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cture_&gt;" sheetId="1" r:id="rId4"/>
    <sheet state="visible" name="Facture_pour_Orange" sheetId="2" r:id="rId5"/>
    <sheet state="visible" name="Détails_&gt;" sheetId="3" r:id="rId6"/>
    <sheet state="visible" name="Fichier_de_calcul" sheetId="4" r:id="rId7"/>
    <sheet state="visible" name="Prix_par_catégorie" sheetId="5" r:id="rId8"/>
    <sheet state="visible" name="Sources_&gt;" sheetId="6" r:id="rId9"/>
    <sheet state="visible" name="Price_Catalogue_Indexation" sheetId="7" r:id="rId10"/>
    <sheet state="visible" name="Price_Catalogue_Reference" sheetId="8" r:id="rId11"/>
    <sheet state="visible" name="Autres_hypothèses" sheetId="9" r:id="rId12"/>
  </sheets>
  <definedNames>
    <definedName name="_UNDO31X31X_">#REF!</definedName>
    <definedName name="asd">#REF!</definedName>
    <definedName name="dsfqdfqdsf">#REF!</definedName>
    <definedName name="_Table2_In2">#REF!</definedName>
    <definedName name="adf">#REF!</definedName>
    <definedName name="azerzaerazrr">#REF!</definedName>
    <definedName name="dfdffdf">#REF!</definedName>
    <definedName name="csdcsdc">#REF!</definedName>
    <definedName hidden="1" localSheetId="3" name="_xlnm._FilterDatabase">Fichier_de_calcul!$A$4:$BK$745</definedName>
    <definedName hidden="1" localSheetId="6" name="_xlnm._FilterDatabase">Price_Catalogue_Indexation!$A$13:$C$219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14">
      <text>
        <t xml:space="preserve">Toussaint NDRI:
Retroctivité Facturation énergie en Janvier 2022</t>
      </text>
    </comment>
    <comment authorId="0" ref="V42">
      <text>
        <t xml:space="preserve">Fidel:
Site gardé par OCI</t>
      </text>
    </comment>
    <comment authorId="0" ref="V88">
      <text>
        <t xml:space="preserve">Fidel:
Site gardé par OCI</t>
      </text>
    </comment>
    <comment authorId="0" ref="AD102">
      <text>
        <t xml:space="preserve">SkullCandy:
valide par OCI le 08.07 arret factureation en septembre 2020</t>
      </text>
    </comment>
    <comment authorId="0" ref="V126">
      <text>
        <t xml:space="preserve">Fidel:
Site gardé par OCI</t>
      </text>
    </comment>
    <comment authorId="0" ref="R162">
      <text>
        <t xml:space="preserve">Site en Passthrough</t>
      </text>
    </comment>
    <comment authorId="0" ref="AD229">
      <text>
        <t xml:space="preserve">SkullCandy:
valide par OCI le 08.07 arret factureation en septembre 2020</t>
      </text>
    </comment>
    <comment authorId="0" ref="R249">
      <text>
        <t xml:space="preserve">Toussaint NDRI:
Passthrough (Finalisation Travaux CIE en attente avant passage à la facturation cible)</t>
      </text>
    </comment>
    <comment authorId="0" ref="AD317">
      <text>
        <t xml:space="preserve">CAMUSAT:
fin facturatio passthrough : Juin 2020</t>
      </text>
    </comment>
    <comment authorId="0" ref="AD319">
      <text>
        <t xml:space="preserve">CAMUSAT:
fin facturatio passthrough : Juin 2020</t>
      </text>
    </comment>
    <comment authorId="0" ref="AD379">
      <text>
        <t xml:space="preserve">SkullCandy:
valide par OCI le 08.07 arret factureation en septembre 2020</t>
      </text>
    </comment>
    <comment authorId="0" ref="AD400">
      <text>
        <t xml:space="preserve">CAMUSAT:
Arret Facturation en passthrough au 11/02/2020 : Montant applique dans facturation precedante : 1 348 000 FCFA</t>
      </text>
    </comment>
    <comment authorId="0" ref="D416">
      <text>
        <t xml:space="preserve">CAMUSAT:
update suivant mail Toussaint du 17/01/2020</t>
      </text>
    </comment>
    <comment authorId="0" ref="R416">
      <text>
        <t xml:space="preserve">JM:
Redevance energie à facturer en service additionnel jusqu'au raccordement CIE du site (passthrough )</t>
      </text>
    </comment>
    <comment authorId="0" ref="AD417">
      <text>
        <t xml:space="preserve">CAMUSAT:
fin facturatio passthrough : Juin 2020</t>
      </text>
    </comment>
    <comment authorId="0" ref="D426">
      <text>
        <t xml:space="preserve">CAMUSAT:
BAIE DES MILLIADAIRES</t>
      </text>
    </comment>
    <comment authorId="0" ref="R430">
      <text>
        <t xml:space="preserve">JM:
Redevance energie à facturer en service additionnel jusqu'au raccordement CIE du site (passthrough )</t>
      </text>
    </comment>
    <comment authorId="0" ref="R431">
      <text>
        <t xml:space="preserve">JM:
Redevance energie à facturer en service additionnel jusqu'au raccordement CIE du site (passthrough )</t>
      </text>
    </comment>
    <comment authorId="0" ref="AD434">
      <text>
        <t xml:space="preserve">SkullCandy:
valide par OCI le 08.07 arret factureation en septembre 2020</t>
      </text>
    </comment>
    <comment authorId="0" ref="R492">
      <text>
        <t xml:space="preserve">JM:
Redevance energie à facturer en service additionnel jusqu'au raccordement CIE du site (passthrough )</t>
      </text>
    </comment>
    <comment authorId="0" ref="D493">
      <text>
        <t xml:space="preserve">Toussaint NDRI:
Facturation énergie avec rétroactivité en Novembre 2021 / sortie du Passthrough en Octobre 2021</t>
      </text>
    </comment>
    <comment authorId="0" ref="R516">
      <text>
        <t xml:space="preserve">JM:
Redevance energie à facturer en service additionnel jusqu'au raccordement CIE du site (passthrough )</t>
      </text>
    </comment>
    <comment authorId="0" ref="R537">
      <text>
        <t xml:space="preserve">JM:
Redevance energie à facturer en service additionnel jusqu'au raccordement CIE du site (passthrough )</t>
      </text>
    </comment>
    <comment authorId="0" ref="R548">
      <text>
        <t xml:space="preserve">JM:
Redevance energie à facturer en service additionnel jusqu'au raccordement CIE du site (passthrough )</t>
      </text>
    </comment>
    <comment authorId="0" ref="R549">
      <text>
        <t xml:space="preserve">JM:
Redevance energie à facturer en service additionnel jusqu'au raccordement CIE du site (passthrough )</t>
      </text>
    </comment>
    <comment authorId="0" ref="R558">
      <text>
        <t xml:space="preserve">JM:
Redevance energie à facturer en service additionnel jusqu'au raccordement CIE du site (passthrough )</t>
      </text>
    </comment>
    <comment authorId="0" ref="R559">
      <text>
        <t xml:space="preserve">JM:
Redevance energie à facturer en service additionnel jusqu'au raccordement CIE du site (passthrough )</t>
      </text>
    </comment>
    <comment authorId="0" ref="R560">
      <text>
        <t xml:space="preserve">JM:
Redevance energie à facturer en service additionnel jusqu'au raccordement CIE du site (passthrough )</t>
      </text>
    </comment>
    <comment authorId="0" ref="R564">
      <text>
        <t xml:space="preserve">JM:
Redevance energie à facturer en service additionnel jusqu'au raccordement CIE du site (passthrough )</t>
      </text>
    </comment>
    <comment authorId="0" ref="R566">
      <text>
        <t xml:space="preserve">JM:
Redevance energie à facturer en service additionnel jusqu'au raccordement CIE du site (passthrough )</t>
      </text>
    </comment>
    <comment authorId="0" ref="R567">
      <text>
        <t xml:space="preserve">JM:
Redevance energie à facturer en service additionnel jusqu'au raccordement CIE du site (passthrough )</t>
      </text>
    </comment>
    <comment authorId="0" ref="R578">
      <text>
        <t xml:space="preserve">JM:
Redevance energie à facturer en service additionnel jusqu'au raccordement CIE du site (passthrough )</t>
      </text>
    </comment>
    <comment authorId="0" ref="R591">
      <text>
        <t xml:space="preserve">JM:
Redevance energie à facturer en service additionnel jusqu'au raccordement CIE du site (passthrough )</t>
      </text>
    </comment>
    <comment authorId="0" ref="R592">
      <text>
        <t xml:space="preserve">JM:
Redevance energie à facturer en service additionnel jusqu'au raccordement CIE du site (passthrough )</t>
      </text>
    </comment>
    <comment authorId="0" ref="R602">
      <text>
        <t xml:space="preserve">JM:
Redevance energie à facturer en service additionnel jusqu'au raccordement CIE du site (passthrough )</t>
      </text>
    </comment>
    <comment authorId="0" ref="R614">
      <text>
        <t xml:space="preserve">JM:
Redevance energie à facturer en service additionnel jusqu'au raccordement CIE du site (passthrough )</t>
      </text>
    </comment>
    <comment authorId="0" ref="R616">
      <text>
        <t xml:space="preserve">JM:
Redevance energie à facturer en service additionnel jusqu'au raccordement CIE du site (passthrough )</t>
      </text>
    </comment>
    <comment authorId="0" ref="R632">
      <text>
        <t xml:space="preserve">Site en Passthrough</t>
      </text>
    </comment>
    <comment authorId="0" ref="R656">
      <text>
        <t xml:space="preserve">JM:
Redevance energie à facturer en service additionnel jusqu'au raccordement CIE du site (passthrough )</t>
      </text>
    </comment>
    <comment authorId="0" ref="R657">
      <text>
        <t xml:space="preserve">JM:
Redevance energie à facturer en service additionnel jusqu'au raccordement CIE du site (passthrough )</t>
      </text>
    </comment>
    <comment authorId="0" ref="R673">
      <text>
        <t xml:space="preserve">JM:
Redevance energie à facturer en service additionnel jusqu'au raccordement CIE du site (passthrough )</t>
      </text>
    </comment>
    <comment authorId="0" ref="R674">
      <text>
        <t xml:space="preserve">JM:
Redevance energie à facturer en service additionnel jusqu'au raccordement CIE du site (passthrough )</t>
      </text>
    </comment>
    <comment authorId="0" ref="R675">
      <text>
        <t xml:space="preserve">JM:
Redevance energie à facturer en service additionnel jusqu'au raccordement CIE du site (passthrough )</t>
      </text>
    </comment>
    <comment authorId="0" ref="R676">
      <text>
        <t xml:space="preserve">JM:
Redevance energie à facturer en service additionnel jusqu'au raccordement CIE du site (passthrough )</t>
      </text>
    </comment>
    <comment authorId="0" ref="R677">
      <text>
        <t xml:space="preserve">JM:
Redevance energie à facturer en service additionnel jusqu'au raccordement CIE du site (passthrough )</t>
      </text>
    </comment>
    <comment authorId="0" ref="R678">
      <text>
        <t xml:space="preserve">JM:
Redevance energie à facturer en service additionnel jusqu'au raccordement CIE du site (passthrough )</t>
      </text>
    </comment>
    <comment authorId="0" ref="R681">
      <text>
        <t xml:space="preserve">JM:
Redevance energie à facturer en service additionnel jusqu'au raccordement CIE du site (passthrough )</t>
      </text>
    </comment>
    <comment authorId="0" ref="R683">
      <text>
        <t xml:space="preserve">JM:
Redevance energie à facturer en service additionnel jusqu'au raccordement CIE du site (passthrough )</t>
      </text>
    </comment>
    <comment authorId="0" ref="R684">
      <text>
        <t xml:space="preserve">JM:
Redevance energie à facturer en service additionnel jusqu'au raccordement CIE du site (passthrough )</t>
      </text>
    </comment>
    <comment authorId="0" ref="R685">
      <text>
        <t xml:space="preserve">JM:
Redevance energie à facturer en service additionnel jusqu'au raccordement CIE du site (passthrough )</t>
      </text>
    </comment>
    <comment authorId="0" ref="R699">
      <text>
        <t xml:space="preserve">Toussaint N'DRI:
Passthrough</t>
      </text>
    </comment>
    <comment authorId="0" ref="R705">
      <text>
        <t xml:space="preserve">Toussaint N'DRI:
Passthrough</t>
      </text>
    </comment>
    <comment authorId="0" ref="AD742">
      <text>
        <t xml:space="preserve">SkullCandy:
valide par OCI le 08.07 arret factureation en septembre 2020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L7">
      <text>
        <t xml:space="preserve">SkullCandy:
Prix du fuel actualisé</t>
      </text>
    </comment>
    <comment authorId="0" ref="BM7">
      <text>
        <t xml:space="preserve">Gregoire BLANC:
02 Janvier 2019 (Derniere arrêté interminisiteriel publié)
Tarif basse tension première tranche</t>
      </text>
    </comment>
  </commentList>
</comments>
</file>

<file path=xl/comments3.xml><?xml version="1.0" encoding="utf-8"?>
<comments xmlns:r="http://schemas.openxmlformats.org/officeDocument/2006/relationships" xmlns="http://schemas.openxmlformats.org/spreadsheetml/2006/main">
  <authors>
    <author/>
  </authors>
  <commentList>
    <comment authorId="0" ref="D4">
      <text>
        <t xml:space="preserve">Aurelie REYNAUD:
Nouveau prix avenant
</t>
      </text>
    </comment>
  </commentList>
</comments>
</file>

<file path=xl/sharedStrings.xml><?xml version="1.0" encoding="utf-8"?>
<sst xmlns="http://schemas.openxmlformats.org/spreadsheetml/2006/main" count="11697" uniqueCount="2435">
  <si>
    <t>Yes</t>
  </si>
  <si>
    <t>ORANGE CÔTE D'IVOIRE</t>
  </si>
  <si>
    <t>Période Facturée:</t>
  </si>
  <si>
    <t>Boulevard Valérie Giscard d’Estaing, immeuble « Le Quartz »</t>
  </si>
  <si>
    <t>Abidjan Marcory, 11 B.P. 202 Abidjan 11, E3</t>
  </si>
  <si>
    <t>Tel: +225 21 23 90 00 / CC: 9606123E, Régime: Réel Normal,</t>
  </si>
  <si>
    <t>Direction Générale des Grandes Entreprises</t>
  </si>
  <si>
    <t>Nombre de Sites</t>
  </si>
  <si>
    <t xml:space="preserve"> Redevances O&amp;M</t>
  </si>
  <si>
    <t xml:space="preserve"> Redevances Energie</t>
  </si>
  <si>
    <t xml:space="preserve"> Redevances Infrastructure</t>
  </si>
  <si>
    <t>Total</t>
  </si>
  <si>
    <t>Indoor - Total</t>
  </si>
  <si>
    <t>P2</t>
  </si>
  <si>
    <t>Sous-Total</t>
  </si>
  <si>
    <t>Indoor</t>
  </si>
  <si>
    <t>P1</t>
  </si>
  <si>
    <t>Pure Solar</t>
  </si>
  <si>
    <t>Pure Solar 72h</t>
  </si>
  <si>
    <t>Hybrid Solaire S1</t>
  </si>
  <si>
    <t>Hybrid Solaire S1 48h</t>
  </si>
  <si>
    <t>Hybrid Solaire S2</t>
  </si>
  <si>
    <t>Hybrid Solaire S2 48h</t>
  </si>
  <si>
    <t>Hybrid Solaire S3</t>
  </si>
  <si>
    <t>Solar S3 48h</t>
  </si>
  <si>
    <t>HGB</t>
  </si>
  <si>
    <t>HGB 20h</t>
  </si>
  <si>
    <t>Good Grid - No GE</t>
  </si>
  <si>
    <t>Good Grid - No GE 12h</t>
  </si>
  <si>
    <t>Good Grid + Solar + No GE</t>
  </si>
  <si>
    <t>Good Grid - GE</t>
  </si>
  <si>
    <t>Good Grid - GE 6h</t>
  </si>
  <si>
    <t>Good Grid GE longues coupures</t>
  </si>
  <si>
    <t>Bad Grid + Solar + GE</t>
  </si>
  <si>
    <t>Medium Grid - GE</t>
  </si>
  <si>
    <t>Medium Grid GE longues coupures</t>
  </si>
  <si>
    <t>Bad Grid + GE</t>
  </si>
  <si>
    <t>CSN</t>
  </si>
  <si>
    <t>P3</t>
  </si>
  <si>
    <t>P4</t>
  </si>
  <si>
    <t>P5</t>
  </si>
  <si>
    <t>Outdoor - Total</t>
  </si>
  <si>
    <t>Outdoor</t>
  </si>
  <si>
    <t>Total HT</t>
  </si>
  <si>
    <t>Remise contractuelle par site par rapport à la mise à disposition des équipements par l'opérateur</t>
  </si>
  <si>
    <t>Remise sur redevance infrastructure par rapport au nombre de sites gérés (palier entre 600 et 800 sites)</t>
  </si>
  <si>
    <t>Remise sur redevance O&amp;M par rapport au nombre de sites gérés (palier entre 600 et 800 sites)</t>
  </si>
  <si>
    <t xml:space="preserve">Sous total </t>
  </si>
  <si>
    <t>TVA 18%</t>
  </si>
  <si>
    <t>TOTAL TTC FCFA</t>
  </si>
  <si>
    <r>
      <rPr>
        <rFont val="Calibri"/>
        <b/>
        <color rgb="FF000000"/>
        <sz val="11.0"/>
      </rPr>
      <t>Arrête la presente facture à la somme de</t>
    </r>
    <r>
      <rPr>
        <rFont val="Calibri"/>
        <color rgb="FF000000"/>
        <sz val="11.0"/>
      </rPr>
      <t xml:space="preserve"> : Deux cent trente neuf millions six cent quatre vingt neuf mille cinq cent vingt sept Francs CFA</t>
    </r>
  </si>
  <si>
    <t>Condition de paiement : 90 jours.</t>
  </si>
  <si>
    <t>AKTIVCO Côte d'Ivoire</t>
  </si>
  <si>
    <t>Directeur Technique</t>
  </si>
  <si>
    <t>Partner Manager</t>
  </si>
  <si>
    <t>Periode Facturée:</t>
  </si>
  <si>
    <t>Tel: ? IFU: ?, Régime:Régime Réel D'Imposition,</t>
  </si>
  <si>
    <t>SN</t>
  </si>
  <si>
    <t>Description</t>
  </si>
  <si>
    <t>Prix Unitaire moyen</t>
  </si>
  <si>
    <t>Services hors environnement technique</t>
  </si>
  <si>
    <t>Discount sur la Redevance Services Hors Environnement Technique par rapport au nombre de sites gérés (palier entre 600 et 800 sites)</t>
  </si>
  <si>
    <r>
      <rPr>
        <rFont val="Calibri"/>
        <b/>
        <color rgb="FF000000"/>
        <sz val="11.0"/>
      </rPr>
      <t>Arrête la présente facture à la somme de :</t>
    </r>
    <r>
      <rPr>
        <rFont val="Calibri"/>
        <b val="0"/>
        <color rgb="FF000000"/>
        <sz val="11.0"/>
      </rPr>
      <t xml:space="preserve"> onze millions neuf cent soixante quatorze mille neuf cent quatorze Francs CFA</t>
    </r>
  </si>
  <si>
    <t>Sécurité sur sites</t>
  </si>
  <si>
    <r>
      <rPr>
        <rFont val="Calibri"/>
        <b/>
        <color rgb="FF000000"/>
        <sz val="11.0"/>
      </rPr>
      <t>Arrête la présente facture à la somme de :</t>
    </r>
    <r>
      <rPr>
        <rFont val="Calibri"/>
        <b val="0"/>
        <color rgb="FF000000"/>
        <sz val="11.0"/>
      </rPr>
      <t xml:space="preserve"> Vingt sept millions six cent quatre vingt dix neuf mille trois cent cinquante cinq huit Francs CFA</t>
    </r>
  </si>
  <si>
    <t xml:space="preserve">Total global TTC FCFA </t>
  </si>
  <si>
    <r>
      <rPr>
        <rFont val="Calibri"/>
        <b/>
        <color theme="1"/>
        <sz val="12.0"/>
      </rPr>
      <t xml:space="preserve">Arrête la présente facture à la somme globale de : </t>
    </r>
    <r>
      <rPr>
        <rFont val="Calibri"/>
        <b/>
        <color rgb="FF0000FF"/>
        <sz val="12.0"/>
      </rPr>
      <t>Cinq cent quarante-deux millions deux-cent cinquante-quatre mille six cent soixante-dix-huit Francs CFA</t>
    </r>
  </si>
  <si>
    <t>#</t>
  </si>
  <si>
    <t>Code Site OCI</t>
  </si>
  <si>
    <t>Code site</t>
  </si>
  <si>
    <t>Nom du site</t>
  </si>
  <si>
    <t>Statut 
facturation</t>
  </si>
  <si>
    <t>Périmètre</t>
  </si>
  <si>
    <t>New Capex 
( Powercore )</t>
  </si>
  <si>
    <t>Périmètre 
(Site initial)</t>
  </si>
  <si>
    <t>Garde 
(Yes/No)</t>
  </si>
  <si>
    <t>Catégorie</t>
  </si>
  <si>
    <t>Priorité
 SLA</t>
  </si>
  <si>
    <t>Indoor/
Outdoor</t>
  </si>
  <si>
    <t>Puissance contractuelle audit</t>
  </si>
  <si>
    <t>Typologie catalogue facturé ce mois</t>
  </si>
  <si>
    <t>O&amp;M</t>
  </si>
  <si>
    <t>Energy</t>
  </si>
  <si>
    <t>Infra</t>
  </si>
  <si>
    <t>Maintenance Passive préventive</t>
  </si>
  <si>
    <t>Gardes de sécurité</t>
  </si>
  <si>
    <t>Discount</t>
  </si>
  <si>
    <t>Volume discount</t>
  </si>
  <si>
    <t>Total redevances HT</t>
  </si>
  <si>
    <t>TVA : 18%</t>
  </si>
  <si>
    <t>Total redevances TTC</t>
  </si>
  <si>
    <t>Commentaires</t>
  </si>
  <si>
    <t>Date de Mesure</t>
  </si>
  <si>
    <t>Date MAD Infra</t>
  </si>
  <si>
    <t>Coeff vs 
date MAD Infra</t>
  </si>
  <si>
    <t>Date MAD NRJ</t>
  </si>
  <si>
    <t>Coeff vs 
Date MAD NRJ</t>
  </si>
  <si>
    <t>Date MAD MSP</t>
  </si>
  <si>
    <t>Coeff vs 
Date MAD MSP</t>
  </si>
  <si>
    <t>OCI2443</t>
  </si>
  <si>
    <t>ABG004</t>
  </si>
  <si>
    <t>ADZOPE FH</t>
  </si>
  <si>
    <t>Sites existants</t>
  </si>
  <si>
    <t>C3</t>
  </si>
  <si>
    <t>OCI2904</t>
  </si>
  <si>
    <t>DAL011</t>
  </si>
  <si>
    <t>ALADJEKRO</t>
  </si>
  <si>
    <t>C2</t>
  </si>
  <si>
    <t>OCI2107</t>
  </si>
  <si>
    <t>ABJ006</t>
  </si>
  <si>
    <t>ATHENA</t>
  </si>
  <si>
    <t>C1</t>
  </si>
  <si>
    <t>OCI2108</t>
  </si>
  <si>
    <t>ABJ071</t>
  </si>
  <si>
    <t>AZITO_SICOGI</t>
  </si>
  <si>
    <t>YAM016</t>
  </si>
  <si>
    <t>BOUAFLE</t>
  </si>
  <si>
    <t>YAM009</t>
  </si>
  <si>
    <t>BROZAN</t>
  </si>
  <si>
    <t>OCI1951</t>
  </si>
  <si>
    <t>ABJ086</t>
  </si>
  <si>
    <t>CIT ZIN</t>
  </si>
  <si>
    <t>OCI2788</t>
  </si>
  <si>
    <t>MAN011</t>
  </si>
  <si>
    <t>DEAMAN</t>
  </si>
  <si>
    <t>OCI2912</t>
  </si>
  <si>
    <t>MAN003</t>
  </si>
  <si>
    <t>DOUEMBLY</t>
  </si>
  <si>
    <t>ABJ087</t>
  </si>
  <si>
    <t>GOMON</t>
  </si>
  <si>
    <t>YAM011</t>
  </si>
  <si>
    <t>KAMI</t>
  </si>
  <si>
    <t>YAM012</t>
  </si>
  <si>
    <t>KIMOUKRO</t>
  </si>
  <si>
    <t>OCI2355</t>
  </si>
  <si>
    <t>KOR007</t>
  </si>
  <si>
    <t>KOUMBALA</t>
  </si>
  <si>
    <t>Déploiement 2019</t>
  </si>
  <si>
    <t>No</t>
  </si>
  <si>
    <t>ABG005</t>
  </si>
  <si>
    <t>KREGBE</t>
  </si>
  <si>
    <t>YAM006</t>
  </si>
  <si>
    <t>LOGBAKRO</t>
  </si>
  <si>
    <t>ABG019</t>
  </si>
  <si>
    <t>MBATTO</t>
  </si>
  <si>
    <t>OCI2104</t>
  </si>
  <si>
    <t>ABJ041</t>
  </si>
  <si>
    <t>NDOTRE_CASSE</t>
  </si>
  <si>
    <t>YAM004</t>
  </si>
  <si>
    <t>N'GOUIMBO</t>
  </si>
  <si>
    <t>BKE009</t>
  </si>
  <si>
    <t>NIAKARAMANDOUGOU</t>
  </si>
  <si>
    <t>OCI3140</t>
  </si>
  <si>
    <t>KOR001</t>
  </si>
  <si>
    <t>OUORA=WORA</t>
  </si>
  <si>
    <t>ABJ088</t>
  </si>
  <si>
    <t>PK_17</t>
  </si>
  <si>
    <t>OCI2136</t>
  </si>
  <si>
    <t>ABG020</t>
  </si>
  <si>
    <t>SEREBISSOU</t>
  </si>
  <si>
    <t>ABJ091</t>
  </si>
  <si>
    <t>SONGON_KASSEMBLE</t>
  </si>
  <si>
    <t>ABG012</t>
  </si>
  <si>
    <t xml:space="preserve">OUELLE CIT </t>
  </si>
  <si>
    <t>KOR003</t>
  </si>
  <si>
    <t>TAFIRE</t>
  </si>
  <si>
    <t>OCI2799</t>
  </si>
  <si>
    <t>DAL005</t>
  </si>
  <si>
    <t>TEGUELA</t>
  </si>
  <si>
    <t>OCI2113</t>
  </si>
  <si>
    <t>DAL024</t>
  </si>
  <si>
    <t>THANRY 2</t>
  </si>
  <si>
    <t>Site dont NRJ foruni par bailleur rdvce NRJ non facturé</t>
  </si>
  <si>
    <t>OCI1723</t>
  </si>
  <si>
    <t>ABJ076</t>
  </si>
  <si>
    <t>PORT BOUET II (BTS = YOP_CHU)</t>
  </si>
  <si>
    <t>DAL017</t>
  </si>
  <si>
    <t>DUEKOUE_CIT</t>
  </si>
  <si>
    <t>SPE006</t>
  </si>
  <si>
    <t>BARDO_CIT</t>
  </si>
  <si>
    <t>BKE004</t>
  </si>
  <si>
    <t>BEOUMI_CT</t>
  </si>
  <si>
    <t>ABJ026</t>
  </si>
  <si>
    <t>RIVIERA_GOLF</t>
  </si>
  <si>
    <t>ABJ033</t>
  </si>
  <si>
    <t>AKEIKOI</t>
  </si>
  <si>
    <t>ABJ022</t>
  </si>
  <si>
    <t>PALMERAIE_CIT</t>
  </si>
  <si>
    <t>ABJ060</t>
  </si>
  <si>
    <t>MARCORY_VATICAN</t>
  </si>
  <si>
    <t>ABJ056</t>
  </si>
  <si>
    <t>BIETRY</t>
  </si>
  <si>
    <t>OCI2446</t>
  </si>
  <si>
    <t>ABG006</t>
  </si>
  <si>
    <t>Bania</t>
  </si>
  <si>
    <t>ABJ017</t>
  </si>
  <si>
    <t>ENA (BTS = ENA_MICRO)</t>
  </si>
  <si>
    <t>Gardiennage assuré par OCI</t>
  </si>
  <si>
    <t>KOR002</t>
  </si>
  <si>
    <t>Sinematiali</t>
  </si>
  <si>
    <t>ABJ050</t>
  </si>
  <si>
    <t>Adjouffou</t>
  </si>
  <si>
    <t>ABJ059</t>
  </si>
  <si>
    <t>KM1</t>
  </si>
  <si>
    <t>ABJ042</t>
  </si>
  <si>
    <t>PK_18 (AGOUETO)</t>
  </si>
  <si>
    <t>ABJ067</t>
  </si>
  <si>
    <t>Ayamé</t>
  </si>
  <si>
    <t>BKE002</t>
  </si>
  <si>
    <t>Air France</t>
  </si>
  <si>
    <t>YAM013</t>
  </si>
  <si>
    <t>Kokrenou</t>
  </si>
  <si>
    <t>YAM008</t>
  </si>
  <si>
    <t>NZuessi</t>
  </si>
  <si>
    <t>OCI2137</t>
  </si>
  <si>
    <t>ABJ049</t>
  </si>
  <si>
    <t>ADJAHUI</t>
  </si>
  <si>
    <t>OCI2076</t>
  </si>
  <si>
    <t>BKE001</t>
  </si>
  <si>
    <t>AEROPORT BOUAKE</t>
  </si>
  <si>
    <t>OCI1233</t>
  </si>
  <si>
    <t>MAN001</t>
  </si>
  <si>
    <t>AEROPORT MAN</t>
  </si>
  <si>
    <t>OCI2436</t>
  </si>
  <si>
    <t>MAN015</t>
  </si>
  <si>
    <t>AEROPORT ODIENNE</t>
  </si>
  <si>
    <t>OCI1785</t>
  </si>
  <si>
    <t>KOR012</t>
  </si>
  <si>
    <t>AEROPORT_KGO</t>
  </si>
  <si>
    <t>OCI2003</t>
  </si>
  <si>
    <t>YAM015</t>
  </si>
  <si>
    <t>AKPESSEKRO</t>
  </si>
  <si>
    <t>OCI2071</t>
  </si>
  <si>
    <t>ABJ002</t>
  </si>
  <si>
    <t>ANASUR_COCODY</t>
  </si>
  <si>
    <t>OCI2044</t>
  </si>
  <si>
    <t>ABJ035</t>
  </si>
  <si>
    <t>ANONKOUA_SUD</t>
  </si>
  <si>
    <t>OCI2088</t>
  </si>
  <si>
    <t>ABJ004</t>
  </si>
  <si>
    <t>ARDOISE</t>
  </si>
  <si>
    <t>OCI2073</t>
  </si>
  <si>
    <t>ABJ005</t>
  </si>
  <si>
    <t>ARDOISE_CAFE</t>
  </si>
  <si>
    <t>OCI1893</t>
  </si>
  <si>
    <t>ABJ055</t>
  </si>
  <si>
    <t>ATCI_NEAR</t>
  </si>
  <si>
    <t>OCI1936</t>
  </si>
  <si>
    <t>ABG007</t>
  </si>
  <si>
    <t>BASSADZIN</t>
  </si>
  <si>
    <t>OCI2428</t>
  </si>
  <si>
    <t>DAL001</t>
  </si>
  <si>
    <t>BATIA</t>
  </si>
  <si>
    <t>OCI1263</t>
  </si>
  <si>
    <t>ABJ008</t>
  </si>
  <si>
    <t>BELLECOTE</t>
  </si>
  <si>
    <t>OCI2079</t>
  </si>
  <si>
    <t>ABJ057</t>
  </si>
  <si>
    <t>BLANON</t>
  </si>
  <si>
    <t>OCI2415</t>
  </si>
  <si>
    <t>YAM017</t>
  </si>
  <si>
    <t xml:space="preserve">BOUNANTINFLA </t>
  </si>
  <si>
    <t>OCI1937</t>
  </si>
  <si>
    <t>ABJ095</t>
  </si>
  <si>
    <t>BRAFEDON</t>
  </si>
  <si>
    <t>OCI2148</t>
  </si>
  <si>
    <t>ABJ068</t>
  </si>
  <si>
    <t>CANAVESSE_AKRESSI</t>
  </si>
  <si>
    <t>OCI2046</t>
  </si>
  <si>
    <t>ABJ009</t>
  </si>
  <si>
    <t>CARREFOUR_FAYA</t>
  </si>
  <si>
    <t>OCI2142</t>
  </si>
  <si>
    <t>ABJ085</t>
  </si>
  <si>
    <t>CASCIAS</t>
  </si>
  <si>
    <t>OCI2047</t>
  </si>
  <si>
    <t>ABJ072</t>
  </si>
  <si>
    <t>CDCI_ANANERAIE</t>
  </si>
  <si>
    <t>OCI2435</t>
  </si>
  <si>
    <t>ABJ012</t>
  </si>
  <si>
    <t>CHOCOLAT_SOLEIL</t>
  </si>
  <si>
    <t>OCI2048</t>
  </si>
  <si>
    <t>ABJ051</t>
  </si>
  <si>
    <t>CITE_GATL</t>
  </si>
  <si>
    <t>OCI1898</t>
  </si>
  <si>
    <t>ABJ014</t>
  </si>
  <si>
    <t>COCODY_CSP</t>
  </si>
  <si>
    <t>OCI2050</t>
  </si>
  <si>
    <t>ABJ058</t>
  </si>
  <si>
    <t>COCOTERAIE_ROSIER</t>
  </si>
  <si>
    <t>OCI1957</t>
  </si>
  <si>
    <t>KOR005</t>
  </si>
  <si>
    <t>DIAMANKANI</t>
  </si>
  <si>
    <t>OCI2086</t>
  </si>
  <si>
    <t>ABJ040</t>
  </si>
  <si>
    <t>DJIBI_CGK</t>
  </si>
  <si>
    <t>OCI1902</t>
  </si>
  <si>
    <t>ABJ018</t>
  </si>
  <si>
    <t>ETIADA</t>
  </si>
  <si>
    <t>OCI2053</t>
  </si>
  <si>
    <t>YAM018</t>
  </si>
  <si>
    <t>HOTEL PRESIDENT</t>
  </si>
  <si>
    <t>OCI2010</t>
  </si>
  <si>
    <t>BKE007</t>
  </si>
  <si>
    <t>KATIOLA_RAIL</t>
  </si>
  <si>
    <t>OCI2102</t>
  </si>
  <si>
    <t>KOR014</t>
  </si>
  <si>
    <t>KOMBOLOKOURA</t>
  </si>
  <si>
    <t>OCI2458</t>
  </si>
  <si>
    <t>ABG021</t>
  </si>
  <si>
    <t>KONGOTI_VILLAGE</t>
  </si>
  <si>
    <t>OCI2090</t>
  </si>
  <si>
    <t>ABJ069</t>
  </si>
  <si>
    <t>KOUKOURANDOUMI</t>
  </si>
  <si>
    <t>OCI2438</t>
  </si>
  <si>
    <t>BKE008</t>
  </si>
  <si>
    <t>LAMANDOUGOU</t>
  </si>
  <si>
    <t>OCI2110</t>
  </si>
  <si>
    <t>BKE005</t>
  </si>
  <si>
    <t>MANGRE_DAN</t>
  </si>
  <si>
    <t>OCI1934</t>
  </si>
  <si>
    <t>ABJ020</t>
  </si>
  <si>
    <t>RESIDENCE_MAYA</t>
  </si>
  <si>
    <t>OCI2036</t>
  </si>
  <si>
    <t>ABJ047</t>
  </si>
  <si>
    <t>PAILLET_EXT</t>
  </si>
  <si>
    <t>OCI2059</t>
  </si>
  <si>
    <t>ABJ021</t>
  </si>
  <si>
    <t>ORANGE_CAMPUS</t>
  </si>
  <si>
    <t>OCI2119</t>
  </si>
  <si>
    <t>ABJ061</t>
  </si>
  <si>
    <t>PERLA</t>
  </si>
  <si>
    <t>OCI2127</t>
  </si>
  <si>
    <t>KOR016</t>
  </si>
  <si>
    <t>PETIT_PARIS</t>
  </si>
  <si>
    <t>OCI2061</t>
  </si>
  <si>
    <t>ABJ024</t>
  </si>
  <si>
    <t>POPEE</t>
  </si>
  <si>
    <t>OCI2128</t>
  </si>
  <si>
    <t>ABG003</t>
  </si>
  <si>
    <t>TCHASSODJI</t>
  </si>
  <si>
    <t>OCI1927</t>
  </si>
  <si>
    <t>ABJ029</t>
  </si>
  <si>
    <t>TERMITE</t>
  </si>
  <si>
    <t>OCI1986</t>
  </si>
  <si>
    <t>SPE002</t>
  </si>
  <si>
    <t>TOUADJI</t>
  </si>
  <si>
    <t>OCI2133</t>
  </si>
  <si>
    <t>ABJ078</t>
  </si>
  <si>
    <t>YOP_MAMIE</t>
  </si>
  <si>
    <t>OCI0019</t>
  </si>
  <si>
    <t>ABJ119</t>
  </si>
  <si>
    <t>ABY</t>
  </si>
  <si>
    <t>OCI2077</t>
  </si>
  <si>
    <t>ABJ007</t>
  </si>
  <si>
    <t>BELVIEW</t>
  </si>
  <si>
    <t>OCI2117</t>
  </si>
  <si>
    <t>ABJ025</t>
  </si>
  <si>
    <t>PALMERAIE_BALEY</t>
  </si>
  <si>
    <t>OCI1737</t>
  </si>
  <si>
    <t>ABJ116</t>
  </si>
  <si>
    <t>DEGAULLE_PALMIER</t>
  </si>
  <si>
    <t>OCI1267</t>
  </si>
  <si>
    <t>YAM023</t>
  </si>
  <si>
    <t>HÔTEL_DEPUTE</t>
  </si>
  <si>
    <t>OCI2729</t>
  </si>
  <si>
    <t>KOR021</t>
  </si>
  <si>
    <t>NAYOLVOGO</t>
  </si>
  <si>
    <t>OCI2698</t>
  </si>
  <si>
    <t>YAM024</t>
  </si>
  <si>
    <t>POU_OKA</t>
  </si>
  <si>
    <t>OCI2500</t>
  </si>
  <si>
    <t>ABJ121</t>
  </si>
  <si>
    <t>PRUNELLE</t>
  </si>
  <si>
    <t>MAN014</t>
  </si>
  <si>
    <t>TOUBA_CIT</t>
  </si>
  <si>
    <t>OCI2139</t>
  </si>
  <si>
    <t>ABJ064</t>
  </si>
  <si>
    <t>N'ZUE_BRUNO</t>
  </si>
  <si>
    <t>OCI2791</t>
  </si>
  <si>
    <t>BKE011</t>
  </si>
  <si>
    <t>BOUAKE AVENIR</t>
  </si>
  <si>
    <t>OCI0445</t>
  </si>
  <si>
    <t>BKE010</t>
  </si>
  <si>
    <t>GABERON NEW</t>
  </si>
  <si>
    <t>OCI1940</t>
  </si>
  <si>
    <t>YAM022</t>
  </si>
  <si>
    <t>IRIEKALOUFLA</t>
  </si>
  <si>
    <t>OCI0354</t>
  </si>
  <si>
    <t>DAL026</t>
  </si>
  <si>
    <t>DIARABANA</t>
  </si>
  <si>
    <t>OCI2509</t>
  </si>
  <si>
    <t>MAN024</t>
  </si>
  <si>
    <t>SALONKOURANI</t>
  </si>
  <si>
    <t>OCI2095</t>
  </si>
  <si>
    <t>MAN019</t>
  </si>
  <si>
    <t>GRAND-GBAPLEU</t>
  </si>
  <si>
    <t>OCI2149</t>
  </si>
  <si>
    <t>DAL025</t>
  </si>
  <si>
    <t>TAGOLILIE</t>
  </si>
  <si>
    <t>OCI2147</t>
  </si>
  <si>
    <t>SPE008</t>
  </si>
  <si>
    <t>BLIDOUBA NEW</t>
  </si>
  <si>
    <t>SPE009</t>
  </si>
  <si>
    <t>HEVEGO</t>
  </si>
  <si>
    <t>ABG022</t>
  </si>
  <si>
    <t>SANDEGUE</t>
  </si>
  <si>
    <t>OCI0500</t>
  </si>
  <si>
    <t>ABG023</t>
  </si>
  <si>
    <t xml:space="preserve">GOUMERE NEWS </t>
  </si>
  <si>
    <t>ABG025</t>
  </si>
  <si>
    <t>PARHADI</t>
  </si>
  <si>
    <t>OCI2072</t>
  </si>
  <si>
    <t>ABJ003</t>
  </si>
  <si>
    <t>ARC_EN_CIEL</t>
  </si>
  <si>
    <t>OCI2417</t>
  </si>
  <si>
    <t>ABJ015</t>
  </si>
  <si>
    <t>GUIRAUD=PALMERAIE_MARCHE</t>
  </si>
  <si>
    <t>OCI2078</t>
  </si>
  <si>
    <t>ABJ010</t>
  </si>
  <si>
    <t>BOTANIQUE=BINGERVILLE_MARCHE</t>
  </si>
  <si>
    <t>OCI2790</t>
  </si>
  <si>
    <t>KOR004</t>
  </si>
  <si>
    <t>KORHOGO STADE</t>
  </si>
  <si>
    <t>OCI1715</t>
  </si>
  <si>
    <t>ABJ112</t>
  </si>
  <si>
    <t>IVOIRE_PALMIER</t>
  </si>
  <si>
    <t>ABJ065</t>
  </si>
  <si>
    <t>Adiaké CIT</t>
  </si>
  <si>
    <t>MAN002</t>
  </si>
  <si>
    <t>BLOLE</t>
  </si>
  <si>
    <t>OCI2905</t>
  </si>
  <si>
    <t>DAL012</t>
  </si>
  <si>
    <t>DAGOUAHIO</t>
  </si>
  <si>
    <t>ABJ052</t>
  </si>
  <si>
    <t>Aboisso CIT</t>
  </si>
  <si>
    <t>OCI2006</t>
  </si>
  <si>
    <t>ABJ011</t>
  </si>
  <si>
    <t>CELONA</t>
  </si>
  <si>
    <t>OCI2453</t>
  </si>
  <si>
    <t>DAL020</t>
  </si>
  <si>
    <t>GLOPLOU</t>
  </si>
  <si>
    <t>OCI2125</t>
  </si>
  <si>
    <t>DAL003</t>
  </si>
  <si>
    <t>SEIZRA_BONON</t>
  </si>
  <si>
    <t>OCI1839</t>
  </si>
  <si>
    <t>KOR008</t>
  </si>
  <si>
    <t>LALERABA</t>
  </si>
  <si>
    <t>OCI2120</t>
  </si>
  <si>
    <t>ABJ062</t>
  </si>
  <si>
    <t>PERUSIA</t>
  </si>
  <si>
    <t>OCI1891</t>
  </si>
  <si>
    <t>DAL010</t>
  </si>
  <si>
    <t>ZAKOUA</t>
  </si>
  <si>
    <t>OCI2701</t>
  </si>
  <si>
    <t>YAM027</t>
  </si>
  <si>
    <t>AMOROKI</t>
  </si>
  <si>
    <t>OCI2352</t>
  </si>
  <si>
    <t>ABG009</t>
  </si>
  <si>
    <t>GOGO</t>
  </si>
  <si>
    <t>OCI2398</t>
  </si>
  <si>
    <t>ABG010</t>
  </si>
  <si>
    <t>KOITIENKRO</t>
  </si>
  <si>
    <t>OCI2371</t>
  </si>
  <si>
    <t>ABG017</t>
  </si>
  <si>
    <t>PINDA_BOROKO</t>
  </si>
  <si>
    <t>OCI2364</t>
  </si>
  <si>
    <t>YAM025</t>
  </si>
  <si>
    <t>NOFOU</t>
  </si>
  <si>
    <t>OCI2795</t>
  </si>
  <si>
    <t>YAM026</t>
  </si>
  <si>
    <t>KOFFIKRO_MAHOUNOU</t>
  </si>
  <si>
    <t>OCI2809</t>
  </si>
  <si>
    <t>ABG015</t>
  </si>
  <si>
    <t>PEPRESSOU</t>
  </si>
  <si>
    <t>OCI2400</t>
  </si>
  <si>
    <t>YAM028</t>
  </si>
  <si>
    <t>SASSAOUKRO</t>
  </si>
  <si>
    <t>OCI2384</t>
  </si>
  <si>
    <t>ABG024</t>
  </si>
  <si>
    <t>ASSAHARA</t>
  </si>
  <si>
    <t>OCI2380</t>
  </si>
  <si>
    <t>ABG026</t>
  </si>
  <si>
    <t>SAMANZA</t>
  </si>
  <si>
    <t>OCI2837</t>
  </si>
  <si>
    <t>ABJ092</t>
  </si>
  <si>
    <t>RESIDENCE_MARIAM</t>
  </si>
  <si>
    <t>OCI2854</t>
  </si>
  <si>
    <t>ABJ093</t>
  </si>
  <si>
    <t>CARMEN</t>
  </si>
  <si>
    <t>OCI2855</t>
  </si>
  <si>
    <t>ABJ044</t>
  </si>
  <si>
    <t>YOP_MALL</t>
  </si>
  <si>
    <t>OCI2821</t>
  </si>
  <si>
    <t>ABJ079</t>
  </si>
  <si>
    <t>AMONDJI</t>
  </si>
  <si>
    <t>OCI2875</t>
  </si>
  <si>
    <t>ABJ084</t>
  </si>
  <si>
    <t>YOP_CENACLE</t>
  </si>
  <si>
    <t>ABJ100</t>
  </si>
  <si>
    <t>ASSINIE_VALTOUR</t>
  </si>
  <si>
    <t>OCI2383</t>
  </si>
  <si>
    <t>ABJ066</t>
  </si>
  <si>
    <t>EBOUNOU</t>
  </si>
  <si>
    <t>OCI2845</t>
  </si>
  <si>
    <t>ABJ090</t>
  </si>
  <si>
    <t>COCODY_COLOMBIE</t>
  </si>
  <si>
    <t>OCI2841</t>
  </si>
  <si>
    <t>ABJ048</t>
  </si>
  <si>
    <t>VISION_2000</t>
  </si>
  <si>
    <t>OCI2846</t>
  </si>
  <si>
    <t>ABJ089</t>
  </si>
  <si>
    <t>ANONO_MARCHE</t>
  </si>
  <si>
    <t>OCI2820</t>
  </si>
  <si>
    <t>ABJ094</t>
  </si>
  <si>
    <t>CASE_IVOIRE</t>
  </si>
  <si>
    <t>OCI2105</t>
  </si>
  <si>
    <t>ABJ115</t>
  </si>
  <si>
    <t>ELEPHANT</t>
  </si>
  <si>
    <t>OCI2847</t>
  </si>
  <si>
    <t>ABJ082</t>
  </si>
  <si>
    <t>ADJAME_CRAVEN</t>
  </si>
  <si>
    <t>OCI2345</t>
  </si>
  <si>
    <t>BKE003</t>
  </si>
  <si>
    <t>MAMINI</t>
  </si>
  <si>
    <t>OCI2373</t>
  </si>
  <si>
    <t>MAN005</t>
  </si>
  <si>
    <t>KIMBIRILA_NORD</t>
  </si>
  <si>
    <t>OCI2733</t>
  </si>
  <si>
    <t>MAN006</t>
  </si>
  <si>
    <t>MAHANDOUGOU_BAKO</t>
  </si>
  <si>
    <t>OCI2727</t>
  </si>
  <si>
    <t>YAM002</t>
  </si>
  <si>
    <t>NGUYAKRO</t>
  </si>
  <si>
    <t>OCI2124</t>
  </si>
  <si>
    <t>SPE001</t>
  </si>
  <si>
    <t>BABA</t>
  </si>
  <si>
    <t>OCI0115</t>
  </si>
  <si>
    <t>ABJ073</t>
  </si>
  <si>
    <t>ARTISANAL_NEW</t>
  </si>
  <si>
    <t>OCI2871</t>
  </si>
  <si>
    <t>MAN010</t>
  </si>
  <si>
    <t>KORO-OULE</t>
  </si>
  <si>
    <t>site en passthrough</t>
  </si>
  <si>
    <t>OCI2358</t>
  </si>
  <si>
    <t>MAN007</t>
  </si>
  <si>
    <t>NGOLOBLASSO</t>
  </si>
  <si>
    <t>OCI2838</t>
  </si>
  <si>
    <t>ABJ081</t>
  </si>
  <si>
    <t>SPATULE</t>
  </si>
  <si>
    <t>OCI2864</t>
  </si>
  <si>
    <t>ABJ043</t>
  </si>
  <si>
    <t>COPA_DELIO</t>
  </si>
  <si>
    <t>OCI2138</t>
  </si>
  <si>
    <t>MAN009</t>
  </si>
  <si>
    <t>ZIOGOUINE</t>
  </si>
  <si>
    <t>OCI0765</t>
  </si>
  <si>
    <t>ABJ075</t>
  </si>
  <si>
    <t>MOOSSOU_NEW</t>
  </si>
  <si>
    <t>OCI2862</t>
  </si>
  <si>
    <t>ABJ046</t>
  </si>
  <si>
    <t>ABRI_2000</t>
  </si>
  <si>
    <t>OCI2805</t>
  </si>
  <si>
    <t>ABG002</t>
  </si>
  <si>
    <t>YOBOUAKRO</t>
  </si>
  <si>
    <t>OCI2022</t>
  </si>
  <si>
    <t>ABJ101</t>
  </si>
  <si>
    <t>ADJEKRO</t>
  </si>
  <si>
    <t>OCI2459</t>
  </si>
  <si>
    <t>ABJ077</t>
  </si>
  <si>
    <t>KRA_NEW</t>
  </si>
  <si>
    <t>OCI2348</t>
  </si>
  <si>
    <t>MAN008</t>
  </si>
  <si>
    <t>TOTRODROU</t>
  </si>
  <si>
    <t>OCI2840</t>
  </si>
  <si>
    <t>ABJ080</t>
  </si>
  <si>
    <t>PAILLET_NITO</t>
  </si>
  <si>
    <t>OCI0052</t>
  </si>
  <si>
    <t>ABJ103</t>
  </si>
  <si>
    <t>AHOUTOUE_NEW</t>
  </si>
  <si>
    <t>OCI0585</t>
  </si>
  <si>
    <t>BKE012</t>
  </si>
  <si>
    <t>KENNEDY</t>
  </si>
  <si>
    <t>OCI2070</t>
  </si>
  <si>
    <t>ABJ102</t>
  </si>
  <si>
    <t>ALOKOI_PR</t>
  </si>
  <si>
    <t>outdoor</t>
  </si>
  <si>
    <t>OCI1144</t>
  </si>
  <si>
    <t>ABJ074</t>
  </si>
  <si>
    <t>YAOU_NEW</t>
  </si>
  <si>
    <t>OCI2843</t>
  </si>
  <si>
    <t>ABJ098</t>
  </si>
  <si>
    <t>GBAGBA_EXTENSION</t>
  </si>
  <si>
    <t>OCI2394</t>
  </si>
  <si>
    <t>KOR024</t>
  </si>
  <si>
    <t>NANGAKAHA</t>
  </si>
  <si>
    <t>OCI2342</t>
  </si>
  <si>
    <t>KOR006</t>
  </si>
  <si>
    <t>KIEMOU</t>
  </si>
  <si>
    <t>OCI2811</t>
  </si>
  <si>
    <t>ABJ045</t>
  </si>
  <si>
    <t>CIAD_PRIMO</t>
  </si>
  <si>
    <t>OCI2916</t>
  </si>
  <si>
    <t>KOR011</t>
  </si>
  <si>
    <t>NOFOUN</t>
  </si>
  <si>
    <t>OCI2806</t>
  </si>
  <si>
    <t>KOR015</t>
  </si>
  <si>
    <t>BAYA</t>
  </si>
  <si>
    <t>OCI2399</t>
  </si>
  <si>
    <t>DAL002</t>
  </si>
  <si>
    <t>BODUASSO</t>
  </si>
  <si>
    <t>OCI2792</t>
  </si>
  <si>
    <t>SPE003</t>
  </si>
  <si>
    <t>EXAT_MEAGUI</t>
  </si>
  <si>
    <t>OCI2357</t>
  </si>
  <si>
    <t>KOR022</t>
  </si>
  <si>
    <t>KATIALI</t>
  </si>
  <si>
    <t>OCI2141</t>
  </si>
  <si>
    <t>YAM005</t>
  </si>
  <si>
    <t>MAHOUNOU_AKOUE</t>
  </si>
  <si>
    <t>OCI2356</t>
  </si>
  <si>
    <t>BKE006</t>
  </si>
  <si>
    <t>NIEDIEKAHA</t>
  </si>
  <si>
    <t>OCI2397</t>
  </si>
  <si>
    <t>ABG029</t>
  </si>
  <si>
    <t>ADIKRO</t>
  </si>
  <si>
    <t>OCI2802</t>
  </si>
  <si>
    <t>ABJ063</t>
  </si>
  <si>
    <t>ASSOUBA</t>
  </si>
  <si>
    <t>OCI2343</t>
  </si>
  <si>
    <t>ABG030</t>
  </si>
  <si>
    <t>BOCASSI</t>
  </si>
  <si>
    <t>OCI2793</t>
  </si>
  <si>
    <t>MAN026</t>
  </si>
  <si>
    <t>DIOUROUZON</t>
  </si>
  <si>
    <t>OCI2143</t>
  </si>
  <si>
    <t>MAN027</t>
  </si>
  <si>
    <t>GATOUO_2</t>
  </si>
  <si>
    <t>OCI2389</t>
  </si>
  <si>
    <t>KOR027</t>
  </si>
  <si>
    <t>GBON-HOUYE</t>
  </si>
  <si>
    <t>OCI2377</t>
  </si>
  <si>
    <t>DAL009</t>
  </si>
  <si>
    <t>GODIEKO</t>
  </si>
  <si>
    <t>OCI2694</t>
  </si>
  <si>
    <t>ABJ179</t>
  </si>
  <si>
    <t>GREEN_VALLEY=EX_OBODJI</t>
  </si>
  <si>
    <t>OCI2359</t>
  </si>
  <si>
    <t>MAN028</t>
  </si>
  <si>
    <t>KOUA</t>
  </si>
  <si>
    <t>OCI2130</t>
  </si>
  <si>
    <t>ABG031</t>
  </si>
  <si>
    <t>KOUAKOUSSEKRO</t>
  </si>
  <si>
    <t>OCI2794</t>
  </si>
  <si>
    <t>DAL027</t>
  </si>
  <si>
    <t>LIGROHOIN</t>
  </si>
  <si>
    <t>OCI2702</t>
  </si>
  <si>
    <t>ABG032</t>
  </si>
  <si>
    <t>PRITI_1</t>
  </si>
  <si>
    <t>OCI2360</t>
  </si>
  <si>
    <t>ABG033</t>
  </si>
  <si>
    <t>SANDOUGOU-SOBA= TCHOKONOU</t>
  </si>
  <si>
    <t>OCI2386</t>
  </si>
  <si>
    <t>MAN029</t>
  </si>
  <si>
    <t>SANTA_BIANKOUMA</t>
  </si>
  <si>
    <t>OCI2361</t>
  </si>
  <si>
    <t>MAN030</t>
  </si>
  <si>
    <t>YAPLEU</t>
  </si>
  <si>
    <t>OCI2953</t>
  </si>
  <si>
    <t>ABJ123</t>
  </si>
  <si>
    <t>AKOUEDO VILLAGE ( = ABATTA NORD)</t>
  </si>
  <si>
    <t>OCI2939</t>
  </si>
  <si>
    <t>ABJ124</t>
  </si>
  <si>
    <t>ANGRE=&gt;JUBILE</t>
  </si>
  <si>
    <t>OCI2977</t>
  </si>
  <si>
    <t>ABJ125</t>
  </si>
  <si>
    <t>ANGRE_MOSQUEE</t>
  </si>
  <si>
    <t>OCI2853</t>
  </si>
  <si>
    <t>ABJ141</t>
  </si>
  <si>
    <t>YOP_ARTISANAL</t>
  </si>
  <si>
    <t>OCI2863</t>
  </si>
  <si>
    <t>ABJ134</t>
  </si>
  <si>
    <t>OSER</t>
  </si>
  <si>
    <t>OCI2826</t>
  </si>
  <si>
    <t>ABJ130</t>
  </si>
  <si>
    <t>ESPACE_COCA_COLA</t>
  </si>
  <si>
    <t>OCI2874</t>
  </si>
  <si>
    <t>ABJ137</t>
  </si>
  <si>
    <t>SAFAR</t>
  </si>
  <si>
    <t>OCI2817</t>
  </si>
  <si>
    <t>ABJ126</t>
  </si>
  <si>
    <t>BUSHMAN</t>
  </si>
  <si>
    <t>OCI2858</t>
  </si>
  <si>
    <t>ABJ138</t>
  </si>
  <si>
    <t>SANCTUAIRE</t>
  </si>
  <si>
    <t>OCI2839</t>
  </si>
  <si>
    <t>ABJ135</t>
  </si>
  <si>
    <t>QUAI_DOUANE</t>
  </si>
  <si>
    <t>OCI2818</t>
  </si>
  <si>
    <t>ABJ127</t>
  </si>
  <si>
    <t>COCODY_AMBASSADE</t>
  </si>
  <si>
    <t>OCI2374</t>
  </si>
  <si>
    <t>MAN032</t>
  </si>
  <si>
    <t>DIOMAN</t>
  </si>
  <si>
    <t>OCI2803</t>
  </si>
  <si>
    <t>SPE005</t>
  </si>
  <si>
    <t>DJAMANDIOKE</t>
  </si>
  <si>
    <t>OCI2993</t>
  </si>
  <si>
    <t>ABJ128</t>
  </si>
  <si>
    <t>DJIBI=BARA</t>
  </si>
  <si>
    <t>OCI2954</t>
  </si>
  <si>
    <t>ABJ129</t>
  </si>
  <si>
    <t>DJOROGOBITE=&gt; AKOUEDO_2000</t>
  </si>
  <si>
    <t>OCI2372</t>
  </si>
  <si>
    <t>MAN012</t>
  </si>
  <si>
    <t>GBELO</t>
  </si>
  <si>
    <t>OCI2885</t>
  </si>
  <si>
    <t>DAL006</t>
  </si>
  <si>
    <t>GBEMAZO</t>
  </si>
  <si>
    <t>OCI2375</t>
  </si>
  <si>
    <t>MAN013</t>
  </si>
  <si>
    <t>GOUEKAN</t>
  </si>
  <si>
    <t>OCI2934</t>
  </si>
  <si>
    <t>ABJ131</t>
  </si>
  <si>
    <t>JEANNE_DARC = FIESTA</t>
  </si>
  <si>
    <t>OCI2975</t>
  </si>
  <si>
    <t>ABJ196</t>
  </si>
  <si>
    <t>PAUL_MBADON</t>
  </si>
  <si>
    <t>OCI2346</t>
  </si>
  <si>
    <t>MAN016</t>
  </si>
  <si>
    <t>MEO</t>
  </si>
  <si>
    <t>OCI2995</t>
  </si>
  <si>
    <t>ABJ133</t>
  </si>
  <si>
    <t>NIANGON SUD=&gt;ANAEL</t>
  </si>
  <si>
    <t>OCI2940</t>
  </si>
  <si>
    <t>ABJ136</t>
  </si>
  <si>
    <t>RIVIERA_PALMERAIE</t>
  </si>
  <si>
    <t>OCI2985</t>
  </si>
  <si>
    <t>ABJ139</t>
  </si>
  <si>
    <t>SIDECI ZOO=&gt;PERLDIA</t>
  </si>
  <si>
    <t>OCI3006</t>
  </si>
  <si>
    <t>ABJ140</t>
  </si>
  <si>
    <t>St. MICHEL(Chez HASSAN)=&gt;ADJAME_HASSAN</t>
  </si>
  <si>
    <t>OCI2715</t>
  </si>
  <si>
    <t>KOR009</t>
  </si>
  <si>
    <t>VONONLOHO</t>
  </si>
  <si>
    <t>OCI3015</t>
  </si>
  <si>
    <t>ABJ150</t>
  </si>
  <si>
    <t>YOP_IPES</t>
  </si>
  <si>
    <t>OCI3028</t>
  </si>
  <si>
    <t>ABJ151</t>
  </si>
  <si>
    <t>YOP_GSRAMA</t>
  </si>
  <si>
    <t>OCI2998</t>
  </si>
  <si>
    <t>ABJ152</t>
  </si>
  <si>
    <t>YOP_BAGNON</t>
  </si>
  <si>
    <t>OCI3022</t>
  </si>
  <si>
    <t>ABJ153</t>
  </si>
  <si>
    <t>YOP_MAHINDA</t>
  </si>
  <si>
    <t>OCI2961</t>
  </si>
  <si>
    <t>ABJ154</t>
  </si>
  <si>
    <t>YOP_DAMIEN</t>
  </si>
  <si>
    <t>OCI3019</t>
  </si>
  <si>
    <t>ABJ155</t>
  </si>
  <si>
    <t>ASSONVON</t>
  </si>
  <si>
    <t>OCI3057</t>
  </si>
  <si>
    <t>ABJ156</t>
  </si>
  <si>
    <t>ATTECOUBE_ROBOTH</t>
  </si>
  <si>
    <t>OCI2938</t>
  </si>
  <si>
    <t>ABJ157</t>
  </si>
  <si>
    <t>ADJAME_RAIL</t>
  </si>
  <si>
    <t>OCI2982</t>
  </si>
  <si>
    <t>ABJ158</t>
  </si>
  <si>
    <t>YOP_RESIDENTIEL</t>
  </si>
  <si>
    <t>OCI2989</t>
  </si>
  <si>
    <t>ABJ159</t>
  </si>
  <si>
    <t>HOTEL_A7</t>
  </si>
  <si>
    <t>OCI2978</t>
  </si>
  <si>
    <t>ABJ160</t>
  </si>
  <si>
    <t>PALMERAIE_KIBIO</t>
  </si>
  <si>
    <t>OCI3029</t>
  </si>
  <si>
    <t>ABJ161</t>
  </si>
  <si>
    <t>DJOROBITE_EXT</t>
  </si>
  <si>
    <t>OCI3000</t>
  </si>
  <si>
    <t>ABJ162</t>
  </si>
  <si>
    <t>ADJIN</t>
  </si>
  <si>
    <t>OCI2960</t>
  </si>
  <si>
    <t>ABJ163</t>
  </si>
  <si>
    <t>MAHOU_LOSS</t>
  </si>
  <si>
    <t>OCI2981</t>
  </si>
  <si>
    <t>ABJ164</t>
  </si>
  <si>
    <t>ABOBO_MARCHE</t>
  </si>
  <si>
    <t>OCI2979</t>
  </si>
  <si>
    <t>ABJ165</t>
  </si>
  <si>
    <t>ABOBO_DIABY</t>
  </si>
  <si>
    <t>OCI2986</t>
  </si>
  <si>
    <t>ABJ108</t>
  </si>
  <si>
    <t>YAMOUSSO</t>
  </si>
  <si>
    <t>OCI2812</t>
  </si>
  <si>
    <t>ABJ167</t>
  </si>
  <si>
    <t>CITE_HIBISCUS</t>
  </si>
  <si>
    <t>OCI2825</t>
  </si>
  <si>
    <t>ABJ168</t>
  </si>
  <si>
    <t>DESCENTE_UNIVERSITE</t>
  </si>
  <si>
    <t>OCI2851</t>
  </si>
  <si>
    <t>ABJ169</t>
  </si>
  <si>
    <t>BAIE_COCODY_GOLF</t>
  </si>
  <si>
    <t>OCI3013</t>
  </si>
  <si>
    <t>ABJ210</t>
  </si>
  <si>
    <t>BANTOU</t>
  </si>
  <si>
    <t>OCI3037</t>
  </si>
  <si>
    <t>ABJ171</t>
  </si>
  <si>
    <t>YOP_MICAO</t>
  </si>
  <si>
    <t>OCI2935</t>
  </si>
  <si>
    <t>ABJ172</t>
  </si>
  <si>
    <t>YOP_SELMER</t>
  </si>
  <si>
    <t>OCI2131</t>
  </si>
  <si>
    <t>ABJ173</t>
  </si>
  <si>
    <t>BONGO_VILLAGE</t>
  </si>
  <si>
    <t>OCI2401</t>
  </si>
  <si>
    <t>BKE013</t>
  </si>
  <si>
    <t>ALLEKRO</t>
  </si>
  <si>
    <t>OCI2396</t>
  </si>
  <si>
    <t>BKE014</t>
  </si>
  <si>
    <t>NAKARA</t>
  </si>
  <si>
    <t>NOK</t>
  </si>
  <si>
    <t>A facturer en septembre 2019</t>
  </si>
  <si>
    <t>OCI2351</t>
  </si>
  <si>
    <t>BKE015</t>
  </si>
  <si>
    <t>KROFOINSOU</t>
  </si>
  <si>
    <t>OCI2382</t>
  </si>
  <si>
    <t>YAM021</t>
  </si>
  <si>
    <t>KONDROBO_FOUTOUNOU</t>
  </si>
  <si>
    <t>OCI2800</t>
  </si>
  <si>
    <t>YAM014</t>
  </si>
  <si>
    <t>ABIGUI</t>
  </si>
  <si>
    <t>OCI2350</t>
  </si>
  <si>
    <t>BKE016</t>
  </si>
  <si>
    <t>YAKPABO_SAKASSOU</t>
  </si>
  <si>
    <t>OCI2804</t>
  </si>
  <si>
    <t>ABG027</t>
  </si>
  <si>
    <t>ADANDIA</t>
  </si>
  <si>
    <t>OCI2366</t>
  </si>
  <si>
    <t>ABG028</t>
  </si>
  <si>
    <t>KALAMON</t>
  </si>
  <si>
    <t>OCI2728</t>
  </si>
  <si>
    <t>DAL007</t>
  </si>
  <si>
    <t>DANANGORO</t>
  </si>
  <si>
    <t>OCI2379</t>
  </si>
  <si>
    <t>YAM010</t>
  </si>
  <si>
    <t>MAMINIGUI</t>
  </si>
  <si>
    <t>OCI2362</t>
  </si>
  <si>
    <t>MAN023</t>
  </si>
  <si>
    <t>BOUGOUSSO</t>
  </si>
  <si>
    <t>OCI2390</t>
  </si>
  <si>
    <t>MAN021</t>
  </si>
  <si>
    <t>GBOAPEULOULEU</t>
  </si>
  <si>
    <t>OCI2730</t>
  </si>
  <si>
    <t>MAN017</t>
  </si>
  <si>
    <t>GUIBOBLY</t>
  </si>
  <si>
    <t>OCI2353</t>
  </si>
  <si>
    <t>DAL008</t>
  </si>
  <si>
    <t>KONDOSSOU</t>
  </si>
  <si>
    <t>OCI2395</t>
  </si>
  <si>
    <t>KOR025</t>
  </si>
  <si>
    <t>KORO_TINASSO</t>
  </si>
  <si>
    <t>OCI2798</t>
  </si>
  <si>
    <t>MAN020</t>
  </si>
  <si>
    <t>KOUAN_HOULE</t>
  </si>
  <si>
    <t>OCI2363</t>
  </si>
  <si>
    <t>MAN025</t>
  </si>
  <si>
    <t>SOKORO</t>
  </si>
  <si>
    <t>OCI3003</t>
  </si>
  <si>
    <t>ABJ032</t>
  </si>
  <si>
    <t>VIP_NET_ATTOBAN</t>
  </si>
  <si>
    <t>OCI3058</t>
  </si>
  <si>
    <t>ABJ016</t>
  </si>
  <si>
    <t>BANCO</t>
  </si>
  <si>
    <t>OCI3129</t>
  </si>
  <si>
    <t>ABJ019</t>
  </si>
  <si>
    <t>ATTIE</t>
  </si>
  <si>
    <t>OCI3120</t>
  </si>
  <si>
    <t>ABJ209</t>
  </si>
  <si>
    <t>VIPNET_ENA</t>
  </si>
  <si>
    <t>OCI2835</t>
  </si>
  <si>
    <t>ABJ175</t>
  </si>
  <si>
    <t xml:space="preserve">BONOUMIN_CENTRE  </t>
  </si>
  <si>
    <t>OCI2933</t>
  </si>
  <si>
    <t>ABJ034</t>
  </si>
  <si>
    <t>ANCIEN_CORRIDOR</t>
  </si>
  <si>
    <t>OCI2963</t>
  </si>
  <si>
    <t>ABJ038</t>
  </si>
  <si>
    <t>JASMINE</t>
  </si>
  <si>
    <t>OCI2942</t>
  </si>
  <si>
    <t>ABJ039</t>
  </si>
  <si>
    <t>KONNOR</t>
  </si>
  <si>
    <t>OCI3041</t>
  </si>
  <si>
    <t>ABJ053</t>
  </si>
  <si>
    <t>NDOTRE_BANCO</t>
  </si>
  <si>
    <t>OCI3032</t>
  </si>
  <si>
    <t>ABJ054</t>
  </si>
  <si>
    <r>
      <rPr>
        <rFont val="Calibri"/>
        <color theme="1"/>
        <sz val="8.0"/>
      </rPr>
      <t>AKOUEDO_ANVO</t>
    </r>
  </si>
  <si>
    <t>OCI3035</t>
  </si>
  <si>
    <t>ABJ223</t>
  </si>
  <si>
    <t>ADJAME_BINGER</t>
  </si>
  <si>
    <t>OCI3026</t>
  </si>
  <si>
    <t>ABJ221</t>
  </si>
  <si>
    <t>BEAGO_SUD</t>
  </si>
  <si>
    <t>OCI2388</t>
  </si>
  <si>
    <t>MAN036</t>
  </si>
  <si>
    <t>BLAPLEU</t>
  </si>
  <si>
    <t>OCI3014</t>
  </si>
  <si>
    <t>DAL016</t>
  </si>
  <si>
    <t>BONON_BELLEVILLE</t>
  </si>
  <si>
    <t>OCI3002</t>
  </si>
  <si>
    <t>ABJ219</t>
  </si>
  <si>
    <t>CAFEIER_SIPIM</t>
  </si>
  <si>
    <t>OCI2146</t>
  </si>
  <si>
    <t>ABJ118</t>
  </si>
  <si>
    <t>CAIMPEX</t>
  </si>
  <si>
    <t>OCI2958</t>
  </si>
  <si>
    <t>ABJ232</t>
  </si>
  <si>
    <t>CARREFOUR_SORBONNE</t>
  </si>
  <si>
    <t>OCI3049</t>
  </si>
  <si>
    <t>DAL018</t>
  </si>
  <si>
    <t>GAMAN</t>
  </si>
  <si>
    <t>OCI2391</t>
  </si>
  <si>
    <t>MAN034</t>
  </si>
  <si>
    <t>GOPLEU</t>
  </si>
  <si>
    <t>OCI2405</t>
  </si>
  <si>
    <t>DAL019</t>
  </si>
  <si>
    <t xml:space="preserve">GOUELEU </t>
  </si>
  <si>
    <t>OCI2369</t>
  </si>
  <si>
    <t>ABG037</t>
  </si>
  <si>
    <t>KAKPIN</t>
  </si>
  <si>
    <t>OCI2886</t>
  </si>
  <si>
    <t>KOR020</t>
  </si>
  <si>
    <t>KARABIRI</t>
  </si>
  <si>
    <t>OCI2121</t>
  </si>
  <si>
    <t>SPE012</t>
  </si>
  <si>
    <t>LOUHIRI</t>
  </si>
  <si>
    <t>OCI2344</t>
  </si>
  <si>
    <t>KOR028</t>
  </si>
  <si>
    <t>MADINA_BAFING</t>
  </si>
  <si>
    <t>OCI3050</t>
  </si>
  <si>
    <t>MAN033</t>
  </si>
  <si>
    <t>MAHAPLEU_RESIDENTIEL</t>
  </si>
  <si>
    <t>OCI2732</t>
  </si>
  <si>
    <t>SPE014</t>
  </si>
  <si>
    <t>NIEGROUBOUE</t>
  </si>
  <si>
    <t>OCI2365</t>
  </si>
  <si>
    <t>DAL028</t>
  </si>
  <si>
    <t>NIOKOSSO</t>
  </si>
  <si>
    <t>OCI2801</t>
  </si>
  <si>
    <t>SPE013</t>
  </si>
  <si>
    <t>OLODIO</t>
  </si>
  <si>
    <t>OCI2796</t>
  </si>
  <si>
    <t>DAL021</t>
  </si>
  <si>
    <t>PAGNEBLY</t>
  </si>
  <si>
    <t>OCI2699</t>
  </si>
  <si>
    <t>ABJ253</t>
  </si>
  <si>
    <t>PALMCI_TOUMANGUIE</t>
  </si>
  <si>
    <t>OCI3016</t>
  </si>
  <si>
    <t>ABJ220</t>
  </si>
  <si>
    <t>ROSIERS_6</t>
  </si>
  <si>
    <t>OCI2381</t>
  </si>
  <si>
    <t>DAL022</t>
  </si>
  <si>
    <t>SEILEU</t>
  </si>
  <si>
    <t>OCI2349</t>
  </si>
  <si>
    <t>MAN035</t>
  </si>
  <si>
    <t>TINHOU</t>
  </si>
  <si>
    <t>OCI2347</t>
  </si>
  <si>
    <t>BKE022</t>
  </si>
  <si>
    <t>TOUGBO</t>
  </si>
  <si>
    <t>OCI2393</t>
  </si>
  <si>
    <t>ABJ314</t>
  </si>
  <si>
    <t>WEHOU</t>
  </si>
  <si>
    <t>OCI2407</t>
  </si>
  <si>
    <t>DAL023</t>
  </si>
  <si>
    <t>YEPLEU</t>
  </si>
  <si>
    <t>OCI3042</t>
  </si>
  <si>
    <t>ABJ244</t>
  </si>
  <si>
    <t>YOP_INDUSTRIELLE</t>
  </si>
  <si>
    <t>OCI3033</t>
  </si>
  <si>
    <t>ABJ243</t>
  </si>
  <si>
    <t>YOP_LEM</t>
  </si>
  <si>
    <t>OCI2797</t>
  </si>
  <si>
    <t>DAL013</t>
  </si>
  <si>
    <t>ZONNEU</t>
  </si>
  <si>
    <t>OCI3117</t>
  </si>
  <si>
    <t>ABJ106</t>
  </si>
  <si>
    <t>MOPOYEM</t>
  </si>
  <si>
    <t>OCI2354</t>
  </si>
  <si>
    <t>DAL030</t>
  </si>
  <si>
    <t>GBONGAHA</t>
  </si>
  <si>
    <t>OCI2734</t>
  </si>
  <si>
    <t>MAN038</t>
  </si>
  <si>
    <t>MADINA_ODIENNE</t>
  </si>
  <si>
    <t>OCI2819</t>
  </si>
  <si>
    <t>ABJ258</t>
  </si>
  <si>
    <t>AKOUEDO_NOUVEAU</t>
  </si>
  <si>
    <t>OCI2828</t>
  </si>
  <si>
    <t>ABJ257</t>
  </si>
  <si>
    <t>RIVIERA_MOSQUEE</t>
  </si>
  <si>
    <t>OCI2932</t>
  </si>
  <si>
    <t>ABJ231</t>
  </si>
  <si>
    <t>ANANI</t>
  </si>
  <si>
    <t>OCI2951</t>
  </si>
  <si>
    <t>ABJ177</t>
  </si>
  <si>
    <t>DOKUI_MONIQUE</t>
  </si>
  <si>
    <t>OCI2956</t>
  </si>
  <si>
    <t>ABJ248</t>
  </si>
  <si>
    <t>GBOUGBO2</t>
  </si>
  <si>
    <t>OCI2999</t>
  </si>
  <si>
    <t>ABJ237</t>
  </si>
  <si>
    <t>BESSIKOI_KAMA</t>
  </si>
  <si>
    <t>OCI3009</t>
  </si>
  <si>
    <t>ABJ238</t>
  </si>
  <si>
    <t>SAGBE_RAIL</t>
  </si>
  <si>
    <t>OCI3021</t>
  </si>
  <si>
    <t>ABJ240</t>
  </si>
  <si>
    <t>SONITRA</t>
  </si>
  <si>
    <t>OCI3043</t>
  </si>
  <si>
    <t>ABJ245</t>
  </si>
  <si>
    <t>ABADJIN_AUDE</t>
  </si>
  <si>
    <t>OCI3047</t>
  </si>
  <si>
    <t>ABJ246</t>
  </si>
  <si>
    <t>SONGON_SOSSOU</t>
  </si>
  <si>
    <t>OCI3052</t>
  </si>
  <si>
    <t>ABJ247</t>
  </si>
  <si>
    <t>AMARILY</t>
  </si>
  <si>
    <t>OCI2968</t>
  </si>
  <si>
    <t>ABJ233</t>
  </si>
  <si>
    <t>DAPOOIN</t>
  </si>
  <si>
    <t>OCI2983</t>
  </si>
  <si>
    <t>ABJ234</t>
  </si>
  <si>
    <t>YOP_ARSTM</t>
  </si>
  <si>
    <t>OCI2988</t>
  </si>
  <si>
    <t>ABJ235</t>
  </si>
  <si>
    <t>YOP_MEVAL</t>
  </si>
  <si>
    <t>OCI3027</t>
  </si>
  <si>
    <t>ABJ241</t>
  </si>
  <si>
    <t>YOP_PALAIS</t>
  </si>
  <si>
    <t>OCI3031</t>
  </si>
  <si>
    <t>ABJ242</t>
  </si>
  <si>
    <t>NIANGON_CSM</t>
  </si>
  <si>
    <t>OCI3059</t>
  </si>
  <si>
    <t>ABJ249</t>
  </si>
  <si>
    <t>ABATTA_ANAN</t>
  </si>
  <si>
    <t>OCI3012</t>
  </si>
  <si>
    <t>ABJ239</t>
  </si>
  <si>
    <t>JOALU</t>
  </si>
  <si>
    <t>OCI2719</t>
  </si>
  <si>
    <t>ABJ208</t>
  </si>
  <si>
    <t>LAHOU_STADE</t>
  </si>
  <si>
    <t>OCI2861</t>
  </si>
  <si>
    <t>ABJ201</t>
  </si>
  <si>
    <t>AKOUEDO_CRYSTAL</t>
  </si>
  <si>
    <t>OCI2827</t>
  </si>
  <si>
    <t>ABJ202</t>
  </si>
  <si>
    <t>LYCEE_CLASSIQUE</t>
  </si>
  <si>
    <t>OCI2816</t>
  </si>
  <si>
    <t>ABJ203</t>
  </si>
  <si>
    <t>AZITO_PALACE</t>
  </si>
  <si>
    <t>OCI2844</t>
  </si>
  <si>
    <t>ABJ206</t>
  </si>
  <si>
    <t>METONDO</t>
  </si>
  <si>
    <t>OCI2856</t>
  </si>
  <si>
    <t>ABJ207</t>
  </si>
  <si>
    <t>BRASSIVOIRE</t>
  </si>
  <si>
    <t>OCI2852</t>
  </si>
  <si>
    <t>ABJ204</t>
  </si>
  <si>
    <t>CHOCOLAT_CITE</t>
  </si>
  <si>
    <t>OCI2822</t>
  </si>
  <si>
    <t>ABJ205</t>
  </si>
  <si>
    <t>PROVINCIAL</t>
  </si>
  <si>
    <t>OCI2109</t>
  </si>
  <si>
    <t>ABJ182</t>
  </si>
  <si>
    <t>KOWEIT_SUD</t>
  </si>
  <si>
    <t>OCI2814</t>
  </si>
  <si>
    <t>ABJ184</t>
  </si>
  <si>
    <t>MAROC_MATI</t>
  </si>
  <si>
    <t>OCI2787</t>
  </si>
  <si>
    <t>YAM007</t>
  </si>
  <si>
    <t>FREFREDOU</t>
  </si>
  <si>
    <t>OCI2789</t>
  </si>
  <si>
    <t>SPE007</t>
  </si>
  <si>
    <t>SOUBRE_BARRAGE</t>
  </si>
  <si>
    <t>OCI3126</t>
  </si>
  <si>
    <t>KOR013</t>
  </si>
  <si>
    <t>NGOLODOUGOU</t>
  </si>
  <si>
    <t>OCI2689</t>
  </si>
  <si>
    <t>ABJ183</t>
  </si>
  <si>
    <t>LUCIOLE</t>
  </si>
  <si>
    <t>OCI2691</t>
  </si>
  <si>
    <t>ABJ113</t>
  </si>
  <si>
    <t>CITE_ADO</t>
  </si>
  <si>
    <t>OCI2850</t>
  </si>
  <si>
    <t>ABJ111</t>
  </si>
  <si>
    <t>CARREFOUR_BANGUI</t>
  </si>
  <si>
    <t>OCI2849</t>
  </si>
  <si>
    <t>ABJ186</t>
  </si>
  <si>
    <t>PHARMACIE_CHATEAU</t>
  </si>
  <si>
    <t>OCI2859</t>
  </si>
  <si>
    <t>ABJ185</t>
  </si>
  <si>
    <t>MIRAJ</t>
  </si>
  <si>
    <t>OCI2115</t>
  </si>
  <si>
    <t>DAL014</t>
  </si>
  <si>
    <t>DALOA_CAFOP</t>
  </si>
  <si>
    <t>ABG035</t>
  </si>
  <si>
    <t>SCB_ANIASSUE</t>
  </si>
  <si>
    <t>OCI2144</t>
  </si>
  <si>
    <t>ABJ096</t>
  </si>
  <si>
    <t>CIERA</t>
  </si>
  <si>
    <t>OCI2106</t>
  </si>
  <si>
    <t>ABJ187</t>
  </si>
  <si>
    <t>RANKOI</t>
  </si>
  <si>
    <t>OCI2829</t>
  </si>
  <si>
    <t>ABJ180</t>
  </si>
  <si>
    <t>DAUPHIN</t>
  </si>
  <si>
    <t>OCI2830</t>
  </si>
  <si>
    <t>ABJ181</t>
  </si>
  <si>
    <t>HENRI_CARTAN</t>
  </si>
  <si>
    <t>ABJ192</t>
  </si>
  <si>
    <t>FERME_EHUA</t>
  </si>
  <si>
    <t>ABJ193</t>
  </si>
  <si>
    <t>MBRAGO</t>
  </si>
  <si>
    <t>OCI2970</t>
  </si>
  <si>
    <t>ABJ213</t>
  </si>
  <si>
    <t>SAINTE_THERESE</t>
  </si>
  <si>
    <t>OCI3030</t>
  </si>
  <si>
    <t>ABJ174</t>
  </si>
  <si>
    <t>RIVIERA_NORD</t>
  </si>
  <si>
    <t>OCI2973</t>
  </si>
  <si>
    <t>ABJ215</t>
  </si>
  <si>
    <t>BAIE_GONZAGUE</t>
  </si>
  <si>
    <t>OCI3131</t>
  </si>
  <si>
    <t>ABJ305</t>
  </si>
  <si>
    <t>DIBY New</t>
  </si>
  <si>
    <t>OCI2972</t>
  </si>
  <si>
    <t>ABJ214</t>
  </si>
  <si>
    <t>ANGRE_RGK =&gt; SARAMAN</t>
  </si>
  <si>
    <t>OCI3010</t>
  </si>
  <si>
    <t>ABJ199</t>
  </si>
  <si>
    <t>ISATECH</t>
  </si>
  <si>
    <t>OCI2962</t>
  </si>
  <si>
    <t>ABJ304</t>
  </si>
  <si>
    <t>EKROMIABLA=KOUM_ESPOIR</t>
  </si>
  <si>
    <t>OCI3060</t>
  </si>
  <si>
    <t>ABJ316</t>
  </si>
  <si>
    <t>FAYATCI</t>
  </si>
  <si>
    <t>OCI2980</t>
  </si>
  <si>
    <t>ABJ226</t>
  </si>
  <si>
    <t>ABOBO_CASSE</t>
  </si>
  <si>
    <t>OCI3040</t>
  </si>
  <si>
    <t>ABJ228</t>
  </si>
  <si>
    <t>AGOUETO_18</t>
  </si>
  <si>
    <t>OCI2990</t>
  </si>
  <si>
    <t>ABJ236</t>
  </si>
  <si>
    <t>YOP_FONTAINE</t>
  </si>
  <si>
    <t>OCI2946</t>
  </si>
  <si>
    <t>ABJ211</t>
  </si>
  <si>
    <t>MADY</t>
  </si>
  <si>
    <t>OCI2955</t>
  </si>
  <si>
    <t>ABJ178</t>
  </si>
  <si>
    <t>ANYAMA_GENDARMERIE</t>
  </si>
  <si>
    <t>OCI3001</t>
  </si>
  <si>
    <t>ABJ218</t>
  </si>
  <si>
    <t>ALIZEES</t>
  </si>
  <si>
    <t>OCI3034</t>
  </si>
  <si>
    <t>ABJ310</t>
  </si>
  <si>
    <t>YOP_BATIM = GESCO_DOH</t>
  </si>
  <si>
    <t>OCI2976</t>
  </si>
  <si>
    <t>ABJ225</t>
  </si>
  <si>
    <t>NANKOKO</t>
  </si>
  <si>
    <t>OCI2992</t>
  </si>
  <si>
    <t>ABJ227</t>
  </si>
  <si>
    <t>GNIMI</t>
  </si>
  <si>
    <t>OCI3061</t>
  </si>
  <si>
    <t>ABJ230</t>
  </si>
  <si>
    <t>KERE</t>
  </si>
  <si>
    <t>OCI2947</t>
  </si>
  <si>
    <t>BKE020</t>
  </si>
  <si>
    <t>BOUAKE_BELLEVILLE</t>
  </si>
  <si>
    <t>OCI2991</t>
  </si>
  <si>
    <t>BKE021</t>
  </si>
  <si>
    <t>BKE_HYPODROME</t>
  </si>
  <si>
    <t>OCI3046</t>
  </si>
  <si>
    <t>ABJ252</t>
  </si>
  <si>
    <t>SICOR</t>
  </si>
  <si>
    <t>OCI3053</t>
  </si>
  <si>
    <t>DAL015</t>
  </si>
  <si>
    <t>GBEULYVILLE</t>
  </si>
  <si>
    <t>OCI3054</t>
  </si>
  <si>
    <t>ABG036</t>
  </si>
  <si>
    <t>ABEMA</t>
  </si>
  <si>
    <t>OCI2941</t>
  </si>
  <si>
    <t>YAM029</t>
  </si>
  <si>
    <t>MOROFE_KAMI</t>
  </si>
  <si>
    <t>OCI2909</t>
  </si>
  <si>
    <t>ABJ222</t>
  </si>
  <si>
    <t>BOTINDE</t>
  </si>
  <si>
    <t>OCI2919</t>
  </si>
  <si>
    <t>KOR017</t>
  </si>
  <si>
    <t>TIEMOROKAHA</t>
  </si>
  <si>
    <t>OCI2921</t>
  </si>
  <si>
    <t>BKE023</t>
  </si>
  <si>
    <t>TOURO</t>
  </si>
  <si>
    <t>OCI2967</t>
  </si>
  <si>
    <t>YAM030</t>
  </si>
  <si>
    <t>KOKRENOU_EXT</t>
  </si>
  <si>
    <t>OCI3044</t>
  </si>
  <si>
    <t>YAM031</t>
  </si>
  <si>
    <t>YAKRO_39</t>
  </si>
  <si>
    <t>OCI3036</t>
  </si>
  <si>
    <t>YAM032</t>
  </si>
  <si>
    <t>HIRE_NORD</t>
  </si>
  <si>
    <t>OCI2969</t>
  </si>
  <si>
    <t>SPE010</t>
  </si>
  <si>
    <t>TABOU_YOCOBO</t>
  </si>
  <si>
    <t>OCI2031</t>
  </si>
  <si>
    <t>ABJ104</t>
  </si>
  <si>
    <t>TOUMANGUIE_VILLAGE (Ex DIACOHOU)</t>
  </si>
  <si>
    <t>OCI3007</t>
  </si>
  <si>
    <t>ABJ250</t>
  </si>
  <si>
    <t>BASSAM_INTER</t>
  </si>
  <si>
    <t>OCI3024</t>
  </si>
  <si>
    <t>SPE011</t>
  </si>
  <si>
    <t>IXORA</t>
  </si>
  <si>
    <t>OCI3139</t>
  </si>
  <si>
    <t>ABJ107</t>
  </si>
  <si>
    <t>BOUDEPE</t>
  </si>
  <si>
    <t>OCI2936</t>
  </si>
  <si>
    <t>ABJ309</t>
  </si>
  <si>
    <t>AZITO-PANAMA</t>
  </si>
  <si>
    <t>OCI2944</t>
  </si>
  <si>
    <t>ABJ311</t>
  </si>
  <si>
    <t>GONAGUE-CENTRE=GONZAGUE_CENTRE</t>
  </si>
  <si>
    <t>OCI2950</t>
  </si>
  <si>
    <t>ABJ306</t>
  </si>
  <si>
    <t>SAINT-PAUL</t>
  </si>
  <si>
    <t>OCI2971</t>
  </si>
  <si>
    <t>ABG038</t>
  </si>
  <si>
    <t>NGOMA</t>
  </si>
  <si>
    <t>OCI3005</t>
  </si>
  <si>
    <t>ABJ031</t>
  </si>
  <si>
    <t>AKOUEDO-CAMP=ANCIEN_CAMP</t>
  </si>
  <si>
    <t>OCI2937</t>
  </si>
  <si>
    <t>ABJ313</t>
  </si>
  <si>
    <t>BASSAM_EXCEL</t>
  </si>
  <si>
    <t>OCI2928</t>
  </si>
  <si>
    <t>SPE004</t>
  </si>
  <si>
    <t>GNAMANDJI</t>
  </si>
  <si>
    <t>OCI3038</t>
  </si>
  <si>
    <t>ABJ300</t>
  </si>
  <si>
    <t>AKEIKOI-VILLAGE</t>
  </si>
  <si>
    <t>OCI2890</t>
  </si>
  <si>
    <t>ABJ315</t>
  </si>
  <si>
    <t>GRAND MORIE</t>
  </si>
  <si>
    <t>OCI3051</t>
  </si>
  <si>
    <t>ABG039</t>
  </si>
  <si>
    <t>HABITAT_ARRAH</t>
  </si>
  <si>
    <t>OCI2103</t>
  </si>
  <si>
    <t>ABJ099</t>
  </si>
  <si>
    <t>CAMP_AGBAN</t>
  </si>
  <si>
    <t>OCI2367</t>
  </si>
  <si>
    <t>ABG041</t>
  </si>
  <si>
    <t>ANIANOU</t>
  </si>
  <si>
    <t>OCI2368</t>
  </si>
  <si>
    <t>ABG042</t>
  </si>
  <si>
    <t>NAFANA_PRIKRO</t>
  </si>
  <si>
    <t>OCI2824</t>
  </si>
  <si>
    <t>ABJ176</t>
  </si>
  <si>
    <t>BONOUMIN_CIC_PALMIER</t>
  </si>
  <si>
    <t>OCI2994</t>
  </si>
  <si>
    <t>BKE025</t>
  </si>
  <si>
    <t>BOUAKE_AF3</t>
  </si>
  <si>
    <t>OCI2987</t>
  </si>
  <si>
    <t>ABJ197</t>
  </si>
  <si>
    <t>HKB_PALMIER</t>
  </si>
  <si>
    <t>OCI3025</t>
  </si>
  <si>
    <t>ABJ312</t>
  </si>
  <si>
    <t>JMN-PALMIER</t>
  </si>
  <si>
    <t>OCI2974</t>
  </si>
  <si>
    <t>ABJ216</t>
  </si>
  <si>
    <t>PERLES_HOTEL</t>
  </si>
  <si>
    <t>OCI2997</t>
  </si>
  <si>
    <t>ABJ307</t>
  </si>
  <si>
    <t xml:space="preserve">ENA_PALMIER </t>
  </si>
  <si>
    <t>OCI2898</t>
  </si>
  <si>
    <t>ABJ320</t>
  </si>
  <si>
    <t>BIMA_MTN</t>
  </si>
  <si>
    <t>OCI2870</t>
  </si>
  <si>
    <t>ABJ117</t>
  </si>
  <si>
    <t>BIMA_PALMIER</t>
  </si>
  <si>
    <t>OCI2122</t>
  </si>
  <si>
    <t>MAN037</t>
  </si>
  <si>
    <t>KROZIALE</t>
  </si>
  <si>
    <t>OCI2965</t>
  </si>
  <si>
    <t>ABJ303</t>
  </si>
  <si>
    <t>MIABLA_32</t>
  </si>
  <si>
    <t>OCI2807</t>
  </si>
  <si>
    <t>KOR018</t>
  </si>
  <si>
    <t>SANGUINARI</t>
  </si>
  <si>
    <t>OCI3055</t>
  </si>
  <si>
    <t>ABJ308</t>
  </si>
  <si>
    <t>OLYMPIA</t>
  </si>
  <si>
    <t>OCI2952</t>
  </si>
  <si>
    <t>ABJ259</t>
  </si>
  <si>
    <t>ANANI-ROAD</t>
  </si>
  <si>
    <t>OCI2922</t>
  </si>
  <si>
    <t>ABJ212</t>
  </si>
  <si>
    <t>YAOBOU</t>
  </si>
  <si>
    <t>OCI2926</t>
  </si>
  <si>
    <t>DAL004</t>
  </si>
  <si>
    <t>ZRO</t>
  </si>
  <si>
    <t>OCI3180</t>
  </si>
  <si>
    <t>ABG040</t>
  </si>
  <si>
    <t>NZANFOUENOU</t>
  </si>
  <si>
    <t>OCI2486</t>
  </si>
  <si>
    <t>ABJ327</t>
  </si>
  <si>
    <t>BAE_CHU</t>
  </si>
  <si>
    <t>OCI2524</t>
  </si>
  <si>
    <t>ABJ191</t>
  </si>
  <si>
    <t>JOBURG</t>
  </si>
  <si>
    <t>OCI3056</t>
  </si>
  <si>
    <t>ABJ301</t>
  </si>
  <si>
    <t>VITIB</t>
  </si>
  <si>
    <t>OCI2499</t>
  </si>
  <si>
    <t>ABJ256</t>
  </si>
  <si>
    <t>YOP_IA</t>
  </si>
  <si>
    <t>OCI3167</t>
  </si>
  <si>
    <t>ABJ319</t>
  </si>
  <si>
    <t>BVD_DE_MARSEILLE</t>
  </si>
  <si>
    <t>OCI3169</t>
  </si>
  <si>
    <t>ABJ254</t>
  </si>
  <si>
    <t>BOULEY_NEW=BAIE_DES_MILLIARDAIRES</t>
  </si>
  <si>
    <t>OCI3017</t>
  </si>
  <si>
    <t>ABJ317</t>
  </si>
  <si>
    <t>ST_ATHANASE</t>
  </si>
  <si>
    <t>OCI3020</t>
  </si>
  <si>
    <t>ABJ036</t>
  </si>
  <si>
    <t>ABADJINDOUME</t>
  </si>
  <si>
    <t>OCI2931</t>
  </si>
  <si>
    <t>BKE024</t>
  </si>
  <si>
    <t>NIAMBRUN</t>
  </si>
  <si>
    <t>OCI2385</t>
  </si>
  <si>
    <t>ABJ321</t>
  </si>
  <si>
    <t>BINAO_NEW</t>
  </si>
  <si>
    <t>OCI3168</t>
  </si>
  <si>
    <t>ABJ318</t>
  </si>
  <si>
    <t>SIVOP_PALMIER</t>
  </si>
  <si>
    <t>OCI3141</t>
  </si>
  <si>
    <t>YAM019</t>
  </si>
  <si>
    <t>KONGOUE</t>
  </si>
  <si>
    <t>OCI3004</t>
  </si>
  <si>
    <t>BKE017</t>
  </si>
  <si>
    <t>NIMBUS</t>
  </si>
  <si>
    <t>OCI2836</t>
  </si>
  <si>
    <t>ABJ323</t>
  </si>
  <si>
    <t>ILES BOULAY=ROMANO</t>
  </si>
  <si>
    <t>OCI3228</t>
  </si>
  <si>
    <t>ABG043</t>
  </si>
  <si>
    <t>ADZOPE_SOGEFIHA(Ex IMPROBOIS)</t>
  </si>
  <si>
    <t>OCI3125</t>
  </si>
  <si>
    <t>ABJ105</t>
  </si>
  <si>
    <t>VITRE_2 (ex_GROBIASSOUME)</t>
  </si>
  <si>
    <t>OCI2925</t>
  </si>
  <si>
    <t>ABG008</t>
  </si>
  <si>
    <t>ZINZENOU</t>
  </si>
  <si>
    <t>OCI2923</t>
  </si>
  <si>
    <t>ABG001</t>
  </si>
  <si>
    <t>ZAMAKA</t>
  </si>
  <si>
    <t>OCI2519</t>
  </si>
  <si>
    <t>ABJ322</t>
  </si>
  <si>
    <t>FOLLY</t>
  </si>
  <si>
    <t>Déploiement 2020</t>
  </si>
  <si>
    <t>OCI2522</t>
  </si>
  <si>
    <t>ABJ328</t>
  </si>
  <si>
    <t>DOKUI_VIDANGE</t>
  </si>
  <si>
    <t>OCI2778</t>
  </si>
  <si>
    <t>ABJ329</t>
  </si>
  <si>
    <t>PLASTICA</t>
  </si>
  <si>
    <t>OCI2523</t>
  </si>
  <si>
    <t>ABJ330</t>
  </si>
  <si>
    <t>AGOUETO_EGLISE</t>
  </si>
  <si>
    <t>OCI2526</t>
  </si>
  <si>
    <t>ABJ332</t>
  </si>
  <si>
    <t>ROSETTE</t>
  </si>
  <si>
    <t>OCI2622</t>
  </si>
  <si>
    <t>ABJ333</t>
  </si>
  <si>
    <t>FASSAMI</t>
  </si>
  <si>
    <t>OCI2528</t>
  </si>
  <si>
    <t>ABJ334</t>
  </si>
  <si>
    <t>MBOUKE</t>
  </si>
  <si>
    <t>OCI2514</t>
  </si>
  <si>
    <t>ABJ335</t>
  </si>
  <si>
    <t>SOWETO</t>
  </si>
  <si>
    <t>OCI2511</t>
  </si>
  <si>
    <t>ABJ336</t>
  </si>
  <si>
    <t>ABATA PLAYCE</t>
  </si>
  <si>
    <t>OCI2503</t>
  </si>
  <si>
    <t>ABJ337</t>
  </si>
  <si>
    <t>NABINTOU</t>
  </si>
  <si>
    <t>OCI2501</t>
  </si>
  <si>
    <t>ABJ338</t>
  </si>
  <si>
    <t>PB_MARCHE</t>
  </si>
  <si>
    <t>OCI2496</t>
  </si>
  <si>
    <t>ABJ339</t>
  </si>
  <si>
    <t>PRIMATURE</t>
  </si>
  <si>
    <t>OCI2470</t>
  </si>
  <si>
    <t>ABJ340</t>
  </si>
  <si>
    <t>SICOGI MARCORY</t>
  </si>
  <si>
    <t>OCI2145</t>
  </si>
  <si>
    <t>ABJ341</t>
  </si>
  <si>
    <t>SAHA BIETRY</t>
  </si>
  <si>
    <t>OCI2650</t>
  </si>
  <si>
    <t>ABJ037</t>
  </si>
  <si>
    <t>ABOBO-CONCORDE = AKWE-DJEMIN</t>
  </si>
  <si>
    <t>OCI2512</t>
  </si>
  <si>
    <t>ABJ355</t>
  </si>
  <si>
    <t>MESANGES</t>
  </si>
  <si>
    <t>OCI2529</t>
  </si>
  <si>
    <t>ABJ356</t>
  </si>
  <si>
    <t>YOP_SOPIM</t>
  </si>
  <si>
    <t>OCI2445</t>
  </si>
  <si>
    <t>ABJ344</t>
  </si>
  <si>
    <t>MARINA</t>
  </si>
  <si>
    <t>OCI2538</t>
  </si>
  <si>
    <t>ABJ359</t>
  </si>
  <si>
    <t>YOP_RODIN</t>
  </si>
  <si>
    <t>OCI3237</t>
  </si>
  <si>
    <t>ABJ261</t>
  </si>
  <si>
    <t>MBADON VILLAGE</t>
  </si>
  <si>
    <t>OCI2084</t>
  </si>
  <si>
    <t>ABJ362</t>
  </si>
  <si>
    <t>YOP-BAHADIO</t>
  </si>
  <si>
    <t>OCI2996</t>
  </si>
  <si>
    <t>ABJ229</t>
  </si>
  <si>
    <t>ATTECOUBE_EXT</t>
  </si>
  <si>
    <t>OCI3229</t>
  </si>
  <si>
    <t>ABJ200</t>
  </si>
  <si>
    <t>BAIE_CORNICHE</t>
  </si>
  <si>
    <t>OCI2487</t>
  </si>
  <si>
    <t>ABJ350</t>
  </si>
  <si>
    <t>BUISSONKRO</t>
  </si>
  <si>
    <t>OCI2823</t>
  </si>
  <si>
    <t>ABJ198</t>
  </si>
  <si>
    <t>ALLABRA_CENTRE</t>
  </si>
  <si>
    <t>OCI3234</t>
  </si>
  <si>
    <t>ABJ083</t>
  </si>
  <si>
    <t>ANGUEDEDOU_MOBILE</t>
  </si>
  <si>
    <t>OCI2506</t>
  </si>
  <si>
    <t>ABJ224</t>
  </si>
  <si>
    <t>ABATTA_SICTA</t>
  </si>
  <si>
    <t>OCI2505</t>
  </si>
  <si>
    <t>ABJ357</t>
  </si>
  <si>
    <t>CHAPPOULIE</t>
  </si>
  <si>
    <t>OCI2945</t>
  </si>
  <si>
    <t>ABJ166</t>
  </si>
  <si>
    <t>BIETRY-RIO</t>
  </si>
  <si>
    <t>OCI2495</t>
  </si>
  <si>
    <t>ABJ342</t>
  </si>
  <si>
    <t>ARECA (AKANDJE GAYE)</t>
  </si>
  <si>
    <t>OCI2536</t>
  </si>
  <si>
    <t>ABJ352</t>
  </si>
  <si>
    <t>GONZAKUS</t>
  </si>
  <si>
    <t>OCI2510</t>
  </si>
  <si>
    <t>ABJ354</t>
  </si>
  <si>
    <t>CARREFOUR_LIEVRE</t>
  </si>
  <si>
    <t>OCI2490</t>
  </si>
  <si>
    <t>ABJ347</t>
  </si>
  <si>
    <t>AMAMOU</t>
  </si>
  <si>
    <t> OCI2392</t>
  </si>
  <si>
    <t>ABJ217</t>
  </si>
  <si>
    <t>ST_ETIENNE</t>
  </si>
  <si>
    <t>OCI2521</t>
  </si>
  <si>
    <t>ABJ364</t>
  </si>
  <si>
    <t>PRIXCHIC</t>
  </si>
  <si>
    <t>OCI2537</t>
  </si>
  <si>
    <t>ABJ349</t>
  </si>
  <si>
    <t>MARKET</t>
  </si>
  <si>
    <t>OCI2485</t>
  </si>
  <si>
    <t>ABJ363</t>
  </si>
  <si>
    <t>BINGER BAGBA</t>
  </si>
  <si>
    <t>OCI2520</t>
  </si>
  <si>
    <t>ABJ358</t>
  </si>
  <si>
    <t>CHANDELIER</t>
  </si>
  <si>
    <t>OCI3023</t>
  </si>
  <si>
    <t>ABJ302</t>
  </si>
  <si>
    <t>JACOB-BEACH</t>
  </si>
  <si>
    <t>OCI2532</t>
  </si>
  <si>
    <t>ABJ370</t>
  </si>
  <si>
    <t>HETEC</t>
  </si>
  <si>
    <t> OCI2590</t>
  </si>
  <si>
    <t>ABJ376</t>
  </si>
  <si>
    <t>BINGER_GLORY</t>
  </si>
  <si>
    <t>OCI3138</t>
  </si>
  <si>
    <t>KOR019</t>
  </si>
  <si>
    <t>PERSUS_MINING</t>
  </si>
  <si>
    <t>OCI2498</t>
  </si>
  <si>
    <t>ABJ351</t>
  </si>
  <si>
    <t>BECEDI</t>
  </si>
  <si>
    <t>OCI2091</t>
  </si>
  <si>
    <t>ABJ361</t>
  </si>
  <si>
    <t>YOP-BASE CIE</t>
  </si>
  <si>
    <t>OCI2402</t>
  </si>
  <si>
    <t>YAM034</t>
  </si>
  <si>
    <t>BOORE</t>
  </si>
  <si>
    <t>OCI2461</t>
  </si>
  <si>
    <t>DAL032</t>
  </si>
  <si>
    <t>ZOUAN</t>
  </si>
  <si>
    <t>OCI2449</t>
  </si>
  <si>
    <t>BKE026</t>
  </si>
  <si>
    <t>GAGOU</t>
  </si>
  <si>
    <t>OCI2507</t>
  </si>
  <si>
    <t>ABJ343</t>
  </si>
  <si>
    <t>ELGIBOR</t>
  </si>
  <si>
    <t> OCI2329</t>
  </si>
  <si>
    <t>ABJ384</t>
  </si>
  <si>
    <t>ABOBO SUD</t>
  </si>
  <si>
    <t>OCI2563</t>
  </si>
  <si>
    <t>ABJ385</t>
  </si>
  <si>
    <t>CHATEAU_IV</t>
  </si>
  <si>
    <t> OCI2621</t>
  </si>
  <si>
    <t>ABJ353</t>
  </si>
  <si>
    <t>REMBLAIS_BAD</t>
  </si>
  <si>
    <t>OCI2586</t>
  </si>
  <si>
    <t>ABJ386</t>
  </si>
  <si>
    <t>BASSAM_ETOILE</t>
  </si>
  <si>
    <t>OCI3048</t>
  </si>
  <si>
    <t>ABG047</t>
  </si>
  <si>
    <t>PETIT_NIABLE</t>
  </si>
  <si>
    <t> OCI2475</t>
  </si>
  <si>
    <t>DAL031</t>
  </si>
  <si>
    <t>PINHOU</t>
  </si>
  <si>
    <t>OCI2463</t>
  </si>
  <si>
    <t>KOR029</t>
  </si>
  <si>
    <t>LAFI</t>
  </si>
  <si>
    <t>OCI2457</t>
  </si>
  <si>
    <t>ABG045</t>
  </si>
  <si>
    <t>KONGODJA</t>
  </si>
  <si>
    <t>OCI2646</t>
  </si>
  <si>
    <t>KOR031</t>
  </si>
  <si>
    <t>KLOFOUA</t>
  </si>
  <si>
    <t>OCI2642</t>
  </si>
  <si>
    <t>ABJ388</t>
  </si>
  <si>
    <t>MTN_CLASSIC</t>
  </si>
  <si>
    <t>OCI3235</t>
  </si>
  <si>
    <t>DAL033</t>
  </si>
  <si>
    <t>NANDALA</t>
  </si>
  <si>
    <t>OCI3225</t>
  </si>
  <si>
    <t>DAL035</t>
  </si>
  <si>
    <t>MARAHOUE_VILLAGE</t>
  </si>
  <si>
    <t>OCI2116</t>
  </si>
  <si>
    <t>ABJ372</t>
  </si>
  <si>
    <t>EUDES</t>
  </si>
  <si>
    <t>OCI2808</t>
  </si>
  <si>
    <t>YAM033</t>
  </si>
  <si>
    <t>ZAMBAKRO</t>
  </si>
  <si>
    <t>OCI2447</t>
  </si>
  <si>
    <t>BKE028</t>
  </si>
  <si>
    <t>QUART = OCI_KOKO</t>
  </si>
  <si>
    <t>OCI2560</t>
  </si>
  <si>
    <t>ABJ374</t>
  </si>
  <si>
    <t>ENA_CADRE</t>
  </si>
  <si>
    <t>OCI2570</t>
  </si>
  <si>
    <t>DAL034</t>
  </si>
  <si>
    <t>MAIRIE_VAVOUA</t>
  </si>
  <si>
    <t>OCI2420</t>
  </si>
  <si>
    <t>SPE017</t>
  </si>
  <si>
    <t>GOBROKO=ZEGREBOUE</t>
  </si>
  <si>
    <t>OCI2943</t>
  </si>
  <si>
    <t>SPE018</t>
  </si>
  <si>
    <t>CITE_BARAGE</t>
  </si>
  <si>
    <t>OCI3248</t>
  </si>
  <si>
    <t>MAN041</t>
  </si>
  <si>
    <t>GANHOUE</t>
  </si>
  <si>
    <t>OCI3247</t>
  </si>
  <si>
    <t>MAN042</t>
  </si>
  <si>
    <t>FERENTELLA</t>
  </si>
  <si>
    <t>OCI2581</t>
  </si>
  <si>
    <t>ABJ398</t>
  </si>
  <si>
    <t>STE_CAMILLE</t>
  </si>
  <si>
    <t>OCI2598</t>
  </si>
  <si>
    <t>ABJ365</t>
  </si>
  <si>
    <t>MONASTERE</t>
  </si>
  <si>
    <t>OCI2601</t>
  </si>
  <si>
    <t>ABJ366</t>
  </si>
  <si>
    <t>CENTRE_PILOTE</t>
  </si>
  <si>
    <t>OCI2606</t>
  </si>
  <si>
    <t>ABJ368</t>
  </si>
  <si>
    <t>GESCO_MARCHE</t>
  </si>
  <si>
    <t>OCI2607</t>
  </si>
  <si>
    <t>ABJ382</t>
  </si>
  <si>
    <t>TREICH_CHU</t>
  </si>
  <si>
    <t>OCI2610</t>
  </si>
  <si>
    <t>ABJ373</t>
  </si>
  <si>
    <t>ARCADE</t>
  </si>
  <si>
    <t>OCI2515</t>
  </si>
  <si>
    <t>ABJ367</t>
  </si>
  <si>
    <t>MIKABA</t>
  </si>
  <si>
    <t>OCI2557</t>
  </si>
  <si>
    <t>ABJ396</t>
  </si>
  <si>
    <t>SCARABE</t>
  </si>
  <si>
    <t>OCI2627</t>
  </si>
  <si>
    <t>MAN039</t>
  </si>
  <si>
    <t xml:space="preserve">PIEBLY </t>
  </si>
  <si>
    <t>OCI2542</t>
  </si>
  <si>
    <t>ABG044</t>
  </si>
  <si>
    <t>TANDA_RESID</t>
  </si>
  <si>
    <t>OCI2539</t>
  </si>
  <si>
    <t>ABG049</t>
  </si>
  <si>
    <t>MAIRIE_AGNIB</t>
  </si>
  <si>
    <t>OCI3213</t>
  </si>
  <si>
    <t>ABJ393</t>
  </si>
  <si>
    <t>ASSINIE_GREEN</t>
  </si>
  <si>
    <t>OCI3214</t>
  </si>
  <si>
    <t>BKE029</t>
  </si>
  <si>
    <t>BKE_MUNICIPAL</t>
  </si>
  <si>
    <t>OCI3215</t>
  </si>
  <si>
    <t>ABJ394</t>
  </si>
  <si>
    <t>GODOUMAN</t>
  </si>
  <si>
    <t>OCI3216</t>
  </si>
  <si>
    <t>YAM038</t>
  </si>
  <si>
    <t>YAKRO_DIOULA</t>
  </si>
  <si>
    <t>OCI3224</t>
  </si>
  <si>
    <t>ABJ401</t>
  </si>
  <si>
    <t>SONGON_KM17</t>
  </si>
  <si>
    <t>OCI3246</t>
  </si>
  <si>
    <t>BKE030</t>
  </si>
  <si>
    <t>ICN_MOBILE = ICN_BOUAKE</t>
  </si>
  <si>
    <t>OCI2641</t>
  </si>
  <si>
    <t>ABJ397</t>
  </si>
  <si>
    <t>PALMERAIE_OCI</t>
  </si>
  <si>
    <t>OCI2605</t>
  </si>
  <si>
    <t>ABJ371</t>
  </si>
  <si>
    <t>KFC_2PLTX=SHELL_KFC</t>
  </si>
  <si>
    <t>OCI2631</t>
  </si>
  <si>
    <t>YAM035</t>
  </si>
  <si>
    <t>LELEBLE</t>
  </si>
  <si>
    <t>OCI3255</t>
  </si>
  <si>
    <t>MAN043</t>
  </si>
  <si>
    <t>FOULLA</t>
  </si>
  <si>
    <t>OCI2588</t>
  </si>
  <si>
    <t>YAM036</t>
  </si>
  <si>
    <t>YAKRO_MAIRIE</t>
  </si>
  <si>
    <t>OCI2620</t>
  </si>
  <si>
    <t>ABJ404</t>
  </si>
  <si>
    <t>MERCEDES</t>
  </si>
  <si>
    <t>OCI2561</t>
  </si>
  <si>
    <t>ABJ405</t>
  </si>
  <si>
    <t>CERAP=INADES</t>
  </si>
  <si>
    <t>OCI3242</t>
  </si>
  <si>
    <t>ABJ409</t>
  </si>
  <si>
    <t>BENOGOSSO</t>
  </si>
  <si>
    <t>OCI2773</t>
  </si>
  <si>
    <t>ABJ407</t>
  </si>
  <si>
    <t>BASSAM_CAFOP2</t>
  </si>
  <si>
    <t>OCI3254</t>
  </si>
  <si>
    <t>ABJ408</t>
  </si>
  <si>
    <t>YOP_SAKO</t>
  </si>
  <si>
    <t>OCI2442</t>
  </si>
  <si>
    <t>ABJ387</t>
  </si>
  <si>
    <t>ADJUE</t>
  </si>
  <si>
    <t>OCI3257</t>
  </si>
  <si>
    <t>ABJ410</t>
  </si>
  <si>
    <t>CTCI_AKROABA</t>
  </si>
  <si>
    <t>OCI3260</t>
  </si>
  <si>
    <t>YAM039</t>
  </si>
  <si>
    <t>SCB=SCB_GD_FLEUVE</t>
  </si>
  <si>
    <t>OCI2431</t>
  </si>
  <si>
    <t>BKE027</t>
  </si>
  <si>
    <t>KANAGONON</t>
  </si>
  <si>
    <t>OCI2626</t>
  </si>
  <si>
    <t>YAM037</t>
  </si>
  <si>
    <t>ASSIKA_KAYABO</t>
  </si>
  <si>
    <t>OCI2625</t>
  </si>
  <si>
    <t>MAN040</t>
  </si>
  <si>
    <t>KONA_KORO</t>
  </si>
  <si>
    <t>OCI2776</t>
  </si>
  <si>
    <t>MAN044</t>
  </si>
  <si>
    <t>TOUBA_STADE</t>
  </si>
  <si>
    <t>OCI3218</t>
  </si>
  <si>
    <t>ABJ395</t>
  </si>
  <si>
    <t>SELMER_GREEN</t>
  </si>
  <si>
    <t>OCI2831</t>
  </si>
  <si>
    <t>ABJ419</t>
  </si>
  <si>
    <t>PHCIE_RTE_BASSAM</t>
  </si>
  <si>
    <t>OCI2592</t>
  </si>
  <si>
    <t>ABJ416</t>
  </si>
  <si>
    <t>ADJOUFFOU_MARCHE</t>
  </si>
  <si>
    <t>OCI2591</t>
  </si>
  <si>
    <t>ABJ418</t>
  </si>
  <si>
    <t>MARCHE_JF</t>
  </si>
  <si>
    <t>OCI3256</t>
  </si>
  <si>
    <t>ABJ420</t>
  </si>
  <si>
    <t>NDOUCI=N'DOUCI_HG</t>
  </si>
  <si>
    <t>OCI2842</t>
  </si>
  <si>
    <t>ABJ412</t>
  </si>
  <si>
    <t xml:space="preserve">BINGER_CAMPUS </t>
  </si>
  <si>
    <t>OCI3084</t>
  </si>
  <si>
    <t>ABJ375</t>
  </si>
  <si>
    <t>AGUIEN_ROAD</t>
  </si>
  <si>
    <t>OCI3072</t>
  </si>
  <si>
    <t>ABJ422</t>
  </si>
  <si>
    <t>CHRISTIANKOI</t>
  </si>
  <si>
    <t>OCI2611</t>
  </si>
  <si>
    <t>ABJ406</t>
  </si>
  <si>
    <t>AVICENNES</t>
  </si>
  <si>
    <t>OCI2966</t>
  </si>
  <si>
    <t>ABJ383</t>
  </si>
  <si>
    <t>MARCOS</t>
  </si>
  <si>
    <t>OCI2387</t>
  </si>
  <si>
    <t>ABJ411</t>
  </si>
  <si>
    <t>ABOBO_RAIL</t>
  </si>
  <si>
    <t>OCI2569</t>
  </si>
  <si>
    <t>ABJ413</t>
  </si>
  <si>
    <t>BELDAM</t>
  </si>
  <si>
    <t>OCI2618</t>
  </si>
  <si>
    <t>ABJ415</t>
  </si>
  <si>
    <t>DOKUI_BEH</t>
  </si>
  <si>
    <t>Déploiement 2021 -1</t>
  </si>
  <si>
    <t>OCI2659</t>
  </si>
  <si>
    <t>ABJ417</t>
  </si>
  <si>
    <t>YOP_SOLIC2</t>
  </si>
  <si>
    <t>OCI3087</t>
  </si>
  <si>
    <t>ABJ414</t>
  </si>
  <si>
    <t>LAMA_FOF</t>
  </si>
  <si>
    <t>OCI2655</t>
  </si>
  <si>
    <t>ABJ380</t>
  </si>
  <si>
    <t>YOP_EDEN</t>
  </si>
  <si>
    <t>OCI1046</t>
  </si>
  <si>
    <t>YAM040</t>
  </si>
  <si>
    <t>SUCRIVOIRE_CITE</t>
  </si>
  <si>
    <t>OCI3270</t>
  </si>
  <si>
    <t>BKE031</t>
  </si>
  <si>
    <t>DARALA</t>
  </si>
  <si>
    <t>OCI3271</t>
  </si>
  <si>
    <t>BKE032</t>
  </si>
  <si>
    <t>KAWOLO_SOBARA</t>
  </si>
  <si>
    <t>OCI3266</t>
  </si>
  <si>
    <t>ABJ426</t>
  </si>
  <si>
    <t>MAKOURA</t>
  </si>
  <si>
    <t>Déploiement 2021 -2</t>
  </si>
  <si>
    <t>OCI2666</t>
  </si>
  <si>
    <t>ABJ438</t>
  </si>
  <si>
    <t>YOP_GENDARMERIE</t>
  </si>
  <si>
    <t>OCI2669</t>
  </si>
  <si>
    <t>ABJ425</t>
  </si>
  <si>
    <t>LAURIER_CIPHARM</t>
  </si>
  <si>
    <t>OCI3238</t>
  </si>
  <si>
    <t>ABJ423</t>
  </si>
  <si>
    <t>BINGER_NGBROMIN</t>
  </si>
  <si>
    <t xml:space="preserve">OCI2604 </t>
  </si>
  <si>
    <t>ABJ421</t>
  </si>
  <si>
    <t>EBENEZER</t>
  </si>
  <si>
    <t>OCI2673</t>
  </si>
  <si>
    <t>ABJ437</t>
  </si>
  <si>
    <t>PALAIS_SPORT</t>
  </si>
  <si>
    <t>OCI3279</t>
  </si>
  <si>
    <t>ABJ448</t>
  </si>
  <si>
    <t>AILCT</t>
  </si>
  <si>
    <t>OCI2653</t>
  </si>
  <si>
    <t>ABJ430</t>
  </si>
  <si>
    <t>PREMICES</t>
  </si>
  <si>
    <t>OCI2676</t>
  </si>
  <si>
    <t>ABJ432</t>
  </si>
  <si>
    <t>PALMERAIE_ESTHER</t>
  </si>
  <si>
    <t>OCI2684</t>
  </si>
  <si>
    <t>ABJ433</t>
  </si>
  <si>
    <t>AZITO_SABLIERE</t>
  </si>
  <si>
    <t>OCI3078</t>
  </si>
  <si>
    <t>ABJ427</t>
  </si>
  <si>
    <t>FAYA_TRESOR</t>
  </si>
  <si>
    <t>OCI3092</t>
  </si>
  <si>
    <t>ABJ428</t>
  </si>
  <si>
    <t>EQUINOXE</t>
  </si>
  <si>
    <t>OCI2786</t>
  </si>
  <si>
    <t>ABJ435</t>
  </si>
  <si>
    <t>ROSIER_P1</t>
  </si>
  <si>
    <t>OCI3075</t>
  </si>
  <si>
    <t>ABJ429</t>
  </si>
  <si>
    <t>ZANZOUKOUA</t>
  </si>
  <si>
    <t>OCI2660</t>
  </si>
  <si>
    <t>ABJ431</t>
  </si>
  <si>
    <t>FERRAILLE</t>
  </si>
  <si>
    <t>OCI3262</t>
  </si>
  <si>
    <t>SPE020</t>
  </si>
  <si>
    <t>SP_AGENCE</t>
  </si>
  <si>
    <t>OCI3258</t>
  </si>
  <si>
    <t>ABJ476</t>
  </si>
  <si>
    <t>KOUDOUSS_GREEN</t>
  </si>
  <si>
    <t>OCI3097</t>
  </si>
  <si>
    <t>BKE034</t>
  </si>
  <si>
    <t>KENNEDY_CAN</t>
  </si>
  <si>
    <t>site en passthrough/ blocage riverain</t>
  </si>
  <si>
    <t>OCI2608</t>
  </si>
  <si>
    <t>ABJ403</t>
  </si>
  <si>
    <t>CITE_UPB</t>
  </si>
  <si>
    <t>OCI3077</t>
  </si>
  <si>
    <t>ABJ439</t>
  </si>
  <si>
    <t>BINGER_FIGUIERS</t>
  </si>
  <si>
    <t>OCI2714</t>
  </si>
  <si>
    <t>ABJ452</t>
  </si>
  <si>
    <t>YOP_COOPEC</t>
  </si>
  <si>
    <t>OCI2567</t>
  </si>
  <si>
    <t>ABJ480</t>
  </si>
  <si>
    <t>VIVO</t>
  </si>
  <si>
    <t>OCI3066</t>
  </si>
  <si>
    <t>ABJ468</t>
  </si>
  <si>
    <t>CITE_DERVIN</t>
  </si>
  <si>
    <t>OCI3101</t>
  </si>
  <si>
    <t>ABJ462</t>
  </si>
  <si>
    <t>BLANCKRO</t>
  </si>
  <si>
    <t>OCI3264</t>
  </si>
  <si>
    <t>KOR034</t>
  </si>
  <si>
    <t>OUANGOLODOUGOU_BIS</t>
  </si>
  <si>
    <t>OCI3076</t>
  </si>
  <si>
    <t>ABJ466</t>
  </si>
  <si>
    <t>BINGER_HARRIS</t>
  </si>
  <si>
    <t>OCI3102</t>
  </si>
  <si>
    <t>YAM041</t>
  </si>
  <si>
    <t>ZONE_ECO</t>
  </si>
  <si>
    <t>OCI3099</t>
  </si>
  <si>
    <t>ABG050</t>
  </si>
  <si>
    <t>WAMO</t>
  </si>
  <si>
    <t>OCI3064</t>
  </si>
  <si>
    <t>ABJ434</t>
  </si>
  <si>
    <t>AGOUETO_LYCEE</t>
  </si>
  <si>
    <t>OCI2630</t>
  </si>
  <si>
    <t>ABJ424</t>
  </si>
  <si>
    <t>KOUM_SOTRA</t>
  </si>
  <si>
    <t>OCI3265</t>
  </si>
  <si>
    <t>ABJ446</t>
  </si>
  <si>
    <t>CIPREL</t>
  </si>
  <si>
    <t>OCI2491</t>
  </si>
  <si>
    <t>ABJ477</t>
  </si>
  <si>
    <t>AGBOVILLE_CIT</t>
  </si>
  <si>
    <t>OCI2654</t>
  </si>
  <si>
    <t>ABJ456</t>
  </si>
  <si>
    <t>YOP_CHAMBERY</t>
  </si>
  <si>
    <t>OCI2857</t>
  </si>
  <si>
    <t>ABJ450</t>
  </si>
  <si>
    <t>TAPIS_ROUGE</t>
  </si>
  <si>
    <t>OCI3069</t>
  </si>
  <si>
    <t>ABJ464</t>
  </si>
  <si>
    <t>ANGRE_M25</t>
  </si>
  <si>
    <t>OCI3085</t>
  </si>
  <si>
    <t>ABJ467</t>
  </si>
  <si>
    <t>CITE_NOVALIM</t>
  </si>
  <si>
    <t>OCI2709</t>
  </si>
  <si>
    <t>ABJ490</t>
  </si>
  <si>
    <t>YOP_KIMI</t>
  </si>
  <si>
    <t>OCI2668</t>
  </si>
  <si>
    <t>ABJ459</t>
  </si>
  <si>
    <t>ABOBO_CORIS</t>
  </si>
  <si>
    <t>OCI2564</t>
  </si>
  <si>
    <t>ABJ474</t>
  </si>
  <si>
    <t>OCI_CANNEBIERE</t>
  </si>
  <si>
    <t>OCI3253</t>
  </si>
  <si>
    <t>ABJ472</t>
  </si>
  <si>
    <t>RUE_CANAL</t>
  </si>
  <si>
    <t>OCI3095</t>
  </si>
  <si>
    <t>ABJ500</t>
  </si>
  <si>
    <t>YAPOKOI</t>
  </si>
  <si>
    <t>OCI3103</t>
  </si>
  <si>
    <t>ABJ469</t>
  </si>
  <si>
    <t>YAPOKOI_MIRACLE</t>
  </si>
  <si>
    <t>OCI2697</t>
  </si>
  <si>
    <t>ABJ454</t>
  </si>
  <si>
    <t>KOUM05</t>
  </si>
  <si>
    <t>OCI2688</t>
  </si>
  <si>
    <t>ABJ491</t>
  </si>
  <si>
    <t>AFACCI</t>
  </si>
  <si>
    <t>OCI2679</t>
  </si>
  <si>
    <t>ABJ493</t>
  </si>
  <si>
    <t>ANGRE_CORASA</t>
  </si>
  <si>
    <t>OCI2680</t>
  </si>
  <si>
    <t>ABJ461</t>
  </si>
  <si>
    <t>SOTRAPIM</t>
  </si>
  <si>
    <t>OCI3067</t>
  </si>
  <si>
    <t>ABJ463</t>
  </si>
  <si>
    <t>IMPOT_DJIBI</t>
  </si>
  <si>
    <t>OCI2769</t>
  </si>
  <si>
    <t>ABJ486</t>
  </si>
  <si>
    <t>LAGUNE_SOWETO</t>
  </si>
  <si>
    <t>OCI2662</t>
  </si>
  <si>
    <t>ABJ457</t>
  </si>
  <si>
    <t>KMZ_MARCORY</t>
  </si>
  <si>
    <t>OCI2670</t>
  </si>
  <si>
    <t>ABJ460</t>
  </si>
  <si>
    <t>ROXY_HOPITAL</t>
  </si>
  <si>
    <t>OCI3274</t>
  </si>
  <si>
    <t>ABJ501</t>
  </si>
  <si>
    <t>ESPLANADE_PR</t>
  </si>
  <si>
    <t>OCI2433</t>
  </si>
  <si>
    <t>SPE015</t>
  </si>
  <si>
    <t>NEKA_V2</t>
  </si>
  <si>
    <t>OCI2690</t>
  </si>
  <si>
    <t>ABJ455</t>
  </si>
  <si>
    <t>PB_RONSARD</t>
  </si>
  <si>
    <t>OCI3286</t>
  </si>
  <si>
    <t>ABG051</t>
  </si>
  <si>
    <t>DATEKRO_ASSUE</t>
  </si>
  <si>
    <t>OCI3086</t>
  </si>
  <si>
    <t>ABJ508</t>
  </si>
  <si>
    <t>DOKUI_LYCEE</t>
  </si>
  <si>
    <t>OCI3287</t>
  </si>
  <si>
    <t>ABG052</t>
  </si>
  <si>
    <t>AKAKRO_BONG</t>
  </si>
  <si>
    <t>OCI2781</t>
  </si>
  <si>
    <t>ABJ451</t>
  </si>
  <si>
    <t>YOP_CELESTE</t>
  </si>
  <si>
    <t>OCI2648</t>
  </si>
  <si>
    <t>ABJ496</t>
  </si>
  <si>
    <t>ANNAN_RESIDENTIEL</t>
  </si>
  <si>
    <t>ABJ441</t>
  </si>
  <si>
    <t>CITE_BELAIR</t>
  </si>
  <si>
    <t>OCI3070</t>
  </si>
  <si>
    <t>ABJ465</t>
  </si>
  <si>
    <t>ABATTA_ETIMOE</t>
  </si>
  <si>
    <t>OCI2671</t>
  </si>
  <si>
    <t>ABJ492</t>
  </si>
  <si>
    <t>RESIDENCE_TOHA</t>
  </si>
  <si>
    <t>OCI2949</t>
  </si>
  <si>
    <t>ABJ442</t>
  </si>
  <si>
    <t>ALLOCO_TOIROUGE</t>
  </si>
  <si>
    <t>OCI2656</t>
  </si>
  <si>
    <t>ABJ436</t>
  </si>
  <si>
    <t>ABROGOUA</t>
  </si>
  <si>
    <t>OCI2555</t>
  </si>
  <si>
    <t>ABJ443</t>
  </si>
  <si>
    <t>CARREFOUR_COMMANDO</t>
  </si>
  <si>
    <t>OCI3100</t>
  </si>
  <si>
    <t>ABJ444</t>
  </si>
  <si>
    <t>BASSAM_SIDI</t>
  </si>
  <si>
    <t>OCI3079</t>
  </si>
  <si>
    <t>ABJ499</t>
  </si>
  <si>
    <t>YOP_DEFI</t>
  </si>
  <si>
    <t>OCI2665</t>
  </si>
  <si>
    <t>ABJ458</t>
  </si>
  <si>
    <t>MAROC_MOSQUEE</t>
  </si>
  <si>
    <t>OCI2712</t>
  </si>
  <si>
    <t>ABJ504</t>
  </si>
  <si>
    <t>YOP_ANADOR=CARREFOUR_ANADOR</t>
  </si>
  <si>
    <t>OCI2544</t>
  </si>
  <si>
    <t>ABJ484</t>
  </si>
  <si>
    <t>DJIBI_ARUMS</t>
  </si>
  <si>
    <t>ABJ447</t>
  </si>
  <si>
    <t>KANNIEN</t>
  </si>
  <si>
    <t>OCI3226</t>
  </si>
  <si>
    <t>ABJ170</t>
  </si>
  <si>
    <t>KOUMASSI_DIVO</t>
  </si>
  <si>
    <t>OCI3292</t>
  </si>
  <si>
    <t>KOR035</t>
  </si>
  <si>
    <t>BOYO</t>
  </si>
  <si>
    <t>OCI1848</t>
  </si>
  <si>
    <t>ABJ520</t>
  </si>
  <si>
    <t>RIVIERA4_MOBILE</t>
  </si>
  <si>
    <t>OCI3080</t>
  </si>
  <si>
    <t>ABJ510</t>
  </si>
  <si>
    <t>US_AMBASSADE</t>
  </si>
  <si>
    <t>OCI3259</t>
  </si>
  <si>
    <t>ABJ489</t>
  </si>
  <si>
    <t>ANGRE_GREEN</t>
  </si>
  <si>
    <t>OCI3217</t>
  </si>
  <si>
    <t>ABJ516</t>
  </si>
  <si>
    <t>UEESO_GREEN</t>
  </si>
  <si>
    <t>OCI2651</t>
  </si>
  <si>
    <t>ABJ514</t>
  </si>
  <si>
    <t>ANGRE_JINVEST</t>
  </si>
  <si>
    <t>OCI2696</t>
  </si>
  <si>
    <t>YAM044</t>
  </si>
  <si>
    <t>YAKRO_NOVARIA</t>
  </si>
  <si>
    <t>OCI2678</t>
  </si>
  <si>
    <t>ABJ513</t>
  </si>
  <si>
    <t>FARAH_HIGH</t>
  </si>
  <si>
    <t>OCI2707</t>
  </si>
  <si>
    <t>ABJ515</t>
  </si>
  <si>
    <t>ANGRE_NORD</t>
  </si>
  <si>
    <t>OCI2984</t>
  </si>
  <si>
    <t>ABJ517</t>
  </si>
  <si>
    <t>KOUMHOTEL</t>
  </si>
  <si>
    <t>OCI3082</t>
  </si>
  <si>
    <t>ABJ507</t>
  </si>
  <si>
    <t>YOP_1ERPONT</t>
  </si>
  <si>
    <t>OCI2672</t>
  </si>
  <si>
    <t>ABJ506</t>
  </si>
  <si>
    <t>SOLIBRA_NEW</t>
  </si>
  <si>
    <t>OCI3071</t>
  </si>
  <si>
    <t>BKE033</t>
  </si>
  <si>
    <t>KONANKPLIKRO</t>
  </si>
  <si>
    <t>OCI2571</t>
  </si>
  <si>
    <t>ABJ470</t>
  </si>
  <si>
    <t>COCODY_INPHB</t>
  </si>
  <si>
    <t>OCI2624</t>
  </si>
  <si>
    <t>YAM043</t>
  </si>
  <si>
    <t>YAKRO_33LGTS</t>
  </si>
  <si>
    <t>OCI3098</t>
  </si>
  <si>
    <t>MAN048</t>
  </si>
  <si>
    <r>
      <rPr>
        <rFont val="Calibri"/>
        <color theme="1"/>
        <sz val="8.0"/>
      </rPr>
      <t>GBEYPLEU</t>
    </r>
    <r>
      <rPr>
        <rFont val="Calibri"/>
        <color rgb="FF1F497D"/>
        <sz val="10.0"/>
      </rPr>
      <t xml:space="preserve"> </t>
    </r>
    <r>
      <rPr>
        <rFont val="Calibri"/>
        <color rgb="FF000000"/>
        <sz val="10.0"/>
      </rPr>
      <t>(MANTIA)</t>
    </r>
  </si>
  <si>
    <t>OCI3096</t>
  </si>
  <si>
    <t>ABJ440</t>
  </si>
  <si>
    <t>ADIAPOTO_EXT</t>
  </si>
  <si>
    <t>OCI3090</t>
  </si>
  <si>
    <t>MAN047</t>
  </si>
  <si>
    <t>KOUEPLEU</t>
  </si>
  <si>
    <t>OCI2711</t>
  </si>
  <si>
    <t>ABJ503</t>
  </si>
  <si>
    <t>CONCORDE_PK18</t>
  </si>
  <si>
    <t>OCI3108</t>
  </si>
  <si>
    <t>MAN046</t>
  </si>
  <si>
    <t>DANANE_BELLEVILLE</t>
  </si>
  <si>
    <t>OCI3083</t>
  </si>
  <si>
    <t>ABJ518</t>
  </si>
  <si>
    <t>TOITROUGE_MARCHE</t>
  </si>
  <si>
    <t>OCI2779</t>
  </si>
  <si>
    <t>ABJ509</t>
  </si>
  <si>
    <t>TERRA_BOLLORE</t>
  </si>
  <si>
    <t>OCI3281</t>
  </si>
  <si>
    <t>ABJ519</t>
  </si>
  <si>
    <t>CITE_IVOIRE</t>
  </si>
  <si>
    <t>Déploiement 2022</t>
  </si>
  <si>
    <t>OCI2118</t>
  </si>
  <si>
    <t>ABJ522</t>
  </si>
  <si>
    <t>PENIEL</t>
  </si>
  <si>
    <t>OCI3420</t>
  </si>
  <si>
    <t>BKE036</t>
  </si>
  <si>
    <t>LAFIGUE</t>
  </si>
  <si>
    <t>OCI3290</t>
  </si>
  <si>
    <t>MAN049</t>
  </si>
  <si>
    <t>ITY_EXT</t>
  </si>
  <si>
    <t>OCI3425</t>
  </si>
  <si>
    <t>ABJ521</t>
  </si>
  <si>
    <t>MICRO_ITC</t>
  </si>
  <si>
    <t>OCI2710</t>
  </si>
  <si>
    <t>ABJ523</t>
  </si>
  <si>
    <t>PRIMATURE_2</t>
  </si>
  <si>
    <t>OCI3276</t>
  </si>
  <si>
    <t>ABJ487</t>
  </si>
  <si>
    <t>ABOUABOU_EXT</t>
  </si>
  <si>
    <t>OCI3277</t>
  </si>
  <si>
    <t>ABJ488</t>
  </si>
  <si>
    <t>CITE_MED</t>
  </si>
  <si>
    <t>OCI3091</t>
  </si>
  <si>
    <t>DAL037</t>
  </si>
  <si>
    <t>LIMA_ROSE</t>
  </si>
  <si>
    <t>OCI3109</t>
  </si>
  <si>
    <t>DAL036</t>
  </si>
  <si>
    <t>BENA</t>
  </si>
  <si>
    <t>OCI2403</t>
  </si>
  <si>
    <t>BKE037</t>
  </si>
  <si>
    <t>BENDE_KOUASSIKRO</t>
  </si>
  <si>
    <t>OCI3111</t>
  </si>
  <si>
    <t>ABJ445</t>
  </si>
  <si>
    <t>NIAMOUE</t>
  </si>
  <si>
    <t>OCI3106</t>
  </si>
  <si>
    <t>KOR033</t>
  </si>
  <si>
    <t>KELEZO</t>
  </si>
  <si>
    <t>OCI3105</t>
  </si>
  <si>
    <t>KOR032</t>
  </si>
  <si>
    <t>DJEGBE</t>
  </si>
  <si>
    <t>OCI3107</t>
  </si>
  <si>
    <t>BKE035</t>
  </si>
  <si>
    <t>BKE_LIBERTE</t>
  </si>
  <si>
    <t>OCI2713</t>
  </si>
  <si>
    <t>ABJ526</t>
  </si>
  <si>
    <t>YOP_38eme</t>
  </si>
  <si>
    <t>OCI3326</t>
  </si>
  <si>
    <t>ABJ527</t>
  </si>
  <si>
    <t>YOP_LUBAFRIQUE</t>
  </si>
  <si>
    <t>OCI3369</t>
  </si>
  <si>
    <t>ABJ528</t>
  </si>
  <si>
    <t>ST_FRANCOIS</t>
  </si>
  <si>
    <t>OCI3334</t>
  </si>
  <si>
    <t>ABJ529</t>
  </si>
  <si>
    <t>PAILLET_WILL</t>
  </si>
  <si>
    <t>OCI3142</t>
  </si>
  <si>
    <t>SPE022</t>
  </si>
  <si>
    <t>KOZIAYO_2</t>
  </si>
  <si>
    <t>OCI3143</t>
  </si>
  <si>
    <t>SPE023</t>
  </si>
  <si>
    <t>KOUTA</t>
  </si>
  <si>
    <t>OCI3148</t>
  </si>
  <si>
    <t>ABG055</t>
  </si>
  <si>
    <t>BEBOU</t>
  </si>
  <si>
    <t>OCI3112</t>
  </si>
  <si>
    <t>SPE024</t>
  </si>
  <si>
    <t>ANGAGUI</t>
  </si>
  <si>
    <t>OCI3145</t>
  </si>
  <si>
    <t>SPE026</t>
  </si>
  <si>
    <t>KROKROM</t>
  </si>
  <si>
    <t>OCI3146</t>
  </si>
  <si>
    <t>SPE025</t>
  </si>
  <si>
    <t>GNATO</t>
  </si>
  <si>
    <t>OCI3113</t>
  </si>
  <si>
    <t>YAM045</t>
  </si>
  <si>
    <t>KADEKO</t>
  </si>
  <si>
    <t>OCI3134</t>
  </si>
  <si>
    <t>YAM047</t>
  </si>
  <si>
    <t>BOODA</t>
  </si>
  <si>
    <t>OCI3132</t>
  </si>
  <si>
    <t>YAM046</t>
  </si>
  <si>
    <t>SCIERIE_JACOB</t>
  </si>
  <si>
    <t>OCI3114</t>
  </si>
  <si>
    <t>YAM048</t>
  </si>
  <si>
    <t>KAYETA</t>
  </si>
  <si>
    <t>OCI3115</t>
  </si>
  <si>
    <t>YAM049</t>
  </si>
  <si>
    <t>ZIPLIGNAN</t>
  </si>
  <si>
    <t>OCI3133</t>
  </si>
  <si>
    <t>KOR036</t>
  </si>
  <si>
    <t>MBENGUEDOUGOU</t>
  </si>
  <si>
    <t>OCI3147</t>
  </si>
  <si>
    <t>SPE027</t>
  </si>
  <si>
    <t>LOBAKUYA</t>
  </si>
  <si>
    <t>OCI2645</t>
  </si>
  <si>
    <t>ABJ531</t>
  </si>
  <si>
    <t>DUNCAN</t>
  </si>
  <si>
    <t>OCI3135</t>
  </si>
  <si>
    <t>MAN050</t>
  </si>
  <si>
    <t>BEHIBO</t>
  </si>
  <si>
    <t>OCI3462</t>
  </si>
  <si>
    <t>ABJ530</t>
  </si>
  <si>
    <t>TOSSINOU</t>
  </si>
  <si>
    <t>OCI3144</t>
  </si>
  <si>
    <t>SPE028</t>
  </si>
  <si>
    <t>PONT_NERO</t>
  </si>
  <si>
    <t>OCI3088</t>
  </si>
  <si>
    <t>YAM042</t>
  </si>
  <si>
    <t>HIRE_BAOULE</t>
  </si>
  <si>
    <t>OCI2550</t>
  </si>
  <si>
    <t>ABJ525</t>
  </si>
  <si>
    <t>MBRATTE</t>
  </si>
  <si>
    <t>OCI2566</t>
  </si>
  <si>
    <t>ABJ482</t>
  </si>
  <si>
    <t>CEMOI</t>
  </si>
  <si>
    <t>OCI3368</t>
  </si>
  <si>
    <t>ABJ532</t>
  </si>
  <si>
    <t>AZITO_CARREFOUR</t>
  </si>
  <si>
    <t>OCI3371</t>
  </si>
  <si>
    <t>ABJ533</t>
  </si>
  <si>
    <t>ANGRE_FRED</t>
  </si>
  <si>
    <t>OCI3374</t>
  </si>
  <si>
    <t>ABJ534</t>
  </si>
  <si>
    <t>BINGER_EECI</t>
  </si>
  <si>
    <t>OCI3339</t>
  </si>
  <si>
    <t>ABJ539</t>
  </si>
  <si>
    <t>NIANGON_BITEY</t>
  </si>
  <si>
    <t>OCI3320</t>
  </si>
  <si>
    <t>ABJ535</t>
  </si>
  <si>
    <t>BK_VATICAN</t>
  </si>
  <si>
    <t>OCI3315</t>
  </si>
  <si>
    <t>ABJ536</t>
  </si>
  <si>
    <t>RACINES</t>
  </si>
  <si>
    <t>OCI3104</t>
  </si>
  <si>
    <t>ABJ537</t>
  </si>
  <si>
    <t>SINO_PK24</t>
  </si>
  <si>
    <t>OCI2704</t>
  </si>
  <si>
    <t>ABJ549</t>
  </si>
  <si>
    <t>ORANGE_VILLAGE 1</t>
  </si>
  <si>
    <t>Gardiennage assuré par OCI / Site dont NRJ foruni par OCI rdvce NRJ non facturé</t>
  </si>
  <si>
    <t>ABJ550</t>
  </si>
  <si>
    <t>ORANGE_VILLAGE 2</t>
  </si>
  <si>
    <t>OCI3331</t>
  </si>
  <si>
    <t>ABJ538</t>
  </si>
  <si>
    <t>NDOTRE_MARCHE</t>
  </si>
  <si>
    <t>OCI3324</t>
  </si>
  <si>
    <t>ABJ540</t>
  </si>
  <si>
    <t>ABATTA_EPP</t>
  </si>
  <si>
    <t>OCI3312</t>
  </si>
  <si>
    <t>ABJ541</t>
  </si>
  <si>
    <t>BONOUMIN_MALL</t>
  </si>
  <si>
    <t>ABJ542</t>
  </si>
  <si>
    <t>AZAGUIE_MOOV</t>
  </si>
  <si>
    <t>OCI3359</t>
  </si>
  <si>
    <t>ABJ543</t>
  </si>
  <si>
    <t>ROUTE_HMA</t>
  </si>
  <si>
    <t>OCI3417</t>
  </si>
  <si>
    <t>YAM051</t>
  </si>
  <si>
    <t>BEDIEKRO</t>
  </si>
  <si>
    <t>OCI3409</t>
  </si>
  <si>
    <t>MAN051</t>
  </si>
  <si>
    <t>TOURONI</t>
  </si>
  <si>
    <t>OCI3418</t>
  </si>
  <si>
    <t>KOR037</t>
  </si>
  <si>
    <t>KAFOLO</t>
  </si>
  <si>
    <t>OCI3386</t>
  </si>
  <si>
    <t>ABJ545</t>
  </si>
  <si>
    <t>BLOCKAUSS_EXT = GOBITE_EXT</t>
  </si>
  <si>
    <t>OCI3317</t>
  </si>
  <si>
    <t>ABJ546</t>
  </si>
  <si>
    <t>AGBAYATE</t>
  </si>
  <si>
    <t>OCI3401</t>
  </si>
  <si>
    <t>ABJ547</t>
  </si>
  <si>
    <t>MAROC_SIABLE</t>
  </si>
  <si>
    <t>OCI3416</t>
  </si>
  <si>
    <t>YAM050</t>
  </si>
  <si>
    <t>AGBAOU_GOLD</t>
  </si>
  <si>
    <t>Site dont NRJ foruni par la mine rdvce NRJ non facturé</t>
  </si>
  <si>
    <t>OCI3261</t>
  </si>
  <si>
    <t>ABJ548</t>
  </si>
  <si>
    <t>TERRAFRIC_NEW</t>
  </si>
  <si>
    <t>OCI3399</t>
  </si>
  <si>
    <t>ABJ551</t>
  </si>
  <si>
    <t>MITTERAND</t>
  </si>
  <si>
    <t xml:space="preserve"> OCI3303</t>
  </si>
  <si>
    <t>ABJ552</t>
  </si>
  <si>
    <t>ZOO_COLOMBIE</t>
  </si>
  <si>
    <t>OCI3397</t>
  </si>
  <si>
    <t>ABJ553</t>
  </si>
  <si>
    <t>YOP_ECLUSES</t>
  </si>
  <si>
    <t>OCI2674</t>
  </si>
  <si>
    <t>ABJ554</t>
  </si>
  <si>
    <t>ABOBO_SOTRA</t>
  </si>
  <si>
    <t>OCI1977</t>
  </si>
  <si>
    <t>ABJ555</t>
  </si>
  <si>
    <t>DJOROBITE</t>
  </si>
  <si>
    <t>OCI3337</t>
  </si>
  <si>
    <t>YAM052</t>
  </si>
  <si>
    <t>YAKRO_GSPM</t>
  </si>
  <si>
    <t>OCI3356</t>
  </si>
  <si>
    <t>ABJ556</t>
  </si>
  <si>
    <t>GENIE_CS</t>
  </si>
  <si>
    <t>OCI3388</t>
  </si>
  <si>
    <t>ABJ562</t>
  </si>
  <si>
    <t>ATTECOUBE_RTE</t>
  </si>
  <si>
    <t>OCI3358</t>
  </si>
  <si>
    <t>ABJ563</t>
  </si>
  <si>
    <t>PONT_FERRAILLE</t>
  </si>
  <si>
    <t>OCI3370</t>
  </si>
  <si>
    <t>ABJ561</t>
  </si>
  <si>
    <t>RIVIERA3_CAMP</t>
  </si>
  <si>
    <t>OCI3366</t>
  </si>
  <si>
    <t>ABJ557</t>
  </si>
  <si>
    <t>NDOTRE_HT</t>
  </si>
  <si>
    <t>OCI3327</t>
  </si>
  <si>
    <t>ABJ564</t>
  </si>
  <si>
    <t>KOUM_CHARITE</t>
  </si>
  <si>
    <t>OCI3297</t>
  </si>
  <si>
    <t>BKE039</t>
  </si>
  <si>
    <t>BKE_DOUGOUBA</t>
  </si>
  <si>
    <t>OCI3372</t>
  </si>
  <si>
    <t>ABJ559</t>
  </si>
  <si>
    <t>SODECI_SIR</t>
  </si>
  <si>
    <t>OCI3400</t>
  </si>
  <si>
    <t>ABJ565</t>
  </si>
  <si>
    <t>COBATIM</t>
  </si>
  <si>
    <t>OCI3347</t>
  </si>
  <si>
    <t>ABJ566</t>
  </si>
  <si>
    <t>BIABOU_CS</t>
  </si>
  <si>
    <t>OCI3346</t>
  </si>
  <si>
    <t>ABJ567</t>
  </si>
  <si>
    <t>AKEIKOI_BONHEUR</t>
  </si>
  <si>
    <t>OCI3316</t>
  </si>
  <si>
    <t>ABJ568</t>
  </si>
  <si>
    <t>ANGRE_NIABLE</t>
  </si>
  <si>
    <t>OCI3300</t>
  </si>
  <si>
    <t>ABJ569</t>
  </si>
  <si>
    <t>MARCORY_MOSQUE</t>
  </si>
  <si>
    <t>OCI3345</t>
  </si>
  <si>
    <t>YAM053</t>
  </si>
  <si>
    <t>YAKRO_INFJ</t>
  </si>
  <si>
    <t>OCI3472</t>
  </si>
  <si>
    <t>ABJ560</t>
  </si>
  <si>
    <t>ANYAMA_EXT</t>
  </si>
  <si>
    <t>OCI3398</t>
  </si>
  <si>
    <t>DAL039</t>
  </si>
  <si>
    <t>VAVOUA_ROUGE</t>
  </si>
  <si>
    <t>OCI3473</t>
  </si>
  <si>
    <t>SPE029</t>
  </si>
  <si>
    <t>SASSANDRA_BETE</t>
  </si>
  <si>
    <t>OCI3405</t>
  </si>
  <si>
    <t>SPE030</t>
  </si>
  <si>
    <t>GOREKE (SAN-PEDRO UNIVER)</t>
  </si>
  <si>
    <t>OCI3474</t>
  </si>
  <si>
    <t>SPE031</t>
  </si>
  <si>
    <t>PRHOLO</t>
  </si>
  <si>
    <t>ABJ570</t>
  </si>
  <si>
    <t>ABISSA</t>
  </si>
  <si>
    <t>ABJ571</t>
  </si>
  <si>
    <t>TREICH_GBM</t>
  </si>
  <si>
    <t>Nbre de sites</t>
  </si>
  <si>
    <t>Prix par Catégorie - (tous les sites)</t>
  </si>
  <si>
    <t>XAF</t>
  </si>
  <si>
    <t>EUR</t>
  </si>
  <si>
    <t>nb of sites</t>
  </si>
  <si>
    <t>Services hors ET</t>
  </si>
  <si>
    <t>Sécurité</t>
  </si>
  <si>
    <t>Check</t>
  </si>
  <si>
    <t>Prix par Catégorie - (Sites existants)</t>
  </si>
  <si>
    <t>Prix par Catégorie - (Sites additionels)</t>
  </si>
  <si>
    <t>Prix par Catégorie - (Changement de typologie)</t>
  </si>
  <si>
    <t>-2558888</t>
  </si>
  <si>
    <t>This Price Catalogue will be used during the whole Contract duration to determine the Site Fees to be applied depending on Telecom Load and Target Configuration (new site, configuration modification, new configuration on the network, consumption upgrade or downgrade, etc…)</t>
  </si>
  <si>
    <t>Target Configurations will be confirmed by the Supplier and validated by Orange after the Audit Phase and before the Contract Activation Date. Every variation in Target Configurations allowing extra savings on yearly fees, especially by the increase in Target Configurations with low, medium and high Solar Fraction (Hybrid Solar System S1, S2 or S3 ; pure solar system) will be prioritized by the Supplier.</t>
  </si>
  <si>
    <t>Currency Fee: EUR</t>
  </si>
  <si>
    <t>O/D</t>
  </si>
  <si>
    <t>Taux EUR vs XAF</t>
  </si>
  <si>
    <t>I/D</t>
  </si>
  <si>
    <t>Fees</t>
  </si>
  <si>
    <t>Priorité</t>
  </si>
  <si>
    <t>Outdoor/Indoor</t>
  </si>
  <si>
    <t>Markup P2</t>
  </si>
  <si>
    <t>Energie</t>
  </si>
  <si>
    <t>Infrastructure</t>
  </si>
  <si>
    <t>Markup P4</t>
  </si>
  <si>
    <t>Target                                                  Configurations</t>
  </si>
  <si>
    <t>Telecom Load Band*                            (W)</t>
  </si>
  <si>
    <t>OUTDOOR</t>
  </si>
  <si>
    <t>INDOOR</t>
  </si>
  <si>
    <t>O&amp;M                    Fee</t>
  </si>
  <si>
    <t>Energy                   Fee</t>
  </si>
  <si>
    <t>Infra                       Fee</t>
  </si>
  <si>
    <t>TOTAL                 per site per month</t>
  </si>
  <si>
    <t>Mapping facture</t>
  </si>
  <si>
    <t>Mapping Prix</t>
  </si>
  <si>
    <t>Pure Solar P2</t>
  </si>
  <si>
    <t>Pure Solar P3</t>
  </si>
  <si>
    <t>Pure Solar P4</t>
  </si>
  <si>
    <t>OFF-GRID</t>
  </si>
  <si>
    <t>Pure Solar - 100% Solar</t>
  </si>
  <si>
    <t>Hybrid solaire S1</t>
  </si>
  <si>
    <t>Hybrid S1 P2</t>
  </si>
  <si>
    <t>Hybrid S1 P3</t>
  </si>
  <si>
    <t>Hybrid S1 P4</t>
  </si>
  <si>
    <t>Hybrid Solar + Genset S1</t>
  </si>
  <si>
    <t>Hybrid solaire S2</t>
  </si>
  <si>
    <t>Hybrid S2 P2</t>
  </si>
  <si>
    <t>Hybrid S2 P3</t>
  </si>
  <si>
    <t>Hybrid S2 P4</t>
  </si>
  <si>
    <t>Hybrid Solar + Genset S2</t>
  </si>
  <si>
    <t>Prix monté à la main sans sizing (on prend les variations constatées dans le catalogue de prix OSL) avec une marge</t>
  </si>
  <si>
    <t>Hybrid solaire S3</t>
  </si>
  <si>
    <t>Hybrid S3 P2</t>
  </si>
  <si>
    <t>Hybrid S3 P3</t>
  </si>
  <si>
    <t>Hybrid S3 P4</t>
  </si>
  <si>
    <t>Hybrid Solar + Genset S3</t>
  </si>
  <si>
    <t>HGB P2</t>
  </si>
  <si>
    <t>HGB P3</t>
  </si>
  <si>
    <t>HGB P4</t>
  </si>
  <si>
    <t>Good grid 100%</t>
  </si>
  <si>
    <t>Good Grid no GE P2P3</t>
  </si>
  <si>
    <t>Good Grid no GE P4</t>
  </si>
  <si>
    <t>ON-GRID</t>
  </si>
  <si>
    <t>100% Good Grid 
(no solar, no genset)</t>
  </si>
  <si>
    <t>Good grid 100% 12h</t>
  </si>
  <si>
    <t>Good Grid no GE 12h P2P3</t>
  </si>
  <si>
    <t>Good Grid no GE 12h P4</t>
  </si>
  <si>
    <t>100% Good Grid 12h
(no solar, no genset)</t>
  </si>
  <si>
    <t>Good Grid + Solar no GE</t>
  </si>
  <si>
    <t>Good Grid + Solar P2P3</t>
  </si>
  <si>
    <t>Good Grid + Solar P4</t>
  </si>
  <si>
    <t xml:space="preserve"> Good Grid + Solar 
(no genset)</t>
  </si>
  <si>
    <t>Good Grid + GE</t>
  </si>
  <si>
    <t>Good Grid + GE P2P3</t>
  </si>
  <si>
    <t>Good Grid + GE P4</t>
  </si>
  <si>
    <t>Good Grid GE</t>
  </si>
  <si>
    <t>Good Grid + GE longues coupures</t>
  </si>
  <si>
    <t>Good Grid + GE longues coupures P2P3</t>
  </si>
  <si>
    <t>Good Grid + GE longues coupures P4</t>
  </si>
  <si>
    <t>Good Grid GE
"longues coupures"</t>
  </si>
  <si>
    <t>Medium Grid + GE</t>
  </si>
  <si>
    <t>Medium Grid + GE P2P3</t>
  </si>
  <si>
    <t>Medium Grid + GE P4</t>
  </si>
  <si>
    <t>Medium Grid GE</t>
  </si>
  <si>
    <t>Medium Grid + GE longues coupures</t>
  </si>
  <si>
    <t>Medium Grid + GE longues coupures P2P3</t>
  </si>
  <si>
    <t>Medium Grid + GE longues coupures P4</t>
  </si>
  <si>
    <t>Medium Grid GE
"longues coupures"</t>
  </si>
  <si>
    <t>Bad Grid + Solar P2</t>
  </si>
  <si>
    <t>Bad Grid + Solar P3</t>
  </si>
  <si>
    <t>Bad Grid + Solar P4</t>
  </si>
  <si>
    <t>Bad Grid + GE P2</t>
  </si>
  <si>
    <t>Bad Grid + GE P3</t>
  </si>
  <si>
    <t>Bad Grid + GE P4</t>
  </si>
  <si>
    <t>DataCenter</t>
  </si>
  <si>
    <t>DataC P1</t>
  </si>
  <si>
    <t>*The above mentioned Fees shall be determined in reference to the Telecom Load Band. Non TELCO Loads (air conditioning systems, site lighting, air-traffic lights, ....) shall be estimated, priced by the Supplier and included in the above proposed fees, taking into account required design, consumption and O&amp;M. No additional invoicing related to NON TELCO Loads power supply shall be authorized. O&amp;M, Energy and Infra Fees (in case equipment is modernized) for Indoor sites shall then include air conditioning systems power supply. The Site power consumption range to be considered as a reference for consumption measurement and invoicing shall remain in any case the Telecom Load Band (= TELCO Loads).</t>
  </si>
  <si>
    <t>Cooling hypothesis</t>
  </si>
  <si>
    <t>Indexation Energy Fee</t>
  </si>
  <si>
    <t>Indexation O&amp;M sur TI</t>
  </si>
  <si>
    <t>Index 2</t>
  </si>
  <si>
    <t>Index 3</t>
  </si>
  <si>
    <t>Index 4</t>
  </si>
  <si>
    <t>Index 5</t>
  </si>
  <si>
    <t>Index 6</t>
  </si>
  <si>
    <t>Index 7</t>
  </si>
  <si>
    <t>Index 8</t>
  </si>
  <si>
    <t>Index 9</t>
  </si>
  <si>
    <t>Index 10</t>
  </si>
  <si>
    <t>Index 11</t>
  </si>
  <si>
    <t>Index 12</t>
  </si>
  <si>
    <t>Index 13</t>
  </si>
  <si>
    <t>Index 14</t>
  </si>
  <si>
    <t>Index 15</t>
  </si>
  <si>
    <t>Index 16</t>
  </si>
  <si>
    <t>Index 17</t>
  </si>
  <si>
    <t>Index 18</t>
  </si>
  <si>
    <t>Index 19</t>
  </si>
  <si>
    <t>Index 20</t>
  </si>
  <si>
    <t>Air conditioner price (€)</t>
  </si>
  <si>
    <t>Energy Fee</t>
  </si>
  <si>
    <t xml:space="preserve">Inflation </t>
  </si>
  <si>
    <t>Life time (in months)</t>
  </si>
  <si>
    <t>(FCFA HT)</t>
  </si>
  <si>
    <t>Fuel</t>
  </si>
  <si>
    <t>Grid</t>
  </si>
  <si>
    <t>Taux indéxé</t>
  </si>
  <si>
    <t>Markup</t>
  </si>
  <si>
    <t>Prix mentionné dans le contrat</t>
  </si>
  <si>
    <t>Cumul</t>
  </si>
  <si>
    <t>Cooling fee (€)</t>
  </si>
  <si>
    <t>Nouveau prix</t>
  </si>
  <si>
    <t>Cooling module</t>
  </si>
  <si>
    <t>Nb of clim</t>
  </si>
  <si>
    <t>Additional</t>
  </si>
  <si>
    <t>Telco Power</t>
  </si>
  <si>
    <t>Round-up</t>
  </si>
  <si>
    <t>Configuration Cible</t>
  </si>
  <si>
    <t>Energy fee - OUTDOOR</t>
  </si>
  <si>
    <t>Energy fee - INDOOR</t>
  </si>
  <si>
    <t>Cooling fee</t>
  </si>
  <si>
    <t>(excl. Cooling)</t>
  </si>
  <si>
    <t>Telco Power (excl. Cooling)</t>
  </si>
  <si>
    <t>Telecom Load Band (W)</t>
  </si>
  <si>
    <t>% of fuel</t>
  </si>
  <si>
    <t>% of Grid</t>
  </si>
  <si>
    <t>Good Grid GE
"coupures supérieures à l'autonomie batterie"</t>
  </si>
  <si>
    <t>Medium Grid GE
"coupures supérieures à l'autonomie batterie"</t>
  </si>
  <si>
    <t>Cf. Annexe 4 du contrat</t>
  </si>
  <si>
    <t>En EUR</t>
  </si>
  <si>
    <t>En CFA</t>
  </si>
  <si>
    <t>En CFA indexé en 2020</t>
  </si>
  <si>
    <t>Services annexes</t>
  </si>
  <si>
    <t>Indexation HEVT sur TI</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</si>
</sst>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quot; &quot;#,##0&quot; &quot;;&quot; (&quot;#,##0&quot;)&quot;;&quot; -&quot;00&quot; &quot;;&quot; &quot;@&quot; &quot;"/>
    <numFmt numFmtId="165" formatCode="&quot; &quot;#,##0.00&quot; &quot;;&quot; (&quot;#,##0.00&quot;)&quot;;&quot; -&quot;00&quot; &quot;;&quot; &quot;@&quot; &quot;"/>
    <numFmt numFmtId="166" formatCode="&quot; &quot;#,##0&quot;     &quot;;&quot;-&quot;#,##0&quot;     &quot;;&quot; -     &quot;;&quot; &quot;@&quot; &quot;"/>
    <numFmt numFmtId="167" formatCode="[$-1300C]d\ mmm\ yyyy"/>
    <numFmt numFmtId="168" formatCode="D/M/YYYY"/>
    <numFmt numFmtId="169" formatCode="[$-40C]d\-mmm\-yy"/>
    <numFmt numFmtId="170" formatCode="[$]d&quot; &quot;mmm&quot; &quot;yyyy"/>
    <numFmt numFmtId="171" formatCode="0.0"/>
    <numFmt numFmtId="172" formatCode="#,##0;&quot;(&quot;#,##0&quot;)&quot;;&quot;-&quot;"/>
    <numFmt numFmtId="173" formatCode="#,##0;\(#,##0\);\-"/>
    <numFmt numFmtId="174" formatCode="_-* #,##0\ _€_-;\-* #,##0\ _€_-;_-* &quot;-&quot;??\ _€_-;_-@"/>
  </numFmts>
  <fonts count="65">
    <font>
      <sz val="11.0"/>
      <color rgb="FF000000"/>
      <name val="Calibri"/>
      <scheme val="minor"/>
    </font>
    <font>
      <sz val="11.0"/>
      <color rgb="FF000000"/>
      <name val="Calibri"/>
    </font>
    <font>
      <b/>
      <sz val="9.0"/>
      <color rgb="FF000000"/>
      <name val="Calibri"/>
    </font>
    <font>
      <b/>
      <sz val="11.0"/>
      <color rgb="FF000000"/>
      <name val="Calibri"/>
    </font>
    <font>
      <sz val="13.0"/>
      <color rgb="FF000000"/>
      <name val="Calibri"/>
    </font>
    <font>
      <b/>
      <sz val="12.0"/>
      <color rgb="FF000000"/>
      <name val="Calibri"/>
    </font>
    <font>
      <sz val="9.0"/>
      <color rgb="FF000000"/>
      <name val="Calibri"/>
    </font>
    <font>
      <b/>
      <sz val="11.0"/>
      <color rgb="FFFF0000"/>
      <name val="Calibri"/>
    </font>
    <font>
      <b/>
      <sz val="9.0"/>
      <color rgb="FF000000"/>
      <name val="Arial"/>
    </font>
    <font/>
    <font>
      <sz val="10.0"/>
      <color rgb="FF000000"/>
      <name val="Calibri"/>
    </font>
    <font>
      <sz val="9.0"/>
      <color rgb="FF000000"/>
      <name val="Arial"/>
    </font>
    <font>
      <sz val="10.0"/>
      <color rgb="FF000000"/>
      <name val="Arial"/>
    </font>
    <font>
      <sz val="10.0"/>
      <color rgb="FFC00000"/>
      <name val="Calibri"/>
    </font>
    <font>
      <u/>
      <sz val="11.0"/>
      <color rgb="FF000000"/>
      <name val="Calibri"/>
    </font>
    <font>
      <sz val="12.0"/>
      <color rgb="FF000000"/>
      <name val="Calibri"/>
    </font>
    <font>
      <sz val="12.0"/>
      <color rgb="FFC00000"/>
      <name val="Calibri"/>
    </font>
    <font>
      <b/>
      <sz val="12.0"/>
      <color rgb="FFFF0000"/>
      <name val="Calibri"/>
    </font>
    <font>
      <b/>
      <sz val="12.0"/>
      <color theme="1"/>
      <name val="Calibri"/>
    </font>
    <font>
      <sz val="8.0"/>
      <color rgb="FF000000"/>
      <name val="Calibri"/>
    </font>
    <font>
      <sz val="8.0"/>
      <color rgb="FFFFFFFF"/>
      <name val="Calibri"/>
    </font>
    <font>
      <sz val="8.0"/>
      <color theme="1"/>
      <name val="Calibri"/>
    </font>
    <font>
      <sz val="10.0"/>
      <color theme="1"/>
      <name val="Calibri"/>
    </font>
    <font>
      <sz val="8.0"/>
      <color rgb="FF000000"/>
      <name val="Arial Narrow"/>
    </font>
    <font>
      <sz val="8.0"/>
      <color theme="1"/>
      <name val="Arial Narrow"/>
    </font>
    <font>
      <b/>
      <sz val="8.0"/>
      <color theme="1"/>
      <name val="Calibri"/>
    </font>
    <font>
      <b/>
      <sz val="8.0"/>
      <color theme="1"/>
      <name val="Arial Narrow"/>
    </font>
    <font>
      <b/>
      <sz val="10.0"/>
      <color rgb="FFFF0000"/>
      <name val="Calibri"/>
    </font>
    <font>
      <b/>
      <sz val="10.0"/>
      <color rgb="FF000000"/>
      <name val="Calibri"/>
    </font>
    <font>
      <sz val="8.0"/>
      <color rgb="FF00B050"/>
      <name val="Calibri"/>
    </font>
    <font>
      <sz val="8.0"/>
      <color rgb="FFFF0000"/>
      <name val="Calibri"/>
    </font>
    <font>
      <sz val="8.0"/>
      <color rgb="FFC55A11"/>
      <name val="Calibri"/>
    </font>
    <font>
      <sz val="9.0"/>
      <color theme="1"/>
      <name val="Calibri"/>
    </font>
    <font>
      <b/>
      <sz val="9.0"/>
      <color theme="1"/>
      <name val="Calibri"/>
    </font>
    <font>
      <sz val="8.0"/>
      <color theme="0"/>
      <name val="Calibri"/>
    </font>
    <font>
      <b/>
      <u/>
      <sz val="11.0"/>
      <color rgb="FF000000"/>
      <name val="Calibri"/>
    </font>
    <font>
      <b/>
      <sz val="8.0"/>
      <color rgb="FF000000"/>
      <name val="Calibri"/>
    </font>
    <font>
      <b/>
      <sz val="9.0"/>
      <color rgb="FFFFFFFF"/>
      <name val="Calibri"/>
    </font>
    <font>
      <sz val="9.0"/>
      <color rgb="FFC00000"/>
      <name val="Calibri"/>
    </font>
    <font>
      <b/>
      <sz val="10.0"/>
      <color rgb="FF833C0C"/>
      <name val="Calibri"/>
    </font>
    <font>
      <sz val="9.0"/>
      <color rgb="FF833C0C"/>
      <name val="Calibri"/>
    </font>
    <font>
      <b/>
      <sz val="14.0"/>
      <color rgb="FF000000"/>
      <name val="Calibri"/>
    </font>
    <font>
      <b/>
      <sz val="18.0"/>
      <color rgb="FFFFFFFF"/>
      <name val="Calibri"/>
    </font>
    <font>
      <b/>
      <sz val="16.0"/>
      <color rgb="FFFF0000"/>
      <name val="Calibri"/>
    </font>
    <font>
      <b/>
      <sz val="22.0"/>
      <color rgb="FF000000"/>
      <name val="Calibri"/>
    </font>
    <font>
      <b/>
      <sz val="18.0"/>
      <color rgb="FF000000"/>
      <name val="Calibri"/>
    </font>
    <font>
      <sz val="14.0"/>
      <color rgb="FF000000"/>
      <name val="Calibri"/>
    </font>
    <font>
      <b/>
      <sz val="14.0"/>
      <color rgb="FFFFFFFF"/>
      <name val="Calibri"/>
    </font>
    <font>
      <b/>
      <u/>
      <sz val="12.0"/>
      <color rgb="FF000000"/>
      <name val="Calibri"/>
    </font>
    <font>
      <sz val="8.0"/>
      <color rgb="FF000000"/>
      <name val="Arial"/>
    </font>
    <font>
      <sz val="11.0"/>
      <color rgb="FF000000"/>
      <name val="Arial"/>
    </font>
    <font>
      <sz val="12.0"/>
      <color theme="1"/>
      <name val="Calibri"/>
    </font>
    <font>
      <b/>
      <sz val="16.0"/>
      <color rgb="FFFFFFFF"/>
      <name val="Calibri"/>
    </font>
    <font>
      <b/>
      <sz val="14.0"/>
      <color rgb="FFFF0000"/>
      <name val="Calibri"/>
    </font>
    <font>
      <i/>
      <sz val="11.0"/>
      <color rgb="FFFF0000"/>
      <name val="Calibri"/>
    </font>
    <font>
      <b/>
      <u/>
      <sz val="11.0"/>
      <color rgb="FF000000"/>
      <name val="Calibri"/>
    </font>
    <font>
      <b/>
      <sz val="12.0"/>
      <color theme="0"/>
      <name val="Calibri"/>
    </font>
    <font>
      <b/>
      <sz val="11.0"/>
      <color theme="0"/>
      <name val="Calibri"/>
    </font>
    <font>
      <color theme="1"/>
      <name val="Calibri"/>
      <scheme val="minor"/>
    </font>
    <font>
      <sz val="14.0"/>
      <color theme="1"/>
      <name val="Calibri"/>
    </font>
    <font>
      <b/>
      <sz val="11.0"/>
      <color rgb="FFFFFFFF"/>
      <name val="Calibri"/>
    </font>
    <font>
      <b/>
      <u/>
      <sz val="11.0"/>
      <color rgb="FF000000"/>
      <name val="Calibri"/>
    </font>
    <font>
      <b/>
      <sz val="11.0"/>
      <color theme="1"/>
      <name val="Calibri"/>
    </font>
    <font>
      <i/>
      <sz val="8.0"/>
      <color rgb="FF000000"/>
      <name val="Arial"/>
    </font>
    <font>
      <b/>
      <sz val="8.0"/>
      <color rgb="FF000000"/>
      <name val="Arial"/>
    </font>
  </fonts>
  <fills count="29">
    <fill>
      <patternFill patternType="none"/>
    </fill>
    <fill>
      <patternFill patternType="lightGray"/>
    </fill>
    <fill>
      <patternFill patternType="solid">
        <fgColor rgb="FFD9D9D9"/>
        <bgColor rgb="FFD9D9D9"/>
      </patternFill>
    </fill>
    <fill>
      <patternFill patternType="solid">
        <fgColor rgb="FFBDD7EE"/>
        <bgColor rgb="FFBDD7EE"/>
      </patternFill>
    </fill>
    <fill>
      <patternFill patternType="solid">
        <fgColor rgb="FFFCE4D6"/>
        <bgColor rgb="FFFCE4D6"/>
      </patternFill>
    </fill>
    <fill>
      <patternFill patternType="solid">
        <fgColor rgb="FFFFFFFF"/>
        <bgColor rgb="FFFFFFFF"/>
      </patternFill>
    </fill>
    <fill>
      <patternFill patternType="solid">
        <fgColor rgb="FFF2F2F2"/>
        <bgColor rgb="FFF2F2F2"/>
      </patternFill>
    </fill>
    <fill>
      <patternFill patternType="solid">
        <fgColor theme="0"/>
        <bgColor theme="0"/>
      </patternFill>
    </fill>
    <fill>
      <patternFill patternType="solid">
        <fgColor rgb="FFFFFF00"/>
        <bgColor rgb="FFFFFF00"/>
      </patternFill>
    </fill>
    <fill>
      <patternFill patternType="solid">
        <fgColor rgb="FFD8D8D8"/>
        <bgColor rgb="FFD8D8D8"/>
      </patternFill>
    </fill>
    <fill>
      <patternFill patternType="solid">
        <fgColor rgb="FF757171"/>
        <bgColor rgb="FF757171"/>
      </patternFill>
    </fill>
    <fill>
      <patternFill patternType="solid">
        <fgColor rgb="FFF8CBAD"/>
        <bgColor rgb="FFF8CBAD"/>
      </patternFill>
    </fill>
    <fill>
      <patternFill patternType="solid">
        <fgColor rgb="FFE5FFFF"/>
        <bgColor rgb="FFE5FFFF"/>
      </patternFill>
    </fill>
    <fill>
      <patternFill patternType="solid">
        <fgColor rgb="FFD6DCE4"/>
        <bgColor rgb="FFD6DCE4"/>
      </patternFill>
    </fill>
    <fill>
      <patternFill patternType="solid">
        <fgColor rgb="FFE2EFDA"/>
        <bgColor rgb="FFE2EFDA"/>
      </patternFill>
    </fill>
    <fill>
      <patternFill patternType="solid">
        <fgColor rgb="FFFFC000"/>
        <bgColor rgb="FFFFC000"/>
      </patternFill>
    </fill>
    <fill>
      <patternFill patternType="solid">
        <fgColor rgb="FFFFE598"/>
        <bgColor rgb="FFFFE598"/>
      </patternFill>
    </fill>
    <fill>
      <patternFill patternType="solid">
        <fgColor rgb="FF9BC2E6"/>
        <bgColor rgb="FF9BC2E6"/>
      </patternFill>
    </fill>
    <fill>
      <patternFill patternType="solid">
        <fgColor rgb="FFDDEBF7"/>
        <bgColor rgb="FFDDEBF7"/>
      </patternFill>
    </fill>
    <fill>
      <patternFill patternType="solid">
        <fgColor rgb="FF000000"/>
        <bgColor rgb="FF000000"/>
      </patternFill>
    </fill>
    <fill>
      <patternFill patternType="solid">
        <fgColor rgb="FFE7E6E6"/>
        <bgColor rgb="FFE7E6E6"/>
      </patternFill>
    </fill>
    <fill>
      <patternFill patternType="solid">
        <fgColor rgb="FF002060"/>
        <bgColor rgb="FF002060"/>
      </patternFill>
    </fill>
    <fill>
      <patternFill patternType="solid">
        <fgColor rgb="FFFFF2CC"/>
        <bgColor rgb="FFFFF2CC"/>
      </patternFill>
    </fill>
    <fill>
      <patternFill patternType="solid">
        <fgColor rgb="FFBFDEE4"/>
        <bgColor rgb="FFBFDEE4"/>
      </patternFill>
    </fill>
    <fill>
      <patternFill patternType="solid">
        <fgColor rgb="FFA6A6A6"/>
        <bgColor rgb="FFA6A6A6"/>
      </patternFill>
    </fill>
    <fill>
      <patternFill patternType="solid">
        <fgColor rgb="FFA5A5A5"/>
        <bgColor rgb="FFA5A5A5"/>
      </patternFill>
    </fill>
    <fill>
      <patternFill patternType="solid">
        <fgColor rgb="FF808080"/>
        <bgColor rgb="FF808080"/>
      </patternFill>
    </fill>
    <fill>
      <patternFill patternType="solid">
        <fgColor rgb="FFD9E2F3"/>
        <bgColor rgb="FFD9E2F3"/>
      </patternFill>
    </fill>
    <fill>
      <patternFill patternType="solid">
        <fgColor rgb="FF00FFFF"/>
        <bgColor rgb="FF00FFFF"/>
      </patternFill>
    </fill>
  </fills>
  <borders count="148">
    <border/>
    <border>
      <left/>
      <right/>
      <top/>
      <bottom/>
    </border>
    <border>
      <bottom style="thin">
        <color rgb="FF000000"/>
      </bottom>
    </border>
    <border>
      <left style="medium">
        <color rgb="FF808080"/>
      </left>
      <right style="thin">
        <color rgb="FFAEAAAA"/>
      </right>
      <top style="medium">
        <color rgb="FF808080"/>
      </top>
      <bottom/>
    </border>
    <border>
      <left/>
      <right style="thin">
        <color rgb="FFAEAAAA"/>
      </right>
      <top style="medium">
        <color rgb="FF808080"/>
      </top>
      <bottom/>
    </border>
    <border>
      <left style="thin">
        <color rgb="FFAEAAAA"/>
      </left>
      <right style="thin">
        <color rgb="FFAEAAAA"/>
      </right>
      <top style="medium">
        <color rgb="FF808080"/>
      </top>
      <bottom/>
    </border>
    <border>
      <left style="thin">
        <color rgb="FFAEAAAA"/>
      </left>
      <right style="medium">
        <color rgb="FF808080"/>
      </right>
      <top style="medium">
        <color rgb="FF808080"/>
      </top>
      <bottom/>
    </border>
    <border>
      <left style="medium">
        <color rgb="FF808080"/>
      </left>
      <top style="thin">
        <color rgb="FF000000"/>
      </top>
      <bottom style="medium">
        <color rgb="FF808080"/>
      </bottom>
    </border>
    <border>
      <right style="thin">
        <color rgb="FFAEAAAA"/>
      </right>
      <top style="thin">
        <color rgb="FF000000"/>
      </top>
      <bottom style="medium">
        <color rgb="FF808080"/>
      </bottom>
    </border>
    <border>
      <left style="thin">
        <color rgb="FFAEAAAA"/>
      </left>
      <right style="thin">
        <color rgb="FFAEAAAA"/>
      </right>
      <top style="thin">
        <color rgb="FF000000"/>
      </top>
      <bottom style="medium">
        <color rgb="FF808080"/>
      </bottom>
    </border>
    <border>
      <left style="thin">
        <color rgb="FFAEAAAA"/>
      </left>
      <right style="medium">
        <color rgb="FF808080"/>
      </right>
      <top style="thin">
        <color rgb="FF000000"/>
      </top>
      <bottom style="medium">
        <color rgb="FF808080"/>
      </bottom>
    </border>
    <border>
      <left style="medium">
        <color rgb="FF808080"/>
      </left>
      <right style="thin">
        <color rgb="FFAEAAAA"/>
      </right>
      <top style="medium">
        <color rgb="FF808080"/>
      </top>
    </border>
    <border>
      <left style="thin">
        <color rgb="FFAEAAAA"/>
      </left>
      <right style="thin">
        <color rgb="FFAEAAAA"/>
      </right>
      <top style="medium">
        <color rgb="FF808080"/>
      </top>
      <bottom style="thin">
        <color rgb="FFAEAAAA"/>
      </bottom>
    </border>
    <border>
      <left style="thin">
        <color rgb="FFAEAAAA"/>
      </left>
      <right style="medium">
        <color rgb="FF808080"/>
      </right>
      <top style="medium">
        <color rgb="FF808080"/>
      </top>
      <bottom style="thin">
        <color rgb="FFAEAAAA"/>
      </bottom>
    </border>
    <border>
      <left style="medium">
        <color rgb="FF808080"/>
      </left>
      <right style="thin">
        <color rgb="FFAEAAAA"/>
      </right>
    </border>
    <border>
      <left style="thin">
        <color rgb="FFAEAAAA"/>
      </left>
      <right style="thin">
        <color rgb="FFAEAAAA"/>
      </right>
      <top style="thin">
        <color rgb="FFAEAAAA"/>
      </top>
      <bottom style="thin">
        <color rgb="FFAEAAAA"/>
      </bottom>
    </border>
    <border>
      <left style="thin">
        <color rgb="FFAEAAAA"/>
      </left>
      <right style="medium">
        <color rgb="FF808080"/>
      </right>
      <top style="thin">
        <color rgb="FFAEAAAA"/>
      </top>
      <bottom style="thin">
        <color rgb="FFAEAAAA"/>
      </bottom>
    </border>
    <border>
      <left style="medium">
        <color rgb="FF808080"/>
      </left>
      <right style="thin">
        <color rgb="FFAEAAAA"/>
      </right>
      <bottom style="medium">
        <color rgb="FF808080"/>
      </bottom>
    </border>
    <border>
      <left style="thin">
        <color rgb="FFAEAAAA"/>
      </left>
      <right style="thin">
        <color rgb="FFAEAAAA"/>
      </right>
      <top style="thin">
        <color rgb="FFAEAAAA"/>
      </top>
      <bottom style="medium">
        <color rgb="FF808080"/>
      </bottom>
    </border>
    <border>
      <left style="thin">
        <color rgb="FFAEAAAA"/>
      </left>
      <right style="medium">
        <color rgb="FF808080"/>
      </right>
      <top style="thin">
        <color rgb="FFAEAAAA"/>
      </top>
      <bottom style="medium">
        <color rgb="FF808080"/>
      </bottom>
    </border>
    <border>
      <left style="medium">
        <color rgb="FF808080"/>
      </left>
      <top style="medium">
        <color rgb="FF808080"/>
      </top>
      <bottom style="medium">
        <color rgb="FF808080"/>
      </bottom>
    </border>
    <border>
      <right style="thin">
        <color rgb="FFAEAAAA"/>
      </right>
      <top style="medium">
        <color rgb="FF808080"/>
      </top>
      <bottom style="medium">
        <color rgb="FF808080"/>
      </bottom>
    </border>
    <border>
      <left style="medium">
        <color rgb="FF808080"/>
      </left>
      <right style="thin">
        <color rgb="FFAEAAAA"/>
      </right>
      <top/>
      <bottom style="medium">
        <color rgb="FF808080"/>
      </bottom>
    </border>
    <border>
      <left/>
      <right style="thin">
        <color rgb="FFAEAAAA"/>
      </right>
      <top/>
      <bottom style="medium">
        <color rgb="FF808080"/>
      </bottom>
    </border>
    <border>
      <left style="thin">
        <color rgb="FFAEAAAA"/>
      </left>
      <right style="thin">
        <color rgb="FFAEAAAA"/>
      </right>
      <top/>
      <bottom style="medium">
        <color rgb="FF808080"/>
      </bottom>
    </border>
    <border>
      <left style="thin">
        <color rgb="FFAEAAAA"/>
      </left>
      <right style="medium">
        <color rgb="FF808080"/>
      </right>
      <top/>
      <bottom style="medium">
        <color rgb="FF80808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bottom style="medium">
        <color rgb="FF000000"/>
      </bottom>
    </border>
    <border>
      <top style="thin">
        <color rgb="FF000000"/>
      </top>
    </border>
    <border>
      <left style="medium">
        <color rgb="FF000000"/>
      </left>
      <right style="thin">
        <color rgb="FF808080"/>
      </right>
      <top style="medium">
        <color rgb="FF000000"/>
      </top>
      <bottom style="medium">
        <color rgb="FF000000"/>
      </bottom>
    </border>
    <border>
      <left style="thin">
        <color rgb="FF808080"/>
      </left>
      <top style="medium">
        <color rgb="FF000000"/>
      </top>
      <bottom style="medium">
        <color rgb="FF000000"/>
      </bottom>
    </border>
    <border>
      <top style="medium">
        <color rgb="FF000000"/>
      </top>
      <bottom style="medium">
        <color rgb="FF000000"/>
      </bottom>
    </border>
    <border>
      <right style="thin">
        <color rgb="FFAEAAAA"/>
      </right>
      <top style="medium">
        <color rgb="FF000000"/>
      </top>
      <bottom style="medium">
        <color rgb="FF000000"/>
      </bottom>
    </border>
    <border>
      <left style="thin">
        <color rgb="FFAEAAAA"/>
      </left>
      <right/>
      <top style="medium">
        <color rgb="FF000000"/>
      </top>
      <bottom style="medium">
        <color rgb="FF000000"/>
      </bottom>
    </border>
    <border>
      <left style="thin">
        <color rgb="FFAEAAAA"/>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808080"/>
      </left>
      <right style="thin">
        <color rgb="FF808080"/>
      </right>
      <top style="thin">
        <color rgb="FF808080"/>
      </top>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rder>
    <border>
      <left style="thin">
        <color rgb="FF000000"/>
      </left>
    </border>
    <border>
      <left style="thin">
        <color rgb="FF000000"/>
      </left>
      <right style="thin">
        <color rgb="FF000000"/>
      </right>
    </border>
    <border>
      <right style="thin">
        <color rgb="FF000000"/>
      </right>
      <top style="thin">
        <color rgb="FF000000"/>
      </top>
      <bottom style="thin">
        <color rgb="FF000000"/>
      </bottom>
    </border>
    <border>
      <right style="thin">
        <color rgb="FF000000"/>
      </right>
      <top style="thin">
        <color rgb="FF000000"/>
      </top>
    </border>
    <border>
      <left style="thin">
        <color rgb="FF808080"/>
      </left>
      <right style="thin">
        <color rgb="FF808080"/>
      </right>
      <top style="thin">
        <color rgb="FF808080"/>
      </top>
      <bottom style="thin">
        <color rgb="FF808080"/>
      </bottom>
    </border>
    <border>
      <left style="medium">
        <color rgb="FF000000"/>
      </left>
      <top style="medium">
        <color rgb="FF000000"/>
      </top>
      <bottom style="thin">
        <color rgb="FF808080"/>
      </bottom>
    </border>
    <border>
      <top style="medium">
        <color rgb="FF000000"/>
      </top>
      <bottom style="thin">
        <color rgb="FF808080"/>
      </bottom>
    </border>
    <border>
      <right style="medium">
        <color rgb="FF000000"/>
      </right>
      <top style="medium">
        <color rgb="FF000000"/>
      </top>
      <bottom style="thin">
        <color rgb="FF808080"/>
      </bottom>
    </border>
    <border>
      <left style="medium">
        <color rgb="FF000000"/>
      </left>
      <right style="thin">
        <color rgb="FF808080"/>
      </right>
      <top style="medium">
        <color rgb="FF000000"/>
      </top>
      <bottom style="thin">
        <color rgb="FF808080"/>
      </bottom>
    </border>
    <border>
      <left style="thin">
        <color rgb="FF808080"/>
      </left>
      <right style="medium">
        <color rgb="FF000000"/>
      </right>
      <top style="medium">
        <color rgb="FF000000"/>
      </top>
      <bottom style="thin">
        <color rgb="FF808080"/>
      </bottom>
    </border>
    <border>
      <left style="medium">
        <color rgb="FF000000"/>
      </left>
      <right style="thin">
        <color rgb="FF808080"/>
      </right>
      <top style="thin">
        <color rgb="FF808080"/>
      </top>
      <bottom style="thin">
        <color rgb="FF808080"/>
      </bottom>
    </border>
    <border>
      <left style="thin">
        <color rgb="FF808080"/>
      </left>
      <right style="medium">
        <color rgb="FF000000"/>
      </right>
      <top style="thin">
        <color rgb="FF808080"/>
      </top>
      <bottom style="thin">
        <color rgb="FF808080"/>
      </bottom>
    </border>
    <border>
      <left style="medium">
        <color rgb="FF000000"/>
      </left>
      <right style="thin">
        <color rgb="FF808080"/>
      </right>
      <top style="thin">
        <color rgb="FF808080"/>
      </top>
      <bottom style="medium">
        <color rgb="FF000000"/>
      </bottom>
    </border>
    <border>
      <left style="thin">
        <color rgb="FF808080"/>
      </left>
      <right style="medium">
        <color rgb="FF000000"/>
      </right>
      <top style="thin">
        <color rgb="FF808080"/>
      </top>
      <bottom style="medium">
        <color rgb="FF000000"/>
      </bottom>
    </border>
    <border>
      <left style="thin">
        <color rgb="FF808080"/>
      </left>
      <right style="thin">
        <color rgb="FF808080"/>
      </right>
      <top style="thin">
        <color rgb="FF808080"/>
      </top>
      <bottom style="medium">
        <color rgb="FF000000"/>
      </bottom>
    </border>
    <border>
      <left style="medium">
        <color rgb="FF000000"/>
      </left>
      <top style="medium">
        <color rgb="FF000000"/>
      </top>
    </border>
    <border>
      <right style="medium">
        <color rgb="FF000000"/>
      </right>
      <top style="medium">
        <color rgb="FF000000"/>
      </top>
    </border>
    <border>
      <left style="medium">
        <color rgb="FF000000"/>
      </left>
      <right style="medium">
        <color rgb="FF000000"/>
      </right>
      <top style="medium">
        <color rgb="FF000000"/>
      </top>
    </border>
    <border>
      <left style="medium">
        <color rgb="FF000000"/>
      </left>
    </border>
    <border>
      <right style="medium">
        <color rgb="FF000000"/>
      </right>
    </border>
    <border>
      <left style="medium">
        <color rgb="FF000000"/>
      </left>
      <right style="medium">
        <color rgb="FF000000"/>
      </right>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right style="thin">
        <color rgb="FF000000"/>
      </right>
      <top/>
    </border>
    <border>
      <left style="thin">
        <color rgb="FF000000"/>
      </left>
      <right style="thin">
        <color rgb="FF000000"/>
      </right>
      <top/>
    </border>
    <border>
      <left style="thin">
        <color rgb="FF000000"/>
      </left>
      <right style="medium">
        <color rgb="FF000000"/>
      </right>
      <top/>
    </border>
    <border>
      <left style="medium">
        <color rgb="FF000000"/>
      </left>
      <right style="medium">
        <color rgb="FF000000"/>
      </right>
      <top/>
    </border>
    <border>
      <left style="medium">
        <color rgb="FF000000"/>
      </left>
      <bottom style="medium">
        <color rgb="FF000000"/>
      </bottom>
    </border>
    <border>
      <right style="medium">
        <color rgb="FF000000"/>
      </right>
      <bottom style="medium">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thin">
        <color rgb="FF000000"/>
      </left>
      <right/>
      <top style="thin">
        <color rgb="FF000000"/>
      </top>
      <bottom style="medium">
        <color rgb="FF000000"/>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style="medium">
        <color rgb="FF000000"/>
      </right>
      <top style="medium">
        <color rgb="FF000000"/>
      </top>
      <bottom/>
    </border>
    <border>
      <right style="thin">
        <color rgb="FF000000"/>
      </right>
      <top style="medium">
        <color rgb="FF000000"/>
      </top>
    </border>
    <border>
      <left style="thin">
        <color rgb="FF000000"/>
      </left>
      <right style="thin">
        <color rgb="FF000000"/>
      </right>
      <top style="medium">
        <color rgb="FF000000"/>
      </top>
    </border>
    <border>
      <left style="thin">
        <color rgb="FF000000"/>
      </left>
      <right/>
      <top style="medium">
        <color rgb="FF000000"/>
      </top>
      <bottom/>
    </border>
    <border>
      <left/>
      <right style="thin">
        <color rgb="FF000000"/>
      </right>
      <top style="thin">
        <color rgb="FF000000"/>
      </top>
      <bottom style="thin">
        <color rgb="FF000000"/>
      </bottom>
    </border>
    <border>
      <left/>
      <right style="thin">
        <color rgb="FF000000"/>
      </right>
      <top style="thin">
        <color rgb="FF000000"/>
      </top>
      <bottom style="medium">
        <color rgb="FF000000"/>
      </bottom>
    </border>
    <border>
      <left style="medium">
        <color rgb="FF000000"/>
      </left>
      <right style="medium">
        <color rgb="FF000000"/>
      </right>
      <bottom style="thin">
        <color rgb="FF000000"/>
      </bottom>
    </border>
    <border>
      <left style="medium">
        <color rgb="FF000000"/>
      </left>
      <right style="thin">
        <color rgb="FF000000"/>
      </right>
      <top/>
      <bottom style="thin">
        <color rgb="FF000000"/>
      </bottom>
    </border>
    <border>
      <right style="thin">
        <color rgb="FF000000"/>
      </right>
      <bottom style="thin">
        <color rgb="FF000000"/>
      </bottom>
    </border>
    <border>
      <left style="thin">
        <color rgb="FF000000"/>
      </left>
      <right/>
      <top/>
      <bottom style="thin">
        <color rgb="FF000000"/>
      </bottom>
    </border>
    <border>
      <left style="medium">
        <color rgb="FF000000"/>
      </left>
      <right style="medium">
        <color rgb="FF000000"/>
      </right>
      <top style="thin">
        <color rgb="FF000000"/>
      </top>
    </border>
    <border>
      <left style="medium">
        <color rgb="FF000000"/>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thin">
        <color rgb="FF000000"/>
      </left>
      <right/>
      <top style="thin">
        <color rgb="FF000000"/>
      </top>
      <bottom/>
    </border>
    <border>
      <left/>
      <right/>
      <top/>
      <bottom style="medium">
        <color rgb="FF000000"/>
      </bottom>
    </border>
    <border>
      <left style="medium">
        <color rgb="FF000000"/>
      </left>
      <right style="medium">
        <color rgb="FF000000"/>
      </right>
      <top/>
      <bottom style="medium">
        <color rgb="FF000000"/>
      </bottom>
    </border>
    <border>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top style="thin">
        <color rgb="FF7F7F7F"/>
      </top>
      <bottom style="thin">
        <color rgb="FF7F7F7F"/>
      </bottom>
    </border>
    <border>
      <right style="thin">
        <color rgb="FF000000"/>
      </right>
    </border>
    <border>
      <left style="thin">
        <color rgb="FF7F7F7F"/>
      </left>
    </border>
    <border>
      <left style="thin">
        <color rgb="FF7F7F7F"/>
      </left>
      <bottom style="thin">
        <color rgb="FF7F7F7F"/>
      </bottom>
    </border>
    <border>
      <right style="thin">
        <color rgb="FF7F7F7F"/>
      </right>
      <bottom style="thin">
        <color rgb="FF7F7F7F"/>
      </bottom>
    </border>
    <border>
      <left style="thin">
        <color rgb="FF7F7F7F"/>
      </left>
      <right/>
      <top/>
      <bottom/>
    </border>
    <border>
      <left/>
      <right style="thin">
        <color rgb="FF7F7F7F"/>
      </right>
      <top/>
      <bottom/>
    </border>
    <border>
      <left style="thin">
        <color rgb="FF7F7F7F"/>
      </left>
      <right style="thin">
        <color rgb="FF7F7F7F"/>
      </right>
      <bottom style="thin">
        <color rgb="FF7F7F7F"/>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right style="thin">
        <color rgb="FF7F7F7F"/>
      </right>
    </border>
    <border>
      <left style="thin">
        <color rgb="FF7F7F7F"/>
      </left>
      <right style="thin">
        <color rgb="FF7F7F7F"/>
      </right>
      <top style="thin">
        <color rgb="FF7F7F7F"/>
      </top>
    </border>
    <border>
      <left style="thin">
        <color rgb="FF7F7F7F"/>
      </left>
      <right/>
      <top style="thin">
        <color rgb="FF7F7F7F"/>
      </top>
      <bottom/>
    </border>
    <border>
      <right style="thin">
        <color rgb="FF7F7F7F"/>
      </right>
      <top style="thin">
        <color rgb="FF7F7F7F"/>
      </top>
    </border>
    <border>
      <left/>
      <right/>
      <top/>
      <bottom style="thin">
        <color rgb="FF7F7F7F"/>
      </bottom>
    </border>
    <border>
      <left/>
      <right style="thin">
        <color rgb="FF7F7F7F"/>
      </right>
      <top/>
      <bottom style="thin">
        <color rgb="FF7F7F7F"/>
      </bottom>
    </border>
    <border>
      <left style="thin">
        <color rgb="FF7F7F7F"/>
      </left>
      <right/>
      <top/>
      <bottom style="thin">
        <color rgb="FF7F7F7F"/>
      </bottom>
    </border>
    <border>
      <left/>
      <right/>
      <top style="thin">
        <color rgb="FF7F7F7F"/>
      </top>
      <bottom/>
    </border>
    <border>
      <left/>
      <right style="thin">
        <color rgb="FF7F7F7F"/>
      </right>
      <top style="thin">
        <color rgb="FF7F7F7F"/>
      </top>
      <bottom/>
    </border>
    <border>
      <left style="thin">
        <color rgb="FF7F7F7F"/>
      </left>
      <right style="thin">
        <color rgb="FF7F7F7F"/>
      </right>
    </border>
    <border>
      <left style="thin">
        <color rgb="FF7F7F7F"/>
      </left>
      <right style="thin">
        <color rgb="FF7F7F7F"/>
      </right>
      <top style="thin">
        <color rgb="FF7F7F7F"/>
      </top>
      <bottom style="thin">
        <color rgb="FF7F7F7F"/>
      </bottom>
    </border>
    <border>
      <left style="thin">
        <color rgb="FF808080"/>
      </left>
      <top style="thin">
        <color rgb="FF808080"/>
      </top>
      <bottom style="thin">
        <color rgb="FF808080"/>
      </bottom>
    </border>
    <border>
      <left style="thin">
        <color rgb="FF808080"/>
      </left>
      <bottom style="thin">
        <color rgb="FF808080"/>
      </bottom>
    </border>
  </borders>
  <cellStyleXfs count="1">
    <xf borderId="0" fillId="0" fontId="0" numFmtId="0" applyAlignment="1" applyFont="1"/>
  </cellStyleXfs>
  <cellXfs count="571">
    <xf borderId="0" fillId="0" fontId="0" numFmtId="0" xfId="0" applyAlignment="1" applyFont="1">
      <alignment readingOrder="0" shrinkToFit="0" vertical="bottom" wrapText="0"/>
    </xf>
    <xf borderId="1" fillId="2" fontId="1" numFmtId="0" xfId="0" applyBorder="1" applyFill="1" applyFont="1"/>
    <xf borderId="1" fillId="3" fontId="1" numFmtId="0" xfId="0" applyBorder="1" applyFill="1" applyFont="1"/>
    <xf borderId="0" fillId="0" fontId="2" numFmtId="0" xfId="0" applyFont="1"/>
    <xf borderId="0" fillId="0" fontId="3" numFmtId="0" xfId="0" applyFont="1"/>
    <xf borderId="0" fillId="0" fontId="4" numFmtId="0" xfId="0" applyFont="1"/>
    <xf borderId="0" fillId="0" fontId="4" numFmtId="0" xfId="0" applyAlignment="1" applyFont="1">
      <alignment horizontal="center"/>
    </xf>
    <xf borderId="2" fillId="0" fontId="5" numFmtId="17" xfId="0" applyAlignment="1" applyBorder="1" applyFont="1" applyNumberFormat="1">
      <alignment horizontal="center"/>
    </xf>
    <xf borderId="2" fillId="0" fontId="1" numFmtId="0" xfId="0" applyAlignment="1" applyBorder="1" applyFont="1">
      <alignment horizontal="left"/>
    </xf>
    <xf borderId="0" fillId="0" fontId="6" numFmtId="0" xfId="0" applyFont="1"/>
    <xf borderId="0" fillId="0" fontId="1" numFmtId="0" xfId="0" applyAlignment="1" applyFont="1">
      <alignment horizontal="center"/>
    </xf>
    <xf borderId="0" fillId="0" fontId="1" numFmtId="0" xfId="0" applyAlignment="1" applyFont="1">
      <alignment horizontal="left"/>
    </xf>
    <xf borderId="0" fillId="0" fontId="7" numFmtId="0" xfId="0" applyFont="1"/>
    <xf borderId="3" fillId="2" fontId="8" numFmtId="0" xfId="0" applyAlignment="1" applyBorder="1" applyFont="1">
      <alignment shrinkToFit="0" wrapText="1"/>
    </xf>
    <xf borderId="4" fillId="2" fontId="8" numFmtId="0" xfId="0" applyAlignment="1" applyBorder="1" applyFont="1">
      <alignment shrinkToFit="0" wrapText="1"/>
    </xf>
    <xf borderId="5" fillId="2" fontId="8" numFmtId="0" xfId="0" applyAlignment="1" applyBorder="1" applyFont="1">
      <alignment horizontal="center" shrinkToFit="0" vertical="center" wrapText="1"/>
    </xf>
    <xf borderId="5" fillId="2" fontId="8" numFmtId="0" xfId="0" applyAlignment="1" applyBorder="1" applyFont="1">
      <alignment horizontal="center" shrinkToFit="0" wrapText="1"/>
    </xf>
    <xf borderId="6" fillId="2" fontId="8" numFmtId="0" xfId="0" applyAlignment="1" applyBorder="1" applyFont="1">
      <alignment horizontal="center" shrinkToFit="0" vertical="center" wrapText="1"/>
    </xf>
    <xf borderId="7" fillId="4" fontId="8" numFmtId="0" xfId="0" applyAlignment="1" applyBorder="1" applyFill="1" applyFont="1">
      <alignment horizontal="center" shrinkToFit="0" wrapText="1"/>
    </xf>
    <xf borderId="8" fillId="0" fontId="9" numFmtId="0" xfId="0" applyBorder="1" applyFont="1"/>
    <xf borderId="9" fillId="4" fontId="8" numFmtId="3" xfId="0" applyAlignment="1" applyBorder="1" applyFont="1" applyNumberFormat="1">
      <alignment horizontal="center"/>
    </xf>
    <xf borderId="10" fillId="4" fontId="8" numFmtId="3" xfId="0" applyAlignment="1" applyBorder="1" applyFont="1" applyNumberFormat="1">
      <alignment horizontal="center"/>
    </xf>
    <xf borderId="0" fillId="0" fontId="1" numFmtId="0" xfId="0" applyAlignment="1" applyFont="1">
      <alignment shrinkToFit="0" wrapText="1"/>
    </xf>
    <xf borderId="11" fillId="0" fontId="3" numFmtId="0" xfId="0" applyAlignment="1" applyBorder="1" applyFont="1">
      <alignment horizontal="center" vertical="center"/>
    </xf>
    <xf borderId="12" fillId="2" fontId="3" numFmtId="0" xfId="0" applyBorder="1" applyFont="1"/>
    <xf borderId="12" fillId="2" fontId="8" numFmtId="3" xfId="0" applyAlignment="1" applyBorder="1" applyFont="1" applyNumberFormat="1">
      <alignment horizontal="center"/>
    </xf>
    <xf borderId="13" fillId="2" fontId="8" numFmtId="3" xfId="0" applyAlignment="1" applyBorder="1" applyFont="1" applyNumberFormat="1">
      <alignment horizontal="center"/>
    </xf>
    <xf borderId="1" fillId="3" fontId="10" numFmtId="0" xfId="0" applyBorder="1" applyFont="1"/>
    <xf borderId="14" fillId="0" fontId="9" numFmtId="0" xfId="0" applyBorder="1" applyFont="1"/>
    <xf borderId="15" fillId="0" fontId="10" numFmtId="0" xfId="0" applyBorder="1" applyFont="1"/>
    <xf borderId="15" fillId="5" fontId="11" numFmtId="3" xfId="0" applyAlignment="1" applyBorder="1" applyFill="1" applyFont="1" applyNumberFormat="1">
      <alignment horizontal="center"/>
    </xf>
    <xf borderId="16" fillId="5" fontId="11" numFmtId="3" xfId="0" applyAlignment="1" applyBorder="1" applyFont="1" applyNumberFormat="1">
      <alignment horizontal="center"/>
    </xf>
    <xf borderId="0" fillId="0" fontId="10" numFmtId="0" xfId="0" applyFont="1"/>
    <xf borderId="17" fillId="0" fontId="9" numFmtId="0" xfId="0" applyBorder="1" applyFont="1"/>
    <xf borderId="18" fillId="0" fontId="10" numFmtId="0" xfId="0" applyBorder="1" applyFont="1"/>
    <xf borderId="18" fillId="5" fontId="11" numFmtId="3" xfId="0" applyAlignment="1" applyBorder="1" applyFont="1" applyNumberFormat="1">
      <alignment horizontal="center"/>
    </xf>
    <xf borderId="19" fillId="5" fontId="11" numFmtId="3" xfId="0" applyAlignment="1" applyBorder="1" applyFont="1" applyNumberFormat="1">
      <alignment horizontal="center"/>
    </xf>
    <xf borderId="15" fillId="5" fontId="12" numFmtId="3" xfId="0" applyAlignment="1" applyBorder="1" applyFont="1" applyNumberFormat="1">
      <alignment horizontal="center"/>
    </xf>
    <xf borderId="16" fillId="5" fontId="12" numFmtId="3" xfId="0" applyAlignment="1" applyBorder="1" applyFont="1" applyNumberFormat="1">
      <alignment horizontal="center"/>
    </xf>
    <xf borderId="18" fillId="5" fontId="12" numFmtId="3" xfId="0" applyAlignment="1" applyBorder="1" applyFont="1" applyNumberFormat="1">
      <alignment horizontal="center"/>
    </xf>
    <xf borderId="19" fillId="5" fontId="12" numFmtId="3" xfId="0" applyAlignment="1" applyBorder="1" applyFont="1" applyNumberFormat="1">
      <alignment horizontal="center"/>
    </xf>
    <xf borderId="20" fillId="4" fontId="8" numFmtId="0" xfId="0" applyAlignment="1" applyBorder="1" applyFont="1">
      <alignment horizontal="center" shrinkToFit="0" wrapText="1"/>
    </xf>
    <xf borderId="21" fillId="0" fontId="9" numFmtId="0" xfId="0" applyBorder="1" applyFont="1"/>
    <xf borderId="6" fillId="4" fontId="8" numFmtId="3" xfId="0" applyAlignment="1" applyBorder="1" applyFont="1" applyNumberFormat="1">
      <alignment horizontal="center"/>
    </xf>
    <xf borderId="15" fillId="0" fontId="10" numFmtId="0" xfId="0" applyAlignment="1" applyBorder="1" applyFont="1">
      <alignment horizontal="left"/>
    </xf>
    <xf borderId="18" fillId="0" fontId="10" numFmtId="0" xfId="0" applyAlignment="1" applyBorder="1" applyFont="1">
      <alignment horizontal="left"/>
    </xf>
    <xf borderId="22" fillId="4" fontId="3" numFmtId="0" xfId="0" applyAlignment="1" applyBorder="1" applyFont="1">
      <alignment horizontal="center"/>
    </xf>
    <xf borderId="23" fillId="4" fontId="1" numFmtId="0" xfId="0" applyAlignment="1" applyBorder="1" applyFont="1">
      <alignment horizontal="left"/>
    </xf>
    <xf borderId="24" fillId="4" fontId="8" numFmtId="3" xfId="0" applyAlignment="1" applyBorder="1" applyFont="1" applyNumberFormat="1">
      <alignment horizontal="center"/>
    </xf>
    <xf borderId="25" fillId="4" fontId="8" numFmtId="3" xfId="0" applyAlignment="1" applyBorder="1" applyFont="1" applyNumberFormat="1">
      <alignment horizontal="center"/>
    </xf>
    <xf borderId="0" fillId="0" fontId="10" numFmtId="0" xfId="0" applyAlignment="1" applyFont="1">
      <alignment horizontal="left" shrinkToFit="0" vertical="center" wrapText="1"/>
    </xf>
    <xf borderId="0" fillId="0" fontId="10" numFmtId="3" xfId="0" applyAlignment="1" applyFont="1" applyNumberFormat="1">
      <alignment horizontal="center" vertical="center"/>
    </xf>
    <xf borderId="0" fillId="0" fontId="10" numFmtId="164" xfId="0" applyAlignment="1" applyFont="1" applyNumberFormat="1">
      <alignment horizontal="center" vertical="center"/>
    </xf>
    <xf borderId="0" fillId="0" fontId="10" numFmtId="3" xfId="0" applyAlignment="1" applyFont="1" applyNumberFormat="1">
      <alignment horizontal="center"/>
    </xf>
    <xf borderId="0" fillId="0" fontId="10" numFmtId="0" xfId="0" applyAlignment="1" applyFont="1">
      <alignment horizontal="center"/>
    </xf>
    <xf borderId="0" fillId="0" fontId="10" numFmtId="164" xfId="0" applyAlignment="1" applyFont="1" applyNumberFormat="1">
      <alignment horizontal="center"/>
    </xf>
    <xf borderId="0" fillId="0" fontId="13" numFmtId="0" xfId="0" applyAlignment="1" applyFont="1">
      <alignment horizontal="left" shrinkToFit="0" vertical="center" wrapText="1"/>
    </xf>
    <xf borderId="0" fillId="0" fontId="13" numFmtId="0" xfId="0" applyAlignment="1" applyFont="1">
      <alignment horizontal="center"/>
    </xf>
    <xf borderId="0" fillId="0" fontId="13" numFmtId="10" xfId="0" applyAlignment="1" applyFont="1" applyNumberFormat="1">
      <alignment horizontal="center" vertical="center"/>
    </xf>
    <xf borderId="0" fillId="0" fontId="13" numFmtId="164" xfId="0" applyAlignment="1" applyFont="1" applyNumberFormat="1">
      <alignment horizontal="center" vertical="center"/>
    </xf>
    <xf borderId="1" fillId="3" fontId="1" numFmtId="0" xfId="0" applyAlignment="1" applyBorder="1" applyFont="1">
      <alignment vertical="center"/>
    </xf>
    <xf borderId="0" fillId="0" fontId="1" numFmtId="0" xfId="0" applyAlignment="1" applyFont="1">
      <alignment vertical="center"/>
    </xf>
    <xf borderId="0" fillId="0" fontId="1" numFmtId="3" xfId="0" applyAlignment="1" applyFont="1" applyNumberFormat="1">
      <alignment horizontal="left" shrinkToFit="0" vertical="center" wrapText="1"/>
    </xf>
    <xf borderId="0" fillId="0" fontId="1" numFmtId="0" xfId="0" applyAlignment="1" applyFont="1">
      <alignment horizontal="center" vertical="center"/>
    </xf>
    <xf borderId="0" fillId="0" fontId="1" numFmtId="165" xfId="0" applyAlignment="1" applyFont="1" applyNumberFormat="1">
      <alignment horizontal="center" vertical="center"/>
    </xf>
    <xf borderId="0" fillId="0" fontId="3" numFmtId="0" xfId="0" applyAlignment="1" applyFont="1">
      <alignment horizontal="center"/>
    </xf>
    <xf borderId="26" fillId="0" fontId="1" numFmtId="164" xfId="0" applyAlignment="1" applyBorder="1" applyFont="1" applyNumberFormat="1">
      <alignment horizontal="center"/>
    </xf>
    <xf borderId="0" fillId="0" fontId="1" numFmtId="164" xfId="0" applyFont="1" applyNumberFormat="1"/>
    <xf borderId="26" fillId="0" fontId="3" numFmtId="164" xfId="0" applyAlignment="1" applyBorder="1" applyFont="1" applyNumberFormat="1">
      <alignment horizontal="center"/>
    </xf>
    <xf borderId="26" fillId="0" fontId="1" numFmtId="0" xfId="0" applyAlignment="1" applyBorder="1" applyFont="1">
      <alignment horizontal="center"/>
    </xf>
    <xf borderId="27" fillId="0" fontId="1" numFmtId="0" xfId="0" applyAlignment="1" applyBorder="1" applyFont="1">
      <alignment horizontal="center"/>
    </xf>
    <xf borderId="28" fillId="0" fontId="9" numFmtId="0" xfId="0" applyBorder="1" applyFont="1"/>
    <xf borderId="29" fillId="0" fontId="1" numFmtId="0" xfId="0" applyAlignment="1" applyBorder="1" applyFont="1">
      <alignment horizontal="center"/>
    </xf>
    <xf borderId="26" fillId="0" fontId="1" numFmtId="0" xfId="0" applyBorder="1" applyFont="1"/>
    <xf borderId="30" fillId="0" fontId="1" numFmtId="0" xfId="0" applyBorder="1" applyFont="1"/>
    <xf borderId="2" fillId="0" fontId="1" numFmtId="0" xfId="0" applyAlignment="1" applyBorder="1" applyFont="1">
      <alignment horizontal="center"/>
    </xf>
    <xf borderId="31" fillId="0" fontId="14" numFmtId="0" xfId="0" applyAlignment="1" applyBorder="1" applyFont="1">
      <alignment horizontal="left"/>
    </xf>
    <xf borderId="31" fillId="0" fontId="1" numFmtId="0" xfId="0" applyAlignment="1" applyBorder="1" applyFont="1">
      <alignment horizontal="center"/>
    </xf>
    <xf borderId="0" fillId="0" fontId="15" numFmtId="0" xfId="0" applyAlignment="1" applyFont="1">
      <alignment horizontal="left"/>
    </xf>
    <xf borderId="32" fillId="2" fontId="8" numFmtId="0" xfId="0" applyAlignment="1" applyBorder="1" applyFont="1">
      <alignment shrinkToFit="0" vertical="center" wrapText="1"/>
    </xf>
    <xf borderId="33" fillId="2" fontId="8" numFmtId="0" xfId="0" applyAlignment="1" applyBorder="1" applyFont="1">
      <alignment horizontal="center" shrinkToFit="0" vertical="center" wrapText="1"/>
    </xf>
    <xf borderId="34" fillId="0" fontId="9" numFmtId="0" xfId="0" applyBorder="1" applyFont="1"/>
    <xf borderId="35" fillId="0" fontId="9" numFmtId="0" xfId="0" applyBorder="1" applyFont="1"/>
    <xf borderId="36" fillId="2" fontId="8" numFmtId="0" xfId="0" applyAlignment="1" applyBorder="1" applyFont="1">
      <alignment horizontal="center" shrinkToFit="0" vertical="center" wrapText="1"/>
    </xf>
    <xf borderId="37" fillId="2" fontId="8" numFmtId="0" xfId="0" applyAlignment="1" applyBorder="1" applyFont="1">
      <alignment horizontal="center" shrinkToFit="0" vertical="center" wrapText="1"/>
    </xf>
    <xf borderId="38" fillId="0" fontId="11" numFmtId="0" xfId="0" applyAlignment="1" applyBorder="1" applyFont="1">
      <alignment horizontal="center" shrinkToFit="0" vertical="center" wrapText="1"/>
    </xf>
    <xf borderId="39" fillId="0" fontId="11" numFmtId="0" xfId="0" applyAlignment="1" applyBorder="1" applyFont="1">
      <alignment horizontal="center" shrinkToFit="0" vertical="center" wrapText="1"/>
    </xf>
    <xf borderId="40" fillId="0" fontId="9" numFmtId="0" xfId="0" applyBorder="1" applyFont="1"/>
    <xf borderId="41" fillId="0" fontId="9" numFmtId="0" xfId="0" applyBorder="1" applyFont="1"/>
    <xf borderId="42" fillId="5" fontId="11" numFmtId="3" xfId="0" applyAlignment="1" applyBorder="1" applyFont="1" applyNumberFormat="1">
      <alignment horizontal="center" vertical="center"/>
    </xf>
    <xf borderId="43" fillId="5" fontId="11" numFmtId="166" xfId="0" applyAlignment="1" applyBorder="1" applyFont="1" applyNumberFormat="1">
      <alignment horizontal="center" vertical="center"/>
    </xf>
    <xf borderId="44" fillId="0" fontId="11" numFmtId="0" xfId="0" applyAlignment="1" applyBorder="1" applyFont="1">
      <alignment vertical="center"/>
    </xf>
    <xf borderId="45" fillId="0" fontId="8" numFmtId="0" xfId="0" applyAlignment="1" applyBorder="1" applyFont="1">
      <alignment horizontal="center" vertical="center"/>
    </xf>
    <xf borderId="46" fillId="0" fontId="9" numFmtId="0" xfId="0" applyBorder="1" applyFont="1"/>
    <xf borderId="47" fillId="0" fontId="9" numFmtId="0" xfId="0" applyBorder="1" applyFont="1"/>
    <xf borderId="48" fillId="0" fontId="8" numFmtId="3" xfId="0" applyAlignment="1" applyBorder="1" applyFont="1" applyNumberFormat="1">
      <alignment horizontal="center" vertical="center"/>
    </xf>
    <xf borderId="48" fillId="5" fontId="8" numFmtId="3" xfId="0" applyAlignment="1" applyBorder="1" applyFont="1" applyNumberFormat="1">
      <alignment horizontal="center"/>
    </xf>
    <xf borderId="49" fillId="5" fontId="8" numFmtId="166" xfId="0" applyAlignment="1" applyBorder="1" applyFont="1" applyNumberFormat="1">
      <alignment horizontal="center"/>
    </xf>
    <xf borderId="0" fillId="0" fontId="16" numFmtId="0" xfId="0" applyAlignment="1" applyFont="1">
      <alignment horizontal="center"/>
    </xf>
    <xf borderId="0" fillId="0" fontId="13" numFmtId="9" xfId="0" applyAlignment="1" applyFont="1" applyNumberFormat="1">
      <alignment horizontal="center" vertical="center"/>
    </xf>
    <xf borderId="0" fillId="0" fontId="1" numFmtId="0" xfId="0" applyAlignment="1" applyFont="1">
      <alignment horizontal="left" shrinkToFit="0" vertical="center" wrapText="1"/>
    </xf>
    <xf borderId="0" fillId="0" fontId="1" numFmtId="9" xfId="0" applyAlignment="1" applyFont="1" applyNumberFormat="1">
      <alignment horizontal="center" vertical="center"/>
    </xf>
    <xf borderId="0" fillId="0" fontId="1" numFmtId="164" xfId="0" applyAlignment="1" applyFont="1" applyNumberFormat="1">
      <alignment horizontal="center"/>
    </xf>
    <xf borderId="0" fillId="0" fontId="3" numFmtId="0" xfId="0" applyAlignment="1" applyFont="1">
      <alignment horizontal="center" vertical="center"/>
    </xf>
    <xf borderId="2" fillId="0" fontId="3" numFmtId="0" xfId="0" applyAlignment="1" applyBorder="1" applyFont="1">
      <alignment horizontal="center"/>
    </xf>
    <xf borderId="32" fillId="2" fontId="8" numFmtId="0" xfId="0" applyAlignment="1" applyBorder="1" applyFont="1">
      <alignment shrinkToFit="0" wrapText="1"/>
    </xf>
    <xf borderId="39" fillId="0" fontId="11" numFmtId="0" xfId="0" applyAlignment="1" applyBorder="1" applyFont="1">
      <alignment horizontal="left" shrinkToFit="0" vertical="center" wrapText="1"/>
    </xf>
    <xf borderId="0" fillId="0" fontId="3" numFmtId="164" xfId="0" applyAlignment="1" applyFont="1" applyNumberFormat="1">
      <alignment horizontal="center"/>
    </xf>
    <xf borderId="0" fillId="0" fontId="3" numFmtId="0" xfId="0" applyAlignment="1" applyFont="1">
      <alignment vertical="center"/>
    </xf>
    <xf borderId="26" fillId="6" fontId="5" numFmtId="164" xfId="0" applyAlignment="1" applyBorder="1" applyFill="1" applyFont="1" applyNumberFormat="1">
      <alignment horizontal="center"/>
    </xf>
    <xf borderId="1" fillId="3" fontId="17" numFmtId="0" xfId="0" applyBorder="1" applyFont="1"/>
    <xf borderId="0" fillId="0" fontId="17" numFmtId="0" xfId="0" applyFont="1"/>
    <xf borderId="0" fillId="0" fontId="18" numFmtId="0" xfId="0" applyAlignment="1" applyFont="1">
      <alignment horizontal="left" vertical="top"/>
    </xf>
    <xf borderId="1" fillId="5" fontId="19" numFmtId="0" xfId="0" applyAlignment="1" applyBorder="1" applyFont="1">
      <alignment horizontal="center" vertical="center"/>
    </xf>
    <xf borderId="1" fillId="5" fontId="19" numFmtId="0" xfId="0" applyAlignment="1" applyBorder="1" applyFont="1">
      <alignment horizontal="left" vertical="center"/>
    </xf>
    <xf borderId="1" fillId="5" fontId="20" numFmtId="0" xfId="0" applyAlignment="1" applyBorder="1" applyFont="1">
      <alignment horizontal="center" vertical="center"/>
    </xf>
    <xf borderId="1" fillId="7" fontId="21" numFmtId="0" xfId="0" applyAlignment="1" applyBorder="1" applyFill="1" applyFont="1">
      <alignment horizontal="center" vertical="center"/>
    </xf>
    <xf borderId="50" fillId="5" fontId="22" numFmtId="17" xfId="0" applyAlignment="1" applyBorder="1" applyFont="1" applyNumberFormat="1">
      <alignment vertical="center"/>
    </xf>
    <xf borderId="51" fillId="5" fontId="22" numFmtId="17" xfId="0" applyAlignment="1" applyBorder="1" applyFont="1" applyNumberFormat="1">
      <alignment vertical="center"/>
    </xf>
    <xf borderId="52" fillId="5" fontId="22" numFmtId="17" xfId="0" applyAlignment="1" applyBorder="1" applyFont="1" applyNumberFormat="1">
      <alignment vertical="center"/>
    </xf>
    <xf borderId="1" fillId="7" fontId="19" numFmtId="0" xfId="0" applyAlignment="1" applyBorder="1" applyFont="1">
      <alignment horizontal="center" vertical="center"/>
    </xf>
    <xf borderId="1" fillId="7" fontId="19" numFmtId="0" xfId="0" applyAlignment="1" applyBorder="1" applyFont="1">
      <alignment vertical="center"/>
    </xf>
    <xf borderId="1" fillId="5" fontId="19" numFmtId="0" xfId="0" applyAlignment="1" applyBorder="1" applyFont="1">
      <alignment horizontal="center" shrinkToFit="0" vertical="center" wrapText="1"/>
    </xf>
    <xf borderId="1" fillId="5" fontId="19" numFmtId="167" xfId="0" applyAlignment="1" applyBorder="1" applyFont="1" applyNumberFormat="1">
      <alignment horizontal="right" vertical="center"/>
    </xf>
    <xf borderId="1" fillId="5" fontId="19" numFmtId="0" xfId="0" applyAlignment="1" applyBorder="1" applyFont="1">
      <alignment vertical="center"/>
    </xf>
    <xf borderId="53" fillId="5" fontId="21" numFmtId="3" xfId="0" applyAlignment="1" applyBorder="1" applyFont="1" applyNumberFormat="1">
      <alignment horizontal="center" vertical="center"/>
    </xf>
    <xf borderId="1" fillId="5" fontId="21" numFmtId="0" xfId="0" applyAlignment="1" applyBorder="1" applyFont="1">
      <alignment vertical="center"/>
    </xf>
    <xf borderId="53" fillId="8" fontId="23" numFmtId="168" xfId="0" applyAlignment="1" applyBorder="1" applyFill="1" applyFont="1" applyNumberFormat="1">
      <alignment horizontal="center" vertical="center"/>
    </xf>
    <xf borderId="53" fillId="5" fontId="21" numFmtId="2" xfId="0" applyAlignment="1" applyBorder="1" applyFont="1" applyNumberFormat="1">
      <alignment horizontal="center" vertical="center"/>
    </xf>
    <xf borderId="53" fillId="9" fontId="21" numFmtId="0" xfId="0" applyAlignment="1" applyBorder="1" applyFill="1" applyFont="1">
      <alignment horizontal="center" readingOrder="1" shrinkToFit="0" vertical="center" wrapText="1"/>
    </xf>
    <xf borderId="53" fillId="9" fontId="21" numFmtId="0" xfId="0" applyAlignment="1" applyBorder="1" applyFont="1">
      <alignment horizontal="left" readingOrder="1" shrinkToFit="0" vertical="center" wrapText="1"/>
    </xf>
    <xf borderId="53" fillId="10" fontId="20" numFmtId="168" xfId="0" applyAlignment="1" applyBorder="1" applyFill="1" applyFont="1" applyNumberFormat="1">
      <alignment horizontal="center" readingOrder="1" shrinkToFit="0" vertical="center" wrapText="1"/>
    </xf>
    <xf borderId="53" fillId="11" fontId="19" numFmtId="0" xfId="0" applyAlignment="1" applyBorder="1" applyFill="1" applyFont="1">
      <alignment horizontal="center" shrinkToFit="0" vertical="center" wrapText="1"/>
    </xf>
    <xf borderId="1" fillId="7" fontId="21" numFmtId="0" xfId="0" applyAlignment="1" applyBorder="1" applyFont="1">
      <alignment horizontal="center" readingOrder="1" vertical="center"/>
    </xf>
    <xf borderId="53" fillId="3" fontId="21" numFmtId="0" xfId="0" applyAlignment="1" applyBorder="1" applyFont="1">
      <alignment horizontal="center" readingOrder="1" shrinkToFit="0" vertical="center" wrapText="1"/>
    </xf>
    <xf borderId="1" fillId="7" fontId="19" numFmtId="0" xfId="0" applyAlignment="1" applyBorder="1" applyFont="1">
      <alignment horizontal="center" readingOrder="1" vertical="center"/>
    </xf>
    <xf borderId="53" fillId="8" fontId="21" numFmtId="0" xfId="0" applyAlignment="1" applyBorder="1" applyFont="1">
      <alignment horizontal="center" readingOrder="1" shrinkToFit="0" vertical="center" wrapText="1"/>
    </xf>
    <xf borderId="54" fillId="3" fontId="21" numFmtId="0" xfId="0" applyAlignment="1" applyBorder="1" applyFont="1">
      <alignment horizontal="center" readingOrder="1" shrinkToFit="0" vertical="center" wrapText="1"/>
    </xf>
    <xf borderId="1" fillId="5" fontId="19" numFmtId="0" xfId="0" applyAlignment="1" applyBorder="1" applyFont="1">
      <alignment horizontal="center" readingOrder="1" vertical="center"/>
    </xf>
    <xf borderId="53" fillId="12" fontId="19" numFmtId="0" xfId="0" applyAlignment="1" applyBorder="1" applyFill="1" applyFont="1">
      <alignment horizontal="center" readingOrder="1" shrinkToFit="0" vertical="center" wrapText="1"/>
    </xf>
    <xf borderId="1" fillId="5" fontId="19" numFmtId="0" xfId="0" applyAlignment="1" applyBorder="1" applyFont="1">
      <alignment horizontal="center" readingOrder="1" shrinkToFit="0" vertical="center" wrapText="1"/>
    </xf>
    <xf borderId="53" fillId="13" fontId="19" numFmtId="0" xfId="0" applyAlignment="1" applyBorder="1" applyFill="1" applyFont="1">
      <alignment horizontal="center" readingOrder="1" shrinkToFit="0" vertical="center" wrapText="1"/>
    </xf>
    <xf borderId="53" fillId="14" fontId="19" numFmtId="0" xfId="0" applyAlignment="1" applyBorder="1" applyFill="1" applyFont="1">
      <alignment horizontal="center" readingOrder="1" shrinkToFit="0" vertical="center" wrapText="1"/>
    </xf>
    <xf borderId="53" fillId="15" fontId="19" numFmtId="0" xfId="0" applyAlignment="1" applyBorder="1" applyFill="1" applyFont="1">
      <alignment horizontal="center" readingOrder="1" shrinkToFit="0" vertical="center" wrapText="1"/>
    </xf>
    <xf borderId="55" fillId="0" fontId="24" numFmtId="0" xfId="0" applyAlignment="1" applyBorder="1" applyFont="1">
      <alignment horizontal="center" vertical="center"/>
    </xf>
    <xf borderId="55" fillId="0" fontId="21" numFmtId="0" xfId="0" applyAlignment="1" applyBorder="1" applyFont="1">
      <alignment horizontal="left" vertical="center"/>
    </xf>
    <xf borderId="53" fillId="0" fontId="21" numFmtId="0" xfId="0" applyAlignment="1" applyBorder="1" applyFont="1">
      <alignment horizontal="center" readingOrder="1" vertical="center"/>
    </xf>
    <xf borderId="0" fillId="0" fontId="19" numFmtId="0" xfId="0" applyAlignment="1" applyFont="1">
      <alignment horizontal="center" vertical="center"/>
    </xf>
    <xf borderId="55" fillId="0" fontId="21" numFmtId="3" xfId="0" applyAlignment="1" applyBorder="1" applyFont="1" applyNumberFormat="1">
      <alignment horizontal="center" vertical="center"/>
    </xf>
    <xf borderId="53" fillId="0" fontId="21" numFmtId="3" xfId="0" applyAlignment="1" applyBorder="1" applyFont="1" applyNumberFormat="1">
      <alignment horizontal="center" vertical="center"/>
    </xf>
    <xf borderId="0" fillId="0" fontId="21" numFmtId="0" xfId="0" applyAlignment="1" applyFont="1">
      <alignment horizontal="center" vertical="center"/>
    </xf>
    <xf borderId="53" fillId="16" fontId="21" numFmtId="3" xfId="0" applyAlignment="1" applyBorder="1" applyFill="1" applyFont="1" applyNumberFormat="1">
      <alignment horizontal="center" vertical="center"/>
    </xf>
    <xf borderId="0" fillId="0" fontId="21" numFmtId="0" xfId="0" applyAlignment="1" applyFont="1">
      <alignment vertical="center"/>
    </xf>
    <xf borderId="53" fillId="0" fontId="21" numFmtId="0" xfId="0" applyAlignment="1" applyBorder="1" applyFont="1">
      <alignment horizontal="center" shrinkToFit="0" vertical="center" wrapText="1"/>
    </xf>
    <xf borderId="0" fillId="0" fontId="21" numFmtId="0" xfId="0" applyAlignment="1" applyFont="1">
      <alignment horizontal="center" shrinkToFit="0" vertical="center" wrapText="1"/>
    </xf>
    <xf borderId="53" fillId="0" fontId="21" numFmtId="169" xfId="0" applyAlignment="1" applyBorder="1" applyFont="1" applyNumberFormat="1">
      <alignment horizontal="center" vertical="center"/>
    </xf>
    <xf borderId="56" fillId="0" fontId="21" numFmtId="0" xfId="0" applyAlignment="1" applyBorder="1" applyFont="1">
      <alignment horizontal="center" vertical="center"/>
    </xf>
    <xf borderId="55" fillId="0" fontId="21" numFmtId="0" xfId="0" applyAlignment="1" applyBorder="1" applyFont="1">
      <alignment horizontal="center" vertical="center"/>
    </xf>
    <xf borderId="0" fillId="0" fontId="21" numFmtId="169" xfId="0" applyAlignment="1" applyFont="1" applyNumberFormat="1">
      <alignment horizontal="center" vertical="center"/>
    </xf>
    <xf borderId="53" fillId="0" fontId="21" numFmtId="0" xfId="0" applyAlignment="1" applyBorder="1" applyFont="1">
      <alignment horizontal="left" vertical="center"/>
    </xf>
    <xf borderId="57" fillId="0" fontId="21" numFmtId="0" xfId="0" applyAlignment="1" applyBorder="1" applyFont="1">
      <alignment horizontal="center" vertical="center"/>
    </xf>
    <xf borderId="53" fillId="0" fontId="21" numFmtId="0" xfId="0" applyAlignment="1" applyBorder="1" applyFont="1">
      <alignment horizontal="center" vertical="center"/>
    </xf>
    <xf borderId="53" fillId="0" fontId="21" numFmtId="2" xfId="0" applyAlignment="1" applyBorder="1" applyFont="1" applyNumberFormat="1">
      <alignment horizontal="center" vertical="center"/>
    </xf>
    <xf borderId="53" fillId="8" fontId="21" numFmtId="0" xfId="0" applyAlignment="1" applyBorder="1" applyFont="1">
      <alignment horizontal="left" vertical="center"/>
    </xf>
    <xf borderId="53" fillId="0" fontId="21" numFmtId="0" xfId="0" applyAlignment="1" applyBorder="1" applyFont="1">
      <alignment horizontal="left" shrinkToFit="0" vertical="center" wrapText="1"/>
    </xf>
    <xf borderId="42" fillId="8" fontId="21" numFmtId="0" xfId="0" applyAlignment="1" applyBorder="1" applyFont="1">
      <alignment horizontal="left" vertical="center"/>
    </xf>
    <xf borderId="57" fillId="0" fontId="21" numFmtId="2" xfId="0" applyAlignment="1" applyBorder="1" applyFont="1" applyNumberFormat="1">
      <alignment horizontal="center" vertical="center"/>
    </xf>
    <xf borderId="58" fillId="0" fontId="21" numFmtId="0" xfId="0" applyAlignment="1" applyBorder="1" applyFont="1">
      <alignment horizontal="center" vertical="center"/>
    </xf>
    <xf borderId="59" fillId="0" fontId="21" numFmtId="3" xfId="0" applyAlignment="1" applyBorder="1" applyFont="1" applyNumberFormat="1">
      <alignment horizontal="center" vertical="center"/>
    </xf>
    <xf borderId="53" fillId="0" fontId="21" numFmtId="4" xfId="0" applyAlignment="1" applyBorder="1" applyFont="1" applyNumberFormat="1">
      <alignment horizontal="center" vertical="center"/>
    </xf>
    <xf borderId="59" fillId="0" fontId="21" numFmtId="4" xfId="0" applyAlignment="1" applyBorder="1" applyFont="1" applyNumberFormat="1">
      <alignment horizontal="center" vertical="center"/>
    </xf>
    <xf borderId="53" fillId="0" fontId="21" numFmtId="0" xfId="0" applyAlignment="1" applyBorder="1" applyFont="1">
      <alignment horizontal="center"/>
    </xf>
    <xf borderId="57" fillId="0" fontId="21" numFmtId="170" xfId="0" applyAlignment="1" applyBorder="1" applyFont="1" applyNumberFormat="1">
      <alignment horizontal="center" vertical="center"/>
    </xf>
    <xf borderId="53" fillId="0" fontId="21" numFmtId="168" xfId="0" applyAlignment="1" applyBorder="1" applyFont="1" applyNumberFormat="1">
      <alignment horizontal="center" vertical="center"/>
    </xf>
    <xf borderId="58" fillId="0" fontId="21" numFmtId="170" xfId="0" applyAlignment="1" applyBorder="1" applyFont="1" applyNumberFormat="1">
      <alignment horizontal="center" vertical="center"/>
    </xf>
    <xf borderId="60" fillId="0" fontId="21" numFmtId="0" xfId="0" applyAlignment="1" applyBorder="1" applyFont="1">
      <alignment horizontal="center" vertical="center"/>
    </xf>
    <xf borderId="55" fillId="0" fontId="21" numFmtId="4" xfId="0" applyAlignment="1" applyBorder="1" applyFont="1" applyNumberFormat="1">
      <alignment horizontal="center" vertical="center"/>
    </xf>
    <xf borderId="59" fillId="0" fontId="21" numFmtId="0" xfId="0" applyAlignment="1" applyBorder="1" applyFont="1">
      <alignment horizontal="center" vertical="center"/>
    </xf>
    <xf borderId="61" fillId="0" fontId="21" numFmtId="4" xfId="0" applyAlignment="1" applyBorder="1" applyFont="1" applyNumberFormat="1">
      <alignment horizontal="center" vertical="center"/>
    </xf>
    <xf borderId="56" fillId="0" fontId="21" numFmtId="2" xfId="0" applyAlignment="1" applyBorder="1" applyFont="1" applyNumberFormat="1">
      <alignment horizontal="center" vertical="center"/>
    </xf>
    <xf borderId="55" fillId="0" fontId="21" numFmtId="169" xfId="0" applyAlignment="1" applyBorder="1" applyFont="1" applyNumberFormat="1">
      <alignment horizontal="center" vertical="center"/>
    </xf>
    <xf borderId="60" fillId="0" fontId="21" numFmtId="2" xfId="0" applyAlignment="1" applyBorder="1" applyFont="1" applyNumberFormat="1">
      <alignment horizontal="center" vertical="center"/>
    </xf>
    <xf borderId="61" fillId="0" fontId="21" numFmtId="0" xfId="0" applyAlignment="1" applyBorder="1" applyFont="1">
      <alignment horizontal="center" vertical="center"/>
    </xf>
    <xf borderId="60" fillId="0" fontId="21" numFmtId="171" xfId="0" applyAlignment="1" applyBorder="1" applyFont="1" applyNumberFormat="1">
      <alignment horizontal="center" vertical="center"/>
    </xf>
    <xf borderId="58" fillId="0" fontId="21" numFmtId="171" xfId="0" applyAlignment="1" applyBorder="1" applyFont="1" applyNumberFormat="1">
      <alignment horizontal="center" vertical="center"/>
    </xf>
    <xf borderId="53" fillId="0" fontId="21" numFmtId="171" xfId="0" applyAlignment="1" applyBorder="1" applyFont="1" applyNumberFormat="1">
      <alignment horizontal="center" vertical="center"/>
    </xf>
    <xf borderId="53" fillId="0" fontId="21" numFmtId="170" xfId="0" applyAlignment="1" applyBorder="1" applyFont="1" applyNumberFormat="1">
      <alignment horizontal="center" vertical="center"/>
    </xf>
    <xf borderId="53" fillId="0" fontId="25" numFmtId="2" xfId="0" applyAlignment="1" applyBorder="1" applyFont="1" applyNumberFormat="1">
      <alignment horizontal="center" vertical="center"/>
    </xf>
    <xf borderId="0" fillId="0" fontId="24" numFmtId="15" xfId="0" applyAlignment="1" applyFont="1" applyNumberFormat="1">
      <alignment horizontal="center"/>
    </xf>
    <xf borderId="0" fillId="0" fontId="26" numFmtId="15" xfId="0" applyAlignment="1" applyFont="1" applyNumberFormat="1">
      <alignment horizontal="center"/>
    </xf>
    <xf borderId="53" fillId="0" fontId="21" numFmtId="3" xfId="0" applyAlignment="1" applyBorder="1" applyFont="1" applyNumberFormat="1">
      <alignment horizontal="left" vertical="center"/>
    </xf>
    <xf borderId="0" fillId="0" fontId="27" numFmtId="15" xfId="0" applyFont="1" applyNumberFormat="1"/>
    <xf borderId="53" fillId="0" fontId="23" numFmtId="15" xfId="0" applyAlignment="1" applyBorder="1" applyFont="1" applyNumberFormat="1">
      <alignment horizontal="center" vertical="center"/>
    </xf>
    <xf borderId="53" fillId="0" fontId="23" numFmtId="2" xfId="0" applyAlignment="1" applyBorder="1" applyFont="1" applyNumberFormat="1">
      <alignment horizontal="center" vertical="center"/>
    </xf>
    <xf borderId="0" fillId="0" fontId="28" numFmtId="15" xfId="0" applyFont="1" applyNumberFormat="1"/>
    <xf borderId="53" fillId="0" fontId="29" numFmtId="169" xfId="0" applyAlignment="1" applyBorder="1" applyFont="1" applyNumberFormat="1">
      <alignment horizontal="center" shrinkToFit="0" vertical="center" wrapText="1"/>
    </xf>
    <xf borderId="53" fillId="0" fontId="30" numFmtId="2" xfId="0" applyAlignment="1" applyBorder="1" applyFont="1" applyNumberFormat="1">
      <alignment horizontal="center" vertical="center"/>
    </xf>
    <xf borderId="53" fillId="0" fontId="30" numFmtId="169" xfId="0" applyAlignment="1" applyBorder="1" applyFont="1" applyNumberFormat="1">
      <alignment horizontal="center" vertical="center"/>
    </xf>
    <xf borderId="53" fillId="0" fontId="21" numFmtId="169" xfId="0" applyAlignment="1" applyBorder="1" applyFont="1" applyNumberFormat="1">
      <alignment horizontal="center" shrinkToFit="0" vertical="center" wrapText="1"/>
    </xf>
    <xf borderId="0" fillId="0" fontId="21" numFmtId="3" xfId="0" applyAlignment="1" applyFont="1" applyNumberFormat="1">
      <alignment horizontal="center" vertical="center"/>
    </xf>
    <xf borderId="53" fillId="0" fontId="24" numFmtId="15" xfId="0" applyAlignment="1" applyBorder="1" applyFont="1" applyNumberFormat="1">
      <alignment horizontal="center" vertical="center"/>
    </xf>
    <xf borderId="53" fillId="0" fontId="31" numFmtId="0" xfId="0" applyAlignment="1" applyBorder="1" applyFont="1">
      <alignment horizontal="left" vertical="center"/>
    </xf>
    <xf borderId="53" fillId="0" fontId="30" numFmtId="3" xfId="0" applyAlignment="1" applyBorder="1" applyFont="1" applyNumberFormat="1">
      <alignment horizontal="center" vertical="center"/>
    </xf>
    <xf borderId="55" fillId="0" fontId="21" numFmtId="2" xfId="0" applyAlignment="1" applyBorder="1" applyFont="1" applyNumberFormat="1">
      <alignment horizontal="center" vertical="center"/>
    </xf>
    <xf borderId="53" fillId="8" fontId="31" numFmtId="0" xfId="0" applyAlignment="1" applyBorder="1" applyFont="1">
      <alignment horizontal="left" vertical="center"/>
    </xf>
    <xf borderId="62" fillId="0" fontId="21" numFmtId="0" xfId="0" applyAlignment="1" applyBorder="1" applyFont="1">
      <alignment horizontal="center" readingOrder="1" vertical="center"/>
    </xf>
    <xf borderId="1" fillId="7" fontId="21" numFmtId="3" xfId="0" applyAlignment="1" applyBorder="1" applyFont="1" applyNumberFormat="1">
      <alignment horizontal="center" vertical="center"/>
    </xf>
    <xf borderId="61" fillId="0" fontId="24" numFmtId="0" xfId="0" applyAlignment="1" applyBorder="1" applyFont="1">
      <alignment horizontal="center" vertical="center"/>
    </xf>
    <xf borderId="59" fillId="0" fontId="31" numFmtId="0" xfId="0" applyAlignment="1" applyBorder="1" applyFont="1">
      <alignment horizontal="left" vertical="center"/>
    </xf>
    <xf borderId="63" fillId="0" fontId="21" numFmtId="0" xfId="0" applyAlignment="1" applyBorder="1" applyFont="1">
      <alignment horizontal="center" readingOrder="1" vertical="center"/>
    </xf>
    <xf borderId="53" fillId="0" fontId="24" numFmtId="0" xfId="0" applyAlignment="1" applyBorder="1" applyFont="1">
      <alignment horizontal="center" vertical="center"/>
    </xf>
    <xf borderId="1" fillId="7" fontId="21" numFmtId="3" xfId="0" applyAlignment="1" applyBorder="1" applyFont="1" applyNumberFormat="1">
      <alignment horizontal="left" vertical="center"/>
    </xf>
    <xf borderId="53" fillId="5" fontId="25" numFmtId="3" xfId="0" applyAlignment="1" applyBorder="1" applyFont="1" applyNumberFormat="1">
      <alignment horizontal="center" vertical="center"/>
    </xf>
    <xf borderId="53" fillId="16" fontId="25" numFmtId="3" xfId="0" applyAlignment="1" applyBorder="1" applyFont="1" applyNumberFormat="1">
      <alignment horizontal="center" vertical="center"/>
    </xf>
    <xf borderId="1" fillId="5" fontId="21" numFmtId="0" xfId="0" applyAlignment="1" applyBorder="1" applyFont="1">
      <alignment horizontal="center" vertical="center"/>
    </xf>
    <xf borderId="64" fillId="7" fontId="25" numFmtId="3" xfId="0" applyAlignment="1" applyBorder="1" applyFont="1" applyNumberFormat="1">
      <alignment horizontal="center" vertical="center"/>
    </xf>
    <xf borderId="1" fillId="5" fontId="21" numFmtId="169" xfId="0" applyAlignment="1" applyBorder="1" applyFont="1" applyNumberFormat="1">
      <alignment horizontal="center" vertical="center"/>
    </xf>
    <xf borderId="1" fillId="5" fontId="21" numFmtId="2" xfId="0" applyAlignment="1" applyBorder="1" applyFont="1" applyNumberFormat="1">
      <alignment horizontal="center" vertical="center"/>
    </xf>
    <xf borderId="1" fillId="7" fontId="21" numFmtId="3" xfId="0" applyAlignment="1" applyBorder="1" applyFont="1" applyNumberFormat="1">
      <alignment vertical="center"/>
    </xf>
    <xf borderId="1" fillId="5" fontId="25" numFmtId="3" xfId="0" applyAlignment="1" applyBorder="1" applyFont="1" applyNumberFormat="1">
      <alignment horizontal="center" vertical="center"/>
    </xf>
    <xf borderId="1" fillId="7" fontId="25" numFmtId="3" xfId="0" applyAlignment="1" applyBorder="1" applyFont="1" applyNumberFormat="1">
      <alignment horizontal="center" vertical="center"/>
    </xf>
    <xf borderId="1" fillId="7" fontId="32" numFmtId="3" xfId="0" applyAlignment="1" applyBorder="1" applyFont="1" applyNumberFormat="1">
      <alignment horizontal="center" vertical="center"/>
    </xf>
    <xf borderId="1" fillId="7" fontId="32" numFmtId="3" xfId="0" applyAlignment="1" applyBorder="1" applyFont="1" applyNumberFormat="1">
      <alignment horizontal="left" vertical="center"/>
    </xf>
    <xf borderId="1" fillId="5" fontId="2" numFmtId="0" xfId="0" applyAlignment="1" applyBorder="1" applyFont="1">
      <alignment horizontal="center" vertical="center"/>
    </xf>
    <xf borderId="1" fillId="5" fontId="33" numFmtId="0" xfId="0" applyAlignment="1" applyBorder="1" applyFont="1">
      <alignment horizontal="center" vertical="center"/>
    </xf>
    <xf borderId="1" fillId="7" fontId="33" numFmtId="0" xfId="0" applyAlignment="1" applyBorder="1" applyFont="1">
      <alignment horizontal="center" vertical="center"/>
    </xf>
    <xf borderId="1" fillId="5" fontId="6" numFmtId="0" xfId="0" applyAlignment="1" applyBorder="1" applyFont="1">
      <alignment vertical="center"/>
    </xf>
    <xf borderId="1" fillId="5" fontId="34" numFmtId="0" xfId="0" applyAlignment="1" applyBorder="1" applyFont="1">
      <alignment horizontal="center" vertical="center"/>
    </xf>
    <xf borderId="0" fillId="0" fontId="35" numFmtId="0" xfId="0" applyFont="1"/>
    <xf borderId="2" fillId="0" fontId="28" numFmtId="17" xfId="0" applyAlignment="1" applyBorder="1" applyFont="1" applyNumberFormat="1">
      <alignment horizontal="center"/>
    </xf>
    <xf borderId="2" fillId="0" fontId="9" numFmtId="0" xfId="0" applyBorder="1" applyFont="1"/>
    <xf borderId="65" fillId="3" fontId="36" numFmtId="0" xfId="0" applyAlignment="1" applyBorder="1" applyFont="1">
      <alignment horizontal="center" readingOrder="1" shrinkToFit="0" vertical="center" wrapText="1"/>
    </xf>
    <xf borderId="66" fillId="0" fontId="9" numFmtId="0" xfId="0" applyBorder="1" applyFont="1"/>
    <xf borderId="67" fillId="0" fontId="9" numFmtId="0" xfId="0" applyBorder="1" applyFont="1"/>
    <xf borderId="68" fillId="10" fontId="37" numFmtId="0" xfId="0" applyAlignment="1" applyBorder="1" applyFont="1">
      <alignment horizontal="center" readingOrder="1" shrinkToFit="0" vertical="center" wrapText="1"/>
    </xf>
    <xf borderId="69" fillId="10" fontId="37" numFmtId="0" xfId="0" applyAlignment="1" applyBorder="1" applyFont="1">
      <alignment horizontal="center" readingOrder="1" shrinkToFit="0" vertical="center" wrapText="1"/>
    </xf>
    <xf borderId="70" fillId="3" fontId="36" numFmtId="0" xfId="0" applyAlignment="1" applyBorder="1" applyFont="1">
      <alignment horizontal="center" readingOrder="1" shrinkToFit="0" vertical="center" wrapText="1"/>
    </xf>
    <xf borderId="64" fillId="3" fontId="36" numFmtId="0" xfId="0" applyAlignment="1" applyBorder="1" applyFont="1">
      <alignment horizontal="center" readingOrder="1" shrinkToFit="0" vertical="center" wrapText="1"/>
    </xf>
    <xf borderId="64" fillId="17" fontId="36" numFmtId="0" xfId="0" applyAlignment="1" applyBorder="1" applyFill="1" applyFont="1">
      <alignment horizontal="center" readingOrder="1" shrinkToFit="0" vertical="center" wrapText="1"/>
    </xf>
    <xf borderId="71" fillId="3" fontId="36" numFmtId="0" xfId="0" applyAlignment="1" applyBorder="1" applyFont="1">
      <alignment horizontal="center" readingOrder="1" shrinkToFit="0" vertical="center" wrapText="1"/>
    </xf>
    <xf borderId="70" fillId="0" fontId="6" numFmtId="0" xfId="0" applyAlignment="1" applyBorder="1" applyFont="1">
      <alignment horizontal="center"/>
    </xf>
    <xf borderId="71" fillId="0" fontId="6" numFmtId="0" xfId="0" applyAlignment="1" applyBorder="1" applyFont="1">
      <alignment horizontal="center"/>
    </xf>
    <xf borderId="70" fillId="0" fontId="6" numFmtId="4" xfId="0" applyAlignment="1" applyBorder="1" applyFont="1" applyNumberFormat="1">
      <alignment horizontal="center"/>
    </xf>
    <xf borderId="64" fillId="0" fontId="6" numFmtId="4" xfId="0" applyAlignment="1" applyBorder="1" applyFont="1" applyNumberFormat="1">
      <alignment horizontal="center"/>
    </xf>
    <xf borderId="71" fillId="0" fontId="2" numFmtId="4" xfId="0" applyAlignment="1" applyBorder="1" applyFont="1" applyNumberFormat="1">
      <alignment horizontal="center"/>
    </xf>
    <xf borderId="72" fillId="0" fontId="6" numFmtId="0" xfId="0" applyAlignment="1" applyBorder="1" applyFont="1">
      <alignment horizontal="center"/>
    </xf>
    <xf borderId="73" fillId="0" fontId="6" numFmtId="0" xfId="0" applyAlignment="1" applyBorder="1" applyFont="1">
      <alignment horizontal="center"/>
    </xf>
    <xf borderId="72" fillId="0" fontId="6" numFmtId="4" xfId="0" applyAlignment="1" applyBorder="1" applyFont="1" applyNumberFormat="1">
      <alignment horizontal="center"/>
    </xf>
    <xf borderId="74" fillId="0" fontId="6" numFmtId="4" xfId="0" applyAlignment="1" applyBorder="1" applyFont="1" applyNumberFormat="1">
      <alignment horizontal="center"/>
    </xf>
    <xf borderId="73" fillId="0" fontId="6" numFmtId="4" xfId="0" applyAlignment="1" applyBorder="1" applyFont="1" applyNumberFormat="1">
      <alignment horizontal="center"/>
    </xf>
    <xf borderId="0" fillId="0" fontId="38" numFmtId="4" xfId="0" applyAlignment="1" applyFont="1" applyNumberFormat="1">
      <alignment horizontal="center"/>
    </xf>
    <xf borderId="0" fillId="0" fontId="2" numFmtId="4" xfId="0" applyAlignment="1" applyFont="1" applyNumberFormat="1">
      <alignment horizontal="center"/>
    </xf>
    <xf borderId="1" fillId="4" fontId="39" numFmtId="0" xfId="0" applyAlignment="1" applyBorder="1" applyFont="1">
      <alignment horizontal="center"/>
    </xf>
    <xf borderId="1" fillId="4" fontId="1" numFmtId="0" xfId="0" applyBorder="1" applyFont="1"/>
    <xf borderId="1" fillId="4" fontId="40" numFmtId="4" xfId="0" applyAlignment="1" applyBorder="1" applyFont="1" applyNumberFormat="1">
      <alignment horizontal="center"/>
    </xf>
    <xf quotePrefix="1" borderId="64" fillId="0" fontId="6" numFmtId="4" xfId="0" applyAlignment="1" applyBorder="1" applyFont="1" applyNumberFormat="1">
      <alignment horizontal="center"/>
    </xf>
    <xf borderId="73" fillId="0" fontId="2" numFmtId="4" xfId="0" applyAlignment="1" applyBorder="1" applyFont="1" applyNumberFormat="1">
      <alignment horizontal="center"/>
    </xf>
    <xf borderId="0" fillId="0" fontId="41" numFmtId="0" xfId="0" applyAlignment="1" applyFont="1">
      <alignment vertical="center"/>
    </xf>
    <xf borderId="0" fillId="0" fontId="41" numFmtId="0" xfId="0" applyAlignment="1" applyFont="1">
      <alignment horizontal="left" vertical="center"/>
    </xf>
    <xf borderId="0" fillId="0" fontId="41" numFmtId="9" xfId="0" applyAlignment="1" applyFont="1" applyNumberFormat="1">
      <alignment horizontal="left" vertical="center"/>
    </xf>
    <xf borderId="1" fillId="18" fontId="41" numFmtId="0" xfId="0" applyAlignment="1" applyBorder="1" applyFill="1" applyFont="1">
      <alignment horizontal="left" vertical="center"/>
    </xf>
    <xf borderId="1" fillId="18" fontId="1" numFmtId="0" xfId="0" applyBorder="1" applyFont="1"/>
    <xf borderId="1" fillId="18" fontId="41" numFmtId="9" xfId="0" applyAlignment="1" applyBorder="1" applyFont="1" applyNumberFormat="1">
      <alignment horizontal="left" vertical="center"/>
    </xf>
    <xf borderId="1" fillId="18" fontId="1" numFmtId="0" xfId="0" applyAlignment="1" applyBorder="1" applyFont="1">
      <alignment horizontal="center" vertical="center"/>
    </xf>
    <xf borderId="0" fillId="0" fontId="15" numFmtId="0" xfId="0" applyFont="1"/>
    <xf borderId="30" fillId="0" fontId="3" numFmtId="0" xfId="0" applyAlignment="1" applyBorder="1" applyFont="1">
      <alignment vertical="center"/>
    </xf>
    <xf borderId="75" fillId="19" fontId="42" numFmtId="0" xfId="0" applyAlignment="1" applyBorder="1" applyFill="1" applyFont="1">
      <alignment horizontal="center" shrinkToFit="0" vertical="center" wrapText="1"/>
    </xf>
    <xf borderId="76" fillId="0" fontId="9" numFmtId="0" xfId="0" applyBorder="1" applyFont="1"/>
    <xf borderId="77" fillId="2" fontId="43" numFmtId="0" xfId="0" applyAlignment="1" applyBorder="1" applyFont="1">
      <alignment horizontal="center" shrinkToFit="0" vertical="center" wrapText="1"/>
    </xf>
    <xf borderId="27" fillId="15" fontId="44" numFmtId="0" xfId="0" applyAlignment="1" applyBorder="1" applyFont="1">
      <alignment horizontal="center" vertical="center"/>
    </xf>
    <xf borderId="27" fillId="3" fontId="45" numFmtId="0" xfId="0" applyAlignment="1" applyBorder="1" applyFont="1">
      <alignment horizontal="center" vertical="center"/>
    </xf>
    <xf borderId="0" fillId="0" fontId="46" numFmtId="0" xfId="0" applyFont="1"/>
    <xf borderId="78" fillId="0" fontId="9" numFmtId="0" xfId="0" applyBorder="1" applyFont="1"/>
    <xf borderId="79" fillId="0" fontId="9" numFmtId="0" xfId="0" applyBorder="1" applyFont="1"/>
    <xf borderId="80" fillId="0" fontId="9" numFmtId="0" xfId="0" applyBorder="1" applyFont="1"/>
    <xf borderId="50" fillId="20" fontId="41" numFmtId="0" xfId="0" applyAlignment="1" applyBorder="1" applyFill="1" applyFont="1">
      <alignment horizontal="center" vertical="center"/>
    </xf>
    <xf borderId="26" fillId="20" fontId="41" numFmtId="0" xfId="0" applyAlignment="1" applyBorder="1" applyFont="1">
      <alignment horizontal="center" vertical="center"/>
    </xf>
    <xf borderId="52" fillId="20" fontId="41" numFmtId="0" xfId="0" applyAlignment="1" applyBorder="1" applyFont="1">
      <alignment horizontal="center" vertical="center"/>
    </xf>
    <xf borderId="81" fillId="21" fontId="47" numFmtId="0" xfId="0" applyAlignment="1" applyBorder="1" applyFill="1" applyFont="1">
      <alignment horizontal="center" vertical="center"/>
    </xf>
    <xf borderId="82" fillId="0" fontId="9" numFmtId="0" xfId="0" applyBorder="1" applyFont="1"/>
    <xf borderId="83" fillId="0" fontId="9" numFmtId="0" xfId="0" applyBorder="1" applyFont="1"/>
    <xf borderId="50" fillId="20" fontId="46" numFmtId="0" xfId="0" applyAlignment="1" applyBorder="1" applyFont="1">
      <alignment horizontal="center" vertical="center"/>
    </xf>
    <xf borderId="84" fillId="14" fontId="3" numFmtId="0" xfId="0" applyAlignment="1" applyBorder="1" applyFont="1">
      <alignment horizontal="center" shrinkToFit="0" vertical="center" wrapText="1"/>
    </xf>
    <xf borderId="85" fillId="14" fontId="3" numFmtId="0" xfId="0" applyAlignment="1" applyBorder="1" applyFont="1">
      <alignment horizontal="center" shrinkToFit="0" vertical="center" wrapText="1"/>
    </xf>
    <xf borderId="86" fillId="14" fontId="3" numFmtId="0" xfId="0" applyAlignment="1" applyBorder="1" applyFont="1">
      <alignment horizontal="center" shrinkToFit="0" vertical="center" wrapText="1"/>
    </xf>
    <xf borderId="77" fillId="15" fontId="3" numFmtId="0" xfId="0" applyAlignment="1" applyBorder="1" applyFont="1">
      <alignment horizontal="center" shrinkToFit="0" vertical="center" wrapText="1"/>
    </xf>
    <xf borderId="26" fillId="20" fontId="46" numFmtId="0" xfId="0" applyAlignment="1" applyBorder="1" applyFont="1">
      <alignment horizontal="center" vertical="center"/>
    </xf>
    <xf borderId="87" fillId="22" fontId="3" numFmtId="0" xfId="0" applyAlignment="1" applyBorder="1" applyFill="1" applyFont="1">
      <alignment horizontal="center" shrinkToFit="0" vertical="center" wrapText="1"/>
    </xf>
    <xf borderId="77" fillId="3" fontId="3" numFmtId="0" xfId="0" applyAlignment="1" applyBorder="1" applyFont="1">
      <alignment horizontal="center" shrinkToFit="0" vertical="center" wrapText="1"/>
    </xf>
    <xf borderId="84" fillId="22" fontId="3" numFmtId="0" xfId="0" applyAlignment="1" applyBorder="1" applyFont="1">
      <alignment horizontal="center" shrinkToFit="0" vertical="center" wrapText="1"/>
    </xf>
    <xf borderId="85" fillId="22" fontId="3" numFmtId="0" xfId="0" applyAlignment="1" applyBorder="1" applyFont="1">
      <alignment horizontal="center" shrinkToFit="0" vertical="center" wrapText="1"/>
    </xf>
    <xf borderId="86" fillId="22" fontId="3" numFmtId="0" xfId="0" applyAlignment="1" applyBorder="1" applyFont="1">
      <alignment horizontal="center" shrinkToFit="0" vertical="center" wrapText="1"/>
    </xf>
    <xf borderId="1" fillId="18" fontId="41" numFmtId="0" xfId="0" applyBorder="1" applyFont="1"/>
    <xf borderId="1" fillId="23" fontId="48" numFmtId="0" xfId="0" applyBorder="1" applyFill="1" applyFont="1"/>
    <xf borderId="88" fillId="0" fontId="9" numFmtId="0" xfId="0" applyBorder="1" applyFont="1"/>
    <xf borderId="89" fillId="0" fontId="9" numFmtId="0" xfId="0" applyBorder="1" applyFont="1"/>
    <xf borderId="29" fillId="0" fontId="9" numFmtId="0" xfId="0" applyBorder="1" applyFont="1"/>
    <xf borderId="27" fillId="20" fontId="46" numFmtId="0" xfId="0" applyAlignment="1" applyBorder="1" applyFont="1">
      <alignment horizontal="center" vertical="center"/>
    </xf>
    <xf borderId="90" fillId="0" fontId="9" numFmtId="0" xfId="0" applyBorder="1" applyFont="1"/>
    <xf borderId="91" fillId="0" fontId="9" numFmtId="0" xfId="0" applyBorder="1" applyFont="1"/>
    <xf borderId="92" fillId="0" fontId="9" numFmtId="0" xfId="0" applyBorder="1" applyFont="1"/>
    <xf borderId="1" fillId="18" fontId="15" numFmtId="0" xfId="0" applyBorder="1" applyFont="1"/>
    <xf borderId="1" fillId="23" fontId="15" numFmtId="0" xfId="0" applyBorder="1" applyFont="1"/>
    <xf borderId="0" fillId="0" fontId="49" numFmtId="0" xfId="0" applyAlignment="1" applyFont="1">
      <alignment horizontal="left"/>
    </xf>
    <xf borderId="77" fillId="2" fontId="41" numFmtId="0" xfId="0" applyAlignment="1" applyBorder="1" applyFont="1">
      <alignment horizontal="center" vertical="center"/>
    </xf>
    <xf borderId="77" fillId="14" fontId="5" numFmtId="0" xfId="0" applyAlignment="1" applyBorder="1" applyFont="1">
      <alignment horizontal="center" shrinkToFit="0" vertical="center" wrapText="1"/>
    </xf>
    <xf borderId="93" fillId="0" fontId="15" numFmtId="0" xfId="0" applyAlignment="1" applyBorder="1" applyFont="1">
      <alignment horizontal="center" vertical="center"/>
    </xf>
    <xf borderId="94" fillId="20" fontId="15" numFmtId="0" xfId="0" applyAlignment="1" applyBorder="1" applyFont="1">
      <alignment horizontal="center" vertical="center"/>
    </xf>
    <xf borderId="95" fillId="20" fontId="15" numFmtId="0" xfId="0" applyAlignment="1" applyBorder="1" applyFont="1">
      <alignment horizontal="center" vertical="center"/>
    </xf>
    <xf borderId="96" fillId="20" fontId="15" numFmtId="0" xfId="0" applyAlignment="1" applyBorder="1" applyFont="1">
      <alignment horizontal="center" vertical="center"/>
    </xf>
    <xf borderId="41" fillId="0" fontId="15" numFmtId="3" xfId="0" applyAlignment="1" applyBorder="1" applyFont="1" applyNumberFormat="1">
      <alignment horizontal="center" vertical="center"/>
    </xf>
    <xf borderId="95" fillId="0" fontId="15" numFmtId="3" xfId="0" applyAlignment="1" applyBorder="1" applyFont="1" applyNumberFormat="1">
      <alignment horizontal="center" vertical="center"/>
    </xf>
    <xf borderId="95" fillId="14" fontId="15" numFmtId="3" xfId="0" applyAlignment="1" applyBorder="1" applyFont="1" applyNumberFormat="1">
      <alignment horizontal="center" vertical="center"/>
    </xf>
    <xf borderId="97" fillId="14" fontId="15" numFmtId="3" xfId="0" applyAlignment="1" applyBorder="1" applyFont="1" applyNumberFormat="1">
      <alignment horizontal="center" vertical="center"/>
    </xf>
    <xf borderId="95" fillId="22" fontId="15" numFmtId="3" xfId="0" applyAlignment="1" applyBorder="1" applyFont="1" applyNumberFormat="1">
      <alignment horizontal="center" vertical="center"/>
    </xf>
    <xf borderId="96" fillId="22" fontId="15" numFmtId="3" xfId="0" applyAlignment="1" applyBorder="1" applyFont="1" applyNumberFormat="1">
      <alignment horizontal="center" vertical="center"/>
    </xf>
    <xf borderId="98" fillId="0" fontId="15" numFmtId="0" xfId="0" applyAlignment="1" applyBorder="1" applyFont="1">
      <alignment horizontal="center" vertical="center"/>
    </xf>
    <xf borderId="99" fillId="20" fontId="15" numFmtId="0" xfId="0" applyAlignment="1" applyBorder="1" applyFont="1">
      <alignment horizontal="center" vertical="center"/>
    </xf>
    <xf borderId="53" fillId="20" fontId="15" numFmtId="0" xfId="0" applyAlignment="1" applyBorder="1" applyFont="1">
      <alignment horizontal="center" vertical="center"/>
    </xf>
    <xf borderId="100" fillId="20" fontId="15" numFmtId="0" xfId="0" applyAlignment="1" applyBorder="1" applyFont="1">
      <alignment horizontal="center" vertical="center"/>
    </xf>
    <xf borderId="62" fillId="0" fontId="15" numFmtId="3" xfId="0" applyAlignment="1" applyBorder="1" applyFont="1" applyNumberFormat="1">
      <alignment horizontal="center" vertical="center"/>
    </xf>
    <xf borderId="53" fillId="0" fontId="15" numFmtId="3" xfId="0" applyAlignment="1" applyBorder="1" applyFont="1" applyNumberFormat="1">
      <alignment horizontal="center" vertical="center"/>
    </xf>
    <xf borderId="53" fillId="14" fontId="15" numFmtId="3" xfId="0" applyAlignment="1" applyBorder="1" applyFont="1" applyNumberFormat="1">
      <alignment horizontal="center" vertical="center"/>
    </xf>
    <xf borderId="101" fillId="14" fontId="15" numFmtId="3" xfId="0" applyAlignment="1" applyBorder="1" applyFont="1" applyNumberFormat="1">
      <alignment horizontal="center" vertical="center"/>
    </xf>
    <xf borderId="53" fillId="22" fontId="15" numFmtId="3" xfId="0" applyAlignment="1" applyBorder="1" applyFont="1" applyNumberFormat="1">
      <alignment horizontal="center" vertical="center"/>
    </xf>
    <xf borderId="100" fillId="22" fontId="15" numFmtId="3" xfId="0" applyAlignment="1" applyBorder="1" applyFont="1" applyNumberFormat="1">
      <alignment horizontal="center" vertical="center"/>
    </xf>
    <xf borderId="102" fillId="0" fontId="15" numFmtId="0" xfId="0" applyAlignment="1" applyBorder="1" applyFont="1">
      <alignment horizontal="center" vertical="center"/>
    </xf>
    <xf borderId="44" fillId="20" fontId="15" numFmtId="0" xfId="0" applyAlignment="1" applyBorder="1" applyFont="1">
      <alignment horizontal="center" vertical="center"/>
    </xf>
    <xf borderId="48" fillId="20" fontId="15" numFmtId="0" xfId="0" applyAlignment="1" applyBorder="1" applyFont="1">
      <alignment horizontal="center" vertical="center"/>
    </xf>
    <xf borderId="49" fillId="20" fontId="15" numFmtId="0" xfId="0" applyAlignment="1" applyBorder="1" applyFont="1">
      <alignment horizontal="center" vertical="center"/>
    </xf>
    <xf borderId="47" fillId="0" fontId="15" numFmtId="3" xfId="0" applyAlignment="1" applyBorder="1" applyFont="1" applyNumberFormat="1">
      <alignment horizontal="center" vertical="center"/>
    </xf>
    <xf borderId="48" fillId="0" fontId="15" numFmtId="3" xfId="0" applyAlignment="1" applyBorder="1" applyFont="1" applyNumberFormat="1">
      <alignment horizontal="center" vertical="center"/>
    </xf>
    <xf borderId="48" fillId="14" fontId="15" numFmtId="3" xfId="0" applyAlignment="1" applyBorder="1" applyFont="1" applyNumberFormat="1">
      <alignment horizontal="center" vertical="center"/>
    </xf>
    <xf borderId="103" fillId="14" fontId="15" numFmtId="3" xfId="0" applyAlignment="1" applyBorder="1" applyFont="1" applyNumberFormat="1">
      <alignment horizontal="center" vertical="center"/>
    </xf>
    <xf borderId="48" fillId="22" fontId="15" numFmtId="3" xfId="0" applyAlignment="1" applyBorder="1" applyFont="1" applyNumberFormat="1">
      <alignment horizontal="center" vertical="center"/>
    </xf>
    <xf borderId="49" fillId="22" fontId="15" numFmtId="3" xfId="0" applyAlignment="1" applyBorder="1" applyFont="1" applyNumberFormat="1">
      <alignment horizontal="center" vertical="center"/>
    </xf>
    <xf borderId="77" fillId="0" fontId="15" numFmtId="0" xfId="0" applyAlignment="1" applyBorder="1" applyFont="1">
      <alignment horizontal="center" vertical="center"/>
    </xf>
    <xf borderId="104" fillId="20" fontId="15" numFmtId="0" xfId="0" applyAlignment="1" applyBorder="1" applyFont="1">
      <alignment horizontal="center" vertical="center"/>
    </xf>
    <xf borderId="105" fillId="20" fontId="15" numFmtId="0" xfId="0" applyAlignment="1" applyBorder="1" applyFont="1">
      <alignment horizontal="center" vertical="center"/>
    </xf>
    <xf borderId="106" fillId="20" fontId="15" numFmtId="0" xfId="0" applyAlignment="1" applyBorder="1" applyFont="1">
      <alignment horizontal="center" vertical="center"/>
    </xf>
    <xf borderId="107" fillId="0" fontId="15" numFmtId="3" xfId="0" applyAlignment="1" applyBorder="1" applyFont="1" applyNumberFormat="1">
      <alignment horizontal="center" vertical="center"/>
    </xf>
    <xf borderId="108" fillId="0" fontId="15" numFmtId="3" xfId="0" applyAlignment="1" applyBorder="1" applyFont="1" applyNumberFormat="1">
      <alignment horizontal="center" vertical="center"/>
    </xf>
    <xf borderId="105" fillId="14" fontId="15" numFmtId="3" xfId="0" applyAlignment="1" applyBorder="1" applyFont="1" applyNumberFormat="1">
      <alignment horizontal="center" vertical="center"/>
    </xf>
    <xf borderId="109" fillId="14" fontId="15" numFmtId="3" xfId="0" applyAlignment="1" applyBorder="1" applyFont="1" applyNumberFormat="1">
      <alignment horizontal="center" vertical="center"/>
    </xf>
    <xf borderId="0" fillId="0" fontId="15" numFmtId="9" xfId="0" applyFont="1" applyNumberFormat="1"/>
    <xf borderId="1" fillId="8" fontId="15" numFmtId="0" xfId="0" applyBorder="1" applyFont="1"/>
    <xf borderId="77" fillId="24" fontId="41" numFmtId="0" xfId="0" applyAlignment="1" applyBorder="1" applyFill="1" applyFont="1">
      <alignment horizontal="center" vertical="center"/>
    </xf>
    <xf borderId="77" fillId="13" fontId="5" numFmtId="0" xfId="0" applyAlignment="1" applyBorder="1" applyFont="1">
      <alignment horizontal="center" shrinkToFit="0" vertical="center" wrapText="1"/>
    </xf>
    <xf borderId="1" fillId="23" fontId="1" numFmtId="0" xfId="0" applyBorder="1" applyFont="1"/>
    <xf borderId="0" fillId="0" fontId="50" numFmtId="0" xfId="0" applyAlignment="1" applyFont="1">
      <alignment horizontal="left"/>
    </xf>
    <xf borderId="77" fillId="13" fontId="3" numFmtId="0" xfId="0" applyAlignment="1" applyBorder="1" applyFont="1">
      <alignment horizontal="center" shrinkToFit="0" vertical="center" wrapText="1"/>
    </xf>
    <xf borderId="93" fillId="0" fontId="1" numFmtId="0" xfId="0" applyAlignment="1" applyBorder="1" applyFont="1">
      <alignment horizontal="center" vertical="center"/>
    </xf>
    <xf borderId="94" fillId="20" fontId="1" numFmtId="0" xfId="0" applyAlignment="1" applyBorder="1" applyFont="1">
      <alignment horizontal="center" vertical="center"/>
    </xf>
    <xf borderId="95" fillId="20" fontId="1" numFmtId="0" xfId="0" applyAlignment="1" applyBorder="1" applyFont="1">
      <alignment horizontal="center" vertical="center"/>
    </xf>
    <xf borderId="96" fillId="20" fontId="1" numFmtId="0" xfId="0" applyAlignment="1" applyBorder="1" applyFont="1">
      <alignment horizontal="center" vertical="center"/>
    </xf>
    <xf borderId="96" fillId="14" fontId="15" numFmtId="3" xfId="0" applyAlignment="1" applyBorder="1" applyFont="1" applyNumberFormat="1">
      <alignment horizontal="center" vertical="center"/>
    </xf>
    <xf borderId="0" fillId="0" fontId="1" numFmtId="4" xfId="0" applyAlignment="1" applyFont="1" applyNumberFormat="1">
      <alignment horizontal="center" vertical="center"/>
    </xf>
    <xf borderId="0" fillId="0" fontId="3" numFmtId="171" xfId="0" applyAlignment="1" applyFont="1" applyNumberFormat="1">
      <alignment horizontal="center" vertical="center"/>
    </xf>
    <xf borderId="0" fillId="0" fontId="1" numFmtId="172" xfId="0" applyAlignment="1" applyFont="1" applyNumberFormat="1">
      <alignment horizontal="center" vertical="center"/>
    </xf>
    <xf borderId="0" fillId="0" fontId="51" numFmtId="0" xfId="0" applyAlignment="1" applyFont="1">
      <alignment horizontal="center" shrinkToFit="0" vertical="center" wrapText="1"/>
    </xf>
    <xf borderId="0" fillId="0" fontId="51" numFmtId="9" xfId="0" applyAlignment="1" applyFont="1" applyNumberFormat="1">
      <alignment horizontal="center" vertical="center"/>
    </xf>
    <xf borderId="98" fillId="0" fontId="1" numFmtId="0" xfId="0" applyAlignment="1" applyBorder="1" applyFont="1">
      <alignment horizontal="center" vertical="center"/>
    </xf>
    <xf borderId="99" fillId="20" fontId="1" numFmtId="0" xfId="0" applyAlignment="1" applyBorder="1" applyFont="1">
      <alignment horizontal="center" vertical="center"/>
    </xf>
    <xf borderId="53" fillId="20" fontId="1" numFmtId="0" xfId="0" applyAlignment="1" applyBorder="1" applyFont="1">
      <alignment horizontal="center" vertical="center"/>
    </xf>
    <xf borderId="100" fillId="20" fontId="1" numFmtId="0" xfId="0" applyAlignment="1" applyBorder="1" applyFont="1">
      <alignment horizontal="center" vertical="center"/>
    </xf>
    <xf borderId="100" fillId="14" fontId="15" numFmtId="3" xfId="0" applyAlignment="1" applyBorder="1" applyFont="1" applyNumberFormat="1">
      <alignment horizontal="center" vertical="center"/>
    </xf>
    <xf borderId="110" fillId="25" fontId="15" numFmtId="3" xfId="0" applyAlignment="1" applyBorder="1" applyFill="1" applyFont="1" applyNumberFormat="1">
      <alignment horizontal="center" vertical="center"/>
    </xf>
    <xf borderId="53" fillId="25" fontId="15" numFmtId="3" xfId="0" applyAlignment="1" applyBorder="1" applyFont="1" applyNumberFormat="1">
      <alignment horizontal="center" vertical="center"/>
    </xf>
    <xf borderId="100" fillId="25" fontId="15" numFmtId="3" xfId="0" applyAlignment="1" applyBorder="1" applyFont="1" applyNumberFormat="1">
      <alignment horizontal="center" vertical="center"/>
    </xf>
    <xf borderId="102" fillId="0" fontId="1" numFmtId="0" xfId="0" applyAlignment="1" applyBorder="1" applyFont="1">
      <alignment horizontal="center" vertical="center"/>
    </xf>
    <xf borderId="44" fillId="20" fontId="1" numFmtId="0" xfId="0" applyAlignment="1" applyBorder="1" applyFont="1">
      <alignment horizontal="center" vertical="center"/>
    </xf>
    <xf borderId="48" fillId="20" fontId="1" numFmtId="0" xfId="0" applyAlignment="1" applyBorder="1" applyFont="1">
      <alignment horizontal="center" vertical="center"/>
    </xf>
    <xf borderId="49" fillId="20" fontId="1" numFmtId="0" xfId="0" applyAlignment="1" applyBorder="1" applyFont="1">
      <alignment horizontal="center" vertical="center"/>
    </xf>
    <xf borderId="49" fillId="14" fontId="15" numFmtId="3" xfId="0" applyAlignment="1" applyBorder="1" applyFont="1" applyNumberFormat="1">
      <alignment horizontal="center" vertical="center"/>
    </xf>
    <xf borderId="111" fillId="25" fontId="15" numFmtId="3" xfId="0" applyAlignment="1" applyBorder="1" applyFont="1" applyNumberFormat="1">
      <alignment horizontal="center" vertical="center"/>
    </xf>
    <xf borderId="48" fillId="25" fontId="15" numFmtId="3" xfId="0" applyAlignment="1" applyBorder="1" applyFont="1" applyNumberFormat="1">
      <alignment horizontal="center" vertical="center"/>
    </xf>
    <xf borderId="49" fillId="25" fontId="15" numFmtId="3" xfId="0" applyAlignment="1" applyBorder="1" applyFont="1" applyNumberFormat="1">
      <alignment horizontal="center" vertical="center"/>
    </xf>
    <xf borderId="0" fillId="0" fontId="51" numFmtId="9" xfId="0" applyAlignment="1" applyFont="1" applyNumberFormat="1">
      <alignment horizontal="center"/>
    </xf>
    <xf borderId="1" fillId="18" fontId="1" numFmtId="0" xfId="0" applyAlignment="1" applyBorder="1" applyFont="1">
      <alignment horizontal="left"/>
    </xf>
    <xf borderId="112" fillId="0" fontId="15" numFmtId="0" xfId="0" applyAlignment="1" applyBorder="1" applyFont="1">
      <alignment horizontal="center" vertical="center"/>
    </xf>
    <xf borderId="113" fillId="20" fontId="15" numFmtId="0" xfId="0" applyAlignment="1" applyBorder="1" applyFont="1">
      <alignment horizontal="center" vertical="center"/>
    </xf>
    <xf borderId="42" fillId="20" fontId="15" numFmtId="0" xfId="0" applyAlignment="1" applyBorder="1" applyFont="1">
      <alignment horizontal="center" vertical="center"/>
    </xf>
    <xf borderId="43" fillId="20" fontId="15" numFmtId="0" xfId="0" applyAlignment="1" applyBorder="1" applyFont="1">
      <alignment horizontal="center" vertical="center"/>
    </xf>
    <xf borderId="114" fillId="0" fontId="15" numFmtId="3" xfId="0" applyAlignment="1" applyBorder="1" applyFont="1" applyNumberFormat="1">
      <alignment horizontal="center" vertical="center"/>
    </xf>
    <xf borderId="55" fillId="0" fontId="15" numFmtId="3" xfId="0" applyAlignment="1" applyBorder="1" applyFont="1" applyNumberFormat="1">
      <alignment horizontal="center" vertical="center"/>
    </xf>
    <xf borderId="42" fillId="14" fontId="15" numFmtId="3" xfId="0" applyAlignment="1" applyBorder="1" applyFont="1" applyNumberFormat="1">
      <alignment horizontal="center" vertical="center"/>
    </xf>
    <xf borderId="115" fillId="14" fontId="15" numFmtId="3" xfId="0" applyAlignment="1" applyBorder="1" applyFont="1" applyNumberFormat="1">
      <alignment horizontal="center" vertical="center"/>
    </xf>
    <xf borderId="42" fillId="22" fontId="15" numFmtId="3" xfId="0" applyAlignment="1" applyBorder="1" applyFont="1" applyNumberFormat="1">
      <alignment horizontal="center" vertical="center"/>
    </xf>
    <xf borderId="116" fillId="0" fontId="15" numFmtId="0" xfId="0" applyAlignment="1" applyBorder="1" applyFont="1">
      <alignment horizontal="center" vertical="center"/>
    </xf>
    <xf borderId="117" fillId="20" fontId="15" numFmtId="0" xfId="0" applyAlignment="1" applyBorder="1" applyFont="1">
      <alignment horizontal="center" vertical="center"/>
    </xf>
    <xf borderId="118" fillId="20" fontId="15" numFmtId="0" xfId="0" applyAlignment="1" applyBorder="1" applyFont="1">
      <alignment horizontal="center" vertical="center"/>
    </xf>
    <xf borderId="119" fillId="20" fontId="15" numFmtId="0" xfId="0" applyAlignment="1" applyBorder="1" applyFont="1">
      <alignment horizontal="center" vertical="center"/>
    </xf>
    <xf borderId="63" fillId="0" fontId="15" numFmtId="3" xfId="0" applyAlignment="1" applyBorder="1" applyFont="1" applyNumberFormat="1">
      <alignment horizontal="center" vertical="center"/>
    </xf>
    <xf borderId="59" fillId="0" fontId="15" numFmtId="3" xfId="0" applyAlignment="1" applyBorder="1" applyFont="1" applyNumberFormat="1">
      <alignment horizontal="center" vertical="center"/>
    </xf>
    <xf borderId="118" fillId="14" fontId="15" numFmtId="3" xfId="0" applyAlignment="1" applyBorder="1" applyFont="1" applyNumberFormat="1">
      <alignment horizontal="center" vertical="center"/>
    </xf>
    <xf borderId="120" fillId="14" fontId="15" numFmtId="3" xfId="0" applyAlignment="1" applyBorder="1" applyFont="1" applyNumberFormat="1">
      <alignment horizontal="center" vertical="center"/>
    </xf>
    <xf borderId="118" fillId="22" fontId="15" numFmtId="3" xfId="0" applyAlignment="1" applyBorder="1" applyFont="1" applyNumberFormat="1">
      <alignment horizontal="center" vertical="center"/>
    </xf>
    <xf borderId="121" fillId="26" fontId="52" numFmtId="0" xfId="0" applyAlignment="1" applyBorder="1" applyFill="1" applyFont="1">
      <alignment vertical="center"/>
    </xf>
    <xf borderId="122" fillId="26" fontId="52" numFmtId="0" xfId="0" applyAlignment="1" applyBorder="1" applyFont="1">
      <alignment horizontal="center" vertical="center"/>
    </xf>
    <xf borderId="0" fillId="0" fontId="1" numFmtId="3" xfId="0" applyAlignment="1" applyFont="1" applyNumberFormat="1">
      <alignment horizontal="center" vertical="center"/>
    </xf>
    <xf borderId="0" fillId="0" fontId="53" numFmtId="0" xfId="0" applyFont="1"/>
    <xf borderId="0" fillId="0" fontId="53" numFmtId="0" xfId="0" applyAlignment="1" applyFont="1">
      <alignment shrinkToFit="0" wrapText="1"/>
    </xf>
    <xf borderId="0" fillId="0" fontId="54" numFmtId="0" xfId="0" applyFont="1"/>
    <xf borderId="0" fillId="0" fontId="54" numFmtId="4" xfId="0" applyAlignment="1" applyFont="1" applyNumberFormat="1">
      <alignment horizontal="center"/>
    </xf>
    <xf borderId="0" fillId="0" fontId="54" numFmtId="173" xfId="0" applyAlignment="1" applyFont="1" applyNumberFormat="1">
      <alignment horizontal="center" vertical="center"/>
    </xf>
    <xf borderId="0" fillId="0" fontId="1" numFmtId="174" xfId="0" applyFont="1" applyNumberFormat="1"/>
    <xf borderId="0" fillId="0" fontId="3" numFmtId="0" xfId="0" applyAlignment="1" applyFont="1">
      <alignment horizontal="left" vertical="center"/>
    </xf>
    <xf borderId="0" fillId="0" fontId="3" numFmtId="9" xfId="0" applyAlignment="1" applyFont="1" applyNumberFormat="1">
      <alignment horizontal="left" vertical="center"/>
    </xf>
    <xf borderId="58" fillId="0" fontId="1" numFmtId="0" xfId="0" applyBorder="1" applyFont="1"/>
    <xf borderId="31" fillId="0" fontId="55" numFmtId="0" xfId="0" applyBorder="1" applyFont="1"/>
    <xf borderId="31" fillId="0" fontId="1" numFmtId="0" xfId="0" applyBorder="1" applyFont="1"/>
    <xf borderId="63" fillId="0" fontId="1" numFmtId="0" xfId="0" applyBorder="1" applyFont="1"/>
    <xf borderId="123" fillId="21" fontId="56" numFmtId="0" xfId="0" applyBorder="1" applyFont="1"/>
    <xf borderId="124" fillId="21" fontId="56" numFmtId="0" xfId="0" applyBorder="1" applyFont="1"/>
    <xf borderId="125" fillId="21" fontId="57" numFmtId="174" xfId="0" applyAlignment="1" applyBorder="1" applyFont="1" applyNumberFormat="1">
      <alignment horizontal="left" shrinkToFit="0" vertical="center" wrapText="1"/>
    </xf>
    <xf borderId="123" fillId="21" fontId="57" numFmtId="168" xfId="0" applyAlignment="1" applyBorder="1" applyFont="1" applyNumberFormat="1">
      <alignment horizontal="center" vertical="center"/>
    </xf>
    <xf borderId="123" fillId="21" fontId="57" numFmtId="174" xfId="0" applyAlignment="1" applyBorder="1" applyFont="1" applyNumberFormat="1">
      <alignment horizontal="center" vertical="center"/>
    </xf>
    <xf borderId="124" fillId="21" fontId="57" numFmtId="174" xfId="0" applyAlignment="1" applyBorder="1" applyFont="1" applyNumberFormat="1">
      <alignment horizontal="center" vertical="center"/>
    </xf>
    <xf borderId="60" fillId="0" fontId="1" numFmtId="0" xfId="0" applyBorder="1" applyFont="1"/>
    <xf borderId="0" fillId="0" fontId="58" numFmtId="0" xfId="0" applyFont="1"/>
    <xf borderId="126" fillId="0" fontId="1" numFmtId="0" xfId="0" applyBorder="1" applyFont="1"/>
    <xf borderId="127" fillId="0" fontId="18" numFmtId="0" xfId="0" applyBorder="1" applyFont="1"/>
    <xf borderId="128" fillId="0" fontId="18" numFmtId="0" xfId="0" applyAlignment="1" applyBorder="1" applyFont="1">
      <alignment horizontal="center"/>
    </xf>
    <xf borderId="129" fillId="0" fontId="9" numFmtId="0" xfId="0" applyBorder="1" applyFont="1"/>
    <xf borderId="0" fillId="0" fontId="1" numFmtId="9" xfId="0" applyFont="1" applyNumberFormat="1"/>
    <xf borderId="127" fillId="0" fontId="1" numFmtId="174" xfId="0" applyAlignment="1" applyBorder="1" applyFont="1" applyNumberFormat="1">
      <alignment horizontal="left" vertical="center"/>
    </xf>
    <xf borderId="130" fillId="27" fontId="1" numFmtId="10" xfId="0" applyAlignment="1" applyBorder="1" applyFill="1" applyFont="1" applyNumberFormat="1">
      <alignment horizontal="right" vertical="center"/>
    </xf>
    <xf borderId="1" fillId="27" fontId="1" numFmtId="10" xfId="0" applyAlignment="1" applyBorder="1" applyFont="1" applyNumberFormat="1">
      <alignment horizontal="right" vertical="center"/>
    </xf>
    <xf borderId="131" fillId="27" fontId="1" numFmtId="10" xfId="0" applyAlignment="1" applyBorder="1" applyFont="1" applyNumberFormat="1">
      <alignment horizontal="right" vertical="center"/>
    </xf>
    <xf borderId="1" fillId="18" fontId="3" numFmtId="0" xfId="0" applyAlignment="1" applyBorder="1" applyFont="1">
      <alignment horizontal="left" vertical="center"/>
    </xf>
    <xf borderId="1" fillId="18" fontId="3" numFmtId="9" xfId="0" applyAlignment="1" applyBorder="1" applyFont="1" applyNumberFormat="1">
      <alignment horizontal="left" vertical="center"/>
    </xf>
    <xf borderId="132" fillId="0" fontId="18" numFmtId="0" xfId="0" applyAlignment="1" applyBorder="1" applyFont="1">
      <alignment horizontal="center"/>
    </xf>
    <xf borderId="133" fillId="0" fontId="18" numFmtId="17" xfId="0" applyAlignment="1" applyBorder="1" applyFont="1" applyNumberFormat="1">
      <alignment horizontal="center"/>
    </xf>
    <xf borderId="134" fillId="0" fontId="18" numFmtId="0" xfId="0" applyAlignment="1" applyBorder="1" applyFont="1">
      <alignment horizontal="center"/>
    </xf>
    <xf borderId="0" fillId="0" fontId="59" numFmtId="0" xfId="0" applyFont="1"/>
    <xf borderId="127" fillId="0" fontId="1" numFmtId="10" xfId="0" applyAlignment="1" applyBorder="1" applyFont="1" applyNumberFormat="1">
      <alignment horizontal="right" vertical="center"/>
    </xf>
    <xf borderId="0" fillId="0" fontId="1" numFmtId="10" xfId="0" applyAlignment="1" applyFont="1" applyNumberFormat="1">
      <alignment horizontal="right" vertical="center"/>
    </xf>
    <xf borderId="135" fillId="0" fontId="1" numFmtId="10" xfId="0" applyAlignment="1" applyBorder="1" applyFont="1" applyNumberFormat="1">
      <alignment horizontal="right" vertical="center"/>
    </xf>
    <xf borderId="136" fillId="0" fontId="51" numFmtId="0" xfId="0" applyBorder="1" applyFont="1"/>
    <xf borderId="137" fillId="8" fontId="51" numFmtId="0" xfId="0" applyAlignment="1" applyBorder="1" applyFont="1">
      <alignment horizontal="center"/>
    </xf>
    <xf borderId="138" fillId="0" fontId="51" numFmtId="0" xfId="0" applyAlignment="1" applyBorder="1" applyFont="1">
      <alignment horizontal="center"/>
    </xf>
    <xf borderId="128" fillId="0" fontId="1" numFmtId="174" xfId="0" applyAlignment="1" applyBorder="1" applyFont="1" applyNumberFormat="1">
      <alignment horizontal="left" vertical="center"/>
    </xf>
    <xf borderId="128" fillId="0" fontId="1" numFmtId="10" xfId="0" applyAlignment="1" applyBorder="1" applyFont="1" applyNumberFormat="1">
      <alignment horizontal="right" vertical="center"/>
    </xf>
    <xf borderId="139" fillId="0" fontId="1" numFmtId="10" xfId="0" applyAlignment="1" applyBorder="1" applyFont="1" applyNumberFormat="1">
      <alignment horizontal="right" vertical="center"/>
    </xf>
    <xf borderId="140" fillId="0" fontId="1" numFmtId="10" xfId="0" applyAlignment="1" applyBorder="1" applyFont="1" applyNumberFormat="1">
      <alignment horizontal="right" vertical="center"/>
    </xf>
    <xf borderId="0" fillId="0" fontId="1" numFmtId="2" xfId="0" applyFont="1" applyNumberFormat="1"/>
    <xf borderId="132" fillId="0" fontId="51" numFmtId="0" xfId="0" applyBorder="1" applyFont="1"/>
    <xf borderId="141" fillId="28" fontId="51" numFmtId="0" xfId="0" applyAlignment="1" applyBorder="1" applyFill="1" applyFont="1">
      <alignment horizontal="center"/>
    </xf>
    <xf borderId="129" fillId="0" fontId="51" numFmtId="0" xfId="0" applyAlignment="1" applyBorder="1" applyFont="1">
      <alignment horizontal="center"/>
    </xf>
    <xf borderId="56" fillId="0" fontId="1" numFmtId="0" xfId="0" applyBorder="1" applyFont="1"/>
    <xf borderId="2" fillId="0" fontId="1" numFmtId="0" xfId="0" applyBorder="1" applyFont="1"/>
    <xf borderId="114" fillId="0" fontId="1" numFmtId="0" xfId="0" applyBorder="1" applyFont="1"/>
    <xf borderId="75" fillId="19" fontId="60" numFmtId="0" xfId="0" applyAlignment="1" applyBorder="1" applyFont="1">
      <alignment horizontal="center" shrinkToFit="0" vertical="center" wrapText="1"/>
    </xf>
    <xf borderId="77" fillId="2" fontId="7" numFmtId="0" xfId="0" applyAlignment="1" applyBorder="1" applyFont="1">
      <alignment horizontal="center" shrinkToFit="0" vertical="center" wrapText="1"/>
    </xf>
    <xf borderId="27" fillId="15" fontId="3" numFmtId="0" xfId="0" applyAlignment="1" applyBorder="1" applyFont="1">
      <alignment horizontal="center" vertical="center"/>
    </xf>
    <xf borderId="27" fillId="3" fontId="3" numFmtId="0" xfId="0" applyAlignment="1" applyBorder="1" applyFont="1">
      <alignment horizontal="center" vertical="center"/>
    </xf>
    <xf borderId="27" fillId="0" fontId="3" numFmtId="0" xfId="0" applyAlignment="1" applyBorder="1" applyFont="1">
      <alignment horizontal="center" vertical="center"/>
    </xf>
    <xf borderId="50" fillId="20" fontId="3" numFmtId="0" xfId="0" applyAlignment="1" applyBorder="1" applyFont="1">
      <alignment horizontal="center" vertical="center"/>
    </xf>
    <xf borderId="26" fillId="20" fontId="3" numFmtId="0" xfId="0" applyAlignment="1" applyBorder="1" applyFont="1">
      <alignment horizontal="center" vertical="center"/>
    </xf>
    <xf borderId="52" fillId="20" fontId="3" numFmtId="0" xfId="0" applyAlignment="1" applyBorder="1" applyFont="1">
      <alignment horizontal="center" vertical="center"/>
    </xf>
    <xf borderId="81" fillId="21" fontId="60" numFmtId="0" xfId="0" applyAlignment="1" applyBorder="1" applyFont="1">
      <alignment horizontal="center" vertical="center"/>
    </xf>
    <xf borderId="50" fillId="20" fontId="1" numFmtId="0" xfId="0" applyAlignment="1" applyBorder="1" applyFont="1">
      <alignment horizontal="center" vertical="center"/>
    </xf>
    <xf borderId="26" fillId="20" fontId="1" numFmtId="0" xfId="0" applyAlignment="1" applyBorder="1" applyFont="1">
      <alignment horizontal="center" vertical="center"/>
    </xf>
    <xf borderId="77" fillId="0" fontId="3" numFmtId="0" xfId="0" applyAlignment="1" applyBorder="1" applyFont="1">
      <alignment horizontal="center" vertical="center"/>
    </xf>
    <xf borderId="125" fillId="21" fontId="56" numFmtId="0" xfId="0" applyBorder="1" applyFont="1"/>
    <xf borderId="123" fillId="21" fontId="56" numFmtId="9" xfId="0" applyAlignment="1" applyBorder="1" applyFont="1" applyNumberFormat="1">
      <alignment horizontal="center"/>
    </xf>
    <xf borderId="124" fillId="21" fontId="56" numFmtId="9" xfId="0" applyAlignment="1" applyBorder="1" applyFont="1" applyNumberFormat="1">
      <alignment horizontal="center"/>
    </xf>
    <xf borderId="137" fillId="21" fontId="57" numFmtId="174" xfId="0" applyAlignment="1" applyBorder="1" applyFont="1" applyNumberFormat="1">
      <alignment horizontal="left" vertical="center"/>
    </xf>
    <xf borderId="142" fillId="21" fontId="57" numFmtId="174" xfId="0" applyAlignment="1" applyBorder="1" applyFont="1" applyNumberFormat="1">
      <alignment horizontal="right" vertical="center"/>
    </xf>
    <xf borderId="143" fillId="21" fontId="57" numFmtId="174" xfId="0" applyAlignment="1" applyBorder="1" applyFont="1" applyNumberFormat="1">
      <alignment horizontal="right" vertical="center"/>
    </xf>
    <xf borderId="144" fillId="0" fontId="59" numFmtId="0" xfId="0" applyBorder="1" applyFont="1"/>
    <xf borderId="1" fillId="18" fontId="3" numFmtId="0" xfId="0" applyBorder="1" applyFont="1"/>
    <xf borderId="1" fillId="23" fontId="61" numFmtId="0" xfId="0" applyBorder="1" applyFont="1"/>
    <xf borderId="27" fillId="20" fontId="1" numFmtId="0" xfId="0" applyAlignment="1" applyBorder="1" applyFont="1">
      <alignment horizontal="center" vertical="center"/>
    </xf>
    <xf borderId="29" fillId="0" fontId="3" numFmtId="0" xfId="0" applyAlignment="1" applyBorder="1" applyFont="1">
      <alignment horizontal="center" vertical="center"/>
    </xf>
    <xf borderId="133" fillId="0" fontId="18" numFmtId="0" xfId="0" applyBorder="1" applyFont="1"/>
    <xf borderId="134" fillId="0" fontId="18" numFmtId="0" xfId="0" applyBorder="1" applyFont="1"/>
    <xf borderId="145" fillId="0" fontId="18" numFmtId="0" xfId="0" applyBorder="1" applyFont="1"/>
    <xf borderId="145" fillId="0" fontId="18" numFmtId="9" xfId="0" applyAlignment="1" applyBorder="1" applyFont="1" applyNumberFormat="1">
      <alignment horizontal="center"/>
    </xf>
    <xf borderId="134" fillId="0" fontId="18" numFmtId="9" xfId="0" applyAlignment="1" applyBorder="1" applyFont="1" applyNumberFormat="1">
      <alignment horizontal="center"/>
    </xf>
    <xf borderId="0" fillId="0" fontId="51" numFmtId="0" xfId="0" applyFont="1"/>
    <xf borderId="145" fillId="0" fontId="18" numFmtId="0" xfId="0" applyAlignment="1" applyBorder="1" applyFont="1">
      <alignment horizontal="center" vertical="center"/>
    </xf>
    <xf borderId="145" fillId="0" fontId="62" numFmtId="0" xfId="0" applyAlignment="1" applyBorder="1" applyFont="1">
      <alignment horizontal="center" vertical="center"/>
    </xf>
    <xf borderId="144" fillId="0" fontId="59" numFmtId="0" xfId="0" applyAlignment="1" applyBorder="1" applyFont="1">
      <alignment horizontal="center" vertical="center"/>
    </xf>
    <xf borderId="77" fillId="2" fontId="3" numFmtId="0" xfId="0" applyAlignment="1" applyBorder="1" applyFont="1">
      <alignment horizontal="center" vertical="center"/>
    </xf>
    <xf borderId="77" fillId="14" fontId="3" numFmtId="0" xfId="0" applyAlignment="1" applyBorder="1" applyFont="1">
      <alignment horizontal="center" shrinkToFit="0" vertical="center" wrapText="1"/>
    </xf>
    <xf borderId="41" fillId="0" fontId="1" numFmtId="3" xfId="0" applyAlignment="1" applyBorder="1" applyFont="1" applyNumberFormat="1">
      <alignment horizontal="center" vertical="center"/>
    </xf>
    <xf borderId="95" fillId="0" fontId="1" numFmtId="3" xfId="0" applyAlignment="1" applyBorder="1" applyFont="1" applyNumberFormat="1">
      <alignment horizontal="center" vertical="center"/>
    </xf>
    <xf borderId="95" fillId="14" fontId="1" numFmtId="3" xfId="0" applyAlignment="1" applyBorder="1" applyFont="1" applyNumberFormat="1">
      <alignment horizontal="center" vertical="center"/>
    </xf>
    <xf borderId="97" fillId="14" fontId="1" numFmtId="3" xfId="0" applyAlignment="1" applyBorder="1" applyFont="1" applyNumberFormat="1">
      <alignment horizontal="center" vertical="center"/>
    </xf>
    <xf borderId="95" fillId="22" fontId="1" numFmtId="3" xfId="0" applyAlignment="1" applyBorder="1" applyFont="1" applyNumberFormat="1">
      <alignment horizontal="center" vertical="center"/>
    </xf>
    <xf borderId="96" fillId="22" fontId="1" numFmtId="3" xfId="0" applyAlignment="1" applyBorder="1" applyFont="1" applyNumberFormat="1">
      <alignment horizontal="center" vertical="center"/>
    </xf>
    <xf borderId="144" fillId="0" fontId="51" numFmtId="0" xfId="0" applyAlignment="1" applyBorder="1" applyFont="1">
      <alignment horizontal="center" vertical="center"/>
    </xf>
    <xf borderId="144" fillId="0" fontId="51" numFmtId="0" xfId="0" applyAlignment="1" applyBorder="1" applyFont="1">
      <alignment horizontal="center" shrinkToFit="0" vertical="center" wrapText="1"/>
    </xf>
    <xf borderId="144" fillId="0" fontId="51" numFmtId="9" xfId="0" applyAlignment="1" applyBorder="1" applyFont="1" applyNumberFormat="1">
      <alignment horizontal="center" vertical="center"/>
    </xf>
    <xf borderId="144" fillId="0" fontId="51" numFmtId="3" xfId="0" applyAlignment="1" applyBorder="1" applyFont="1" applyNumberFormat="1">
      <alignment horizontal="center"/>
    </xf>
    <xf borderId="0" fillId="0" fontId="51" numFmtId="0" xfId="0" applyAlignment="1" applyFont="1">
      <alignment horizontal="center"/>
    </xf>
    <xf borderId="62" fillId="0" fontId="1" numFmtId="3" xfId="0" applyAlignment="1" applyBorder="1" applyFont="1" applyNumberFormat="1">
      <alignment horizontal="center" vertical="center"/>
    </xf>
    <xf borderId="53" fillId="0" fontId="1" numFmtId="3" xfId="0" applyAlignment="1" applyBorder="1" applyFont="1" applyNumberFormat="1">
      <alignment horizontal="center" vertical="center"/>
    </xf>
    <xf borderId="53" fillId="14" fontId="1" numFmtId="3" xfId="0" applyAlignment="1" applyBorder="1" applyFont="1" applyNumberFormat="1">
      <alignment horizontal="center" vertical="center"/>
    </xf>
    <xf borderId="101" fillId="14" fontId="1" numFmtId="3" xfId="0" applyAlignment="1" applyBorder="1" applyFont="1" applyNumberFormat="1">
      <alignment horizontal="center" vertical="center"/>
    </xf>
    <xf borderId="53" fillId="22" fontId="1" numFmtId="3" xfId="0" applyAlignment="1" applyBorder="1" applyFont="1" applyNumberFormat="1">
      <alignment horizontal="center" vertical="center"/>
    </xf>
    <xf borderId="100" fillId="22" fontId="1" numFmtId="3" xfId="0" applyAlignment="1" applyBorder="1" applyFont="1" applyNumberFormat="1">
      <alignment horizontal="center" vertical="center"/>
    </xf>
    <xf borderId="144" fillId="0" fontId="9" numFmtId="0" xfId="0" applyBorder="1" applyFont="1"/>
    <xf borderId="47" fillId="0" fontId="1" numFmtId="3" xfId="0" applyAlignment="1" applyBorder="1" applyFont="1" applyNumberFormat="1">
      <alignment horizontal="center" vertical="center"/>
    </xf>
    <xf borderId="48" fillId="0" fontId="1" numFmtId="3" xfId="0" applyAlignment="1" applyBorder="1" applyFont="1" applyNumberFormat="1">
      <alignment horizontal="center" vertical="center"/>
    </xf>
    <xf borderId="48" fillId="14" fontId="1" numFmtId="3" xfId="0" applyAlignment="1" applyBorder="1" applyFont="1" applyNumberFormat="1">
      <alignment horizontal="center" vertical="center"/>
    </xf>
    <xf borderId="103" fillId="14" fontId="1" numFmtId="3" xfId="0" applyAlignment="1" applyBorder="1" applyFont="1" applyNumberFormat="1">
      <alignment horizontal="center" vertical="center"/>
    </xf>
    <xf borderId="48" fillId="22" fontId="1" numFmtId="3" xfId="0" applyAlignment="1" applyBorder="1" applyFont="1" applyNumberFormat="1">
      <alignment horizontal="center" vertical="center"/>
    </xf>
    <xf borderId="49" fillId="22" fontId="1" numFmtId="3" xfId="0" applyAlignment="1" applyBorder="1" applyFont="1" applyNumberFormat="1">
      <alignment horizontal="center" vertical="center"/>
    </xf>
    <xf borderId="132" fillId="0" fontId="9" numFmtId="0" xfId="0" applyBorder="1" applyFont="1"/>
    <xf borderId="77" fillId="0" fontId="1" numFmtId="0" xfId="0" applyAlignment="1" applyBorder="1" applyFont="1">
      <alignment horizontal="center" vertical="center"/>
    </xf>
    <xf borderId="104" fillId="20" fontId="1" numFmtId="0" xfId="0" applyAlignment="1" applyBorder="1" applyFont="1">
      <alignment horizontal="center" vertical="center"/>
    </xf>
    <xf borderId="105" fillId="20" fontId="1" numFmtId="0" xfId="0" applyAlignment="1" applyBorder="1" applyFont="1">
      <alignment horizontal="center" vertical="center"/>
    </xf>
    <xf borderId="106" fillId="20" fontId="1" numFmtId="0" xfId="0" applyAlignment="1" applyBorder="1" applyFont="1">
      <alignment horizontal="center" vertical="center"/>
    </xf>
    <xf borderId="107" fillId="0" fontId="1" numFmtId="3" xfId="0" applyAlignment="1" applyBorder="1" applyFont="1" applyNumberFormat="1">
      <alignment horizontal="center" vertical="center"/>
    </xf>
    <xf borderId="108" fillId="0" fontId="1" numFmtId="3" xfId="0" applyAlignment="1" applyBorder="1" applyFont="1" applyNumberFormat="1">
      <alignment horizontal="center" vertical="center"/>
    </xf>
    <xf borderId="105" fillId="14" fontId="1" numFmtId="3" xfId="0" applyAlignment="1" applyBorder="1" applyFont="1" applyNumberFormat="1">
      <alignment horizontal="center" vertical="center"/>
    </xf>
    <xf borderId="109" fillId="14" fontId="1" numFmtId="3" xfId="0" applyAlignment="1" applyBorder="1" applyFont="1" applyNumberFormat="1">
      <alignment horizontal="center" vertical="center"/>
    </xf>
    <xf borderId="136" fillId="0" fontId="51" numFmtId="0" xfId="0" applyAlignment="1" applyBorder="1" applyFont="1">
      <alignment horizontal="center" shrinkToFit="0" vertical="center" wrapText="1"/>
    </xf>
    <xf borderId="132" fillId="0" fontId="51" numFmtId="3" xfId="0" applyAlignment="1" applyBorder="1" applyFont="1" applyNumberFormat="1">
      <alignment horizontal="center"/>
    </xf>
    <xf borderId="144" fillId="0" fontId="51" numFmtId="0" xfId="0" applyAlignment="1" applyBorder="1" applyFont="1">
      <alignment horizontal="center"/>
    </xf>
    <xf borderId="1" fillId="8" fontId="1" numFmtId="0" xfId="0" applyBorder="1" applyFont="1"/>
    <xf borderId="0" fillId="0" fontId="51" numFmtId="174" xfId="0" applyFont="1" applyNumberFormat="1"/>
    <xf borderId="132" fillId="0" fontId="51" numFmtId="0" xfId="0" applyAlignment="1" applyBorder="1" applyFont="1">
      <alignment horizontal="center" shrinkToFit="0" vertical="center" wrapText="1"/>
    </xf>
    <xf borderId="132" fillId="0" fontId="51" numFmtId="9" xfId="0" applyAlignment="1" applyBorder="1" applyFont="1" applyNumberFormat="1">
      <alignment horizontal="center" vertical="center"/>
    </xf>
    <xf borderId="77" fillId="24" fontId="3" numFmtId="0" xfId="0" applyAlignment="1" applyBorder="1" applyFont="1">
      <alignment horizontal="center" vertical="center"/>
    </xf>
    <xf borderId="138" fillId="0" fontId="51" numFmtId="0" xfId="0" applyAlignment="1" applyBorder="1" applyFont="1">
      <alignment horizontal="center" shrinkToFit="0" vertical="center" wrapText="1"/>
    </xf>
    <xf borderId="135" fillId="0" fontId="9" numFmtId="0" xfId="0" applyBorder="1" applyFont="1"/>
    <xf borderId="96" fillId="14" fontId="1" numFmtId="3" xfId="0" applyAlignment="1" applyBorder="1" applyFont="1" applyNumberFormat="1">
      <alignment horizontal="center" vertical="center"/>
    </xf>
    <xf borderId="100" fillId="14" fontId="1" numFmtId="3" xfId="0" applyAlignment="1" applyBorder="1" applyFont="1" applyNumberFormat="1">
      <alignment horizontal="center" vertical="center"/>
    </xf>
    <xf borderId="110" fillId="25" fontId="1" numFmtId="3" xfId="0" applyAlignment="1" applyBorder="1" applyFont="1" applyNumberFormat="1">
      <alignment horizontal="center" vertical="center"/>
    </xf>
    <xf borderId="53" fillId="25" fontId="1" numFmtId="3" xfId="0" applyAlignment="1" applyBorder="1" applyFont="1" applyNumberFormat="1">
      <alignment horizontal="center" vertical="center"/>
    </xf>
    <xf borderId="100" fillId="25" fontId="1" numFmtId="3" xfId="0" applyAlignment="1" applyBorder="1" applyFont="1" applyNumberFormat="1">
      <alignment horizontal="center" vertical="center"/>
    </xf>
    <xf borderId="49" fillId="14" fontId="1" numFmtId="3" xfId="0" applyAlignment="1" applyBorder="1" applyFont="1" applyNumberFormat="1">
      <alignment horizontal="center" vertical="center"/>
    </xf>
    <xf borderId="111" fillId="25" fontId="1" numFmtId="3" xfId="0" applyAlignment="1" applyBorder="1" applyFont="1" applyNumberFormat="1">
      <alignment horizontal="center" vertical="center"/>
    </xf>
    <xf borderId="48" fillId="25" fontId="1" numFmtId="3" xfId="0" applyAlignment="1" applyBorder="1" applyFont="1" applyNumberFormat="1">
      <alignment horizontal="center" vertical="center"/>
    </xf>
    <xf borderId="49" fillId="25" fontId="1" numFmtId="3" xfId="0" applyAlignment="1" applyBorder="1" applyFont="1" applyNumberFormat="1">
      <alignment horizontal="center" vertical="center"/>
    </xf>
    <xf borderId="144" fillId="0" fontId="51" numFmtId="9" xfId="0" applyAlignment="1" applyBorder="1" applyFont="1" applyNumberFormat="1">
      <alignment horizontal="center"/>
    </xf>
    <xf borderId="0" fillId="0" fontId="51" numFmtId="9" xfId="0" applyFont="1" applyNumberFormat="1"/>
    <xf borderId="112" fillId="0" fontId="1" numFmtId="0" xfId="0" applyAlignment="1" applyBorder="1" applyFont="1">
      <alignment horizontal="center" vertical="center"/>
    </xf>
    <xf borderId="113" fillId="20" fontId="1" numFmtId="0" xfId="0" applyAlignment="1" applyBorder="1" applyFont="1">
      <alignment horizontal="center" vertical="center"/>
    </xf>
    <xf borderId="42" fillId="20" fontId="1" numFmtId="0" xfId="0" applyAlignment="1" applyBorder="1" applyFont="1">
      <alignment horizontal="center" vertical="center"/>
    </xf>
    <xf borderId="43" fillId="20" fontId="1" numFmtId="0" xfId="0" applyAlignment="1" applyBorder="1" applyFont="1">
      <alignment horizontal="center" vertical="center"/>
    </xf>
    <xf borderId="114" fillId="0" fontId="1" numFmtId="3" xfId="0" applyAlignment="1" applyBorder="1" applyFont="1" applyNumberFormat="1">
      <alignment horizontal="center" vertical="center"/>
    </xf>
    <xf borderId="55" fillId="0" fontId="1" numFmtId="3" xfId="0" applyAlignment="1" applyBorder="1" applyFont="1" applyNumberFormat="1">
      <alignment horizontal="center" vertical="center"/>
    </xf>
    <xf borderId="42" fillId="14" fontId="1" numFmtId="3" xfId="0" applyAlignment="1" applyBorder="1" applyFont="1" applyNumberFormat="1">
      <alignment horizontal="center" vertical="center"/>
    </xf>
    <xf borderId="115" fillId="14" fontId="1" numFmtId="3" xfId="0" applyAlignment="1" applyBorder="1" applyFont="1" applyNumberFormat="1">
      <alignment horizontal="center" vertical="center"/>
    </xf>
    <xf borderId="42" fillId="22" fontId="1" numFmtId="3" xfId="0" applyAlignment="1" applyBorder="1" applyFont="1" applyNumberFormat="1">
      <alignment horizontal="center" vertical="center"/>
    </xf>
    <xf borderId="116" fillId="0" fontId="1" numFmtId="0" xfId="0" applyAlignment="1" applyBorder="1" applyFont="1">
      <alignment horizontal="center" vertical="center"/>
    </xf>
    <xf borderId="117" fillId="20" fontId="1" numFmtId="0" xfId="0" applyAlignment="1" applyBorder="1" applyFont="1">
      <alignment horizontal="center" vertical="center"/>
    </xf>
    <xf borderId="118" fillId="20" fontId="1" numFmtId="0" xfId="0" applyAlignment="1" applyBorder="1" applyFont="1">
      <alignment horizontal="center" vertical="center"/>
    </xf>
    <xf borderId="119" fillId="20" fontId="1" numFmtId="0" xfId="0" applyAlignment="1" applyBorder="1" applyFont="1">
      <alignment horizontal="center" vertical="center"/>
    </xf>
    <xf borderId="63" fillId="0" fontId="1" numFmtId="3" xfId="0" applyAlignment="1" applyBorder="1" applyFont="1" applyNumberFormat="1">
      <alignment horizontal="center" vertical="center"/>
    </xf>
    <xf borderId="59" fillId="0" fontId="1" numFmtId="3" xfId="0" applyAlignment="1" applyBorder="1" applyFont="1" applyNumberFormat="1">
      <alignment horizontal="center" vertical="center"/>
    </xf>
    <xf borderId="118" fillId="14" fontId="1" numFmtId="3" xfId="0" applyAlignment="1" applyBorder="1" applyFont="1" applyNumberFormat="1">
      <alignment horizontal="center" vertical="center"/>
    </xf>
    <xf borderId="120" fillId="14" fontId="1" numFmtId="3" xfId="0" applyAlignment="1" applyBorder="1" applyFont="1" applyNumberFormat="1">
      <alignment horizontal="center" vertical="center"/>
    </xf>
    <xf borderId="118" fillId="22" fontId="1" numFmtId="3" xfId="0" applyAlignment="1" applyBorder="1" applyFont="1" applyNumberFormat="1">
      <alignment horizontal="center" vertical="center"/>
    </xf>
    <xf borderId="132" fillId="0" fontId="51" numFmtId="9" xfId="0" applyAlignment="1" applyBorder="1" applyFont="1" applyNumberFormat="1">
      <alignment horizontal="center"/>
    </xf>
    <xf borderId="121" fillId="26" fontId="60" numFmtId="0" xfId="0" applyAlignment="1" applyBorder="1" applyFont="1">
      <alignment vertical="center"/>
    </xf>
    <xf borderId="122" fillId="26" fontId="60" numFmtId="0" xfId="0" applyAlignment="1" applyBorder="1" applyFont="1">
      <alignment horizontal="center" vertical="center"/>
    </xf>
    <xf borderId="0" fillId="0" fontId="7" numFmtId="0" xfId="0" applyAlignment="1" applyFont="1">
      <alignment shrinkToFit="0" wrapText="1"/>
    </xf>
    <xf borderId="0" fillId="0" fontId="7" numFmtId="3" xfId="0" applyAlignment="1" applyFont="1" applyNumberFormat="1">
      <alignment shrinkToFit="0" wrapText="1"/>
    </xf>
    <xf borderId="0" fillId="0" fontId="1" numFmtId="4" xfId="0" applyAlignment="1" applyFont="1" applyNumberFormat="1">
      <alignment horizontal="center"/>
    </xf>
    <xf borderId="0" fillId="0" fontId="49" numFmtId="0" xfId="0" applyFont="1"/>
    <xf borderId="0" fillId="0" fontId="63" numFmtId="0" xfId="0" applyFont="1"/>
    <xf borderId="0" fillId="0" fontId="49" numFmtId="0" xfId="0" applyAlignment="1" applyFont="1">
      <alignment horizontal="right"/>
    </xf>
    <xf borderId="146" fillId="0" fontId="64" numFmtId="0" xfId="0" applyBorder="1" applyFont="1"/>
    <xf borderId="53" fillId="0" fontId="64" numFmtId="4" xfId="0" applyBorder="1" applyFont="1" applyNumberFormat="1"/>
    <xf borderId="147" fillId="0" fontId="64" numFmtId="0" xfId="0" applyBorder="1" applyFont="1"/>
    <xf borderId="53" fillId="0" fontId="64" numFmtId="3" xfId="0" applyBorder="1" applyFont="1" applyNumberForma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9.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4.43" defaultRowHeight="15.0"/>
  <cols>
    <col customWidth="1" min="1" max="26" width="11.57"/>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1"/>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1"/>
      <c r="C4" s="1"/>
      <c r="D4" s="1"/>
      <c r="E4" s="1"/>
      <c r="F4" s="1"/>
      <c r="G4" s="1"/>
      <c r="H4" s="1"/>
      <c r="I4" s="1"/>
      <c r="J4" s="1"/>
      <c r="K4" s="1"/>
      <c r="L4" s="1"/>
      <c r="M4" s="1"/>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14.25" customHeight="1">
      <c r="A6" s="1"/>
      <c r="B6" s="1"/>
      <c r="C6" s="1"/>
      <c r="D6" s="1"/>
      <c r="E6" s="1"/>
      <c r="F6" s="1"/>
      <c r="G6" s="1"/>
      <c r="H6" s="1"/>
      <c r="I6" s="1"/>
      <c r="J6" s="1"/>
      <c r="K6" s="1"/>
      <c r="L6" s="1"/>
      <c r="M6" s="1"/>
      <c r="N6" s="1"/>
      <c r="O6" s="1"/>
      <c r="P6" s="1"/>
      <c r="Q6" s="1"/>
      <c r="R6" s="1"/>
      <c r="S6" s="1"/>
      <c r="T6" s="1"/>
      <c r="U6" s="1"/>
      <c r="V6" s="1"/>
      <c r="W6" s="1"/>
      <c r="X6" s="1"/>
      <c r="Y6" s="1"/>
      <c r="Z6" s="1"/>
    </row>
    <row r="7" ht="14.25" customHeight="1">
      <c r="A7" s="1"/>
      <c r="B7" s="1"/>
      <c r="C7" s="1"/>
      <c r="D7" s="1"/>
      <c r="E7" s="1"/>
      <c r="F7" s="1"/>
      <c r="G7" s="1"/>
      <c r="H7" s="1"/>
      <c r="I7" s="1"/>
      <c r="J7" s="1"/>
      <c r="K7" s="1"/>
      <c r="L7" s="1"/>
      <c r="M7" s="1"/>
      <c r="N7" s="1"/>
      <c r="O7" s="1"/>
      <c r="P7" s="1"/>
      <c r="Q7" s="1"/>
      <c r="R7" s="1"/>
      <c r="S7" s="1"/>
      <c r="T7" s="1"/>
      <c r="U7" s="1"/>
      <c r="V7" s="1"/>
      <c r="W7" s="1"/>
      <c r="X7" s="1"/>
      <c r="Y7" s="1"/>
      <c r="Z7" s="1"/>
    </row>
    <row r="8" ht="14.25" customHeight="1">
      <c r="A8" s="1"/>
      <c r="B8" s="1"/>
      <c r="C8" s="1"/>
      <c r="D8" s="1"/>
      <c r="E8" s="1"/>
      <c r="F8" s="1"/>
      <c r="G8" s="1"/>
      <c r="H8" s="1"/>
      <c r="I8" s="1"/>
      <c r="J8" s="1"/>
      <c r="K8" s="1"/>
      <c r="L8" s="1"/>
      <c r="M8" s="1"/>
      <c r="N8" s="1"/>
      <c r="O8" s="1"/>
      <c r="P8" s="1"/>
      <c r="Q8" s="1"/>
      <c r="R8" s="1"/>
      <c r="S8" s="1"/>
      <c r="T8" s="1"/>
      <c r="U8" s="1"/>
      <c r="V8" s="1"/>
      <c r="W8" s="1"/>
      <c r="X8" s="1"/>
      <c r="Y8" s="1"/>
      <c r="Z8" s="1"/>
    </row>
    <row r="9" ht="14.25" customHeight="1">
      <c r="A9" s="1"/>
      <c r="B9" s="1"/>
      <c r="C9" s="1"/>
      <c r="D9" s="1"/>
      <c r="E9" s="1"/>
      <c r="F9" s="1"/>
      <c r="G9" s="1"/>
      <c r="H9" s="1"/>
      <c r="I9" s="1"/>
      <c r="J9" s="1"/>
      <c r="K9" s="1"/>
      <c r="L9" s="1"/>
      <c r="M9" s="1"/>
      <c r="N9" s="1"/>
      <c r="O9" s="1"/>
      <c r="P9" s="1"/>
      <c r="Q9" s="1"/>
      <c r="R9" s="1"/>
      <c r="S9" s="1"/>
      <c r="T9" s="1"/>
      <c r="U9" s="1"/>
      <c r="V9" s="1"/>
      <c r="W9" s="1"/>
      <c r="X9" s="1"/>
      <c r="Y9" s="1"/>
      <c r="Z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000000000000001" right="0.7000000000000001"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outlineLevelCol="1" outlineLevelRow="2"/>
  <cols>
    <col customWidth="1" hidden="1" min="1" max="1" width="28.14" outlineLevel="1"/>
    <col customWidth="1" hidden="1" min="2" max="2" width="11.86" outlineLevel="1"/>
    <col customWidth="1" hidden="1" min="3" max="3" width="12.57" outlineLevel="1"/>
    <col collapsed="1" customWidth="1" min="4" max="4" width="4.86"/>
    <col customWidth="1" min="5" max="5" width="3.86"/>
    <col customWidth="1" min="6" max="6" width="19.0"/>
    <col customWidth="1" hidden="1" min="7" max="7" width="11.0" outlineLevel="1"/>
    <col customWidth="1" min="8" max="8" width="19.86"/>
    <col customWidth="1" min="9" max="9" width="22.57"/>
    <col customWidth="1" min="10" max="10" width="26.57"/>
    <col customWidth="1" min="11" max="11" width="30.43"/>
    <col customWidth="1" min="12" max="12" width="36.86"/>
    <col customWidth="1" min="13" max="13" width="15.86"/>
    <col customWidth="1" min="14" max="14" width="13.14"/>
    <col customWidth="1" min="15" max="26" width="9.14"/>
  </cols>
  <sheetData>
    <row r="1" ht="14.25" customHeight="1">
      <c r="A1" s="2" t="s">
        <v>0</v>
      </c>
      <c r="B1" s="2"/>
      <c r="C1" s="2"/>
      <c r="F1" s="3" t="s">
        <v>1</v>
      </c>
      <c r="G1" s="4"/>
      <c r="H1" s="5"/>
      <c r="I1" s="6"/>
      <c r="J1" s="6" t="s">
        <v>2</v>
      </c>
      <c r="K1" s="7">
        <f>Fichier_de_calcul!Q2</f>
        <v>44866</v>
      </c>
      <c r="L1" s="8"/>
    </row>
    <row r="2" ht="14.25" hidden="1" customHeight="1" outlineLevel="1">
      <c r="A2" s="2"/>
      <c r="B2" s="2"/>
      <c r="C2" s="2"/>
      <c r="F2" s="9" t="s">
        <v>3</v>
      </c>
      <c r="I2" s="10"/>
      <c r="J2" s="6"/>
      <c r="K2" s="11"/>
      <c r="L2" s="10"/>
    </row>
    <row r="3" ht="14.25" hidden="1" customHeight="1" outlineLevel="1">
      <c r="A3" s="2"/>
      <c r="B3" s="2"/>
      <c r="C3" s="2"/>
      <c r="F3" s="9" t="s">
        <v>4</v>
      </c>
      <c r="I3" s="10"/>
      <c r="J3" s="10"/>
      <c r="K3" s="10"/>
      <c r="L3" s="10"/>
      <c r="N3" s="10"/>
    </row>
    <row r="4" ht="14.25" hidden="1" customHeight="1" outlineLevel="1">
      <c r="A4" s="2"/>
      <c r="B4" s="2"/>
      <c r="C4" s="2"/>
      <c r="F4" s="9" t="s">
        <v>5</v>
      </c>
      <c r="G4" s="5"/>
      <c r="H4" s="12"/>
      <c r="I4" s="10"/>
    </row>
    <row r="5" ht="14.25" hidden="1" customHeight="1" outlineLevel="1">
      <c r="A5" s="2"/>
      <c r="B5" s="2"/>
      <c r="C5" s="2"/>
      <c r="F5" s="9" t="s">
        <v>6</v>
      </c>
      <c r="G5" s="5"/>
      <c r="I5" s="10"/>
    </row>
    <row r="6" ht="10.5" hidden="1" customHeight="1" outlineLevel="1">
      <c r="A6" s="2"/>
      <c r="B6" s="2"/>
      <c r="C6" s="2"/>
      <c r="F6" s="5"/>
      <c r="G6" s="5"/>
      <c r="I6" s="10"/>
      <c r="J6" s="10"/>
      <c r="K6" s="10"/>
      <c r="L6" s="10"/>
    </row>
    <row r="7" ht="21.75" customHeight="1" collapsed="1">
      <c r="A7" s="2"/>
      <c r="B7" s="2"/>
      <c r="C7" s="2"/>
      <c r="F7" s="13"/>
      <c r="G7" s="14"/>
      <c r="H7" s="15" t="s">
        <v>7</v>
      </c>
      <c r="I7" s="15" t="s">
        <v>8</v>
      </c>
      <c r="J7" s="15" t="s">
        <v>9</v>
      </c>
      <c r="K7" s="16" t="s">
        <v>10</v>
      </c>
      <c r="L7" s="17" t="s">
        <v>11</v>
      </c>
    </row>
    <row r="8" ht="15.0" customHeight="1">
      <c r="A8" s="2"/>
      <c r="B8" s="2"/>
      <c r="C8" s="2"/>
      <c r="F8" s="18" t="s">
        <v>12</v>
      </c>
      <c r="G8" s="19"/>
      <c r="H8" s="20">
        <f t="shared" ref="H8:L8" si="1">H9+H25+H41+H57</f>
        <v>45</v>
      </c>
      <c r="I8" s="20">
        <f t="shared" si="1"/>
        <v>2396848.504</v>
      </c>
      <c r="J8" s="20">
        <f t="shared" si="1"/>
        <v>14992616.9</v>
      </c>
      <c r="K8" s="20">
        <f t="shared" si="1"/>
        <v>12872378.48</v>
      </c>
      <c r="L8" s="21">
        <f t="shared" si="1"/>
        <v>30261843.88</v>
      </c>
    </row>
    <row r="9" ht="15.0" customHeight="1">
      <c r="A9" s="2"/>
      <c r="B9" s="2"/>
      <c r="C9" s="2"/>
      <c r="D9" s="22"/>
      <c r="E9" s="22"/>
      <c r="F9" s="23" t="s">
        <v>13</v>
      </c>
      <c r="G9" s="24" t="s">
        <v>14</v>
      </c>
      <c r="H9" s="25">
        <f t="shared" ref="H9:L9" si="2">SUM(H10:H24)</f>
        <v>20</v>
      </c>
      <c r="I9" s="25">
        <f t="shared" si="2"/>
        <v>1367471.193</v>
      </c>
      <c r="J9" s="25">
        <f t="shared" si="2"/>
        <v>11458955.36</v>
      </c>
      <c r="K9" s="25">
        <f t="shared" si="2"/>
        <v>7598818.208</v>
      </c>
      <c r="L9" s="26">
        <f t="shared" si="2"/>
        <v>20425244.76</v>
      </c>
      <c r="M9" s="22"/>
      <c r="N9" s="22"/>
      <c r="O9" s="22"/>
      <c r="P9" s="22"/>
      <c r="Q9" s="22"/>
      <c r="R9" s="22"/>
      <c r="S9" s="22"/>
      <c r="T9" s="22"/>
      <c r="U9" s="22"/>
      <c r="V9" s="22"/>
      <c r="W9" s="22"/>
      <c r="X9" s="22"/>
      <c r="Y9" s="22"/>
      <c r="Z9" s="22"/>
    </row>
    <row r="10" ht="12.0" hidden="1" customHeight="1" outlineLevel="2">
      <c r="A10" s="27" t="s">
        <v>15</v>
      </c>
      <c r="B10" s="27" t="s">
        <v>16</v>
      </c>
      <c r="C10" s="27" t="s">
        <v>17</v>
      </c>
      <c r="F10" s="28"/>
      <c r="G10" s="29" t="s">
        <v>18</v>
      </c>
      <c r="H10" s="30">
        <f>COUNTIFS(Fichier_de_calcul!$L:$L,Facture_pour_Orange!$B10,Fichier_de_calcul!$M:$M,Facture_pour_Orange!$A10,Fichier_de_calcul!$O:$O,Facture_pour_Orange!$C10,Fichier_de_calcul!$E:$E,Facture_pour_Orange!$A$1)</f>
        <v>0</v>
      </c>
      <c r="I10" s="30">
        <f>SUMIFS(Fichier_de_calcul!Q:Q,Fichier_de_calcul!$L:$L,Facture_pour_Orange!$B10,Fichier_de_calcul!$M:$M,Facture_pour_Orange!$A10,Fichier_de_calcul!$O:$O,Facture_pour_Orange!$C10,Fichier_de_calcul!$E:$E,Facture_pour_Orange!$A$1)</f>
        <v>0</v>
      </c>
      <c r="J10" s="30">
        <f>SUMIFS(Fichier_de_calcul!R:R,Fichier_de_calcul!$L:$L,Facture_pour_Orange!$B10,Fichier_de_calcul!$M:$M,Facture_pour_Orange!$A10,Fichier_de_calcul!$O:$O,Facture_pour_Orange!$C10,Fichier_de_calcul!$E:$E,Facture_pour_Orange!$A$1)</f>
        <v>0</v>
      </c>
      <c r="K10" s="30">
        <f>SUMIFS(Fichier_de_calcul!S:S,Fichier_de_calcul!$L:$L,Facture_pour_Orange!$B10,Fichier_de_calcul!$M:$M,Facture_pour_Orange!$A10,Fichier_de_calcul!$O:$O,Facture_pour_Orange!$C10,Fichier_de_calcul!$E:$E,Facture_pour_Orange!$A$1)</f>
        <v>0</v>
      </c>
      <c r="L10" s="31">
        <f t="shared" ref="L10:L24" si="3">SUM(I10:K10)</f>
        <v>0</v>
      </c>
    </row>
    <row r="11" ht="12.0" hidden="1" customHeight="1" outlineLevel="2">
      <c r="A11" s="27" t="s">
        <v>15</v>
      </c>
      <c r="B11" s="27" t="s">
        <v>16</v>
      </c>
      <c r="C11" s="27" t="s">
        <v>19</v>
      </c>
      <c r="F11" s="28"/>
      <c r="G11" s="29" t="s">
        <v>20</v>
      </c>
      <c r="H11" s="30">
        <f>COUNTIFS(Fichier_de_calcul!$L:$L,Facture_pour_Orange!$B11,Fichier_de_calcul!$M:$M,Facture_pour_Orange!$A11,Fichier_de_calcul!$O:$O,Facture_pour_Orange!$C11,Fichier_de_calcul!$E:$E,Facture_pour_Orange!$A$1)</f>
        <v>0</v>
      </c>
      <c r="I11" s="30">
        <f>SUMIFS(Fichier_de_calcul!Q:Q,Fichier_de_calcul!$L:$L,Facture_pour_Orange!$B11,Fichier_de_calcul!$M:$M,Facture_pour_Orange!$A11,Fichier_de_calcul!$O:$O,Facture_pour_Orange!$C11,Fichier_de_calcul!$E:$E,Facture_pour_Orange!$A$1)</f>
        <v>0</v>
      </c>
      <c r="J11" s="30">
        <f>SUMIFS(Fichier_de_calcul!R:R,Fichier_de_calcul!$L:$L,Facture_pour_Orange!$B11,Fichier_de_calcul!$M:$M,Facture_pour_Orange!$A11,Fichier_de_calcul!$O:$O,Facture_pour_Orange!$C11,Fichier_de_calcul!$E:$E,Facture_pour_Orange!$A$1)</f>
        <v>0</v>
      </c>
      <c r="K11" s="30">
        <f>SUMIFS(Fichier_de_calcul!S:S,Fichier_de_calcul!$L:$L,Facture_pour_Orange!$B11,Fichier_de_calcul!$M:$M,Facture_pour_Orange!$A11,Fichier_de_calcul!$O:$O,Facture_pour_Orange!$C11,Fichier_de_calcul!$E:$E,Facture_pour_Orange!$A$1)</f>
        <v>0</v>
      </c>
      <c r="L11" s="31">
        <f t="shared" si="3"/>
        <v>0</v>
      </c>
    </row>
    <row r="12" ht="12.0" hidden="1" customHeight="1" outlineLevel="2">
      <c r="A12" s="27" t="s">
        <v>15</v>
      </c>
      <c r="B12" s="27" t="s">
        <v>16</v>
      </c>
      <c r="C12" s="27" t="s">
        <v>21</v>
      </c>
      <c r="F12" s="28"/>
      <c r="G12" s="29" t="s">
        <v>22</v>
      </c>
      <c r="H12" s="30">
        <f>COUNTIFS(Fichier_de_calcul!$L:$L,Facture_pour_Orange!$B12,Fichier_de_calcul!$M:$M,Facture_pour_Orange!$A12,Fichier_de_calcul!$O:$O,Facture_pour_Orange!$C12,Fichier_de_calcul!$E:$E,Facture_pour_Orange!$A$1)</f>
        <v>0</v>
      </c>
      <c r="I12" s="30">
        <f>SUMIFS(Fichier_de_calcul!Q:Q,Fichier_de_calcul!$L:$L,Facture_pour_Orange!$B12,Fichier_de_calcul!$M:$M,Facture_pour_Orange!$A12,Fichier_de_calcul!$O:$O,Facture_pour_Orange!$C12,Fichier_de_calcul!$E:$E,Facture_pour_Orange!$A$1)</f>
        <v>0</v>
      </c>
      <c r="J12" s="30">
        <f>SUMIFS(Fichier_de_calcul!R:R,Fichier_de_calcul!$L:$L,Facture_pour_Orange!$B12,Fichier_de_calcul!$M:$M,Facture_pour_Orange!$A12,Fichier_de_calcul!$O:$O,Facture_pour_Orange!$C12,Fichier_de_calcul!$E:$E,Facture_pour_Orange!$A$1)</f>
        <v>0</v>
      </c>
      <c r="K12" s="30">
        <f>SUMIFS(Fichier_de_calcul!S:S,Fichier_de_calcul!$L:$L,Facture_pour_Orange!$B12,Fichier_de_calcul!$M:$M,Facture_pour_Orange!$A12,Fichier_de_calcul!$O:$O,Facture_pour_Orange!$C12,Fichier_de_calcul!$E:$E,Facture_pour_Orange!$A$1)</f>
        <v>0</v>
      </c>
      <c r="L12" s="31">
        <f t="shared" si="3"/>
        <v>0</v>
      </c>
    </row>
    <row r="13" ht="12.0" hidden="1" customHeight="1" outlineLevel="2">
      <c r="A13" s="27" t="s">
        <v>15</v>
      </c>
      <c r="B13" s="27" t="s">
        <v>16</v>
      </c>
      <c r="C13" s="27" t="s">
        <v>23</v>
      </c>
      <c r="F13" s="28"/>
      <c r="G13" s="29" t="s">
        <v>24</v>
      </c>
      <c r="H13" s="30">
        <f>COUNTIFS(Fichier_de_calcul!$L:$L,Facture_pour_Orange!$B13,Fichier_de_calcul!$M:$M,Facture_pour_Orange!$A13,Fichier_de_calcul!$O:$O,Facture_pour_Orange!$C13,Fichier_de_calcul!$E:$E,Facture_pour_Orange!$A$1)</f>
        <v>1</v>
      </c>
      <c r="I13" s="30">
        <f>SUMIFS(Fichier_de_calcul!Q:Q,Fichier_de_calcul!$L:$L,Facture_pour_Orange!$B13,Fichier_de_calcul!$M:$M,Facture_pour_Orange!$A13,Fichier_de_calcul!$O:$O,Facture_pour_Orange!$C13,Fichier_de_calcul!$E:$E,Facture_pour_Orange!$A$1)</f>
        <v>67436.18321</v>
      </c>
      <c r="J13" s="30">
        <f>SUMIFS(Fichier_de_calcul!R:R,Fichier_de_calcul!$L:$L,Facture_pour_Orange!$B13,Fichier_de_calcul!$M:$M,Facture_pour_Orange!$A13,Fichier_de_calcul!$O:$O,Facture_pour_Orange!$C13,Fichier_de_calcul!$E:$E,Facture_pour_Orange!$A$1)</f>
        <v>89451.27082</v>
      </c>
      <c r="K13" s="30">
        <f>SUMIFS(Fichier_de_calcul!S:S,Fichier_de_calcul!$L:$L,Facture_pour_Orange!$B13,Fichier_de_calcul!$M:$M,Facture_pour_Orange!$A13,Fichier_de_calcul!$O:$O,Facture_pour_Orange!$C13,Fichier_de_calcul!$E:$E,Facture_pour_Orange!$A$1)</f>
        <v>519741.3304</v>
      </c>
      <c r="L13" s="31">
        <f t="shared" si="3"/>
        <v>676628.7844</v>
      </c>
    </row>
    <row r="14" ht="12.0" hidden="1" customHeight="1" outlineLevel="2">
      <c r="A14" s="27" t="s">
        <v>15</v>
      </c>
      <c r="B14" s="27" t="s">
        <v>16</v>
      </c>
      <c r="C14" s="27" t="s">
        <v>25</v>
      </c>
      <c r="F14" s="28"/>
      <c r="G14" s="29" t="s">
        <v>26</v>
      </c>
      <c r="H14" s="30">
        <f>COUNTIFS(Fichier_de_calcul!$L:$L,Facture_pour_Orange!$B14,Fichier_de_calcul!$M:$M,Facture_pour_Orange!$A14,Fichier_de_calcul!$O:$O,Facture_pour_Orange!$C14,Fichier_de_calcul!$E:$E,Facture_pour_Orange!$A$1)</f>
        <v>0</v>
      </c>
      <c r="I14" s="30">
        <f>SUMIFS(Fichier_de_calcul!Q:Q,Fichier_de_calcul!$L:$L,Facture_pour_Orange!$B14,Fichier_de_calcul!$M:$M,Facture_pour_Orange!$A14,Fichier_de_calcul!$O:$O,Facture_pour_Orange!$C14,Fichier_de_calcul!$E:$E,Facture_pour_Orange!$A$1)</f>
        <v>0</v>
      </c>
      <c r="J14" s="30">
        <f>SUMIFS(Fichier_de_calcul!R:R,Fichier_de_calcul!$L:$L,Facture_pour_Orange!$B14,Fichier_de_calcul!$M:$M,Facture_pour_Orange!$A14,Fichier_de_calcul!$O:$O,Facture_pour_Orange!$C14,Fichier_de_calcul!$E:$E,Facture_pour_Orange!$A$1)</f>
        <v>0</v>
      </c>
      <c r="K14" s="30">
        <f>SUMIFS(Fichier_de_calcul!S:S,Fichier_de_calcul!$L:$L,Facture_pour_Orange!$B14,Fichier_de_calcul!$M:$M,Facture_pour_Orange!$A14,Fichier_de_calcul!$O:$O,Facture_pour_Orange!$C14,Fichier_de_calcul!$E:$E,Facture_pour_Orange!$A$1)</f>
        <v>0</v>
      </c>
      <c r="L14" s="31">
        <f t="shared" si="3"/>
        <v>0</v>
      </c>
    </row>
    <row r="15" ht="12.0" hidden="1" customHeight="1" outlineLevel="2">
      <c r="A15" s="27" t="s">
        <v>15</v>
      </c>
      <c r="B15" s="27" t="s">
        <v>16</v>
      </c>
      <c r="C15" s="27" t="s">
        <v>27</v>
      </c>
      <c r="F15" s="28"/>
      <c r="G15" s="29" t="s">
        <v>27</v>
      </c>
      <c r="H15" s="30">
        <f>COUNTIFS(Fichier_de_calcul!$L:$L,Facture_pour_Orange!$B15,Fichier_de_calcul!$M:$M,Facture_pour_Orange!$A15,Fichier_de_calcul!$O:$O,Facture_pour_Orange!$C15,Fichier_de_calcul!$E:$E,Facture_pour_Orange!$A$1)</f>
        <v>0</v>
      </c>
      <c r="I15" s="30">
        <f>SUMIFS(Fichier_de_calcul!Q:Q,Fichier_de_calcul!$L:$L,Facture_pour_Orange!$B15,Fichier_de_calcul!$M:$M,Facture_pour_Orange!$A15,Fichier_de_calcul!$O:$O,Facture_pour_Orange!$C15,Fichier_de_calcul!$E:$E,Facture_pour_Orange!$A$1)</f>
        <v>0</v>
      </c>
      <c r="J15" s="30">
        <f>SUMIFS(Fichier_de_calcul!R:R,Fichier_de_calcul!$L:$L,Facture_pour_Orange!$B15,Fichier_de_calcul!$M:$M,Facture_pour_Orange!$A15,Fichier_de_calcul!$O:$O,Facture_pour_Orange!$C15,Fichier_de_calcul!$E:$E,Facture_pour_Orange!$A$1)</f>
        <v>0</v>
      </c>
      <c r="K15" s="30">
        <f>SUMIFS(Fichier_de_calcul!S:S,Fichier_de_calcul!$L:$L,Facture_pour_Orange!$B15,Fichier_de_calcul!$M:$M,Facture_pour_Orange!$A15,Fichier_de_calcul!$O:$O,Facture_pour_Orange!$C15,Fichier_de_calcul!$E:$E,Facture_pour_Orange!$A$1)</f>
        <v>0</v>
      </c>
      <c r="L15" s="31">
        <f t="shared" si="3"/>
        <v>0</v>
      </c>
      <c r="U15" s="32"/>
    </row>
    <row r="16" ht="12.0" hidden="1" customHeight="1" outlineLevel="2">
      <c r="A16" s="27" t="s">
        <v>15</v>
      </c>
      <c r="B16" s="27" t="s">
        <v>16</v>
      </c>
      <c r="C16" s="27" t="s">
        <v>28</v>
      </c>
      <c r="F16" s="28"/>
      <c r="G16" s="29" t="s">
        <v>29</v>
      </c>
      <c r="H16" s="30">
        <f>COUNTIFS(Fichier_de_calcul!$L:$L,Facture_pour_Orange!$B16,Fichier_de_calcul!$M:$M,Facture_pour_Orange!$A16,Fichier_de_calcul!$O:$O,Facture_pour_Orange!$C16,Fichier_de_calcul!$E:$E,Facture_pour_Orange!$A$1)</f>
        <v>0</v>
      </c>
      <c r="I16" s="30">
        <f>SUMIFS(Fichier_de_calcul!Q:Q,Fichier_de_calcul!$L:$L,Facture_pour_Orange!$B16,Fichier_de_calcul!$M:$M,Facture_pour_Orange!$A16,Fichier_de_calcul!$O:$O,Facture_pour_Orange!$C16,Fichier_de_calcul!$E:$E,Facture_pour_Orange!$A$1)</f>
        <v>0</v>
      </c>
      <c r="J16" s="30">
        <f>SUMIFS(Fichier_de_calcul!R:R,Fichier_de_calcul!$L:$L,Facture_pour_Orange!$B16,Fichier_de_calcul!$M:$M,Facture_pour_Orange!$A16,Fichier_de_calcul!$O:$O,Facture_pour_Orange!$C16,Fichier_de_calcul!$E:$E,Facture_pour_Orange!$A$1)</f>
        <v>0</v>
      </c>
      <c r="K16" s="30">
        <f>SUMIFS(Fichier_de_calcul!S:S,Fichier_de_calcul!$L:$L,Facture_pour_Orange!$B16,Fichier_de_calcul!$M:$M,Facture_pour_Orange!$A16,Fichier_de_calcul!$O:$O,Facture_pour_Orange!$C16,Fichier_de_calcul!$E:$E,Facture_pour_Orange!$A$1)</f>
        <v>0</v>
      </c>
      <c r="L16" s="31">
        <f t="shared" si="3"/>
        <v>0</v>
      </c>
      <c r="U16" s="32"/>
    </row>
    <row r="17" ht="12.0" hidden="1" customHeight="1" outlineLevel="2">
      <c r="A17" s="27" t="s">
        <v>15</v>
      </c>
      <c r="B17" s="27" t="s">
        <v>16</v>
      </c>
      <c r="C17" s="27" t="s">
        <v>29</v>
      </c>
      <c r="F17" s="28"/>
      <c r="G17" s="29"/>
      <c r="H17" s="30">
        <f>COUNTIFS(Fichier_de_calcul!$L:$L,Facture_pour_Orange!$B17,Fichier_de_calcul!$M:$M,Facture_pour_Orange!$A17,Fichier_de_calcul!$O:$O,Facture_pour_Orange!$C17,Fichier_de_calcul!$E:$E,Facture_pour_Orange!$A$1)</f>
        <v>0</v>
      </c>
      <c r="I17" s="30">
        <f>SUMIFS(Fichier_de_calcul!Q:Q,Fichier_de_calcul!$L:$L,Facture_pour_Orange!$B17,Fichier_de_calcul!$M:$M,Facture_pour_Orange!$A17,Fichier_de_calcul!$O:$O,Facture_pour_Orange!$C17,Fichier_de_calcul!$E:$E,Facture_pour_Orange!$A$1)</f>
        <v>0</v>
      </c>
      <c r="J17" s="30">
        <f>SUMIFS(Fichier_de_calcul!R:R,Fichier_de_calcul!$L:$L,Facture_pour_Orange!$B17,Fichier_de_calcul!$M:$M,Facture_pour_Orange!$A17,Fichier_de_calcul!$O:$O,Facture_pour_Orange!$C17,Fichier_de_calcul!$E:$E,Facture_pour_Orange!$A$1)</f>
        <v>0</v>
      </c>
      <c r="K17" s="30">
        <f>SUMIFS(Fichier_de_calcul!S:S,Fichier_de_calcul!$L:$L,Facture_pour_Orange!$B17,Fichier_de_calcul!$M:$M,Facture_pour_Orange!$A17,Fichier_de_calcul!$O:$O,Facture_pour_Orange!$C17,Fichier_de_calcul!$E:$E,Facture_pour_Orange!$A$1)</f>
        <v>0</v>
      </c>
      <c r="L17" s="31">
        <f t="shared" si="3"/>
        <v>0</v>
      </c>
      <c r="U17" s="32"/>
    </row>
    <row r="18" ht="12.0" hidden="1" customHeight="1" outlineLevel="2">
      <c r="A18" s="27" t="s">
        <v>15</v>
      </c>
      <c r="B18" s="27" t="s">
        <v>16</v>
      </c>
      <c r="C18" s="27" t="s">
        <v>30</v>
      </c>
      <c r="F18" s="28"/>
      <c r="G18" s="29" t="s">
        <v>31</v>
      </c>
      <c r="H18" s="30">
        <f>COUNTIFS(Fichier_de_calcul!$L:$L,Facture_pour_Orange!$B18,Fichier_de_calcul!$M:$M,Facture_pour_Orange!$A18,Fichier_de_calcul!$O:$O,Facture_pour_Orange!$C18,Fichier_de_calcul!$E:$E,Facture_pour_Orange!$A$1)</f>
        <v>11</v>
      </c>
      <c r="I18" s="30">
        <f>SUMIFS(Fichier_de_calcul!Q:Q,Fichier_de_calcul!$L:$L,Facture_pour_Orange!$B18,Fichier_de_calcul!$M:$M,Facture_pour_Orange!$A18,Fichier_de_calcul!$O:$O,Facture_pour_Orange!$C18,Fichier_de_calcul!$E:$E,Facture_pour_Orange!$A$1)</f>
        <v>483830.4838</v>
      </c>
      <c r="J18" s="30">
        <f>SUMIFS(Fichier_de_calcul!R:R,Fichier_de_calcul!$L:$L,Facture_pour_Orange!$B18,Fichier_de_calcul!$M:$M,Facture_pour_Orange!$A18,Fichier_de_calcul!$O:$O,Facture_pour_Orange!$C18,Fichier_de_calcul!$E:$E,Facture_pour_Orange!$A$1)</f>
        <v>3331447.866</v>
      </c>
      <c r="K18" s="30">
        <f>SUMIFS(Fichier_de_calcul!S:S,Fichier_de_calcul!$L:$L,Facture_pour_Orange!$B18,Fichier_de_calcul!$M:$M,Facture_pour_Orange!$A18,Fichier_de_calcul!$O:$O,Facture_pour_Orange!$C18,Fichier_de_calcul!$E:$E,Facture_pour_Orange!$A$1)</f>
        <v>2938453.853</v>
      </c>
      <c r="L18" s="31">
        <f t="shared" si="3"/>
        <v>6753732.202</v>
      </c>
      <c r="U18" s="32"/>
    </row>
    <row r="19" ht="12.0" hidden="1" customHeight="1" outlineLevel="2">
      <c r="A19" s="27" t="s">
        <v>15</v>
      </c>
      <c r="B19" s="27" t="s">
        <v>16</v>
      </c>
      <c r="C19" s="27" t="s">
        <v>32</v>
      </c>
      <c r="F19" s="28"/>
      <c r="G19" s="29" t="s">
        <v>33</v>
      </c>
      <c r="H19" s="30">
        <f>COUNTIFS(Fichier_de_calcul!$L:$L,Facture_pour_Orange!$B19,Fichier_de_calcul!$M:$M,Facture_pour_Orange!$A19,Fichier_de_calcul!$O:$O,Facture_pour_Orange!$C19,Fichier_de_calcul!$E:$E,Facture_pour_Orange!$A$1)</f>
        <v>0</v>
      </c>
      <c r="I19" s="30">
        <f>SUMIFS(Fichier_de_calcul!Q:Q,Fichier_de_calcul!$L:$L,Facture_pour_Orange!$B19,Fichier_de_calcul!$M:$M,Facture_pour_Orange!$A19,Fichier_de_calcul!$O:$O,Facture_pour_Orange!$C19,Fichier_de_calcul!$E:$E,Facture_pour_Orange!$A$1)</f>
        <v>0</v>
      </c>
      <c r="J19" s="30">
        <f>SUMIFS(Fichier_de_calcul!R:R,Fichier_de_calcul!$L:$L,Facture_pour_Orange!$B19,Fichier_de_calcul!$M:$M,Facture_pour_Orange!$A19,Fichier_de_calcul!$O:$O,Facture_pour_Orange!$C19,Fichier_de_calcul!$E:$E,Facture_pour_Orange!$A$1)</f>
        <v>0</v>
      </c>
      <c r="K19" s="30">
        <f>SUMIFS(Fichier_de_calcul!S:S,Fichier_de_calcul!$L:$L,Facture_pour_Orange!$B19,Fichier_de_calcul!$M:$M,Facture_pour_Orange!$A19,Fichier_de_calcul!$O:$O,Facture_pour_Orange!$C19,Fichier_de_calcul!$E:$E,Facture_pour_Orange!$A$1)</f>
        <v>0</v>
      </c>
      <c r="L19" s="31">
        <f t="shared" si="3"/>
        <v>0</v>
      </c>
      <c r="U19" s="32"/>
    </row>
    <row r="20" ht="12.0" hidden="1" customHeight="1" outlineLevel="2">
      <c r="A20" s="27" t="s">
        <v>15</v>
      </c>
      <c r="B20" s="27" t="s">
        <v>16</v>
      </c>
      <c r="C20" s="27" t="s">
        <v>34</v>
      </c>
      <c r="F20" s="28"/>
      <c r="G20" s="29"/>
      <c r="H20" s="30">
        <f>COUNTIFS(Fichier_de_calcul!$L:$L,Facture_pour_Orange!$B20,Fichier_de_calcul!$M:$M,Facture_pour_Orange!$A20,Fichier_de_calcul!$O:$O,Facture_pour_Orange!$C20,Fichier_de_calcul!$E:$E,Facture_pour_Orange!$A$1)</f>
        <v>0</v>
      </c>
      <c r="I20" s="30">
        <f>SUMIFS(Fichier_de_calcul!Q:Q,Fichier_de_calcul!$L:$L,Facture_pour_Orange!$B20,Fichier_de_calcul!$M:$M,Facture_pour_Orange!$A20,Fichier_de_calcul!$O:$O,Facture_pour_Orange!$C20,Fichier_de_calcul!$E:$E,Facture_pour_Orange!$A$1)</f>
        <v>0</v>
      </c>
      <c r="J20" s="30">
        <f>SUMIFS(Fichier_de_calcul!R:R,Fichier_de_calcul!$L:$L,Facture_pour_Orange!$B20,Fichier_de_calcul!$M:$M,Facture_pour_Orange!$A20,Fichier_de_calcul!$O:$O,Facture_pour_Orange!$C20,Fichier_de_calcul!$E:$E,Facture_pour_Orange!$A$1)</f>
        <v>0</v>
      </c>
      <c r="K20" s="30">
        <f>SUMIFS(Fichier_de_calcul!S:S,Fichier_de_calcul!$L:$L,Facture_pour_Orange!$B20,Fichier_de_calcul!$M:$M,Facture_pour_Orange!$A20,Fichier_de_calcul!$O:$O,Facture_pour_Orange!$C20,Fichier_de_calcul!$E:$E,Facture_pour_Orange!$A$1)</f>
        <v>0</v>
      </c>
      <c r="L20" s="31">
        <f t="shared" si="3"/>
        <v>0</v>
      </c>
      <c r="U20" s="32"/>
    </row>
    <row r="21" ht="12.0" hidden="1" customHeight="1" outlineLevel="2">
      <c r="A21" s="27" t="s">
        <v>15</v>
      </c>
      <c r="B21" s="27" t="s">
        <v>16</v>
      </c>
      <c r="C21" s="27" t="s">
        <v>35</v>
      </c>
      <c r="F21" s="28"/>
      <c r="G21" s="29" t="s">
        <v>36</v>
      </c>
      <c r="H21" s="30">
        <f>COUNTIFS(Fichier_de_calcul!$L:$L,Facture_pour_Orange!$B21,Fichier_de_calcul!$M:$M,Facture_pour_Orange!$A21,Fichier_de_calcul!$O:$O,Facture_pour_Orange!$C21,Fichier_de_calcul!$E:$E,Facture_pour_Orange!$A$1)</f>
        <v>0</v>
      </c>
      <c r="I21" s="30">
        <f>SUMIFS(Fichier_de_calcul!Q:Q,Fichier_de_calcul!$L:$L,Facture_pour_Orange!$B21,Fichier_de_calcul!$M:$M,Facture_pour_Orange!$A21,Fichier_de_calcul!$O:$O,Facture_pour_Orange!$C21,Fichier_de_calcul!$E:$E,Facture_pour_Orange!$A$1)</f>
        <v>0</v>
      </c>
      <c r="J21" s="30">
        <f>SUMIFS(Fichier_de_calcul!R:R,Fichier_de_calcul!$L:$L,Facture_pour_Orange!$B21,Fichier_de_calcul!$M:$M,Facture_pour_Orange!$A21,Fichier_de_calcul!$O:$O,Facture_pour_Orange!$C21,Fichier_de_calcul!$E:$E,Facture_pour_Orange!$A$1)</f>
        <v>0</v>
      </c>
      <c r="K21" s="30">
        <f>SUMIFS(Fichier_de_calcul!S:S,Fichier_de_calcul!$L:$L,Facture_pour_Orange!$B21,Fichier_de_calcul!$M:$M,Facture_pour_Orange!$A21,Fichier_de_calcul!$O:$O,Facture_pour_Orange!$C21,Fichier_de_calcul!$E:$E,Facture_pour_Orange!$A$1)</f>
        <v>0</v>
      </c>
      <c r="L21" s="31">
        <f t="shared" si="3"/>
        <v>0</v>
      </c>
      <c r="U21" s="32"/>
    </row>
    <row r="22" ht="12.0" hidden="1" customHeight="1" outlineLevel="2">
      <c r="A22" s="27" t="s">
        <v>15</v>
      </c>
      <c r="B22" s="27" t="s">
        <v>16</v>
      </c>
      <c r="C22" s="27" t="s">
        <v>33</v>
      </c>
      <c r="F22" s="28"/>
      <c r="G22" s="29" t="s">
        <v>37</v>
      </c>
      <c r="H22" s="30">
        <f>COUNTIFS(Fichier_de_calcul!$L:$L,Facture_pour_Orange!$B22,Fichier_de_calcul!$M:$M,Facture_pour_Orange!$A22,Fichier_de_calcul!$O:$O,Facture_pour_Orange!$C22,Fichier_de_calcul!$E:$E,Facture_pour_Orange!$A$1)</f>
        <v>0</v>
      </c>
      <c r="I22" s="30">
        <f>SUMIFS(Fichier_de_calcul!Q:Q,Fichier_de_calcul!$L:$L,Facture_pour_Orange!$B22,Fichier_de_calcul!$M:$M,Facture_pour_Orange!$A22,Fichier_de_calcul!$O:$O,Facture_pour_Orange!$C22,Fichier_de_calcul!$E:$E,Facture_pour_Orange!$A$1)</f>
        <v>0</v>
      </c>
      <c r="J22" s="30">
        <f>SUMIFS(Fichier_de_calcul!R:R,Fichier_de_calcul!$L:$L,Facture_pour_Orange!$B22,Fichier_de_calcul!$M:$M,Facture_pour_Orange!$A22,Fichier_de_calcul!$O:$O,Facture_pour_Orange!$C22,Fichier_de_calcul!$E:$E,Facture_pour_Orange!$A$1)</f>
        <v>0</v>
      </c>
      <c r="K22" s="30">
        <f>SUMIFS(Fichier_de_calcul!S:S,Fichier_de_calcul!$L:$L,Facture_pour_Orange!$B22,Fichier_de_calcul!$M:$M,Facture_pour_Orange!$A22,Fichier_de_calcul!$O:$O,Facture_pour_Orange!$C22,Fichier_de_calcul!$E:$E,Facture_pour_Orange!$A$1)</f>
        <v>0</v>
      </c>
      <c r="L22" s="31">
        <f t="shared" si="3"/>
        <v>0</v>
      </c>
      <c r="U22" s="32"/>
    </row>
    <row r="23" ht="12.0" hidden="1" customHeight="1" outlineLevel="1">
      <c r="A23" s="27" t="s">
        <v>15</v>
      </c>
      <c r="B23" s="27" t="s">
        <v>16</v>
      </c>
      <c r="C23" s="27" t="s">
        <v>36</v>
      </c>
      <c r="F23" s="28"/>
      <c r="G23" s="29"/>
      <c r="H23" s="30">
        <f>COUNTIFS(Fichier_de_calcul!$L:$L,Facture_pour_Orange!$B23,Fichier_de_calcul!$M:$M,Facture_pour_Orange!$A23,Fichier_de_calcul!$O:$O,Facture_pour_Orange!$C23,Fichier_de_calcul!$E:$E,Facture_pour_Orange!$A$1)</f>
        <v>0</v>
      </c>
      <c r="I23" s="30">
        <f>SUMIFS(Fichier_de_calcul!Q:Q,Fichier_de_calcul!$L:$L,Facture_pour_Orange!$B23,Fichier_de_calcul!$M:$M,Facture_pour_Orange!$A23,Fichier_de_calcul!$O:$O,Facture_pour_Orange!$C23,Fichier_de_calcul!$E:$E,Facture_pour_Orange!$A$1)</f>
        <v>0</v>
      </c>
      <c r="J23" s="30">
        <f>SUMIFS(Fichier_de_calcul!R:R,Fichier_de_calcul!$L:$L,Facture_pour_Orange!$B23,Fichier_de_calcul!$M:$M,Facture_pour_Orange!$A23,Fichier_de_calcul!$O:$O,Facture_pour_Orange!$C23,Fichier_de_calcul!$E:$E,Facture_pour_Orange!$A$1)</f>
        <v>0</v>
      </c>
      <c r="K23" s="30">
        <f>SUMIFS(Fichier_de_calcul!S:S,Fichier_de_calcul!$L:$L,Facture_pour_Orange!$B23,Fichier_de_calcul!$M:$M,Facture_pour_Orange!$A23,Fichier_de_calcul!$O:$O,Facture_pour_Orange!$C23,Fichier_de_calcul!$E:$E,Facture_pour_Orange!$A$1)</f>
        <v>0</v>
      </c>
      <c r="L23" s="31">
        <f t="shared" si="3"/>
        <v>0</v>
      </c>
      <c r="U23" s="32"/>
    </row>
    <row r="24" ht="12.0" hidden="1" customHeight="1" outlineLevel="1">
      <c r="A24" s="27" t="s">
        <v>15</v>
      </c>
      <c r="B24" s="27" t="s">
        <v>16</v>
      </c>
      <c r="C24" s="27" t="s">
        <v>37</v>
      </c>
      <c r="F24" s="33"/>
      <c r="G24" s="34"/>
      <c r="H24" s="35">
        <f>COUNTIFS(Fichier_de_calcul!$L:$L,Facture_pour_Orange!$B24,Fichier_de_calcul!$M:$M,Facture_pour_Orange!$A24,Fichier_de_calcul!$O:$O,Facture_pour_Orange!$C24,Fichier_de_calcul!$E:$E,Facture_pour_Orange!$A$1)</f>
        <v>8</v>
      </c>
      <c r="I24" s="35">
        <f>SUMIFS(Fichier_de_calcul!Q:Q,Fichier_de_calcul!$L:$L,Facture_pour_Orange!$B24,Fichier_de_calcul!$M:$M,Facture_pour_Orange!$A24,Fichier_de_calcul!$O:$O,Facture_pour_Orange!$C24,Fichier_de_calcul!$E:$E,Facture_pour_Orange!$A$1)</f>
        <v>816204.5263</v>
      </c>
      <c r="J24" s="35">
        <f>SUMIFS(Fichier_de_calcul!R:R,Fichier_de_calcul!$L:$L,Facture_pour_Orange!$B24,Fichier_de_calcul!$M:$M,Facture_pour_Orange!$A24,Fichier_de_calcul!$O:$O,Facture_pour_Orange!$C24,Fichier_de_calcul!$E:$E,Facture_pour_Orange!$A$1)</f>
        <v>8038056.222</v>
      </c>
      <c r="K24" s="35">
        <f>SUMIFS(Fichier_de_calcul!S:S,Fichier_de_calcul!$L:$L,Facture_pour_Orange!$B24,Fichier_de_calcul!$M:$M,Facture_pour_Orange!$A24,Fichier_de_calcul!$O:$O,Facture_pour_Orange!$C24,Fichier_de_calcul!$E:$E,Facture_pour_Orange!$A$1)</f>
        <v>4140623.025</v>
      </c>
      <c r="L24" s="36">
        <f t="shared" si="3"/>
        <v>12994883.77</v>
      </c>
    </row>
    <row r="25" ht="15.0" customHeight="1" collapsed="1">
      <c r="A25" s="27"/>
      <c r="B25" s="27"/>
      <c r="C25" s="27"/>
      <c r="F25" s="23" t="s">
        <v>38</v>
      </c>
      <c r="G25" s="24" t="s">
        <v>14</v>
      </c>
      <c r="H25" s="25">
        <f t="shared" ref="H25:L25" si="4">SUM(H26:H40)</f>
        <v>12</v>
      </c>
      <c r="I25" s="25">
        <f t="shared" si="4"/>
        <v>556356.0795</v>
      </c>
      <c r="J25" s="25">
        <f t="shared" si="4"/>
        <v>2381577.676</v>
      </c>
      <c r="K25" s="25">
        <f t="shared" si="4"/>
        <v>3083549.858</v>
      </c>
      <c r="L25" s="26">
        <f t="shared" si="4"/>
        <v>6021483.613</v>
      </c>
    </row>
    <row r="26" ht="12.0" hidden="1" customHeight="1" outlineLevel="1">
      <c r="A26" s="27" t="s">
        <v>15</v>
      </c>
      <c r="B26" s="27" t="s">
        <v>13</v>
      </c>
      <c r="C26" s="27" t="str">
        <f t="shared" ref="C26:C40" si="5">C10</f>
        <v>Pure Solar</v>
      </c>
      <c r="F26" s="28"/>
      <c r="G26" s="29" t="s">
        <v>18</v>
      </c>
      <c r="H26" s="30">
        <f>COUNTIFS(Fichier_de_calcul!$L:$L,Facture_pour_Orange!$B26,Fichier_de_calcul!$M:$M,Facture_pour_Orange!$A26,Fichier_de_calcul!$O:$O,Facture_pour_Orange!$C26,Fichier_de_calcul!$E:$E,Facture_pour_Orange!$A$1)</f>
        <v>0</v>
      </c>
      <c r="I26" s="30">
        <f>SUMIFS(Fichier_de_calcul!Q:Q,Fichier_de_calcul!$L:$L,Facture_pour_Orange!$B26,Fichier_de_calcul!$M:$M,Facture_pour_Orange!$A26,Fichier_de_calcul!$O:$O,Facture_pour_Orange!$C26,Fichier_de_calcul!$E:$E,Facture_pour_Orange!$A$1)</f>
        <v>0</v>
      </c>
      <c r="J26" s="30">
        <f>SUMIFS(Fichier_de_calcul!R:R,Fichier_de_calcul!$L:$L,Facture_pour_Orange!$B26,Fichier_de_calcul!$M:$M,Facture_pour_Orange!$A26,Fichier_de_calcul!$O:$O,Facture_pour_Orange!$C26,Fichier_de_calcul!$E:$E,Facture_pour_Orange!$A$1)</f>
        <v>0</v>
      </c>
      <c r="K26" s="30">
        <f>SUMIFS(Fichier_de_calcul!S:S,Fichier_de_calcul!$L:$L,Facture_pour_Orange!$B26,Fichier_de_calcul!$M:$M,Facture_pour_Orange!$A26,Fichier_de_calcul!$O:$O,Facture_pour_Orange!$C26,Fichier_de_calcul!$E:$E,Facture_pour_Orange!$A$1)</f>
        <v>0</v>
      </c>
      <c r="L26" s="31">
        <f t="shared" ref="L26:L40" si="6">SUM(I26:K26)</f>
        <v>0</v>
      </c>
    </row>
    <row r="27" ht="12.0" hidden="1" customHeight="1" outlineLevel="1">
      <c r="A27" s="27" t="s">
        <v>15</v>
      </c>
      <c r="B27" s="27" t="s">
        <v>13</v>
      </c>
      <c r="C27" s="27" t="str">
        <f t="shared" si="5"/>
        <v>Hybrid Solaire S1</v>
      </c>
      <c r="F27" s="28"/>
      <c r="G27" s="29" t="s">
        <v>20</v>
      </c>
      <c r="H27" s="30">
        <f>COUNTIFS(Fichier_de_calcul!$L:$L,Facture_pour_Orange!$B27,Fichier_de_calcul!$M:$M,Facture_pour_Orange!$A27,Fichier_de_calcul!$O:$O,Facture_pour_Orange!$C27,Fichier_de_calcul!$E:$E,Facture_pour_Orange!$A$1)</f>
        <v>0</v>
      </c>
      <c r="I27" s="30">
        <f>SUMIFS(Fichier_de_calcul!Q:Q,Fichier_de_calcul!$L:$L,Facture_pour_Orange!$B27,Fichier_de_calcul!$M:$M,Facture_pour_Orange!$A27,Fichier_de_calcul!$O:$O,Facture_pour_Orange!$C27,Fichier_de_calcul!$E:$E,Facture_pour_Orange!$A$1)</f>
        <v>0</v>
      </c>
      <c r="J27" s="30">
        <f>SUMIFS(Fichier_de_calcul!R:R,Fichier_de_calcul!$L:$L,Facture_pour_Orange!$B27,Fichier_de_calcul!$M:$M,Facture_pour_Orange!$A27,Fichier_de_calcul!$O:$O,Facture_pour_Orange!$C27,Fichier_de_calcul!$E:$E,Facture_pour_Orange!$A$1)</f>
        <v>0</v>
      </c>
      <c r="K27" s="30">
        <f>SUMIFS(Fichier_de_calcul!S:S,Fichier_de_calcul!$L:$L,Facture_pour_Orange!$B27,Fichier_de_calcul!$M:$M,Facture_pour_Orange!$A27,Fichier_de_calcul!$O:$O,Facture_pour_Orange!$C27,Fichier_de_calcul!$E:$E,Facture_pour_Orange!$A$1)</f>
        <v>0</v>
      </c>
      <c r="L27" s="31">
        <f t="shared" si="6"/>
        <v>0</v>
      </c>
    </row>
    <row r="28" ht="12.0" hidden="1" customHeight="1" outlineLevel="1">
      <c r="A28" s="27" t="s">
        <v>15</v>
      </c>
      <c r="B28" s="27" t="s">
        <v>13</v>
      </c>
      <c r="C28" s="27" t="str">
        <f t="shared" si="5"/>
        <v>Hybrid Solaire S2</v>
      </c>
      <c r="F28" s="28"/>
      <c r="G28" s="29" t="s">
        <v>22</v>
      </c>
      <c r="H28" s="30">
        <f>COUNTIFS(Fichier_de_calcul!$L:$L,Facture_pour_Orange!$B28,Fichier_de_calcul!$M:$M,Facture_pour_Orange!$A28,Fichier_de_calcul!$O:$O,Facture_pour_Orange!$C28,Fichier_de_calcul!$E:$E,Facture_pour_Orange!$A$1)</f>
        <v>1</v>
      </c>
      <c r="I28" s="30">
        <f>SUMIFS(Fichier_de_calcul!Q:Q,Fichier_de_calcul!$L:$L,Facture_pour_Orange!$B28,Fichier_de_calcul!$M:$M,Facture_pour_Orange!$A28,Fichier_de_calcul!$O:$O,Facture_pour_Orange!$C28,Fichier_de_calcul!$E:$E,Facture_pour_Orange!$A$1)</f>
        <v>78276.42879</v>
      </c>
      <c r="J28" s="30">
        <f>SUMIFS(Fichier_de_calcul!R:R,Fichier_de_calcul!$L:$L,Facture_pour_Orange!$B28,Fichier_de_calcul!$M:$M,Facture_pour_Orange!$A28,Fichier_de_calcul!$O:$O,Facture_pour_Orange!$C28,Fichier_de_calcul!$E:$E,Facture_pour_Orange!$A$1)</f>
        <v>243606.3203</v>
      </c>
      <c r="K28" s="30">
        <f>SUMIFS(Fichier_de_calcul!S:S,Fichier_de_calcul!$L:$L,Facture_pour_Orange!$B28,Fichier_de_calcul!$M:$M,Facture_pour_Orange!$A28,Fichier_de_calcul!$O:$O,Facture_pour_Orange!$C28,Fichier_de_calcul!$E:$E,Facture_pour_Orange!$A$1)</f>
        <v>654586.3224</v>
      </c>
      <c r="L28" s="31">
        <f t="shared" si="6"/>
        <v>976469.0715</v>
      </c>
    </row>
    <row r="29" ht="12.0" hidden="1" customHeight="1" outlineLevel="1">
      <c r="A29" s="27" t="s">
        <v>15</v>
      </c>
      <c r="B29" s="27" t="s">
        <v>13</v>
      </c>
      <c r="C29" s="27" t="str">
        <f t="shared" si="5"/>
        <v>Hybrid Solaire S3</v>
      </c>
      <c r="F29" s="28"/>
      <c r="G29" s="29" t="s">
        <v>24</v>
      </c>
      <c r="H29" s="30">
        <f>COUNTIFS(Fichier_de_calcul!$L:$L,Facture_pour_Orange!$B29,Fichier_de_calcul!$M:$M,Facture_pour_Orange!$A29,Fichier_de_calcul!$O:$O,Facture_pour_Orange!$C29,Fichier_de_calcul!$E:$E,Facture_pour_Orange!$A$1)</f>
        <v>0</v>
      </c>
      <c r="I29" s="30">
        <f>SUMIFS(Fichier_de_calcul!Q:Q,Fichier_de_calcul!$L:$L,Facture_pour_Orange!$B29,Fichier_de_calcul!$M:$M,Facture_pour_Orange!$A29,Fichier_de_calcul!$O:$O,Facture_pour_Orange!$C29,Fichier_de_calcul!$E:$E,Facture_pour_Orange!$A$1)</f>
        <v>0</v>
      </c>
      <c r="J29" s="30">
        <f>SUMIFS(Fichier_de_calcul!R:R,Fichier_de_calcul!$L:$L,Facture_pour_Orange!$B29,Fichier_de_calcul!$M:$M,Facture_pour_Orange!$A29,Fichier_de_calcul!$O:$O,Facture_pour_Orange!$C29,Fichier_de_calcul!$E:$E,Facture_pour_Orange!$A$1)</f>
        <v>0</v>
      </c>
      <c r="K29" s="30">
        <f>SUMIFS(Fichier_de_calcul!S:S,Fichier_de_calcul!$L:$L,Facture_pour_Orange!$B29,Fichier_de_calcul!$M:$M,Facture_pour_Orange!$A29,Fichier_de_calcul!$O:$O,Facture_pour_Orange!$C29,Fichier_de_calcul!$E:$E,Facture_pour_Orange!$A$1)</f>
        <v>0</v>
      </c>
      <c r="L29" s="31">
        <f t="shared" si="6"/>
        <v>0</v>
      </c>
    </row>
    <row r="30" ht="12.0" hidden="1" customHeight="1" outlineLevel="1">
      <c r="A30" s="27" t="s">
        <v>15</v>
      </c>
      <c r="B30" s="27" t="s">
        <v>13</v>
      </c>
      <c r="C30" s="27" t="str">
        <f t="shared" si="5"/>
        <v>HGB</v>
      </c>
      <c r="F30" s="28"/>
      <c r="G30" s="29" t="s">
        <v>26</v>
      </c>
      <c r="H30" s="30">
        <f>COUNTIFS(Fichier_de_calcul!$L:$L,Facture_pour_Orange!$B30,Fichier_de_calcul!$M:$M,Facture_pour_Orange!$A30,Fichier_de_calcul!$O:$O,Facture_pour_Orange!$C30,Fichier_de_calcul!$E:$E,Facture_pour_Orange!$A$1)</f>
        <v>0</v>
      </c>
      <c r="I30" s="30">
        <f>SUMIFS(Fichier_de_calcul!Q:Q,Fichier_de_calcul!$L:$L,Facture_pour_Orange!$B30,Fichier_de_calcul!$M:$M,Facture_pour_Orange!$A30,Fichier_de_calcul!$O:$O,Facture_pour_Orange!$C30,Fichier_de_calcul!$E:$E,Facture_pour_Orange!$A$1)</f>
        <v>0</v>
      </c>
      <c r="J30" s="30">
        <f>SUMIFS(Fichier_de_calcul!R:R,Fichier_de_calcul!$L:$L,Facture_pour_Orange!$B30,Fichier_de_calcul!$M:$M,Facture_pour_Orange!$A30,Fichier_de_calcul!$O:$O,Facture_pour_Orange!$C30,Fichier_de_calcul!$E:$E,Facture_pour_Orange!$A$1)</f>
        <v>0</v>
      </c>
      <c r="K30" s="30">
        <f>SUMIFS(Fichier_de_calcul!S:S,Fichier_de_calcul!$L:$L,Facture_pour_Orange!$B30,Fichier_de_calcul!$M:$M,Facture_pour_Orange!$A30,Fichier_de_calcul!$O:$O,Facture_pour_Orange!$C30,Fichier_de_calcul!$E:$E,Facture_pour_Orange!$A$1)</f>
        <v>0</v>
      </c>
      <c r="L30" s="31">
        <f t="shared" si="6"/>
        <v>0</v>
      </c>
    </row>
    <row r="31" ht="12.0" hidden="1" customHeight="1" outlineLevel="1">
      <c r="A31" s="27" t="s">
        <v>15</v>
      </c>
      <c r="B31" s="27" t="s">
        <v>13</v>
      </c>
      <c r="C31" s="27" t="str">
        <f t="shared" si="5"/>
        <v>Good Grid - No GE</v>
      </c>
      <c r="F31" s="28"/>
      <c r="G31" s="29" t="s">
        <v>27</v>
      </c>
      <c r="H31" s="30">
        <f>COUNTIFS(Fichier_de_calcul!$L:$L,Facture_pour_Orange!$B31,Fichier_de_calcul!$M:$M,Facture_pour_Orange!$A31,Fichier_de_calcul!$O:$O,Facture_pour_Orange!$C31,Fichier_de_calcul!$E:$E,Facture_pour_Orange!$A$1)</f>
        <v>2</v>
      </c>
      <c r="I31" s="30">
        <f>SUMIFS(Fichier_de_calcul!Q:Q,Fichier_de_calcul!$L:$L,Facture_pour_Orange!$B31,Fichier_de_calcul!$M:$M,Facture_pour_Orange!$A31,Fichier_de_calcul!$O:$O,Facture_pour_Orange!$C31,Fichier_de_calcul!$E:$E,Facture_pour_Orange!$A$1)</f>
        <v>85984.32203</v>
      </c>
      <c r="J31" s="30">
        <f>SUMIFS(Fichier_de_calcul!R:R,Fichier_de_calcul!$L:$L,Facture_pour_Orange!$B31,Fichier_de_calcul!$M:$M,Facture_pour_Orange!$A31,Fichier_de_calcul!$O:$O,Facture_pour_Orange!$C31,Fichier_de_calcul!$E:$E,Facture_pour_Orange!$A$1)</f>
        <v>450886.5463</v>
      </c>
      <c r="K31" s="30">
        <f>SUMIFS(Fichier_de_calcul!S:S,Fichier_de_calcul!$L:$L,Facture_pour_Orange!$B31,Fichier_de_calcul!$M:$M,Facture_pour_Orange!$A31,Fichier_de_calcul!$O:$O,Facture_pour_Orange!$C31,Fichier_de_calcul!$E:$E,Facture_pour_Orange!$A$1)</f>
        <v>356780.2833</v>
      </c>
      <c r="L31" s="31">
        <f t="shared" si="6"/>
        <v>893651.1516</v>
      </c>
    </row>
    <row r="32" ht="12.0" hidden="1" customHeight="1" outlineLevel="1">
      <c r="A32" s="27" t="s">
        <v>15</v>
      </c>
      <c r="B32" s="27" t="s">
        <v>13</v>
      </c>
      <c r="C32" s="27" t="str">
        <f t="shared" si="5"/>
        <v>Good Grid - No GE 12h</v>
      </c>
      <c r="F32" s="28"/>
      <c r="G32" s="29" t="s">
        <v>29</v>
      </c>
      <c r="H32" s="30">
        <f>COUNTIFS(Fichier_de_calcul!$L:$L,Facture_pour_Orange!$B32,Fichier_de_calcul!$M:$M,Facture_pour_Orange!$A32,Fichier_de_calcul!$O:$O,Facture_pour_Orange!$C32,Fichier_de_calcul!$E:$E,Facture_pour_Orange!$A$1)</f>
        <v>0</v>
      </c>
      <c r="I32" s="30">
        <f>SUMIFS(Fichier_de_calcul!Q:Q,Fichier_de_calcul!$L:$L,Facture_pour_Orange!$B32,Fichier_de_calcul!$M:$M,Facture_pour_Orange!$A32,Fichier_de_calcul!$O:$O,Facture_pour_Orange!$C32,Fichier_de_calcul!$E:$E,Facture_pour_Orange!$A$1)</f>
        <v>0</v>
      </c>
      <c r="J32" s="30">
        <f>SUMIFS(Fichier_de_calcul!R:R,Fichier_de_calcul!$L:$L,Facture_pour_Orange!$B32,Fichier_de_calcul!$M:$M,Facture_pour_Orange!$A32,Fichier_de_calcul!$O:$O,Facture_pour_Orange!$C32,Fichier_de_calcul!$E:$E,Facture_pour_Orange!$A$1)</f>
        <v>0</v>
      </c>
      <c r="K32" s="30">
        <f>SUMIFS(Fichier_de_calcul!S:S,Fichier_de_calcul!$L:$L,Facture_pour_Orange!$B32,Fichier_de_calcul!$M:$M,Facture_pour_Orange!$A32,Fichier_de_calcul!$O:$O,Facture_pour_Orange!$C32,Fichier_de_calcul!$E:$E,Facture_pour_Orange!$A$1)</f>
        <v>0</v>
      </c>
      <c r="L32" s="31">
        <f t="shared" si="6"/>
        <v>0</v>
      </c>
    </row>
    <row r="33" ht="12.0" hidden="1" customHeight="1" outlineLevel="1">
      <c r="A33" s="27" t="s">
        <v>15</v>
      </c>
      <c r="B33" s="27" t="s">
        <v>13</v>
      </c>
      <c r="C33" s="27" t="str">
        <f t="shared" si="5"/>
        <v>Good Grid + Solar + No GE</v>
      </c>
      <c r="F33" s="28"/>
      <c r="G33" s="29" t="s">
        <v>31</v>
      </c>
      <c r="H33" s="30">
        <f>COUNTIFS(Fichier_de_calcul!$L:$L,Facture_pour_Orange!$B33,Fichier_de_calcul!$M:$M,Facture_pour_Orange!$A33,Fichier_de_calcul!$O:$O,Facture_pour_Orange!$C33,Fichier_de_calcul!$E:$E,Facture_pour_Orange!$A$1)</f>
        <v>0</v>
      </c>
      <c r="I33" s="30">
        <f>SUMIFS(Fichier_de_calcul!Q:Q,Fichier_de_calcul!$L:$L,Facture_pour_Orange!$B33,Fichier_de_calcul!$M:$M,Facture_pour_Orange!$A33,Fichier_de_calcul!$O:$O,Facture_pour_Orange!$C33,Fichier_de_calcul!$E:$E,Facture_pour_Orange!$A$1)</f>
        <v>0</v>
      </c>
      <c r="J33" s="30">
        <f>SUMIFS(Fichier_de_calcul!R:R,Fichier_de_calcul!$L:$L,Facture_pour_Orange!$B33,Fichier_de_calcul!$M:$M,Facture_pour_Orange!$A33,Fichier_de_calcul!$O:$O,Facture_pour_Orange!$C33,Fichier_de_calcul!$E:$E,Facture_pour_Orange!$A$1)</f>
        <v>0</v>
      </c>
      <c r="K33" s="30">
        <f>SUMIFS(Fichier_de_calcul!S:S,Fichier_de_calcul!$L:$L,Facture_pour_Orange!$B33,Fichier_de_calcul!$M:$M,Facture_pour_Orange!$A33,Fichier_de_calcul!$O:$O,Facture_pour_Orange!$C33,Fichier_de_calcul!$E:$E,Facture_pour_Orange!$A$1)</f>
        <v>0</v>
      </c>
      <c r="L33" s="31">
        <f t="shared" si="6"/>
        <v>0</v>
      </c>
    </row>
    <row r="34" ht="12.0" hidden="1" customHeight="1" outlineLevel="1">
      <c r="A34" s="27" t="s">
        <v>15</v>
      </c>
      <c r="B34" s="27" t="s">
        <v>13</v>
      </c>
      <c r="C34" s="27" t="str">
        <f t="shared" si="5"/>
        <v>Good Grid - GE</v>
      </c>
      <c r="F34" s="28"/>
      <c r="G34" s="29" t="s">
        <v>33</v>
      </c>
      <c r="H34" s="30">
        <f>COUNTIFS(Fichier_de_calcul!$L:$L,Facture_pour_Orange!$B34,Fichier_de_calcul!$M:$M,Facture_pour_Orange!$A34,Fichier_de_calcul!$O:$O,Facture_pour_Orange!$C34,Fichier_de_calcul!$E:$E,Facture_pour_Orange!$A$1)</f>
        <v>9</v>
      </c>
      <c r="I34" s="30">
        <f>SUMIFS(Fichier_de_calcul!Q:Q,Fichier_de_calcul!$L:$L,Facture_pour_Orange!$B34,Fichier_de_calcul!$M:$M,Facture_pour_Orange!$A34,Fichier_de_calcul!$O:$O,Facture_pour_Orange!$C34,Fichier_de_calcul!$E:$E,Facture_pour_Orange!$A$1)</f>
        <v>392095.3287</v>
      </c>
      <c r="J34" s="30">
        <f>SUMIFS(Fichier_de_calcul!R:R,Fichier_de_calcul!$L:$L,Facture_pour_Orange!$B34,Fichier_de_calcul!$M:$M,Facture_pour_Orange!$A34,Fichier_de_calcul!$O:$O,Facture_pour_Orange!$C34,Fichier_de_calcul!$E:$E,Facture_pour_Orange!$A$1)</f>
        <v>1687084.81</v>
      </c>
      <c r="K34" s="30">
        <f>SUMIFS(Fichier_de_calcul!S:S,Fichier_de_calcul!$L:$L,Facture_pour_Orange!$B34,Fichier_de_calcul!$M:$M,Facture_pour_Orange!$A34,Fichier_de_calcul!$O:$O,Facture_pour_Orange!$C34,Fichier_de_calcul!$E:$E,Facture_pour_Orange!$A$1)</f>
        <v>2072183.252</v>
      </c>
      <c r="L34" s="31">
        <f t="shared" si="6"/>
        <v>4151363.39</v>
      </c>
    </row>
    <row r="35" ht="12.0" hidden="1" customHeight="1" outlineLevel="1">
      <c r="A35" s="27" t="s">
        <v>15</v>
      </c>
      <c r="B35" s="27" t="s">
        <v>13</v>
      </c>
      <c r="C35" s="27" t="str">
        <f t="shared" si="5"/>
        <v>Good Grid GE longues coupures</v>
      </c>
      <c r="F35" s="28"/>
      <c r="G35" s="29" t="s">
        <v>36</v>
      </c>
      <c r="H35" s="30">
        <f>COUNTIFS(Fichier_de_calcul!$L:$L,Facture_pour_Orange!$B35,Fichier_de_calcul!$M:$M,Facture_pour_Orange!$A35,Fichier_de_calcul!$O:$O,Facture_pour_Orange!$C35,Fichier_de_calcul!$E:$E,Facture_pour_Orange!$A$1)</f>
        <v>0</v>
      </c>
      <c r="I35" s="30">
        <f>SUMIFS(Fichier_de_calcul!Q:Q,Fichier_de_calcul!$L:$L,Facture_pour_Orange!$B35,Fichier_de_calcul!$M:$M,Facture_pour_Orange!$A35,Fichier_de_calcul!$O:$O,Facture_pour_Orange!$C35,Fichier_de_calcul!$E:$E,Facture_pour_Orange!$A$1)</f>
        <v>0</v>
      </c>
      <c r="J35" s="30">
        <f>SUMIFS(Fichier_de_calcul!R:R,Fichier_de_calcul!$L:$L,Facture_pour_Orange!$B35,Fichier_de_calcul!$M:$M,Facture_pour_Orange!$A35,Fichier_de_calcul!$O:$O,Facture_pour_Orange!$C35,Fichier_de_calcul!$E:$E,Facture_pour_Orange!$A$1)</f>
        <v>0</v>
      </c>
      <c r="K35" s="30">
        <f>SUMIFS(Fichier_de_calcul!S:S,Fichier_de_calcul!$L:$L,Facture_pour_Orange!$B35,Fichier_de_calcul!$M:$M,Facture_pour_Orange!$A35,Fichier_de_calcul!$O:$O,Facture_pour_Orange!$C35,Fichier_de_calcul!$E:$E,Facture_pour_Orange!$A$1)</f>
        <v>0</v>
      </c>
      <c r="L35" s="31">
        <f t="shared" si="6"/>
        <v>0</v>
      </c>
    </row>
    <row r="36" ht="12.0" hidden="1" customHeight="1" outlineLevel="1">
      <c r="A36" s="27" t="s">
        <v>15</v>
      </c>
      <c r="B36" s="27" t="s">
        <v>13</v>
      </c>
      <c r="C36" s="27" t="str">
        <f t="shared" si="5"/>
        <v>Medium Grid - GE</v>
      </c>
      <c r="F36" s="28"/>
      <c r="G36" s="29" t="s">
        <v>36</v>
      </c>
      <c r="H36" s="30">
        <f>COUNTIFS(Fichier_de_calcul!$L:$L,Facture_pour_Orange!$B36,Fichier_de_calcul!$M:$M,Facture_pour_Orange!$A36,Fichier_de_calcul!$O:$O,Facture_pour_Orange!$C36,Fichier_de_calcul!$E:$E,Facture_pour_Orange!$A$1)</f>
        <v>0</v>
      </c>
      <c r="I36" s="30">
        <f>SUMIFS(Fichier_de_calcul!Q:Q,Fichier_de_calcul!$L:$L,Facture_pour_Orange!$B36,Fichier_de_calcul!$M:$M,Facture_pour_Orange!$A36,Fichier_de_calcul!$O:$O,Facture_pour_Orange!$C36,Fichier_de_calcul!$E:$E,Facture_pour_Orange!$A$1)</f>
        <v>0</v>
      </c>
      <c r="J36" s="30">
        <f>SUMIFS(Fichier_de_calcul!R:R,Fichier_de_calcul!$L:$L,Facture_pour_Orange!$B36,Fichier_de_calcul!$M:$M,Facture_pour_Orange!$A36,Fichier_de_calcul!$O:$O,Facture_pour_Orange!$C36,Fichier_de_calcul!$E:$E,Facture_pour_Orange!$A$1)</f>
        <v>0</v>
      </c>
      <c r="K36" s="30">
        <f>SUMIFS(Fichier_de_calcul!S:S,Fichier_de_calcul!$L:$L,Facture_pour_Orange!$B36,Fichier_de_calcul!$M:$M,Facture_pour_Orange!$A36,Fichier_de_calcul!$O:$O,Facture_pour_Orange!$C36,Fichier_de_calcul!$E:$E,Facture_pour_Orange!$A$1)</f>
        <v>0</v>
      </c>
      <c r="L36" s="31">
        <f t="shared" si="6"/>
        <v>0</v>
      </c>
    </row>
    <row r="37" ht="12.0" hidden="1" customHeight="1" outlineLevel="1">
      <c r="A37" s="27" t="s">
        <v>15</v>
      </c>
      <c r="B37" s="27" t="s">
        <v>13</v>
      </c>
      <c r="C37" s="27" t="str">
        <f t="shared" si="5"/>
        <v>Medium Grid GE longues coupures</v>
      </c>
      <c r="F37" s="28"/>
      <c r="G37" s="29" t="s">
        <v>36</v>
      </c>
      <c r="H37" s="30">
        <f>COUNTIFS(Fichier_de_calcul!$L:$L,Facture_pour_Orange!$B37,Fichier_de_calcul!$M:$M,Facture_pour_Orange!$A37,Fichier_de_calcul!$O:$O,Facture_pour_Orange!$C37,Fichier_de_calcul!$E:$E,Facture_pour_Orange!$A$1)</f>
        <v>0</v>
      </c>
      <c r="I37" s="30">
        <f>SUMIFS(Fichier_de_calcul!Q:Q,Fichier_de_calcul!$L:$L,Facture_pour_Orange!$B37,Fichier_de_calcul!$M:$M,Facture_pour_Orange!$A37,Fichier_de_calcul!$O:$O,Facture_pour_Orange!$C37,Fichier_de_calcul!$E:$E,Facture_pour_Orange!$A$1)</f>
        <v>0</v>
      </c>
      <c r="J37" s="30">
        <f>SUMIFS(Fichier_de_calcul!R:R,Fichier_de_calcul!$L:$L,Facture_pour_Orange!$B37,Fichier_de_calcul!$M:$M,Facture_pour_Orange!$A37,Fichier_de_calcul!$O:$O,Facture_pour_Orange!$C37,Fichier_de_calcul!$E:$E,Facture_pour_Orange!$A$1)</f>
        <v>0</v>
      </c>
      <c r="K37" s="30">
        <f>SUMIFS(Fichier_de_calcul!S:S,Fichier_de_calcul!$L:$L,Facture_pour_Orange!$B37,Fichier_de_calcul!$M:$M,Facture_pour_Orange!$A37,Fichier_de_calcul!$O:$O,Facture_pour_Orange!$C37,Fichier_de_calcul!$E:$E,Facture_pour_Orange!$A$1)</f>
        <v>0</v>
      </c>
      <c r="L37" s="31">
        <f t="shared" si="6"/>
        <v>0</v>
      </c>
    </row>
    <row r="38" ht="12.0" hidden="1" customHeight="1" outlineLevel="1">
      <c r="A38" s="27" t="s">
        <v>15</v>
      </c>
      <c r="B38" s="27" t="s">
        <v>13</v>
      </c>
      <c r="C38" s="27" t="str">
        <f t="shared" si="5"/>
        <v>Bad Grid + Solar + GE</v>
      </c>
      <c r="F38" s="28"/>
      <c r="G38" s="29" t="s">
        <v>37</v>
      </c>
      <c r="H38" s="30">
        <f>COUNTIFS(Fichier_de_calcul!$L:$L,Facture_pour_Orange!$B38,Fichier_de_calcul!$M:$M,Facture_pour_Orange!$A38,Fichier_de_calcul!$O:$O,Facture_pour_Orange!$C38,Fichier_de_calcul!$E:$E,Facture_pour_Orange!$A$1)</f>
        <v>0</v>
      </c>
      <c r="I38" s="30">
        <f>SUMIFS(Fichier_de_calcul!Q:Q,Fichier_de_calcul!$L:$L,Facture_pour_Orange!$B38,Fichier_de_calcul!$M:$M,Facture_pour_Orange!$A38,Fichier_de_calcul!$O:$O,Facture_pour_Orange!$C38,Fichier_de_calcul!$E:$E,Facture_pour_Orange!$A$1)</f>
        <v>0</v>
      </c>
      <c r="J38" s="30">
        <f>SUMIFS(Fichier_de_calcul!R:R,Fichier_de_calcul!$L:$L,Facture_pour_Orange!$B38,Fichier_de_calcul!$M:$M,Facture_pour_Orange!$A38,Fichier_de_calcul!$O:$O,Facture_pour_Orange!$C38,Fichier_de_calcul!$E:$E,Facture_pour_Orange!$A$1)</f>
        <v>0</v>
      </c>
      <c r="K38" s="30">
        <f>SUMIFS(Fichier_de_calcul!S:S,Fichier_de_calcul!$L:$L,Facture_pour_Orange!$B38,Fichier_de_calcul!$M:$M,Facture_pour_Orange!$A38,Fichier_de_calcul!$O:$O,Facture_pour_Orange!$C38,Fichier_de_calcul!$E:$E,Facture_pour_Orange!$A$1)</f>
        <v>0</v>
      </c>
      <c r="L38" s="31">
        <f t="shared" si="6"/>
        <v>0</v>
      </c>
    </row>
    <row r="39" ht="12.0" hidden="1" customHeight="1" outlineLevel="2">
      <c r="A39" s="27" t="s">
        <v>15</v>
      </c>
      <c r="B39" s="27" t="s">
        <v>13</v>
      </c>
      <c r="C39" s="27" t="str">
        <f t="shared" si="5"/>
        <v>Bad Grid + GE</v>
      </c>
      <c r="F39" s="28"/>
      <c r="G39" s="29"/>
      <c r="H39" s="30">
        <f>COUNTIFS(Fichier_de_calcul!$L:$L,Facture_pour_Orange!$B39,Fichier_de_calcul!$M:$M,Facture_pour_Orange!$A39,Fichier_de_calcul!$O:$O,Facture_pour_Orange!$C39,Fichier_de_calcul!$E:$E,Facture_pour_Orange!$A$1)</f>
        <v>0</v>
      </c>
      <c r="I39" s="30">
        <f>SUMIFS(Fichier_de_calcul!Q:Q,Fichier_de_calcul!$L:$L,Facture_pour_Orange!$B39,Fichier_de_calcul!$M:$M,Facture_pour_Orange!$A39,Fichier_de_calcul!$O:$O,Facture_pour_Orange!$C39,Fichier_de_calcul!$E:$E,Facture_pour_Orange!$A$1)</f>
        <v>0</v>
      </c>
      <c r="J39" s="30">
        <f>SUMIFS(Fichier_de_calcul!R:R,Fichier_de_calcul!$L:$L,Facture_pour_Orange!$B39,Fichier_de_calcul!$M:$M,Facture_pour_Orange!$A39,Fichier_de_calcul!$O:$O,Facture_pour_Orange!$C39,Fichier_de_calcul!$E:$E,Facture_pour_Orange!$A$1)</f>
        <v>0</v>
      </c>
      <c r="K39" s="30">
        <f>SUMIFS(Fichier_de_calcul!S:S,Fichier_de_calcul!$L:$L,Facture_pour_Orange!$B39,Fichier_de_calcul!$M:$M,Facture_pour_Orange!$A39,Fichier_de_calcul!$O:$O,Facture_pour_Orange!$C39,Fichier_de_calcul!$E:$E,Facture_pour_Orange!$A$1)</f>
        <v>0</v>
      </c>
      <c r="L39" s="31">
        <f t="shared" si="6"/>
        <v>0</v>
      </c>
    </row>
    <row r="40" ht="12.0" hidden="1" customHeight="1" outlineLevel="2">
      <c r="A40" s="27" t="s">
        <v>15</v>
      </c>
      <c r="B40" s="27" t="s">
        <v>13</v>
      </c>
      <c r="C40" s="27" t="str">
        <f t="shared" si="5"/>
        <v>CSN</v>
      </c>
      <c r="F40" s="33"/>
      <c r="G40" s="34"/>
      <c r="H40" s="35">
        <f>COUNTIFS(Fichier_de_calcul!$L:$L,Facture_pour_Orange!$B40,Fichier_de_calcul!$M:$M,Facture_pour_Orange!$A40,Fichier_de_calcul!$O:$O,Facture_pour_Orange!$C40,Fichier_de_calcul!$E:$E,Facture_pour_Orange!$A$1)</f>
        <v>0</v>
      </c>
      <c r="I40" s="35">
        <f>SUMIFS(Fichier_de_calcul!Q:Q,Fichier_de_calcul!$L:$L,Facture_pour_Orange!$B40,Fichier_de_calcul!$M:$M,Facture_pour_Orange!$A40,Fichier_de_calcul!$O:$O,Facture_pour_Orange!$C40,Fichier_de_calcul!$E:$E,Facture_pour_Orange!$A$1)</f>
        <v>0</v>
      </c>
      <c r="J40" s="35">
        <f>SUMIFS(Fichier_de_calcul!R:R,Fichier_de_calcul!$L:$L,Facture_pour_Orange!$B40,Fichier_de_calcul!$M:$M,Facture_pour_Orange!$A40,Fichier_de_calcul!$O:$O,Facture_pour_Orange!$C40,Fichier_de_calcul!$E:$E,Facture_pour_Orange!$A$1)</f>
        <v>0</v>
      </c>
      <c r="K40" s="35">
        <f>SUMIFS(Fichier_de_calcul!S:S,Fichier_de_calcul!$L:$L,Facture_pour_Orange!$B40,Fichier_de_calcul!$M:$M,Facture_pour_Orange!$A40,Fichier_de_calcul!$O:$O,Facture_pour_Orange!$C40,Fichier_de_calcul!$E:$E,Facture_pour_Orange!$A$1)</f>
        <v>0</v>
      </c>
      <c r="L40" s="36">
        <f t="shared" si="6"/>
        <v>0</v>
      </c>
    </row>
    <row r="41" ht="15.0" customHeight="1" collapsed="1">
      <c r="A41" s="27"/>
      <c r="B41" s="27"/>
      <c r="C41" s="27"/>
      <c r="F41" s="23" t="s">
        <v>39</v>
      </c>
      <c r="G41" s="24" t="s">
        <v>14</v>
      </c>
      <c r="H41" s="25">
        <f t="shared" ref="H41:L41" si="7">SUM(H42:H56)</f>
        <v>10</v>
      </c>
      <c r="I41" s="25">
        <f t="shared" si="7"/>
        <v>345742.6975</v>
      </c>
      <c r="J41" s="25">
        <f t="shared" si="7"/>
        <v>993988.1553</v>
      </c>
      <c r="K41" s="25">
        <f t="shared" si="7"/>
        <v>1894699.767</v>
      </c>
      <c r="L41" s="26">
        <f t="shared" si="7"/>
        <v>3234430.62</v>
      </c>
    </row>
    <row r="42" ht="12.0" hidden="1" customHeight="1" outlineLevel="1">
      <c r="A42" s="27" t="s">
        <v>15</v>
      </c>
      <c r="B42" s="27" t="s">
        <v>38</v>
      </c>
      <c r="C42" s="27" t="str">
        <f t="shared" ref="C42:C56" si="8">C26</f>
        <v>Pure Solar</v>
      </c>
      <c r="D42" s="32"/>
      <c r="E42" s="32"/>
      <c r="F42" s="28"/>
      <c r="G42" s="29" t="s">
        <v>18</v>
      </c>
      <c r="H42" s="37">
        <f>COUNTIFS(Fichier_de_calcul!$L:$L,Facture_pour_Orange!$B42,Fichier_de_calcul!$M:$M,Facture_pour_Orange!$A42,Fichier_de_calcul!$O:$O,Facture_pour_Orange!$C42,Fichier_de_calcul!$E:$E,Facture_pour_Orange!$A$1)</f>
        <v>0</v>
      </c>
      <c r="I42" s="37">
        <f>SUMIFS(Fichier_de_calcul!Q:Q,Fichier_de_calcul!$L:$L,Facture_pour_Orange!$B42,Fichier_de_calcul!$M:$M,Facture_pour_Orange!$A42,Fichier_de_calcul!$O:$O,Facture_pour_Orange!$C42,Fichier_de_calcul!$E:$E,Facture_pour_Orange!$A$1)</f>
        <v>0</v>
      </c>
      <c r="J42" s="37">
        <f>SUMIFS(Fichier_de_calcul!R:R,Fichier_de_calcul!$L:$L,Facture_pour_Orange!$B42,Fichier_de_calcul!$M:$M,Facture_pour_Orange!$A42,Fichier_de_calcul!$O:$O,Facture_pour_Orange!$C42,Fichier_de_calcul!$E:$E,Facture_pour_Orange!$A$1)</f>
        <v>0</v>
      </c>
      <c r="K42" s="37">
        <f>SUMIFS(Fichier_de_calcul!S:S,Fichier_de_calcul!$L:$L,Facture_pour_Orange!$B42,Fichier_de_calcul!$M:$M,Facture_pour_Orange!$A42,Fichier_de_calcul!$O:$O,Facture_pour_Orange!$C42,Fichier_de_calcul!$E:$E,Facture_pour_Orange!$A$1)</f>
        <v>0</v>
      </c>
      <c r="L42" s="38">
        <f t="shared" ref="L42:L56" si="9">SUM(I42:K42)</f>
        <v>0</v>
      </c>
      <c r="M42" s="32"/>
      <c r="N42" s="32"/>
      <c r="O42" s="32"/>
      <c r="P42" s="32"/>
      <c r="Q42" s="32"/>
      <c r="R42" s="32"/>
      <c r="S42" s="32"/>
      <c r="T42" s="32"/>
      <c r="V42" s="32"/>
      <c r="W42" s="32"/>
      <c r="X42" s="32"/>
      <c r="Y42" s="32"/>
      <c r="Z42" s="32"/>
    </row>
    <row r="43" ht="12.0" hidden="1" customHeight="1" outlineLevel="1">
      <c r="A43" s="27" t="s">
        <v>15</v>
      </c>
      <c r="B43" s="27" t="s">
        <v>38</v>
      </c>
      <c r="C43" s="27" t="str">
        <f t="shared" si="8"/>
        <v>Hybrid Solaire S1</v>
      </c>
      <c r="D43" s="32"/>
      <c r="E43" s="32"/>
      <c r="F43" s="28"/>
      <c r="G43" s="29" t="s">
        <v>20</v>
      </c>
      <c r="H43" s="37">
        <f>COUNTIFS(Fichier_de_calcul!$L:$L,Facture_pour_Orange!$B43,Fichier_de_calcul!$M:$M,Facture_pour_Orange!$A43,Fichier_de_calcul!$O:$O,Facture_pour_Orange!$C43,Fichier_de_calcul!$E:$E,Facture_pour_Orange!$A$1)</f>
        <v>0</v>
      </c>
      <c r="I43" s="37">
        <f>SUMIFS(Fichier_de_calcul!Q:Q,Fichier_de_calcul!$L:$L,Facture_pour_Orange!$B43,Fichier_de_calcul!$M:$M,Facture_pour_Orange!$A43,Fichier_de_calcul!$O:$O,Facture_pour_Orange!$C43,Fichier_de_calcul!$E:$E,Facture_pour_Orange!$A$1)</f>
        <v>0</v>
      </c>
      <c r="J43" s="37">
        <f>SUMIFS(Fichier_de_calcul!R:R,Fichier_de_calcul!$L:$L,Facture_pour_Orange!$B43,Fichier_de_calcul!$M:$M,Facture_pour_Orange!$A43,Fichier_de_calcul!$O:$O,Facture_pour_Orange!$C43,Fichier_de_calcul!$E:$E,Facture_pour_Orange!$A$1)</f>
        <v>0</v>
      </c>
      <c r="K43" s="37">
        <f>SUMIFS(Fichier_de_calcul!S:S,Fichier_de_calcul!$L:$L,Facture_pour_Orange!$B43,Fichier_de_calcul!$M:$M,Facture_pour_Orange!$A43,Fichier_de_calcul!$O:$O,Facture_pour_Orange!$C43,Fichier_de_calcul!$E:$E,Facture_pour_Orange!$A$1)</f>
        <v>0</v>
      </c>
      <c r="L43" s="38">
        <f t="shared" si="9"/>
        <v>0</v>
      </c>
      <c r="M43" s="32"/>
      <c r="N43" s="32"/>
      <c r="O43" s="32"/>
      <c r="P43" s="32"/>
      <c r="Q43" s="32"/>
      <c r="R43" s="32"/>
      <c r="S43" s="32"/>
      <c r="T43" s="32"/>
      <c r="V43" s="32"/>
      <c r="W43" s="32"/>
      <c r="X43" s="32"/>
      <c r="Y43" s="32"/>
      <c r="Z43" s="32"/>
    </row>
    <row r="44" ht="12.0" hidden="1" customHeight="1" outlineLevel="1">
      <c r="A44" s="27" t="s">
        <v>15</v>
      </c>
      <c r="B44" s="27" t="s">
        <v>38</v>
      </c>
      <c r="C44" s="27" t="str">
        <f t="shared" si="8"/>
        <v>Hybrid Solaire S2</v>
      </c>
      <c r="D44" s="32"/>
      <c r="E44" s="32"/>
      <c r="F44" s="28"/>
      <c r="G44" s="29" t="s">
        <v>22</v>
      </c>
      <c r="H44" s="37">
        <f>COUNTIFS(Fichier_de_calcul!$L:$L,Facture_pour_Orange!$B44,Fichier_de_calcul!$M:$M,Facture_pour_Orange!$A44,Fichier_de_calcul!$O:$O,Facture_pour_Orange!$C44,Fichier_de_calcul!$E:$E,Facture_pour_Orange!$A$1)</f>
        <v>0</v>
      </c>
      <c r="I44" s="37">
        <f>SUMIFS(Fichier_de_calcul!Q:Q,Fichier_de_calcul!$L:$L,Facture_pour_Orange!$B44,Fichier_de_calcul!$M:$M,Facture_pour_Orange!$A44,Fichier_de_calcul!$O:$O,Facture_pour_Orange!$C44,Fichier_de_calcul!$E:$E,Facture_pour_Orange!$A$1)</f>
        <v>0</v>
      </c>
      <c r="J44" s="37">
        <f>SUMIFS(Fichier_de_calcul!R:R,Fichier_de_calcul!$L:$L,Facture_pour_Orange!$B44,Fichier_de_calcul!$M:$M,Facture_pour_Orange!$A44,Fichier_de_calcul!$O:$O,Facture_pour_Orange!$C44,Fichier_de_calcul!$E:$E,Facture_pour_Orange!$A$1)</f>
        <v>0</v>
      </c>
      <c r="K44" s="37">
        <f>SUMIFS(Fichier_de_calcul!S:S,Fichier_de_calcul!$L:$L,Facture_pour_Orange!$B44,Fichier_de_calcul!$M:$M,Facture_pour_Orange!$A44,Fichier_de_calcul!$O:$O,Facture_pour_Orange!$C44,Fichier_de_calcul!$E:$E,Facture_pour_Orange!$A$1)</f>
        <v>0</v>
      </c>
      <c r="L44" s="38">
        <f t="shared" si="9"/>
        <v>0</v>
      </c>
      <c r="M44" s="32"/>
      <c r="N44" s="32"/>
      <c r="O44" s="32"/>
      <c r="P44" s="32"/>
      <c r="Q44" s="32"/>
      <c r="R44" s="32"/>
      <c r="S44" s="32"/>
      <c r="T44" s="32"/>
      <c r="V44" s="32"/>
      <c r="W44" s="32"/>
      <c r="X44" s="32"/>
      <c r="Y44" s="32"/>
      <c r="Z44" s="32"/>
    </row>
    <row r="45" ht="12.0" hidden="1" customHeight="1" outlineLevel="1">
      <c r="A45" s="27" t="s">
        <v>15</v>
      </c>
      <c r="B45" s="27" t="s">
        <v>38</v>
      </c>
      <c r="C45" s="27" t="str">
        <f t="shared" si="8"/>
        <v>Hybrid Solaire S3</v>
      </c>
      <c r="D45" s="32"/>
      <c r="E45" s="32"/>
      <c r="F45" s="28"/>
      <c r="G45" s="29" t="s">
        <v>24</v>
      </c>
      <c r="H45" s="37">
        <f>COUNTIFS(Fichier_de_calcul!$L:$L,Facture_pour_Orange!$B45,Fichier_de_calcul!$M:$M,Facture_pour_Orange!$A45,Fichier_de_calcul!$O:$O,Facture_pour_Orange!$C45,Fichier_de_calcul!$E:$E,Facture_pour_Orange!$A$1)</f>
        <v>0</v>
      </c>
      <c r="I45" s="37">
        <f>SUMIFS(Fichier_de_calcul!Q:Q,Fichier_de_calcul!$L:$L,Facture_pour_Orange!$B45,Fichier_de_calcul!$M:$M,Facture_pour_Orange!$A45,Fichier_de_calcul!$O:$O,Facture_pour_Orange!$C45,Fichier_de_calcul!$E:$E,Facture_pour_Orange!$A$1)</f>
        <v>0</v>
      </c>
      <c r="J45" s="37">
        <f>SUMIFS(Fichier_de_calcul!R:R,Fichier_de_calcul!$L:$L,Facture_pour_Orange!$B45,Fichier_de_calcul!$M:$M,Facture_pour_Orange!$A45,Fichier_de_calcul!$O:$O,Facture_pour_Orange!$C45,Fichier_de_calcul!$E:$E,Facture_pour_Orange!$A$1)</f>
        <v>0</v>
      </c>
      <c r="K45" s="37">
        <f>SUMIFS(Fichier_de_calcul!S:S,Fichier_de_calcul!$L:$L,Facture_pour_Orange!$B45,Fichier_de_calcul!$M:$M,Facture_pour_Orange!$A45,Fichier_de_calcul!$O:$O,Facture_pour_Orange!$C45,Fichier_de_calcul!$E:$E,Facture_pour_Orange!$A$1)</f>
        <v>0</v>
      </c>
      <c r="L45" s="38">
        <f t="shared" si="9"/>
        <v>0</v>
      </c>
      <c r="M45" s="32"/>
      <c r="N45" s="32"/>
      <c r="O45" s="32"/>
      <c r="P45" s="32"/>
      <c r="Q45" s="32"/>
      <c r="R45" s="32"/>
      <c r="S45" s="32"/>
      <c r="T45" s="32"/>
      <c r="V45" s="32"/>
      <c r="W45" s="32"/>
      <c r="X45" s="32"/>
      <c r="Y45" s="32"/>
      <c r="Z45" s="32"/>
    </row>
    <row r="46" ht="12.0" hidden="1" customHeight="1" outlineLevel="1">
      <c r="A46" s="27" t="s">
        <v>15</v>
      </c>
      <c r="B46" s="27" t="s">
        <v>38</v>
      </c>
      <c r="C46" s="27" t="str">
        <f t="shared" si="8"/>
        <v>HGB</v>
      </c>
      <c r="D46" s="32"/>
      <c r="E46" s="32"/>
      <c r="F46" s="28"/>
      <c r="G46" s="29" t="s">
        <v>26</v>
      </c>
      <c r="H46" s="37">
        <f>COUNTIFS(Fichier_de_calcul!$L:$L,Facture_pour_Orange!$B46,Fichier_de_calcul!$M:$M,Facture_pour_Orange!$A46,Fichier_de_calcul!$O:$O,Facture_pour_Orange!$C46,Fichier_de_calcul!$E:$E,Facture_pour_Orange!$A$1)</f>
        <v>0</v>
      </c>
      <c r="I46" s="37">
        <f>SUMIFS(Fichier_de_calcul!Q:Q,Fichier_de_calcul!$L:$L,Facture_pour_Orange!$B46,Fichier_de_calcul!$M:$M,Facture_pour_Orange!$A46,Fichier_de_calcul!$O:$O,Facture_pour_Orange!$C46,Fichier_de_calcul!$E:$E,Facture_pour_Orange!$A$1)</f>
        <v>0</v>
      </c>
      <c r="J46" s="37">
        <f>SUMIFS(Fichier_de_calcul!R:R,Fichier_de_calcul!$L:$L,Facture_pour_Orange!$B46,Fichier_de_calcul!$M:$M,Facture_pour_Orange!$A46,Fichier_de_calcul!$O:$O,Facture_pour_Orange!$C46,Fichier_de_calcul!$E:$E,Facture_pour_Orange!$A$1)</f>
        <v>0</v>
      </c>
      <c r="K46" s="37">
        <f>SUMIFS(Fichier_de_calcul!S:S,Fichier_de_calcul!$L:$L,Facture_pour_Orange!$B46,Fichier_de_calcul!$M:$M,Facture_pour_Orange!$A46,Fichier_de_calcul!$O:$O,Facture_pour_Orange!$C46,Fichier_de_calcul!$E:$E,Facture_pour_Orange!$A$1)</f>
        <v>0</v>
      </c>
      <c r="L46" s="38">
        <f t="shared" si="9"/>
        <v>0</v>
      </c>
      <c r="M46" s="32"/>
      <c r="N46" s="32"/>
      <c r="O46" s="32"/>
      <c r="P46" s="32"/>
      <c r="Q46" s="32"/>
      <c r="R46" s="32"/>
      <c r="S46" s="32"/>
      <c r="T46" s="32"/>
      <c r="V46" s="32"/>
      <c r="W46" s="32"/>
      <c r="X46" s="32"/>
      <c r="Y46" s="32"/>
      <c r="Z46" s="32"/>
    </row>
    <row r="47" ht="12.0" hidden="1" customHeight="1" outlineLevel="1">
      <c r="A47" s="27" t="s">
        <v>15</v>
      </c>
      <c r="B47" s="27" t="s">
        <v>38</v>
      </c>
      <c r="C47" s="27" t="str">
        <f t="shared" si="8"/>
        <v>Good Grid - No GE</v>
      </c>
      <c r="D47" s="32"/>
      <c r="E47" s="32"/>
      <c r="F47" s="28"/>
      <c r="G47" s="29" t="s">
        <v>27</v>
      </c>
      <c r="H47" s="37">
        <f>COUNTIFS(Fichier_de_calcul!$L:$L,Facture_pour_Orange!$B47,Fichier_de_calcul!$M:$M,Facture_pour_Orange!$A47,Fichier_de_calcul!$O:$O,Facture_pour_Orange!$C47,Fichier_de_calcul!$E:$E,Facture_pour_Orange!$A$1)</f>
        <v>4</v>
      </c>
      <c r="I47" s="37">
        <f>SUMIFS(Fichier_de_calcul!Q:Q,Fichier_de_calcul!$L:$L,Facture_pour_Orange!$B47,Fichier_de_calcul!$M:$M,Facture_pour_Orange!$A47,Fichier_de_calcul!$O:$O,Facture_pour_Orange!$C47,Fichier_de_calcul!$E:$E,Facture_pour_Orange!$A$1)</f>
        <v>84852.3556</v>
      </c>
      <c r="J47" s="37">
        <f>SUMIFS(Fichier_de_calcul!R:R,Fichier_de_calcul!$L:$L,Facture_pour_Orange!$B47,Fichier_de_calcul!$M:$M,Facture_pour_Orange!$A47,Fichier_de_calcul!$O:$O,Facture_pour_Orange!$C47,Fichier_de_calcul!$E:$E,Facture_pour_Orange!$A$1)</f>
        <v>105397.141</v>
      </c>
      <c r="K47" s="37">
        <f>SUMIFS(Fichier_de_calcul!S:S,Fichier_de_calcul!$L:$L,Facture_pour_Orange!$B47,Fichier_de_calcul!$M:$M,Facture_pour_Orange!$A47,Fichier_de_calcul!$O:$O,Facture_pour_Orange!$C47,Fichier_de_calcul!$E:$E,Facture_pour_Orange!$A$1)</f>
        <v>555993.6561</v>
      </c>
      <c r="L47" s="38">
        <f t="shared" si="9"/>
        <v>746243.1527</v>
      </c>
      <c r="M47" s="32"/>
      <c r="N47" s="32"/>
      <c r="O47" s="32"/>
      <c r="P47" s="32"/>
      <c r="Q47" s="32"/>
      <c r="R47" s="32"/>
      <c r="S47" s="32"/>
      <c r="T47" s="32"/>
      <c r="V47" s="32"/>
      <c r="W47" s="32"/>
      <c r="X47" s="32"/>
      <c r="Y47" s="32"/>
      <c r="Z47" s="32"/>
    </row>
    <row r="48" ht="12.0" hidden="1" customHeight="1" outlineLevel="1">
      <c r="A48" s="27" t="s">
        <v>15</v>
      </c>
      <c r="B48" s="27" t="s">
        <v>38</v>
      </c>
      <c r="C48" s="27" t="str">
        <f t="shared" si="8"/>
        <v>Good Grid - No GE 12h</v>
      </c>
      <c r="D48" s="32"/>
      <c r="E48" s="32"/>
      <c r="F48" s="28"/>
      <c r="G48" s="29" t="s">
        <v>29</v>
      </c>
      <c r="H48" s="37">
        <f>COUNTIFS(Fichier_de_calcul!$L:$L,Facture_pour_Orange!$B48,Fichier_de_calcul!$M:$M,Facture_pour_Orange!$A48,Fichier_de_calcul!$O:$O,Facture_pour_Orange!$C48,Fichier_de_calcul!$E:$E,Facture_pour_Orange!$A$1)</f>
        <v>0</v>
      </c>
      <c r="I48" s="37">
        <f>SUMIFS(Fichier_de_calcul!Q:Q,Fichier_de_calcul!$L:$L,Facture_pour_Orange!$B48,Fichier_de_calcul!$M:$M,Facture_pour_Orange!$A48,Fichier_de_calcul!$O:$O,Facture_pour_Orange!$C48,Fichier_de_calcul!$E:$E,Facture_pour_Orange!$A$1)</f>
        <v>0</v>
      </c>
      <c r="J48" s="37">
        <f>SUMIFS(Fichier_de_calcul!R:R,Fichier_de_calcul!$L:$L,Facture_pour_Orange!$B48,Fichier_de_calcul!$M:$M,Facture_pour_Orange!$A48,Fichier_de_calcul!$O:$O,Facture_pour_Orange!$C48,Fichier_de_calcul!$E:$E,Facture_pour_Orange!$A$1)</f>
        <v>0</v>
      </c>
      <c r="K48" s="37">
        <f>SUMIFS(Fichier_de_calcul!S:S,Fichier_de_calcul!$L:$L,Facture_pour_Orange!$B48,Fichier_de_calcul!$M:$M,Facture_pour_Orange!$A48,Fichier_de_calcul!$O:$O,Facture_pour_Orange!$C48,Fichier_de_calcul!$E:$E,Facture_pour_Orange!$A$1)</f>
        <v>0</v>
      </c>
      <c r="L48" s="38">
        <f t="shared" si="9"/>
        <v>0</v>
      </c>
      <c r="M48" s="32"/>
      <c r="N48" s="32"/>
      <c r="O48" s="32"/>
      <c r="P48" s="32"/>
      <c r="Q48" s="32"/>
      <c r="R48" s="32"/>
      <c r="S48" s="32"/>
      <c r="T48" s="32"/>
      <c r="V48" s="32"/>
      <c r="W48" s="32"/>
      <c r="X48" s="32"/>
      <c r="Y48" s="32"/>
      <c r="Z48" s="32"/>
    </row>
    <row r="49" ht="12.0" hidden="1" customHeight="1" outlineLevel="1">
      <c r="A49" s="27" t="s">
        <v>15</v>
      </c>
      <c r="B49" s="27" t="s">
        <v>38</v>
      </c>
      <c r="C49" s="27" t="str">
        <f t="shared" si="8"/>
        <v>Good Grid + Solar + No GE</v>
      </c>
      <c r="D49" s="32"/>
      <c r="E49" s="32"/>
      <c r="F49" s="28"/>
      <c r="G49" s="29" t="s">
        <v>27</v>
      </c>
      <c r="H49" s="37">
        <f>COUNTIFS(Fichier_de_calcul!$L:$L,Facture_pour_Orange!$B49,Fichier_de_calcul!$M:$M,Facture_pour_Orange!$A49,Fichier_de_calcul!$O:$O,Facture_pour_Orange!$C49,Fichier_de_calcul!$E:$E,Facture_pour_Orange!$A$1)</f>
        <v>0</v>
      </c>
      <c r="I49" s="37">
        <f>SUMIFS(Fichier_de_calcul!Q:Q,Fichier_de_calcul!$L:$L,Facture_pour_Orange!$B49,Fichier_de_calcul!$M:$M,Facture_pour_Orange!$A49,Fichier_de_calcul!$O:$O,Facture_pour_Orange!$C49,Fichier_de_calcul!$E:$E,Facture_pour_Orange!$A$1)</f>
        <v>0</v>
      </c>
      <c r="J49" s="37">
        <f>SUMIFS(Fichier_de_calcul!R:R,Fichier_de_calcul!$L:$L,Facture_pour_Orange!$B49,Fichier_de_calcul!$M:$M,Facture_pour_Orange!$A49,Fichier_de_calcul!$O:$O,Facture_pour_Orange!$C49,Fichier_de_calcul!$E:$E,Facture_pour_Orange!$A$1)</f>
        <v>0</v>
      </c>
      <c r="K49" s="37">
        <f>SUMIFS(Fichier_de_calcul!S:S,Fichier_de_calcul!$L:$L,Facture_pour_Orange!$B49,Fichier_de_calcul!$M:$M,Facture_pour_Orange!$A49,Fichier_de_calcul!$O:$O,Facture_pour_Orange!$C49,Fichier_de_calcul!$E:$E,Facture_pour_Orange!$A$1)</f>
        <v>0</v>
      </c>
      <c r="L49" s="38">
        <f t="shared" si="9"/>
        <v>0</v>
      </c>
      <c r="M49" s="32"/>
      <c r="N49" s="32"/>
      <c r="O49" s="32"/>
      <c r="P49" s="32"/>
      <c r="Q49" s="32"/>
      <c r="R49" s="32"/>
      <c r="S49" s="32"/>
      <c r="T49" s="32"/>
      <c r="V49" s="32"/>
      <c r="W49" s="32"/>
      <c r="X49" s="32"/>
      <c r="Y49" s="32"/>
      <c r="Z49" s="32"/>
    </row>
    <row r="50" ht="12.0" hidden="1" customHeight="1" outlineLevel="1">
      <c r="A50" s="27" t="s">
        <v>15</v>
      </c>
      <c r="B50" s="27" t="s">
        <v>38</v>
      </c>
      <c r="C50" s="27" t="str">
        <f t="shared" si="8"/>
        <v>Good Grid - GE</v>
      </c>
      <c r="D50" s="32"/>
      <c r="E50" s="32"/>
      <c r="F50" s="28"/>
      <c r="G50" s="29" t="s">
        <v>29</v>
      </c>
      <c r="H50" s="37">
        <f>COUNTIFS(Fichier_de_calcul!$L:$L,Facture_pour_Orange!$B50,Fichier_de_calcul!$M:$M,Facture_pour_Orange!$A50,Fichier_de_calcul!$O:$O,Facture_pour_Orange!$C50,Fichier_de_calcul!$E:$E,Facture_pour_Orange!$A$1)</f>
        <v>6</v>
      </c>
      <c r="I50" s="37">
        <f>SUMIFS(Fichier_de_calcul!Q:Q,Fichier_de_calcul!$L:$L,Facture_pour_Orange!$B50,Fichier_de_calcul!$M:$M,Facture_pour_Orange!$A50,Fichier_de_calcul!$O:$O,Facture_pour_Orange!$C50,Fichier_de_calcul!$E:$E,Facture_pour_Orange!$A$1)</f>
        <v>260890.3419</v>
      </c>
      <c r="J50" s="37">
        <f>SUMIFS(Fichier_de_calcul!R:R,Fichier_de_calcul!$L:$L,Facture_pour_Orange!$B50,Fichier_de_calcul!$M:$M,Facture_pour_Orange!$A50,Fichier_de_calcul!$O:$O,Facture_pour_Orange!$C50,Fichier_de_calcul!$E:$E,Facture_pour_Orange!$A$1)</f>
        <v>888591.0142</v>
      </c>
      <c r="K50" s="37">
        <f>SUMIFS(Fichier_de_calcul!S:S,Fichier_de_calcul!$L:$L,Facture_pour_Orange!$B50,Fichier_de_calcul!$M:$M,Facture_pour_Orange!$A50,Fichier_de_calcul!$O:$O,Facture_pour_Orange!$C50,Fichier_de_calcul!$E:$E,Facture_pour_Orange!$A$1)</f>
        <v>1338706.111</v>
      </c>
      <c r="L50" s="38">
        <f t="shared" si="9"/>
        <v>2488187.467</v>
      </c>
      <c r="M50" s="32"/>
      <c r="N50" s="32"/>
      <c r="O50" s="32"/>
      <c r="P50" s="32"/>
      <c r="Q50" s="32"/>
      <c r="R50" s="32"/>
      <c r="S50" s="32"/>
      <c r="T50" s="32"/>
      <c r="V50" s="32"/>
      <c r="W50" s="32"/>
      <c r="X50" s="32"/>
      <c r="Y50" s="32"/>
      <c r="Z50" s="32"/>
    </row>
    <row r="51" ht="12.0" hidden="1" customHeight="1" outlineLevel="1">
      <c r="A51" s="27" t="s">
        <v>15</v>
      </c>
      <c r="B51" s="27" t="s">
        <v>38</v>
      </c>
      <c r="C51" s="27" t="str">
        <f t="shared" si="8"/>
        <v>Good Grid GE longues coupures</v>
      </c>
      <c r="D51" s="32"/>
      <c r="E51" s="32"/>
      <c r="F51" s="28"/>
      <c r="G51" s="29" t="s">
        <v>31</v>
      </c>
      <c r="H51" s="37">
        <f>COUNTIFS(Fichier_de_calcul!$L:$L,Facture_pour_Orange!$B51,Fichier_de_calcul!$M:$M,Facture_pour_Orange!$A51,Fichier_de_calcul!$O:$O,Facture_pour_Orange!$C51,Fichier_de_calcul!$E:$E,Facture_pour_Orange!$A$1)</f>
        <v>0</v>
      </c>
      <c r="I51" s="37">
        <f>SUMIFS(Fichier_de_calcul!Q:Q,Fichier_de_calcul!$L:$L,Facture_pour_Orange!$B51,Fichier_de_calcul!$M:$M,Facture_pour_Orange!$A51,Fichier_de_calcul!$O:$O,Facture_pour_Orange!$C51,Fichier_de_calcul!$E:$E,Facture_pour_Orange!$A$1)</f>
        <v>0</v>
      </c>
      <c r="J51" s="37">
        <f>SUMIFS(Fichier_de_calcul!R:R,Fichier_de_calcul!$L:$L,Facture_pour_Orange!$B51,Fichier_de_calcul!$M:$M,Facture_pour_Orange!$A51,Fichier_de_calcul!$O:$O,Facture_pour_Orange!$C51,Fichier_de_calcul!$E:$E,Facture_pour_Orange!$A$1)</f>
        <v>0</v>
      </c>
      <c r="K51" s="37">
        <f>SUMIFS(Fichier_de_calcul!S:S,Fichier_de_calcul!$L:$L,Facture_pour_Orange!$B51,Fichier_de_calcul!$M:$M,Facture_pour_Orange!$A51,Fichier_de_calcul!$O:$O,Facture_pour_Orange!$C51,Fichier_de_calcul!$E:$E,Facture_pour_Orange!$A$1)</f>
        <v>0</v>
      </c>
      <c r="L51" s="38">
        <f t="shared" si="9"/>
        <v>0</v>
      </c>
      <c r="M51" s="32"/>
      <c r="N51" s="32"/>
      <c r="O51" s="32"/>
      <c r="P51" s="32"/>
      <c r="Q51" s="32"/>
      <c r="R51" s="32"/>
      <c r="S51" s="32"/>
      <c r="T51" s="32"/>
      <c r="V51" s="32"/>
      <c r="W51" s="32"/>
      <c r="X51" s="32"/>
      <c r="Y51" s="32"/>
      <c r="Z51" s="32"/>
    </row>
    <row r="52" ht="12.0" hidden="1" customHeight="1" outlineLevel="1">
      <c r="A52" s="27" t="s">
        <v>15</v>
      </c>
      <c r="B52" s="27" t="s">
        <v>38</v>
      </c>
      <c r="C52" s="27" t="str">
        <f t="shared" si="8"/>
        <v>Medium Grid - GE</v>
      </c>
      <c r="D52" s="32"/>
      <c r="E52" s="32"/>
      <c r="F52" s="28"/>
      <c r="G52" s="29" t="s">
        <v>33</v>
      </c>
      <c r="H52" s="37">
        <f>COUNTIFS(Fichier_de_calcul!$L:$L,Facture_pour_Orange!$B52,Fichier_de_calcul!$M:$M,Facture_pour_Orange!$A52,Fichier_de_calcul!$O:$O,Facture_pour_Orange!$C52,Fichier_de_calcul!$E:$E,Facture_pour_Orange!$A$1)</f>
        <v>0</v>
      </c>
      <c r="I52" s="37">
        <f>SUMIFS(Fichier_de_calcul!Q:Q,Fichier_de_calcul!$L:$L,Facture_pour_Orange!$B52,Fichier_de_calcul!$M:$M,Facture_pour_Orange!$A52,Fichier_de_calcul!$O:$O,Facture_pour_Orange!$C52,Fichier_de_calcul!$E:$E,Facture_pour_Orange!$A$1)</f>
        <v>0</v>
      </c>
      <c r="J52" s="37">
        <f>SUMIFS(Fichier_de_calcul!R:R,Fichier_de_calcul!$L:$L,Facture_pour_Orange!$B52,Fichier_de_calcul!$M:$M,Facture_pour_Orange!$A52,Fichier_de_calcul!$O:$O,Facture_pour_Orange!$C52,Fichier_de_calcul!$E:$E,Facture_pour_Orange!$A$1)</f>
        <v>0</v>
      </c>
      <c r="K52" s="37">
        <f>SUMIFS(Fichier_de_calcul!S:S,Fichier_de_calcul!$L:$L,Facture_pour_Orange!$B52,Fichier_de_calcul!$M:$M,Facture_pour_Orange!$A52,Fichier_de_calcul!$O:$O,Facture_pour_Orange!$C52,Fichier_de_calcul!$E:$E,Facture_pour_Orange!$A$1)</f>
        <v>0</v>
      </c>
      <c r="L52" s="38">
        <f t="shared" si="9"/>
        <v>0</v>
      </c>
      <c r="M52" s="32"/>
      <c r="N52" s="32"/>
      <c r="O52" s="32"/>
      <c r="P52" s="32"/>
      <c r="Q52" s="32"/>
      <c r="R52" s="32"/>
      <c r="S52" s="32"/>
      <c r="T52" s="32"/>
      <c r="V52" s="32"/>
      <c r="W52" s="32"/>
      <c r="X52" s="32"/>
      <c r="Y52" s="32"/>
      <c r="Z52" s="32"/>
    </row>
    <row r="53" ht="12.0" hidden="1" customHeight="1" outlineLevel="1">
      <c r="A53" s="27" t="s">
        <v>15</v>
      </c>
      <c r="B53" s="27" t="s">
        <v>38</v>
      </c>
      <c r="C53" s="27" t="str">
        <f t="shared" si="8"/>
        <v>Medium Grid GE longues coupures</v>
      </c>
      <c r="D53" s="32"/>
      <c r="E53" s="32"/>
      <c r="F53" s="28"/>
      <c r="G53" s="29" t="s">
        <v>36</v>
      </c>
      <c r="H53" s="37">
        <f>COUNTIFS(Fichier_de_calcul!$L:$L,Facture_pour_Orange!$B53,Fichier_de_calcul!$M:$M,Facture_pour_Orange!$A53,Fichier_de_calcul!$O:$O,Facture_pour_Orange!$C53,Fichier_de_calcul!$E:$E,Facture_pour_Orange!$A$1)</f>
        <v>0</v>
      </c>
      <c r="I53" s="37">
        <f>SUMIFS(Fichier_de_calcul!Q:Q,Fichier_de_calcul!$L:$L,Facture_pour_Orange!$B53,Fichier_de_calcul!$M:$M,Facture_pour_Orange!$A53,Fichier_de_calcul!$O:$O,Facture_pour_Orange!$C53,Fichier_de_calcul!$E:$E,Facture_pour_Orange!$A$1)</f>
        <v>0</v>
      </c>
      <c r="J53" s="37">
        <f>SUMIFS(Fichier_de_calcul!R:R,Fichier_de_calcul!$L:$L,Facture_pour_Orange!$B53,Fichier_de_calcul!$M:$M,Facture_pour_Orange!$A53,Fichier_de_calcul!$O:$O,Facture_pour_Orange!$C53,Fichier_de_calcul!$E:$E,Facture_pour_Orange!$A$1)</f>
        <v>0</v>
      </c>
      <c r="K53" s="37">
        <f>SUMIFS(Fichier_de_calcul!S:S,Fichier_de_calcul!$L:$L,Facture_pour_Orange!$B53,Fichier_de_calcul!$M:$M,Facture_pour_Orange!$A53,Fichier_de_calcul!$O:$O,Facture_pour_Orange!$C53,Fichier_de_calcul!$E:$E,Facture_pour_Orange!$A$1)</f>
        <v>0</v>
      </c>
      <c r="L53" s="38">
        <f t="shared" si="9"/>
        <v>0</v>
      </c>
      <c r="M53" s="32"/>
      <c r="N53" s="32"/>
      <c r="O53" s="32"/>
      <c r="P53" s="32"/>
      <c r="Q53" s="32"/>
      <c r="R53" s="32"/>
      <c r="S53" s="32"/>
      <c r="T53" s="32"/>
      <c r="V53" s="32"/>
      <c r="W53" s="32"/>
      <c r="X53" s="32"/>
      <c r="Y53" s="32"/>
      <c r="Z53" s="32"/>
    </row>
    <row r="54" ht="12.0" hidden="1" customHeight="1" outlineLevel="1">
      <c r="A54" s="27" t="s">
        <v>15</v>
      </c>
      <c r="B54" s="27" t="s">
        <v>38</v>
      </c>
      <c r="C54" s="27" t="str">
        <f t="shared" si="8"/>
        <v>Bad Grid + Solar + GE</v>
      </c>
      <c r="D54" s="32"/>
      <c r="E54" s="32"/>
      <c r="F54" s="28"/>
      <c r="G54" s="29" t="s">
        <v>37</v>
      </c>
      <c r="H54" s="37">
        <f>COUNTIFS(Fichier_de_calcul!$L:$L,Facture_pour_Orange!$B54,Fichier_de_calcul!$M:$M,Facture_pour_Orange!$A54,Fichier_de_calcul!$O:$O,Facture_pour_Orange!$C54,Fichier_de_calcul!$E:$E,Facture_pour_Orange!$A$1)</f>
        <v>0</v>
      </c>
      <c r="I54" s="37">
        <f>SUMIFS(Fichier_de_calcul!Q:Q,Fichier_de_calcul!$L:$L,Facture_pour_Orange!$B54,Fichier_de_calcul!$M:$M,Facture_pour_Orange!$A54,Fichier_de_calcul!$O:$O,Facture_pour_Orange!$C54,Fichier_de_calcul!$E:$E,Facture_pour_Orange!$A$1)</f>
        <v>0</v>
      </c>
      <c r="J54" s="37">
        <f>SUMIFS(Fichier_de_calcul!R:R,Fichier_de_calcul!$L:$L,Facture_pour_Orange!$B54,Fichier_de_calcul!$M:$M,Facture_pour_Orange!$A54,Fichier_de_calcul!$O:$O,Facture_pour_Orange!$C54,Fichier_de_calcul!$E:$E,Facture_pour_Orange!$A$1)</f>
        <v>0</v>
      </c>
      <c r="K54" s="37">
        <f>SUMIFS(Fichier_de_calcul!S:S,Fichier_de_calcul!$L:$L,Facture_pour_Orange!$B54,Fichier_de_calcul!$M:$M,Facture_pour_Orange!$A54,Fichier_de_calcul!$O:$O,Facture_pour_Orange!$C54,Fichier_de_calcul!$E:$E,Facture_pour_Orange!$A$1)</f>
        <v>0</v>
      </c>
      <c r="L54" s="38">
        <f t="shared" si="9"/>
        <v>0</v>
      </c>
      <c r="M54" s="32"/>
      <c r="N54" s="32"/>
      <c r="O54" s="32"/>
      <c r="P54" s="32"/>
      <c r="Q54" s="32"/>
      <c r="R54" s="32"/>
      <c r="S54" s="32"/>
      <c r="T54" s="32"/>
      <c r="V54" s="32"/>
      <c r="W54" s="32"/>
      <c r="X54" s="32"/>
      <c r="Y54" s="32"/>
      <c r="Z54" s="32"/>
    </row>
    <row r="55" ht="12.0" hidden="1" customHeight="1" outlineLevel="1">
      <c r="A55" s="27" t="s">
        <v>15</v>
      </c>
      <c r="B55" s="27" t="s">
        <v>38</v>
      </c>
      <c r="C55" s="27" t="str">
        <f t="shared" si="8"/>
        <v>Bad Grid + GE</v>
      </c>
      <c r="D55" s="32"/>
      <c r="E55" s="32"/>
      <c r="F55" s="28"/>
      <c r="G55" s="29"/>
      <c r="H55" s="37">
        <f>COUNTIFS(Fichier_de_calcul!$L:$L,Facture_pour_Orange!$B55,Fichier_de_calcul!$M:$M,Facture_pour_Orange!$A55,Fichier_de_calcul!$O:$O,Facture_pour_Orange!$C55,Fichier_de_calcul!$E:$E,Facture_pour_Orange!$A$1)</f>
        <v>0</v>
      </c>
      <c r="I55" s="37">
        <f>SUMIFS(Fichier_de_calcul!Q:Q,Fichier_de_calcul!$L:$L,Facture_pour_Orange!$B55,Fichier_de_calcul!$M:$M,Facture_pour_Orange!$A55,Fichier_de_calcul!$O:$O,Facture_pour_Orange!$C55,Fichier_de_calcul!$E:$E,Facture_pour_Orange!$A$1)</f>
        <v>0</v>
      </c>
      <c r="J55" s="37">
        <f>SUMIFS(Fichier_de_calcul!R:R,Fichier_de_calcul!$L:$L,Facture_pour_Orange!$B55,Fichier_de_calcul!$M:$M,Facture_pour_Orange!$A55,Fichier_de_calcul!$O:$O,Facture_pour_Orange!$C55,Fichier_de_calcul!$E:$E,Facture_pour_Orange!$A$1)</f>
        <v>0</v>
      </c>
      <c r="K55" s="37">
        <f>SUMIFS(Fichier_de_calcul!S:S,Fichier_de_calcul!$L:$L,Facture_pour_Orange!$B55,Fichier_de_calcul!$M:$M,Facture_pour_Orange!$A55,Fichier_de_calcul!$O:$O,Facture_pour_Orange!$C55,Fichier_de_calcul!$E:$E,Facture_pour_Orange!$A$1)</f>
        <v>0</v>
      </c>
      <c r="L55" s="38">
        <f t="shared" si="9"/>
        <v>0</v>
      </c>
      <c r="M55" s="32"/>
      <c r="N55" s="32"/>
      <c r="O55" s="32"/>
      <c r="P55" s="32"/>
      <c r="Q55" s="32"/>
      <c r="R55" s="32"/>
      <c r="S55" s="32"/>
      <c r="T55" s="32"/>
      <c r="V55" s="32"/>
      <c r="W55" s="32"/>
      <c r="X55" s="32"/>
      <c r="Y55" s="32"/>
      <c r="Z55" s="32"/>
    </row>
    <row r="56" ht="12.0" hidden="1" customHeight="1" outlineLevel="1">
      <c r="A56" s="27" t="s">
        <v>15</v>
      </c>
      <c r="B56" s="27" t="s">
        <v>38</v>
      </c>
      <c r="C56" s="27" t="str">
        <f t="shared" si="8"/>
        <v>CSN</v>
      </c>
      <c r="D56" s="32"/>
      <c r="E56" s="32"/>
      <c r="F56" s="33"/>
      <c r="G56" s="34"/>
      <c r="H56" s="39">
        <f>COUNTIFS(Fichier_de_calcul!$L:$L,Facture_pour_Orange!$B56,Fichier_de_calcul!$M:$M,Facture_pour_Orange!$A56,Fichier_de_calcul!$O:$O,Facture_pour_Orange!$C56,Fichier_de_calcul!$E:$E,Facture_pour_Orange!$A$1)</f>
        <v>0</v>
      </c>
      <c r="I56" s="39">
        <f>SUMIFS(Fichier_de_calcul!Q:Q,Fichier_de_calcul!$L:$L,Facture_pour_Orange!$B56,Fichier_de_calcul!$M:$M,Facture_pour_Orange!$A56,Fichier_de_calcul!$O:$O,Facture_pour_Orange!$C56,Fichier_de_calcul!$E:$E,Facture_pour_Orange!$A$1)</f>
        <v>0</v>
      </c>
      <c r="J56" s="39">
        <f>SUMIFS(Fichier_de_calcul!R:R,Fichier_de_calcul!$L:$L,Facture_pour_Orange!$B56,Fichier_de_calcul!$M:$M,Facture_pour_Orange!$A56,Fichier_de_calcul!$O:$O,Facture_pour_Orange!$C56,Fichier_de_calcul!$E:$E,Facture_pour_Orange!$A$1)</f>
        <v>0</v>
      </c>
      <c r="K56" s="39">
        <f>SUMIFS(Fichier_de_calcul!S:S,Fichier_de_calcul!$L:$L,Facture_pour_Orange!$B56,Fichier_de_calcul!$M:$M,Facture_pour_Orange!$A56,Fichier_de_calcul!$O:$O,Facture_pour_Orange!$C56,Fichier_de_calcul!$E:$E,Facture_pour_Orange!$A$1)</f>
        <v>0</v>
      </c>
      <c r="L56" s="40">
        <f t="shared" si="9"/>
        <v>0</v>
      </c>
      <c r="M56" s="32"/>
      <c r="N56" s="32"/>
      <c r="O56" s="32"/>
      <c r="P56" s="32"/>
      <c r="Q56" s="32"/>
      <c r="R56" s="32"/>
      <c r="S56" s="32"/>
      <c r="T56" s="32"/>
      <c r="V56" s="32"/>
      <c r="W56" s="32"/>
      <c r="X56" s="32"/>
      <c r="Y56" s="32"/>
      <c r="Z56" s="32"/>
    </row>
    <row r="57" ht="15.0" customHeight="1" collapsed="1">
      <c r="A57" s="27"/>
      <c r="B57" s="27"/>
      <c r="C57" s="27"/>
      <c r="F57" s="23" t="s">
        <v>40</v>
      </c>
      <c r="G57" s="24" t="s">
        <v>14</v>
      </c>
      <c r="H57" s="25">
        <f t="shared" ref="H57:L57" si="10">SUM(H58:H72)</f>
        <v>3</v>
      </c>
      <c r="I57" s="25">
        <f t="shared" si="10"/>
        <v>127278.5334</v>
      </c>
      <c r="J57" s="25">
        <f t="shared" si="10"/>
        <v>158095.7116</v>
      </c>
      <c r="K57" s="25">
        <f t="shared" si="10"/>
        <v>295310.6447</v>
      </c>
      <c r="L57" s="26">
        <f t="shared" si="10"/>
        <v>580684.8897</v>
      </c>
    </row>
    <row r="58" ht="12.0" hidden="1" customHeight="1" outlineLevel="1">
      <c r="A58" s="27" t="s">
        <v>15</v>
      </c>
      <c r="B58" s="27" t="s">
        <v>39</v>
      </c>
      <c r="C58" s="27" t="str">
        <f t="shared" ref="C58:C72" si="11">C42</f>
        <v>Pure Solar</v>
      </c>
      <c r="D58" s="32"/>
      <c r="E58" s="32"/>
      <c r="F58" s="28"/>
      <c r="G58" s="29" t="s">
        <v>18</v>
      </c>
      <c r="H58" s="37">
        <f>COUNTIFS(Fichier_de_calcul!$L:$L,Facture_pour_Orange!$B58,Fichier_de_calcul!$M:$M,Facture_pour_Orange!$A58,Fichier_de_calcul!$O:$O,Facture_pour_Orange!$C58,Fichier_de_calcul!$E:$E,Facture_pour_Orange!$A$1)</f>
        <v>0</v>
      </c>
      <c r="I58" s="37">
        <f>SUMIFS(Fichier_de_calcul!Q:Q,Fichier_de_calcul!$L:$L,Facture_pour_Orange!$B58,Fichier_de_calcul!$M:$M,Facture_pour_Orange!$A58,Fichier_de_calcul!$O:$O,Facture_pour_Orange!$C58,Fichier_de_calcul!$E:$E,Facture_pour_Orange!$A$1)</f>
        <v>0</v>
      </c>
      <c r="J58" s="37">
        <f>SUMIFS(Fichier_de_calcul!R:R,Fichier_de_calcul!$L:$L,Facture_pour_Orange!$B58,Fichier_de_calcul!$M:$M,Facture_pour_Orange!$A58,Fichier_de_calcul!$O:$O,Facture_pour_Orange!$C58,Fichier_de_calcul!$E:$E,Facture_pour_Orange!$A$1)</f>
        <v>0</v>
      </c>
      <c r="K58" s="37">
        <f>SUMIFS(Fichier_de_calcul!S:S,Fichier_de_calcul!$L:$L,Facture_pour_Orange!$B58,Fichier_de_calcul!$M:$M,Facture_pour_Orange!$A58,Fichier_de_calcul!$O:$O,Facture_pour_Orange!$C58,Fichier_de_calcul!$E:$E,Facture_pour_Orange!$A$1)</f>
        <v>0</v>
      </c>
      <c r="L58" s="38">
        <f t="shared" ref="L58:L72" si="12">SUM(I58:K58)</f>
        <v>0</v>
      </c>
      <c r="M58" s="32"/>
      <c r="N58" s="32"/>
      <c r="O58" s="32"/>
      <c r="P58" s="32"/>
      <c r="Q58" s="32"/>
      <c r="R58" s="32"/>
      <c r="S58" s="32"/>
      <c r="T58" s="32"/>
      <c r="V58" s="32"/>
      <c r="W58" s="32"/>
      <c r="X58" s="32"/>
      <c r="Y58" s="32"/>
      <c r="Z58" s="32"/>
    </row>
    <row r="59" ht="12.0" hidden="1" customHeight="1" outlineLevel="1">
      <c r="A59" s="27" t="s">
        <v>15</v>
      </c>
      <c r="B59" s="27" t="s">
        <v>39</v>
      </c>
      <c r="C59" s="27" t="str">
        <f t="shared" si="11"/>
        <v>Hybrid Solaire S1</v>
      </c>
      <c r="D59" s="32"/>
      <c r="E59" s="32"/>
      <c r="F59" s="28"/>
      <c r="G59" s="29" t="s">
        <v>20</v>
      </c>
      <c r="H59" s="37">
        <f>COUNTIFS(Fichier_de_calcul!$L:$L,Facture_pour_Orange!$B59,Fichier_de_calcul!$M:$M,Facture_pour_Orange!$A59,Fichier_de_calcul!$O:$O,Facture_pour_Orange!$C59,Fichier_de_calcul!$E:$E,Facture_pour_Orange!$A$1)</f>
        <v>0</v>
      </c>
      <c r="I59" s="37">
        <f>SUMIFS(Fichier_de_calcul!Q:Q,Fichier_de_calcul!$L:$L,Facture_pour_Orange!$B59,Fichier_de_calcul!$M:$M,Facture_pour_Orange!$A59,Fichier_de_calcul!$O:$O,Facture_pour_Orange!$C59,Fichier_de_calcul!$E:$E,Facture_pour_Orange!$A$1)</f>
        <v>0</v>
      </c>
      <c r="J59" s="37">
        <f>SUMIFS(Fichier_de_calcul!R:R,Fichier_de_calcul!$L:$L,Facture_pour_Orange!$B59,Fichier_de_calcul!$M:$M,Facture_pour_Orange!$A59,Fichier_de_calcul!$O:$O,Facture_pour_Orange!$C59,Fichier_de_calcul!$E:$E,Facture_pour_Orange!$A$1)</f>
        <v>0</v>
      </c>
      <c r="K59" s="37">
        <f>SUMIFS(Fichier_de_calcul!S:S,Fichier_de_calcul!$L:$L,Facture_pour_Orange!$B59,Fichier_de_calcul!$M:$M,Facture_pour_Orange!$A59,Fichier_de_calcul!$O:$O,Facture_pour_Orange!$C59,Fichier_de_calcul!$E:$E,Facture_pour_Orange!$A$1)</f>
        <v>0</v>
      </c>
      <c r="L59" s="38">
        <f t="shared" si="12"/>
        <v>0</v>
      </c>
      <c r="M59" s="32"/>
      <c r="N59" s="32"/>
      <c r="O59" s="32"/>
      <c r="P59" s="32"/>
      <c r="Q59" s="32"/>
      <c r="R59" s="32"/>
      <c r="S59" s="32"/>
      <c r="T59" s="32"/>
      <c r="V59" s="32"/>
      <c r="W59" s="32"/>
      <c r="X59" s="32"/>
      <c r="Y59" s="32"/>
      <c r="Z59" s="32"/>
    </row>
    <row r="60" ht="12.0" hidden="1" customHeight="1" outlineLevel="1">
      <c r="A60" s="27" t="s">
        <v>15</v>
      </c>
      <c r="B60" s="27" t="s">
        <v>39</v>
      </c>
      <c r="C60" s="27" t="str">
        <f t="shared" si="11"/>
        <v>Hybrid Solaire S2</v>
      </c>
      <c r="D60" s="32"/>
      <c r="E60" s="32"/>
      <c r="F60" s="28"/>
      <c r="G60" s="29" t="s">
        <v>22</v>
      </c>
      <c r="H60" s="37">
        <f>COUNTIFS(Fichier_de_calcul!$L:$L,Facture_pour_Orange!$B60,Fichier_de_calcul!$M:$M,Facture_pour_Orange!$A60,Fichier_de_calcul!$O:$O,Facture_pour_Orange!$C60,Fichier_de_calcul!$E:$E,Facture_pour_Orange!$A$1)</f>
        <v>0</v>
      </c>
      <c r="I60" s="37">
        <f>SUMIFS(Fichier_de_calcul!Q:Q,Fichier_de_calcul!$L:$L,Facture_pour_Orange!$B60,Fichier_de_calcul!$M:$M,Facture_pour_Orange!$A60,Fichier_de_calcul!$O:$O,Facture_pour_Orange!$C60,Fichier_de_calcul!$E:$E,Facture_pour_Orange!$A$1)</f>
        <v>0</v>
      </c>
      <c r="J60" s="37">
        <f>SUMIFS(Fichier_de_calcul!R:R,Fichier_de_calcul!$L:$L,Facture_pour_Orange!$B60,Fichier_de_calcul!$M:$M,Facture_pour_Orange!$A60,Fichier_de_calcul!$O:$O,Facture_pour_Orange!$C60,Fichier_de_calcul!$E:$E,Facture_pour_Orange!$A$1)</f>
        <v>0</v>
      </c>
      <c r="K60" s="37">
        <f>SUMIFS(Fichier_de_calcul!S:S,Fichier_de_calcul!$L:$L,Facture_pour_Orange!$B60,Fichier_de_calcul!$M:$M,Facture_pour_Orange!$A60,Fichier_de_calcul!$O:$O,Facture_pour_Orange!$C60,Fichier_de_calcul!$E:$E,Facture_pour_Orange!$A$1)</f>
        <v>0</v>
      </c>
      <c r="L60" s="38">
        <f t="shared" si="12"/>
        <v>0</v>
      </c>
      <c r="M60" s="32"/>
      <c r="N60" s="32"/>
      <c r="O60" s="32"/>
      <c r="P60" s="32"/>
      <c r="Q60" s="32"/>
      <c r="R60" s="32"/>
      <c r="S60" s="32"/>
      <c r="T60" s="32"/>
      <c r="V60" s="32"/>
      <c r="W60" s="32"/>
      <c r="X60" s="32"/>
      <c r="Y60" s="32"/>
      <c r="Z60" s="32"/>
    </row>
    <row r="61" ht="12.0" hidden="1" customHeight="1" outlineLevel="1">
      <c r="A61" s="27" t="s">
        <v>15</v>
      </c>
      <c r="B61" s="27" t="s">
        <v>39</v>
      </c>
      <c r="C61" s="27" t="str">
        <f t="shared" si="11"/>
        <v>Hybrid Solaire S3</v>
      </c>
      <c r="D61" s="32"/>
      <c r="E61" s="32"/>
      <c r="F61" s="28"/>
      <c r="G61" s="29" t="s">
        <v>24</v>
      </c>
      <c r="H61" s="37">
        <f>COUNTIFS(Fichier_de_calcul!$L:$L,Facture_pour_Orange!$B61,Fichier_de_calcul!$M:$M,Facture_pour_Orange!$A61,Fichier_de_calcul!$O:$O,Facture_pour_Orange!$C61,Fichier_de_calcul!$E:$E,Facture_pour_Orange!$A$1)</f>
        <v>0</v>
      </c>
      <c r="I61" s="37">
        <f>SUMIFS(Fichier_de_calcul!Q:Q,Fichier_de_calcul!$L:$L,Facture_pour_Orange!$B61,Fichier_de_calcul!$M:$M,Facture_pour_Orange!$A61,Fichier_de_calcul!$O:$O,Facture_pour_Orange!$C61,Fichier_de_calcul!$E:$E,Facture_pour_Orange!$A$1)</f>
        <v>0</v>
      </c>
      <c r="J61" s="37">
        <f>SUMIFS(Fichier_de_calcul!R:R,Fichier_de_calcul!$L:$L,Facture_pour_Orange!$B61,Fichier_de_calcul!$M:$M,Facture_pour_Orange!$A61,Fichier_de_calcul!$O:$O,Facture_pour_Orange!$C61,Fichier_de_calcul!$E:$E,Facture_pour_Orange!$A$1)</f>
        <v>0</v>
      </c>
      <c r="K61" s="37">
        <f>SUMIFS(Fichier_de_calcul!S:S,Fichier_de_calcul!$L:$L,Facture_pour_Orange!$B61,Fichier_de_calcul!$M:$M,Facture_pour_Orange!$A61,Fichier_de_calcul!$O:$O,Facture_pour_Orange!$C61,Fichier_de_calcul!$E:$E,Facture_pour_Orange!$A$1)</f>
        <v>0</v>
      </c>
      <c r="L61" s="38">
        <f t="shared" si="12"/>
        <v>0</v>
      </c>
      <c r="M61" s="32"/>
      <c r="N61" s="32"/>
      <c r="O61" s="32"/>
      <c r="P61" s="32"/>
      <c r="Q61" s="32"/>
      <c r="R61" s="32"/>
      <c r="S61" s="32"/>
      <c r="T61" s="32"/>
      <c r="V61" s="32"/>
      <c r="W61" s="32"/>
      <c r="X61" s="32"/>
      <c r="Y61" s="32"/>
      <c r="Z61" s="32"/>
    </row>
    <row r="62" ht="12.0" hidden="1" customHeight="1" outlineLevel="1">
      <c r="A62" s="27" t="s">
        <v>15</v>
      </c>
      <c r="B62" s="27" t="s">
        <v>39</v>
      </c>
      <c r="C62" s="27" t="str">
        <f t="shared" si="11"/>
        <v>HGB</v>
      </c>
      <c r="D62" s="32"/>
      <c r="E62" s="32"/>
      <c r="F62" s="28"/>
      <c r="G62" s="29" t="s">
        <v>26</v>
      </c>
      <c r="H62" s="37">
        <f>COUNTIFS(Fichier_de_calcul!$L:$L,Facture_pour_Orange!$B62,Fichier_de_calcul!$M:$M,Facture_pour_Orange!$A62,Fichier_de_calcul!$O:$O,Facture_pour_Orange!$C62,Fichier_de_calcul!$E:$E,Facture_pour_Orange!$A$1)</f>
        <v>0</v>
      </c>
      <c r="I62" s="37">
        <f>SUMIFS(Fichier_de_calcul!Q:Q,Fichier_de_calcul!$L:$L,Facture_pour_Orange!$B62,Fichier_de_calcul!$M:$M,Facture_pour_Orange!$A62,Fichier_de_calcul!$O:$O,Facture_pour_Orange!$C62,Fichier_de_calcul!$E:$E,Facture_pour_Orange!$A$1)</f>
        <v>0</v>
      </c>
      <c r="J62" s="37">
        <f>SUMIFS(Fichier_de_calcul!R:R,Fichier_de_calcul!$L:$L,Facture_pour_Orange!$B62,Fichier_de_calcul!$M:$M,Facture_pour_Orange!$A62,Fichier_de_calcul!$O:$O,Facture_pour_Orange!$C62,Fichier_de_calcul!$E:$E,Facture_pour_Orange!$A$1)</f>
        <v>0</v>
      </c>
      <c r="K62" s="37">
        <f>SUMIFS(Fichier_de_calcul!S:S,Fichier_de_calcul!$L:$L,Facture_pour_Orange!$B62,Fichier_de_calcul!$M:$M,Facture_pour_Orange!$A62,Fichier_de_calcul!$O:$O,Facture_pour_Orange!$C62,Fichier_de_calcul!$E:$E,Facture_pour_Orange!$A$1)</f>
        <v>0</v>
      </c>
      <c r="L62" s="38">
        <f t="shared" si="12"/>
        <v>0</v>
      </c>
      <c r="M62" s="32"/>
      <c r="N62" s="32"/>
      <c r="O62" s="32"/>
      <c r="P62" s="32"/>
      <c r="Q62" s="32"/>
      <c r="R62" s="32"/>
      <c r="S62" s="32"/>
      <c r="T62" s="32"/>
      <c r="V62" s="32"/>
      <c r="W62" s="32"/>
      <c r="X62" s="32"/>
      <c r="Y62" s="32"/>
      <c r="Z62" s="32"/>
    </row>
    <row r="63" ht="12.0" hidden="1" customHeight="1" outlineLevel="1">
      <c r="A63" s="27" t="s">
        <v>15</v>
      </c>
      <c r="B63" s="27" t="s">
        <v>39</v>
      </c>
      <c r="C63" s="27" t="str">
        <f t="shared" si="11"/>
        <v>Good Grid - No GE</v>
      </c>
      <c r="D63" s="32"/>
      <c r="E63" s="32"/>
      <c r="F63" s="28"/>
      <c r="G63" s="29" t="s">
        <v>27</v>
      </c>
      <c r="H63" s="37">
        <f>COUNTIFS(Fichier_de_calcul!$L:$L,Facture_pour_Orange!$B63,Fichier_de_calcul!$M:$M,Facture_pour_Orange!$A63,Fichier_de_calcul!$O:$O,Facture_pour_Orange!$C63,Fichier_de_calcul!$E:$E,Facture_pour_Orange!$A$1)</f>
        <v>3</v>
      </c>
      <c r="I63" s="37">
        <f>SUMIFS(Fichier_de_calcul!Q:Q,Fichier_de_calcul!$L:$L,Facture_pour_Orange!$B63,Fichier_de_calcul!$M:$M,Facture_pour_Orange!$A63,Fichier_de_calcul!$O:$O,Facture_pour_Orange!$C63,Fichier_de_calcul!$E:$E,Facture_pour_Orange!$A$1)</f>
        <v>127278.5334</v>
      </c>
      <c r="J63" s="37">
        <f>SUMIFS(Fichier_de_calcul!R:R,Fichier_de_calcul!$L:$L,Facture_pour_Orange!$B63,Fichier_de_calcul!$M:$M,Facture_pour_Orange!$A63,Fichier_de_calcul!$O:$O,Facture_pour_Orange!$C63,Fichier_de_calcul!$E:$E,Facture_pour_Orange!$A$1)</f>
        <v>158095.7116</v>
      </c>
      <c r="K63" s="37">
        <f>SUMIFS(Fichier_de_calcul!S:S,Fichier_de_calcul!$L:$L,Facture_pour_Orange!$B63,Fichier_de_calcul!$M:$M,Facture_pour_Orange!$A63,Fichier_de_calcul!$O:$O,Facture_pour_Orange!$C63,Fichier_de_calcul!$E:$E,Facture_pour_Orange!$A$1)</f>
        <v>295310.6447</v>
      </c>
      <c r="L63" s="38">
        <f t="shared" si="12"/>
        <v>580684.8897</v>
      </c>
      <c r="M63" s="32"/>
      <c r="N63" s="32"/>
      <c r="O63" s="32"/>
      <c r="P63" s="32"/>
      <c r="Q63" s="32"/>
      <c r="R63" s="32"/>
      <c r="S63" s="32"/>
      <c r="T63" s="32"/>
      <c r="V63" s="32"/>
      <c r="W63" s="32"/>
      <c r="X63" s="32"/>
      <c r="Y63" s="32"/>
      <c r="Z63" s="32"/>
    </row>
    <row r="64" ht="12.0" hidden="1" customHeight="1" outlineLevel="1">
      <c r="A64" s="27" t="s">
        <v>15</v>
      </c>
      <c r="B64" s="27" t="s">
        <v>39</v>
      </c>
      <c r="C64" s="27" t="str">
        <f t="shared" si="11"/>
        <v>Good Grid - No GE 12h</v>
      </c>
      <c r="D64" s="32"/>
      <c r="E64" s="32"/>
      <c r="F64" s="28"/>
      <c r="G64" s="29" t="s">
        <v>29</v>
      </c>
      <c r="H64" s="37">
        <f>COUNTIFS(Fichier_de_calcul!$L:$L,Facture_pour_Orange!$B64,Fichier_de_calcul!$M:$M,Facture_pour_Orange!$A64,Fichier_de_calcul!$O:$O,Facture_pour_Orange!$C64,Fichier_de_calcul!$E:$E,Facture_pour_Orange!$A$1)</f>
        <v>0</v>
      </c>
      <c r="I64" s="37">
        <f>SUMIFS(Fichier_de_calcul!Q:Q,Fichier_de_calcul!$L:$L,Facture_pour_Orange!$B64,Fichier_de_calcul!$M:$M,Facture_pour_Orange!$A64,Fichier_de_calcul!$O:$O,Facture_pour_Orange!$C64,Fichier_de_calcul!$E:$E,Facture_pour_Orange!$A$1)</f>
        <v>0</v>
      </c>
      <c r="J64" s="37">
        <f>SUMIFS(Fichier_de_calcul!R:R,Fichier_de_calcul!$L:$L,Facture_pour_Orange!$B64,Fichier_de_calcul!$M:$M,Facture_pour_Orange!$A64,Fichier_de_calcul!$O:$O,Facture_pour_Orange!$C64,Fichier_de_calcul!$E:$E,Facture_pour_Orange!$A$1)</f>
        <v>0</v>
      </c>
      <c r="K64" s="37">
        <f>SUMIFS(Fichier_de_calcul!S:S,Fichier_de_calcul!$L:$L,Facture_pour_Orange!$B64,Fichier_de_calcul!$M:$M,Facture_pour_Orange!$A64,Fichier_de_calcul!$O:$O,Facture_pour_Orange!$C64,Fichier_de_calcul!$E:$E,Facture_pour_Orange!$A$1)</f>
        <v>0</v>
      </c>
      <c r="L64" s="38">
        <f t="shared" si="12"/>
        <v>0</v>
      </c>
      <c r="M64" s="32"/>
      <c r="N64" s="32"/>
      <c r="O64" s="32"/>
      <c r="P64" s="32"/>
      <c r="Q64" s="32"/>
      <c r="R64" s="32"/>
      <c r="S64" s="32"/>
      <c r="T64" s="32"/>
      <c r="V64" s="32"/>
      <c r="W64" s="32"/>
      <c r="X64" s="32"/>
      <c r="Y64" s="32"/>
      <c r="Z64" s="32"/>
    </row>
    <row r="65" ht="12.0" hidden="1" customHeight="1" outlineLevel="1">
      <c r="A65" s="27" t="s">
        <v>15</v>
      </c>
      <c r="B65" s="27" t="s">
        <v>39</v>
      </c>
      <c r="C65" s="27" t="str">
        <f t="shared" si="11"/>
        <v>Good Grid + Solar + No GE</v>
      </c>
      <c r="D65" s="32"/>
      <c r="E65" s="32"/>
      <c r="F65" s="28"/>
      <c r="G65" s="29" t="s">
        <v>31</v>
      </c>
      <c r="H65" s="37">
        <f>COUNTIFS(Fichier_de_calcul!$L:$L,Facture_pour_Orange!$B65,Fichier_de_calcul!$M:$M,Facture_pour_Orange!$A65,Fichier_de_calcul!$O:$O,Facture_pour_Orange!$C65,Fichier_de_calcul!$E:$E,Facture_pour_Orange!$A$1)</f>
        <v>0</v>
      </c>
      <c r="I65" s="37">
        <f>SUMIFS(Fichier_de_calcul!Q:Q,Fichier_de_calcul!$L:$L,Facture_pour_Orange!$B65,Fichier_de_calcul!$M:$M,Facture_pour_Orange!$A65,Fichier_de_calcul!$O:$O,Facture_pour_Orange!$C65,Fichier_de_calcul!$E:$E,Facture_pour_Orange!$A$1)</f>
        <v>0</v>
      </c>
      <c r="J65" s="37">
        <f>SUMIFS(Fichier_de_calcul!R:R,Fichier_de_calcul!$L:$L,Facture_pour_Orange!$B65,Fichier_de_calcul!$M:$M,Facture_pour_Orange!$A65,Fichier_de_calcul!$O:$O,Facture_pour_Orange!$C65,Fichier_de_calcul!$E:$E,Facture_pour_Orange!$A$1)</f>
        <v>0</v>
      </c>
      <c r="K65" s="37">
        <f>SUMIFS(Fichier_de_calcul!S:S,Fichier_de_calcul!$L:$L,Facture_pour_Orange!$B65,Fichier_de_calcul!$M:$M,Facture_pour_Orange!$A65,Fichier_de_calcul!$O:$O,Facture_pour_Orange!$C65,Fichier_de_calcul!$E:$E,Facture_pour_Orange!$A$1)</f>
        <v>0</v>
      </c>
      <c r="L65" s="38">
        <f t="shared" si="12"/>
        <v>0</v>
      </c>
      <c r="M65" s="32"/>
      <c r="N65" s="32"/>
      <c r="O65" s="32"/>
      <c r="P65" s="32"/>
      <c r="Q65" s="32"/>
      <c r="R65" s="32"/>
      <c r="S65" s="32"/>
      <c r="T65" s="32"/>
      <c r="V65" s="32"/>
      <c r="W65" s="32"/>
      <c r="X65" s="32"/>
      <c r="Y65" s="32"/>
      <c r="Z65" s="32"/>
    </row>
    <row r="66" ht="12.0" hidden="1" customHeight="1" outlineLevel="1">
      <c r="A66" s="27" t="s">
        <v>15</v>
      </c>
      <c r="B66" s="27" t="s">
        <v>39</v>
      </c>
      <c r="C66" s="27" t="str">
        <f t="shared" si="11"/>
        <v>Good Grid - GE</v>
      </c>
      <c r="D66" s="32"/>
      <c r="E66" s="32"/>
      <c r="F66" s="28"/>
      <c r="G66" s="29" t="s">
        <v>33</v>
      </c>
      <c r="H66" s="37">
        <f>COUNTIFS(Fichier_de_calcul!$L:$L,Facture_pour_Orange!$B66,Fichier_de_calcul!$M:$M,Facture_pour_Orange!$A66,Fichier_de_calcul!$O:$O,Facture_pour_Orange!$C66,Fichier_de_calcul!$E:$E,Facture_pour_Orange!$A$1)</f>
        <v>0</v>
      </c>
      <c r="I66" s="37">
        <f>SUMIFS(Fichier_de_calcul!Q:Q,Fichier_de_calcul!$L:$L,Facture_pour_Orange!$B66,Fichier_de_calcul!$M:$M,Facture_pour_Orange!$A66,Fichier_de_calcul!$O:$O,Facture_pour_Orange!$C66,Fichier_de_calcul!$E:$E,Facture_pour_Orange!$A$1)</f>
        <v>0</v>
      </c>
      <c r="J66" s="37">
        <f>SUMIFS(Fichier_de_calcul!R:R,Fichier_de_calcul!$L:$L,Facture_pour_Orange!$B66,Fichier_de_calcul!$M:$M,Facture_pour_Orange!$A66,Fichier_de_calcul!$O:$O,Facture_pour_Orange!$C66,Fichier_de_calcul!$E:$E,Facture_pour_Orange!$A$1)</f>
        <v>0</v>
      </c>
      <c r="K66" s="37">
        <f>SUMIFS(Fichier_de_calcul!S:S,Fichier_de_calcul!$L:$L,Facture_pour_Orange!$B66,Fichier_de_calcul!$M:$M,Facture_pour_Orange!$A66,Fichier_de_calcul!$O:$O,Facture_pour_Orange!$C66,Fichier_de_calcul!$E:$E,Facture_pour_Orange!$A$1)</f>
        <v>0</v>
      </c>
      <c r="L66" s="38">
        <f t="shared" si="12"/>
        <v>0</v>
      </c>
      <c r="M66" s="32"/>
      <c r="N66" s="32"/>
      <c r="O66" s="32"/>
      <c r="P66" s="32"/>
      <c r="Q66" s="32"/>
      <c r="R66" s="32"/>
      <c r="S66" s="32"/>
      <c r="T66" s="32"/>
      <c r="V66" s="32"/>
      <c r="W66" s="32"/>
      <c r="X66" s="32"/>
      <c r="Y66" s="32"/>
      <c r="Z66" s="32"/>
    </row>
    <row r="67" ht="12.0" hidden="1" customHeight="1" outlineLevel="1">
      <c r="A67" s="27" t="s">
        <v>15</v>
      </c>
      <c r="B67" s="27" t="s">
        <v>39</v>
      </c>
      <c r="C67" s="27" t="str">
        <f t="shared" si="11"/>
        <v>Good Grid GE longues coupures</v>
      </c>
      <c r="D67" s="32"/>
      <c r="E67" s="32"/>
      <c r="F67" s="28"/>
      <c r="G67" s="29" t="s">
        <v>31</v>
      </c>
      <c r="H67" s="37">
        <f>COUNTIFS(Fichier_de_calcul!$L:$L,Facture_pour_Orange!$B67,Fichier_de_calcul!$M:$M,Facture_pour_Orange!$A67,Fichier_de_calcul!$O:$O,Facture_pour_Orange!$C67,Fichier_de_calcul!$E:$E,Facture_pour_Orange!$A$1)</f>
        <v>0</v>
      </c>
      <c r="I67" s="37">
        <f>SUMIFS(Fichier_de_calcul!Q:Q,Fichier_de_calcul!$L:$L,Facture_pour_Orange!$B67,Fichier_de_calcul!$M:$M,Facture_pour_Orange!$A67,Fichier_de_calcul!$O:$O,Facture_pour_Orange!$C67,Fichier_de_calcul!$E:$E,Facture_pour_Orange!$A$1)</f>
        <v>0</v>
      </c>
      <c r="J67" s="37">
        <f>SUMIFS(Fichier_de_calcul!R:R,Fichier_de_calcul!$L:$L,Facture_pour_Orange!$B67,Fichier_de_calcul!$M:$M,Facture_pour_Orange!$A67,Fichier_de_calcul!$O:$O,Facture_pour_Orange!$C67,Fichier_de_calcul!$E:$E,Facture_pour_Orange!$A$1)</f>
        <v>0</v>
      </c>
      <c r="K67" s="37">
        <f>SUMIFS(Fichier_de_calcul!S:S,Fichier_de_calcul!$L:$L,Facture_pour_Orange!$B67,Fichier_de_calcul!$M:$M,Facture_pour_Orange!$A67,Fichier_de_calcul!$O:$O,Facture_pour_Orange!$C67,Fichier_de_calcul!$E:$E,Facture_pour_Orange!$A$1)</f>
        <v>0</v>
      </c>
      <c r="L67" s="38">
        <f t="shared" si="12"/>
        <v>0</v>
      </c>
      <c r="M67" s="32"/>
      <c r="N67" s="32"/>
      <c r="O67" s="32"/>
      <c r="P67" s="32"/>
      <c r="Q67" s="32"/>
      <c r="R67" s="32"/>
      <c r="S67" s="32"/>
      <c r="T67" s="32"/>
      <c r="V67" s="32"/>
      <c r="W67" s="32"/>
      <c r="X67" s="32"/>
      <c r="Y67" s="32"/>
      <c r="Z67" s="32"/>
    </row>
    <row r="68" ht="12.0" hidden="1" customHeight="1" outlineLevel="1">
      <c r="A68" s="27" t="s">
        <v>15</v>
      </c>
      <c r="B68" s="27" t="s">
        <v>39</v>
      </c>
      <c r="C68" s="27" t="str">
        <f t="shared" si="11"/>
        <v>Medium Grid - GE</v>
      </c>
      <c r="D68" s="32"/>
      <c r="E68" s="32"/>
      <c r="F68" s="28"/>
      <c r="G68" s="29" t="s">
        <v>33</v>
      </c>
      <c r="H68" s="37">
        <f>COUNTIFS(Fichier_de_calcul!$L:$L,Facture_pour_Orange!$B68,Fichier_de_calcul!$M:$M,Facture_pour_Orange!$A68,Fichier_de_calcul!$O:$O,Facture_pour_Orange!$C68,Fichier_de_calcul!$E:$E,Facture_pour_Orange!$A$1)</f>
        <v>0</v>
      </c>
      <c r="I68" s="37">
        <f>SUMIFS(Fichier_de_calcul!Q:Q,Fichier_de_calcul!$L:$L,Facture_pour_Orange!$B68,Fichier_de_calcul!$M:$M,Facture_pour_Orange!$A68,Fichier_de_calcul!$O:$O,Facture_pour_Orange!$C68,Fichier_de_calcul!$E:$E,Facture_pour_Orange!$A$1)</f>
        <v>0</v>
      </c>
      <c r="J68" s="37">
        <f>SUMIFS(Fichier_de_calcul!R:R,Fichier_de_calcul!$L:$L,Facture_pour_Orange!$B68,Fichier_de_calcul!$M:$M,Facture_pour_Orange!$A68,Fichier_de_calcul!$O:$O,Facture_pour_Orange!$C68,Fichier_de_calcul!$E:$E,Facture_pour_Orange!$A$1)</f>
        <v>0</v>
      </c>
      <c r="K68" s="37">
        <f>SUMIFS(Fichier_de_calcul!S:S,Fichier_de_calcul!$L:$L,Facture_pour_Orange!$B68,Fichier_de_calcul!$M:$M,Facture_pour_Orange!$A68,Fichier_de_calcul!$O:$O,Facture_pour_Orange!$C68,Fichier_de_calcul!$E:$E,Facture_pour_Orange!$A$1)</f>
        <v>0</v>
      </c>
      <c r="L68" s="38">
        <f t="shared" si="12"/>
        <v>0</v>
      </c>
      <c r="M68" s="32"/>
      <c r="N68" s="32"/>
      <c r="O68" s="32"/>
      <c r="P68" s="32"/>
      <c r="Q68" s="32"/>
      <c r="R68" s="32"/>
      <c r="S68" s="32"/>
      <c r="T68" s="32"/>
      <c r="V68" s="32"/>
      <c r="W68" s="32"/>
      <c r="X68" s="32"/>
      <c r="Y68" s="32"/>
      <c r="Z68" s="32"/>
    </row>
    <row r="69" ht="12.0" hidden="1" customHeight="1" outlineLevel="1">
      <c r="A69" s="27" t="s">
        <v>15</v>
      </c>
      <c r="B69" s="27" t="s">
        <v>39</v>
      </c>
      <c r="C69" s="27" t="str">
        <f t="shared" si="11"/>
        <v>Medium Grid GE longues coupures</v>
      </c>
      <c r="D69" s="32"/>
      <c r="E69" s="32"/>
      <c r="F69" s="28"/>
      <c r="G69" s="29" t="s">
        <v>36</v>
      </c>
      <c r="H69" s="37">
        <f>COUNTIFS(Fichier_de_calcul!$L:$L,Facture_pour_Orange!$B69,Fichier_de_calcul!$M:$M,Facture_pour_Orange!$A69,Fichier_de_calcul!$O:$O,Facture_pour_Orange!$C69,Fichier_de_calcul!$E:$E,Facture_pour_Orange!$A$1)</f>
        <v>0</v>
      </c>
      <c r="I69" s="37">
        <f>SUMIFS(Fichier_de_calcul!Q:Q,Fichier_de_calcul!$L:$L,Facture_pour_Orange!$B69,Fichier_de_calcul!$M:$M,Facture_pour_Orange!$A69,Fichier_de_calcul!$O:$O,Facture_pour_Orange!$C69,Fichier_de_calcul!$E:$E,Facture_pour_Orange!$A$1)</f>
        <v>0</v>
      </c>
      <c r="J69" s="37">
        <f>SUMIFS(Fichier_de_calcul!R:R,Fichier_de_calcul!$L:$L,Facture_pour_Orange!$B69,Fichier_de_calcul!$M:$M,Facture_pour_Orange!$A69,Fichier_de_calcul!$O:$O,Facture_pour_Orange!$C69,Fichier_de_calcul!$E:$E,Facture_pour_Orange!$A$1)</f>
        <v>0</v>
      </c>
      <c r="K69" s="37">
        <f>SUMIFS(Fichier_de_calcul!S:S,Fichier_de_calcul!$L:$L,Facture_pour_Orange!$B69,Fichier_de_calcul!$M:$M,Facture_pour_Orange!$A69,Fichier_de_calcul!$O:$O,Facture_pour_Orange!$C69,Fichier_de_calcul!$E:$E,Facture_pour_Orange!$A$1)</f>
        <v>0</v>
      </c>
      <c r="L69" s="38">
        <f t="shared" si="12"/>
        <v>0</v>
      </c>
      <c r="M69" s="32"/>
      <c r="N69" s="32"/>
      <c r="O69" s="32"/>
      <c r="P69" s="32"/>
      <c r="Q69" s="32"/>
      <c r="R69" s="32"/>
      <c r="S69" s="32"/>
      <c r="T69" s="32"/>
      <c r="V69" s="32"/>
      <c r="W69" s="32"/>
      <c r="X69" s="32"/>
      <c r="Y69" s="32"/>
      <c r="Z69" s="32"/>
    </row>
    <row r="70" ht="12.0" hidden="1" customHeight="1" outlineLevel="1">
      <c r="A70" s="27" t="s">
        <v>15</v>
      </c>
      <c r="B70" s="27" t="s">
        <v>39</v>
      </c>
      <c r="C70" s="27" t="str">
        <f t="shared" si="11"/>
        <v>Bad Grid + Solar + GE</v>
      </c>
      <c r="D70" s="32"/>
      <c r="E70" s="32"/>
      <c r="F70" s="28"/>
      <c r="G70" s="29" t="s">
        <v>37</v>
      </c>
      <c r="H70" s="37">
        <f>COUNTIFS(Fichier_de_calcul!$L:$L,Facture_pour_Orange!$B70,Fichier_de_calcul!$M:$M,Facture_pour_Orange!$A70,Fichier_de_calcul!$O:$O,Facture_pour_Orange!$C70,Fichier_de_calcul!$E:$E,Facture_pour_Orange!$A$1)</f>
        <v>0</v>
      </c>
      <c r="I70" s="37">
        <f>SUMIFS(Fichier_de_calcul!Q:Q,Fichier_de_calcul!$L:$L,Facture_pour_Orange!$B70,Fichier_de_calcul!$M:$M,Facture_pour_Orange!$A70,Fichier_de_calcul!$O:$O,Facture_pour_Orange!$C70,Fichier_de_calcul!$E:$E,Facture_pour_Orange!$A$1)</f>
        <v>0</v>
      </c>
      <c r="J70" s="37">
        <f>SUMIFS(Fichier_de_calcul!R:R,Fichier_de_calcul!$L:$L,Facture_pour_Orange!$B70,Fichier_de_calcul!$M:$M,Facture_pour_Orange!$A70,Fichier_de_calcul!$O:$O,Facture_pour_Orange!$C70,Fichier_de_calcul!$E:$E,Facture_pour_Orange!$A$1)</f>
        <v>0</v>
      </c>
      <c r="K70" s="37">
        <f>SUMIFS(Fichier_de_calcul!S:S,Fichier_de_calcul!$L:$L,Facture_pour_Orange!$B70,Fichier_de_calcul!$M:$M,Facture_pour_Orange!$A70,Fichier_de_calcul!$O:$O,Facture_pour_Orange!$C70,Fichier_de_calcul!$E:$E,Facture_pour_Orange!$A$1)</f>
        <v>0</v>
      </c>
      <c r="L70" s="38">
        <f t="shared" si="12"/>
        <v>0</v>
      </c>
      <c r="M70" s="32"/>
      <c r="N70" s="32"/>
      <c r="O70" s="32"/>
      <c r="P70" s="32"/>
      <c r="Q70" s="32"/>
      <c r="R70" s="32"/>
      <c r="S70" s="32"/>
      <c r="T70" s="32"/>
      <c r="V70" s="32"/>
      <c r="W70" s="32"/>
      <c r="X70" s="32"/>
      <c r="Y70" s="32"/>
      <c r="Z70" s="32"/>
    </row>
    <row r="71" ht="12.0" hidden="1" customHeight="1" outlineLevel="1">
      <c r="A71" s="27" t="s">
        <v>15</v>
      </c>
      <c r="B71" s="27" t="s">
        <v>39</v>
      </c>
      <c r="C71" s="27" t="str">
        <f t="shared" si="11"/>
        <v>Bad Grid + GE</v>
      </c>
      <c r="D71" s="32"/>
      <c r="E71" s="32"/>
      <c r="F71" s="28"/>
      <c r="G71" s="29"/>
      <c r="H71" s="37">
        <f>COUNTIFS(Fichier_de_calcul!$L:$L,Facture_pour_Orange!$B71,Fichier_de_calcul!$M:$M,Facture_pour_Orange!$A71,Fichier_de_calcul!$O:$O,Facture_pour_Orange!$C71,Fichier_de_calcul!$E:$E,Facture_pour_Orange!$A$1)</f>
        <v>0</v>
      </c>
      <c r="I71" s="37">
        <f>SUMIFS(Fichier_de_calcul!Q:Q,Fichier_de_calcul!$L:$L,Facture_pour_Orange!$B71,Fichier_de_calcul!$M:$M,Facture_pour_Orange!$A71,Fichier_de_calcul!$O:$O,Facture_pour_Orange!$C71,Fichier_de_calcul!$E:$E,Facture_pour_Orange!$A$1)</f>
        <v>0</v>
      </c>
      <c r="J71" s="37">
        <f>SUMIFS(Fichier_de_calcul!R:R,Fichier_de_calcul!$L:$L,Facture_pour_Orange!$B71,Fichier_de_calcul!$M:$M,Facture_pour_Orange!$A71,Fichier_de_calcul!$O:$O,Facture_pour_Orange!$C71,Fichier_de_calcul!$E:$E,Facture_pour_Orange!$A$1)</f>
        <v>0</v>
      </c>
      <c r="K71" s="37">
        <f>SUMIFS(Fichier_de_calcul!S:S,Fichier_de_calcul!$L:$L,Facture_pour_Orange!$B71,Fichier_de_calcul!$M:$M,Facture_pour_Orange!$A71,Fichier_de_calcul!$O:$O,Facture_pour_Orange!$C71,Fichier_de_calcul!$E:$E,Facture_pour_Orange!$A$1)</f>
        <v>0</v>
      </c>
      <c r="L71" s="38">
        <f t="shared" si="12"/>
        <v>0</v>
      </c>
      <c r="M71" s="32"/>
      <c r="N71" s="32"/>
      <c r="O71" s="32"/>
      <c r="P71" s="32"/>
      <c r="Q71" s="32"/>
      <c r="R71" s="32"/>
      <c r="S71" s="32"/>
      <c r="T71" s="32"/>
      <c r="V71" s="32"/>
      <c r="W71" s="32"/>
      <c r="X71" s="32"/>
      <c r="Y71" s="32"/>
      <c r="Z71" s="32"/>
    </row>
    <row r="72" ht="12.0" hidden="1" customHeight="1" outlineLevel="1">
      <c r="A72" s="27" t="s">
        <v>15</v>
      </c>
      <c r="B72" s="27" t="s">
        <v>39</v>
      </c>
      <c r="C72" s="27" t="str">
        <f t="shared" si="11"/>
        <v>CSN</v>
      </c>
      <c r="D72" s="32"/>
      <c r="E72" s="32"/>
      <c r="F72" s="33"/>
      <c r="G72" s="34"/>
      <c r="H72" s="39">
        <f>COUNTIFS(Fichier_de_calcul!$L:$L,Facture_pour_Orange!$B72,Fichier_de_calcul!$M:$M,Facture_pour_Orange!$A72,Fichier_de_calcul!$O:$O,Facture_pour_Orange!$C72,Fichier_de_calcul!$E:$E,Facture_pour_Orange!$A$1)</f>
        <v>0</v>
      </c>
      <c r="I72" s="39">
        <f>SUMIFS(Fichier_de_calcul!Q:Q,Fichier_de_calcul!$L:$L,Facture_pour_Orange!$B72,Fichier_de_calcul!$M:$M,Facture_pour_Orange!$A72,Fichier_de_calcul!$O:$O,Facture_pour_Orange!$C72,Fichier_de_calcul!$E:$E,Facture_pour_Orange!$A$1)</f>
        <v>0</v>
      </c>
      <c r="J72" s="39">
        <f>SUMIFS(Fichier_de_calcul!R:R,Fichier_de_calcul!$L:$L,Facture_pour_Orange!$B72,Fichier_de_calcul!$M:$M,Facture_pour_Orange!$A72,Fichier_de_calcul!$O:$O,Facture_pour_Orange!$C72,Fichier_de_calcul!$E:$E,Facture_pour_Orange!$A$1)</f>
        <v>0</v>
      </c>
      <c r="K72" s="39">
        <f>SUMIFS(Fichier_de_calcul!S:S,Fichier_de_calcul!$L:$L,Facture_pour_Orange!$B72,Fichier_de_calcul!$M:$M,Facture_pour_Orange!$A72,Fichier_de_calcul!$O:$O,Facture_pour_Orange!$C72,Fichier_de_calcul!$E:$E,Facture_pour_Orange!$A$1)</f>
        <v>0</v>
      </c>
      <c r="L72" s="40">
        <f t="shared" si="12"/>
        <v>0</v>
      </c>
      <c r="M72" s="32"/>
      <c r="N72" s="32"/>
      <c r="O72" s="32"/>
      <c r="P72" s="32"/>
      <c r="Q72" s="32"/>
      <c r="R72" s="32"/>
      <c r="S72" s="32"/>
      <c r="T72" s="32"/>
      <c r="V72" s="32"/>
      <c r="W72" s="32"/>
      <c r="X72" s="32"/>
      <c r="Y72" s="32"/>
      <c r="Z72" s="32"/>
    </row>
    <row r="73" ht="15.0" customHeight="1" collapsed="1">
      <c r="A73" s="2"/>
      <c r="B73" s="2"/>
      <c r="C73" s="2"/>
      <c r="F73" s="41" t="s">
        <v>41</v>
      </c>
      <c r="G73" s="42"/>
      <c r="H73" s="43">
        <f t="shared" ref="H73:L73" si="13">H74+H90+H106+H122</f>
        <v>692</v>
      </c>
      <c r="I73" s="43">
        <f t="shared" si="13"/>
        <v>29700163.51</v>
      </c>
      <c r="J73" s="43">
        <f t="shared" si="13"/>
        <v>184381102.7</v>
      </c>
      <c r="K73" s="43">
        <f t="shared" si="13"/>
        <v>160352163.2</v>
      </c>
      <c r="L73" s="43">
        <f t="shared" si="13"/>
        <v>374433429.4</v>
      </c>
    </row>
    <row r="74" ht="15.0" customHeight="1">
      <c r="A74" s="2"/>
      <c r="B74" s="2"/>
      <c r="C74" s="2"/>
      <c r="F74" s="23" t="s">
        <v>13</v>
      </c>
      <c r="G74" s="24" t="s">
        <v>14</v>
      </c>
      <c r="H74" s="25">
        <f t="shared" ref="H74:L74" si="14">SUM(H75:H89)</f>
        <v>21</v>
      </c>
      <c r="I74" s="25">
        <f t="shared" si="14"/>
        <v>913434.8426</v>
      </c>
      <c r="J74" s="25">
        <f t="shared" si="14"/>
        <v>4891042.971</v>
      </c>
      <c r="K74" s="25">
        <f t="shared" si="14"/>
        <v>4825208.397</v>
      </c>
      <c r="L74" s="26">
        <f t="shared" si="14"/>
        <v>10629686.21</v>
      </c>
    </row>
    <row r="75" ht="12.0" hidden="1" customHeight="1" outlineLevel="1">
      <c r="A75" s="27" t="s">
        <v>42</v>
      </c>
      <c r="B75" s="27" t="s">
        <v>13</v>
      </c>
      <c r="C75" s="27" t="str">
        <f t="shared" ref="C75:C89" si="15">C58</f>
        <v>Pure Solar</v>
      </c>
      <c r="D75" s="32"/>
      <c r="E75" s="32"/>
      <c r="F75" s="28"/>
      <c r="G75" s="44" t="s">
        <v>18</v>
      </c>
      <c r="H75" s="37">
        <f>COUNTIFS(Fichier_de_calcul!$L:$L,Facture_pour_Orange!$B75,Fichier_de_calcul!$M:$M,Facture_pour_Orange!$A75,Fichier_de_calcul!$O:$O,Facture_pour_Orange!$C75,Fichier_de_calcul!$E:$E,Facture_pour_Orange!$A$1)</f>
        <v>0</v>
      </c>
      <c r="I75" s="37">
        <f>SUMIFS(Fichier_de_calcul!Q:Q,Fichier_de_calcul!$L:$L,Facture_pour_Orange!$B75,Fichier_de_calcul!$M:$M,Facture_pour_Orange!$A75,Fichier_de_calcul!$O:$O,Facture_pour_Orange!$C75,Fichier_de_calcul!$E:$E,Facture_pour_Orange!$A$1)</f>
        <v>0</v>
      </c>
      <c r="J75" s="37">
        <f>SUMIFS(Fichier_de_calcul!R:R,Fichier_de_calcul!$L:$L,Facture_pour_Orange!$B75,Fichier_de_calcul!$M:$M,Facture_pour_Orange!$A75,Fichier_de_calcul!$O:$O,Facture_pour_Orange!$C75,Fichier_de_calcul!$E:$E,Facture_pour_Orange!$A$1)</f>
        <v>0</v>
      </c>
      <c r="K75" s="37">
        <f>SUMIFS(Fichier_de_calcul!S:S,Fichier_de_calcul!$L:$L,Facture_pour_Orange!$B75,Fichier_de_calcul!$M:$M,Facture_pour_Orange!$A75,Fichier_de_calcul!$O:$O,Facture_pour_Orange!$C75,Fichier_de_calcul!$E:$E,Facture_pour_Orange!$A$1)</f>
        <v>0</v>
      </c>
      <c r="L75" s="38">
        <f t="shared" ref="L75:L89" si="16">SUM(I75:K75)</f>
        <v>0</v>
      </c>
      <c r="M75" s="32"/>
      <c r="N75" s="32"/>
      <c r="O75" s="32"/>
      <c r="P75" s="32"/>
      <c r="Q75" s="32"/>
      <c r="R75" s="32"/>
      <c r="S75" s="32"/>
      <c r="T75" s="32"/>
      <c r="V75" s="32"/>
      <c r="W75" s="32"/>
      <c r="X75" s="32"/>
      <c r="Y75" s="32"/>
      <c r="Z75" s="32"/>
    </row>
    <row r="76" ht="12.0" hidden="1" customHeight="1" outlineLevel="1">
      <c r="A76" s="27" t="s">
        <v>42</v>
      </c>
      <c r="B76" s="27" t="s">
        <v>13</v>
      </c>
      <c r="C76" s="27" t="str">
        <f t="shared" si="15"/>
        <v>Hybrid Solaire S1</v>
      </c>
      <c r="D76" s="32"/>
      <c r="E76" s="32"/>
      <c r="F76" s="28"/>
      <c r="G76" s="44" t="s">
        <v>20</v>
      </c>
      <c r="H76" s="37">
        <f>COUNTIFS(Fichier_de_calcul!$L:$L,Facture_pour_Orange!$B76,Fichier_de_calcul!$M:$M,Facture_pour_Orange!$A76,Fichier_de_calcul!$O:$O,Facture_pour_Orange!$C76,Fichier_de_calcul!$E:$E,Facture_pour_Orange!$A$1)</f>
        <v>0</v>
      </c>
      <c r="I76" s="37">
        <f>SUMIFS(Fichier_de_calcul!Q:Q,Fichier_de_calcul!$L:$L,Facture_pour_Orange!$B76,Fichier_de_calcul!$M:$M,Facture_pour_Orange!$A76,Fichier_de_calcul!$O:$O,Facture_pour_Orange!$C76,Fichier_de_calcul!$E:$E,Facture_pour_Orange!$A$1)</f>
        <v>0</v>
      </c>
      <c r="J76" s="37">
        <f>SUMIFS(Fichier_de_calcul!R:R,Fichier_de_calcul!$L:$L,Facture_pour_Orange!$B76,Fichier_de_calcul!$M:$M,Facture_pour_Orange!$A76,Fichier_de_calcul!$O:$O,Facture_pour_Orange!$C76,Fichier_de_calcul!$E:$E,Facture_pour_Orange!$A$1)</f>
        <v>0</v>
      </c>
      <c r="K76" s="37">
        <f>SUMIFS(Fichier_de_calcul!S:S,Fichier_de_calcul!$L:$L,Facture_pour_Orange!$B76,Fichier_de_calcul!$M:$M,Facture_pour_Orange!$A76,Fichier_de_calcul!$O:$O,Facture_pour_Orange!$C76,Fichier_de_calcul!$E:$E,Facture_pour_Orange!$A$1)</f>
        <v>0</v>
      </c>
      <c r="L76" s="38">
        <f t="shared" si="16"/>
        <v>0</v>
      </c>
      <c r="M76" s="32"/>
      <c r="N76" s="32"/>
      <c r="O76" s="32"/>
      <c r="P76" s="32"/>
      <c r="Q76" s="32"/>
      <c r="R76" s="32"/>
      <c r="S76" s="32"/>
      <c r="T76" s="32"/>
      <c r="V76" s="32"/>
      <c r="W76" s="32"/>
      <c r="X76" s="32"/>
      <c r="Y76" s="32"/>
      <c r="Z76" s="32"/>
    </row>
    <row r="77" ht="12.0" hidden="1" customHeight="1" outlineLevel="1">
      <c r="A77" s="27" t="s">
        <v>42</v>
      </c>
      <c r="B77" s="27" t="s">
        <v>13</v>
      </c>
      <c r="C77" s="27" t="str">
        <f t="shared" si="15"/>
        <v>Hybrid Solaire S2</v>
      </c>
      <c r="D77" s="32"/>
      <c r="E77" s="32"/>
      <c r="F77" s="28"/>
      <c r="G77" s="44" t="s">
        <v>22</v>
      </c>
      <c r="H77" s="37">
        <f>COUNTIFS(Fichier_de_calcul!$L:$L,Facture_pour_Orange!$B77,Fichier_de_calcul!$M:$M,Facture_pour_Orange!$A77,Fichier_de_calcul!$O:$O,Facture_pour_Orange!$C77,Fichier_de_calcul!$E:$E,Facture_pour_Orange!$A$1)</f>
        <v>0</v>
      </c>
      <c r="I77" s="37">
        <f>SUMIFS(Fichier_de_calcul!Q:Q,Fichier_de_calcul!$L:$L,Facture_pour_Orange!$B77,Fichier_de_calcul!$M:$M,Facture_pour_Orange!$A77,Fichier_de_calcul!$O:$O,Facture_pour_Orange!$C77,Fichier_de_calcul!$E:$E,Facture_pour_Orange!$A$1)</f>
        <v>0</v>
      </c>
      <c r="J77" s="37">
        <f>SUMIFS(Fichier_de_calcul!R:R,Fichier_de_calcul!$L:$L,Facture_pour_Orange!$B77,Fichier_de_calcul!$M:$M,Facture_pour_Orange!$A77,Fichier_de_calcul!$O:$O,Facture_pour_Orange!$C77,Fichier_de_calcul!$E:$E,Facture_pour_Orange!$A$1)</f>
        <v>0</v>
      </c>
      <c r="K77" s="37">
        <f>SUMIFS(Fichier_de_calcul!S:S,Fichier_de_calcul!$L:$L,Facture_pour_Orange!$B77,Fichier_de_calcul!$M:$M,Facture_pour_Orange!$A77,Fichier_de_calcul!$O:$O,Facture_pour_Orange!$C77,Fichier_de_calcul!$E:$E,Facture_pour_Orange!$A$1)</f>
        <v>0</v>
      </c>
      <c r="L77" s="38">
        <f t="shared" si="16"/>
        <v>0</v>
      </c>
      <c r="M77" s="32"/>
      <c r="N77" s="32"/>
      <c r="O77" s="32"/>
      <c r="P77" s="32"/>
      <c r="Q77" s="32"/>
      <c r="R77" s="32"/>
      <c r="S77" s="32"/>
      <c r="T77" s="32"/>
      <c r="V77" s="32"/>
      <c r="W77" s="32"/>
      <c r="X77" s="32"/>
      <c r="Y77" s="32"/>
      <c r="Z77" s="32"/>
    </row>
    <row r="78" ht="12.0" hidden="1" customHeight="1" outlineLevel="1">
      <c r="A78" s="27" t="s">
        <v>42</v>
      </c>
      <c r="B78" s="27" t="s">
        <v>13</v>
      </c>
      <c r="C78" s="27" t="str">
        <f t="shared" si="15"/>
        <v>Hybrid Solaire S3</v>
      </c>
      <c r="D78" s="32"/>
      <c r="E78" s="32"/>
      <c r="F78" s="28"/>
      <c r="G78" s="44" t="s">
        <v>24</v>
      </c>
      <c r="H78" s="37">
        <f>COUNTIFS(Fichier_de_calcul!$L:$L,Facture_pour_Orange!$B78,Fichier_de_calcul!$M:$M,Facture_pour_Orange!$A78,Fichier_de_calcul!$O:$O,Facture_pour_Orange!$C78,Fichier_de_calcul!$E:$E,Facture_pour_Orange!$A$1)</f>
        <v>0</v>
      </c>
      <c r="I78" s="37">
        <f>SUMIFS(Fichier_de_calcul!Q:Q,Fichier_de_calcul!$L:$L,Facture_pour_Orange!$B78,Fichier_de_calcul!$M:$M,Facture_pour_Orange!$A78,Fichier_de_calcul!$O:$O,Facture_pour_Orange!$C78,Fichier_de_calcul!$E:$E,Facture_pour_Orange!$A$1)</f>
        <v>0</v>
      </c>
      <c r="J78" s="37">
        <f>SUMIFS(Fichier_de_calcul!R:R,Fichier_de_calcul!$L:$L,Facture_pour_Orange!$B78,Fichier_de_calcul!$M:$M,Facture_pour_Orange!$A78,Fichier_de_calcul!$O:$O,Facture_pour_Orange!$C78,Fichier_de_calcul!$E:$E,Facture_pour_Orange!$A$1)</f>
        <v>0</v>
      </c>
      <c r="K78" s="37">
        <f>SUMIFS(Fichier_de_calcul!S:S,Fichier_de_calcul!$L:$L,Facture_pour_Orange!$B78,Fichier_de_calcul!$M:$M,Facture_pour_Orange!$A78,Fichier_de_calcul!$O:$O,Facture_pour_Orange!$C78,Fichier_de_calcul!$E:$E,Facture_pour_Orange!$A$1)</f>
        <v>0</v>
      </c>
      <c r="L78" s="38">
        <f t="shared" si="16"/>
        <v>0</v>
      </c>
      <c r="M78" s="32"/>
      <c r="N78" s="32"/>
      <c r="O78" s="32"/>
      <c r="P78" s="32"/>
      <c r="Q78" s="32"/>
      <c r="R78" s="32"/>
      <c r="S78" s="32"/>
      <c r="T78" s="32"/>
      <c r="V78" s="32"/>
      <c r="W78" s="32"/>
      <c r="X78" s="32"/>
      <c r="Y78" s="32"/>
      <c r="Z78" s="32"/>
    </row>
    <row r="79" ht="12.0" hidden="1" customHeight="1" outlineLevel="1">
      <c r="A79" s="27" t="s">
        <v>42</v>
      </c>
      <c r="B79" s="27" t="s">
        <v>13</v>
      </c>
      <c r="C79" s="27" t="str">
        <f t="shared" si="15"/>
        <v>HGB</v>
      </c>
      <c r="D79" s="32"/>
      <c r="E79" s="32"/>
      <c r="F79" s="28"/>
      <c r="G79" s="44" t="s">
        <v>26</v>
      </c>
      <c r="H79" s="37">
        <f>COUNTIFS(Fichier_de_calcul!$L:$L,Facture_pour_Orange!$B79,Fichier_de_calcul!$M:$M,Facture_pour_Orange!$A79,Fichier_de_calcul!$O:$O,Facture_pour_Orange!$C79,Fichier_de_calcul!$E:$E,Facture_pour_Orange!$A$1)</f>
        <v>0</v>
      </c>
      <c r="I79" s="37">
        <f>SUMIFS(Fichier_de_calcul!Q:Q,Fichier_de_calcul!$L:$L,Facture_pour_Orange!$B79,Fichier_de_calcul!$M:$M,Facture_pour_Orange!$A79,Fichier_de_calcul!$O:$O,Facture_pour_Orange!$C79,Fichier_de_calcul!$E:$E,Facture_pour_Orange!$A$1)</f>
        <v>0</v>
      </c>
      <c r="J79" s="37">
        <f>SUMIFS(Fichier_de_calcul!R:R,Fichier_de_calcul!$L:$L,Facture_pour_Orange!$B79,Fichier_de_calcul!$M:$M,Facture_pour_Orange!$A79,Fichier_de_calcul!$O:$O,Facture_pour_Orange!$C79,Fichier_de_calcul!$E:$E,Facture_pour_Orange!$A$1)</f>
        <v>0</v>
      </c>
      <c r="K79" s="37">
        <f>SUMIFS(Fichier_de_calcul!S:S,Fichier_de_calcul!$L:$L,Facture_pour_Orange!$B79,Fichier_de_calcul!$M:$M,Facture_pour_Orange!$A79,Fichier_de_calcul!$O:$O,Facture_pour_Orange!$C79,Fichier_de_calcul!$E:$E,Facture_pour_Orange!$A$1)</f>
        <v>0</v>
      </c>
      <c r="L79" s="38">
        <f t="shared" si="16"/>
        <v>0</v>
      </c>
      <c r="M79" s="32"/>
      <c r="N79" s="32"/>
      <c r="O79" s="32"/>
      <c r="P79" s="32"/>
      <c r="Q79" s="32"/>
      <c r="R79" s="32"/>
      <c r="S79" s="32"/>
      <c r="T79" s="32"/>
      <c r="V79" s="32"/>
      <c r="W79" s="32"/>
      <c r="X79" s="32"/>
      <c r="Y79" s="32"/>
      <c r="Z79" s="32"/>
    </row>
    <row r="80" ht="12.0" hidden="1" customHeight="1" outlineLevel="1">
      <c r="A80" s="27" t="s">
        <v>42</v>
      </c>
      <c r="B80" s="27" t="s">
        <v>13</v>
      </c>
      <c r="C80" s="27" t="str">
        <f t="shared" si="15"/>
        <v>Good Grid - No GE</v>
      </c>
      <c r="D80" s="32"/>
      <c r="E80" s="32"/>
      <c r="F80" s="28"/>
      <c r="G80" s="44" t="s">
        <v>27</v>
      </c>
      <c r="H80" s="37">
        <f>COUNTIFS(Fichier_de_calcul!$L:$L,Facture_pour_Orange!$B80,Fichier_de_calcul!$M:$M,Facture_pour_Orange!$A80,Fichier_de_calcul!$O:$O,Facture_pour_Orange!$C80,Fichier_de_calcul!$E:$E,Facture_pour_Orange!$A$1)</f>
        <v>6</v>
      </c>
      <c r="I80" s="37">
        <f>SUMIFS(Fichier_de_calcul!Q:Q,Fichier_de_calcul!$L:$L,Facture_pour_Orange!$B80,Fichier_de_calcul!$M:$M,Facture_pour_Orange!$A80,Fichier_de_calcul!$O:$O,Facture_pour_Orange!$C80,Fichier_de_calcul!$E:$E,Facture_pour_Orange!$A$1)</f>
        <v>259286.5325</v>
      </c>
      <c r="J80" s="37">
        <f>SUMIFS(Fichier_de_calcul!R:R,Fichier_de_calcul!$L:$L,Facture_pour_Orange!$B80,Fichier_de_calcul!$M:$M,Facture_pour_Orange!$A80,Fichier_de_calcul!$O:$O,Facture_pour_Orange!$C80,Fichier_de_calcul!$E:$E,Facture_pour_Orange!$A$1)</f>
        <v>1143615.676</v>
      </c>
      <c r="K80" s="37">
        <f>SUMIFS(Fichier_de_calcul!S:S,Fichier_de_calcul!$L:$L,Facture_pour_Orange!$B80,Fichier_de_calcul!$M:$M,Facture_pour_Orange!$A80,Fichier_de_calcul!$O:$O,Facture_pour_Orange!$C80,Fichier_de_calcul!$E:$E,Facture_pour_Orange!$A$1)</f>
        <v>1191401.052</v>
      </c>
      <c r="L80" s="38">
        <f t="shared" si="16"/>
        <v>2594303.261</v>
      </c>
      <c r="M80" s="32"/>
      <c r="N80" s="32"/>
      <c r="O80" s="32"/>
      <c r="P80" s="32"/>
      <c r="Q80" s="32"/>
      <c r="R80" s="32"/>
      <c r="S80" s="32"/>
      <c r="T80" s="32"/>
      <c r="V80" s="32"/>
      <c r="W80" s="32"/>
      <c r="X80" s="32"/>
      <c r="Y80" s="32"/>
      <c r="Z80" s="32"/>
    </row>
    <row r="81" ht="12.0" hidden="1" customHeight="1" outlineLevel="1">
      <c r="A81" s="27" t="s">
        <v>42</v>
      </c>
      <c r="B81" s="27" t="s">
        <v>13</v>
      </c>
      <c r="C81" s="27" t="str">
        <f t="shared" si="15"/>
        <v>Good Grid - No GE 12h</v>
      </c>
      <c r="D81" s="32"/>
      <c r="E81" s="32"/>
      <c r="F81" s="28"/>
      <c r="G81" s="44" t="s">
        <v>29</v>
      </c>
      <c r="H81" s="37">
        <f>COUNTIFS(Fichier_de_calcul!$L:$L,Facture_pour_Orange!$B81,Fichier_de_calcul!$M:$M,Facture_pour_Orange!$A81,Fichier_de_calcul!$O:$O,Facture_pour_Orange!$C81,Fichier_de_calcul!$E:$E,Facture_pour_Orange!$A$1)</f>
        <v>3</v>
      </c>
      <c r="I81" s="37">
        <f>SUMIFS(Fichier_de_calcul!Q:Q,Fichier_de_calcul!$L:$L,Facture_pour_Orange!$B81,Fichier_de_calcul!$M:$M,Facture_pour_Orange!$A81,Fichier_de_calcul!$O:$O,Facture_pour_Orange!$C81,Fichier_de_calcul!$E:$E,Facture_pour_Orange!$A$1)</f>
        <v>129417.5178</v>
      </c>
      <c r="J81" s="37">
        <f>SUMIFS(Fichier_de_calcul!R:R,Fichier_de_calcul!$L:$L,Facture_pour_Orange!$B81,Fichier_de_calcul!$M:$M,Facture_pour_Orange!$A81,Fichier_de_calcul!$O:$O,Facture_pour_Orange!$C81,Fichier_de_calcul!$E:$E,Facture_pour_Orange!$A$1)</f>
        <v>968654.7591</v>
      </c>
      <c r="K81" s="37">
        <f>SUMIFS(Fichier_de_calcul!S:S,Fichier_de_calcul!$L:$L,Facture_pour_Orange!$B81,Fichier_de_calcul!$M:$M,Facture_pour_Orange!$A81,Fichier_de_calcul!$O:$O,Facture_pour_Orange!$C81,Fichier_de_calcul!$E:$E,Facture_pour_Orange!$A$1)</f>
        <v>706349.213</v>
      </c>
      <c r="L81" s="38">
        <f t="shared" si="16"/>
        <v>1804421.49</v>
      </c>
      <c r="M81" s="32"/>
      <c r="N81" s="32"/>
      <c r="O81" s="32"/>
      <c r="P81" s="32"/>
      <c r="Q81" s="32"/>
      <c r="R81" s="32"/>
      <c r="S81" s="32"/>
      <c r="T81" s="32"/>
      <c r="V81" s="32"/>
      <c r="W81" s="32"/>
      <c r="X81" s="32"/>
      <c r="Y81" s="32"/>
      <c r="Z81" s="32"/>
    </row>
    <row r="82" ht="12.0" hidden="1" customHeight="1" outlineLevel="1">
      <c r="A82" s="27" t="s">
        <v>42</v>
      </c>
      <c r="B82" s="27" t="s">
        <v>13</v>
      </c>
      <c r="C82" s="27" t="str">
        <f t="shared" si="15"/>
        <v>Good Grid + Solar + No GE</v>
      </c>
      <c r="D82" s="32"/>
      <c r="E82" s="32"/>
      <c r="F82" s="28"/>
      <c r="G82" s="44" t="s">
        <v>31</v>
      </c>
      <c r="H82" s="37">
        <f>COUNTIFS(Fichier_de_calcul!$L:$L,Facture_pour_Orange!$B82,Fichier_de_calcul!$M:$M,Facture_pour_Orange!$A82,Fichier_de_calcul!$O:$O,Facture_pour_Orange!$C82,Fichier_de_calcul!$E:$E,Facture_pour_Orange!$A$1)</f>
        <v>0</v>
      </c>
      <c r="I82" s="37">
        <f>SUMIFS(Fichier_de_calcul!Q:Q,Fichier_de_calcul!$L:$L,Facture_pour_Orange!$B82,Fichier_de_calcul!$M:$M,Facture_pour_Orange!$A82,Fichier_de_calcul!$O:$O,Facture_pour_Orange!$C82,Fichier_de_calcul!$E:$E,Facture_pour_Orange!$A$1)</f>
        <v>0</v>
      </c>
      <c r="J82" s="37">
        <f>SUMIFS(Fichier_de_calcul!R:R,Fichier_de_calcul!$L:$L,Facture_pour_Orange!$B82,Fichier_de_calcul!$M:$M,Facture_pour_Orange!$A82,Fichier_de_calcul!$O:$O,Facture_pour_Orange!$C82,Fichier_de_calcul!$E:$E,Facture_pour_Orange!$A$1)</f>
        <v>0</v>
      </c>
      <c r="K82" s="37">
        <f>SUMIFS(Fichier_de_calcul!S:S,Fichier_de_calcul!$L:$L,Facture_pour_Orange!$B82,Fichier_de_calcul!$M:$M,Facture_pour_Orange!$A82,Fichier_de_calcul!$O:$O,Facture_pour_Orange!$C82,Fichier_de_calcul!$E:$E,Facture_pour_Orange!$A$1)</f>
        <v>0</v>
      </c>
      <c r="L82" s="38">
        <f t="shared" si="16"/>
        <v>0</v>
      </c>
      <c r="M82" s="32"/>
      <c r="N82" s="32"/>
      <c r="O82" s="32"/>
      <c r="P82" s="32"/>
      <c r="Q82" s="32"/>
      <c r="R82" s="32"/>
      <c r="S82" s="32"/>
      <c r="T82" s="32"/>
      <c r="V82" s="32"/>
      <c r="W82" s="32"/>
      <c r="X82" s="32"/>
      <c r="Y82" s="32"/>
      <c r="Z82" s="32"/>
    </row>
    <row r="83" ht="12.0" hidden="1" customHeight="1" outlineLevel="1">
      <c r="A83" s="27" t="s">
        <v>42</v>
      </c>
      <c r="B83" s="27" t="s">
        <v>13</v>
      </c>
      <c r="C83" s="27" t="str">
        <f t="shared" si="15"/>
        <v>Good Grid - GE</v>
      </c>
      <c r="D83" s="32"/>
      <c r="E83" s="32"/>
      <c r="F83" s="28"/>
      <c r="G83" s="44" t="s">
        <v>33</v>
      </c>
      <c r="H83" s="37">
        <f>COUNTIFS(Fichier_de_calcul!$L:$L,Facture_pour_Orange!$B83,Fichier_de_calcul!$M:$M,Facture_pour_Orange!$A83,Fichier_de_calcul!$O:$O,Facture_pour_Orange!$C83,Fichier_de_calcul!$E:$E,Facture_pour_Orange!$A$1)</f>
        <v>12</v>
      </c>
      <c r="I83" s="37">
        <f>SUMIFS(Fichier_de_calcul!Q:Q,Fichier_de_calcul!$L:$L,Facture_pour_Orange!$B83,Fichier_de_calcul!$M:$M,Facture_pour_Orange!$A83,Fichier_de_calcul!$O:$O,Facture_pour_Orange!$C83,Fichier_de_calcul!$E:$E,Facture_pour_Orange!$A$1)</f>
        <v>524730.7923</v>
      </c>
      <c r="J83" s="37">
        <f>SUMIFS(Fichier_de_calcul!R:R,Fichier_de_calcul!$L:$L,Facture_pour_Orange!$B83,Fichier_de_calcul!$M:$M,Facture_pour_Orange!$A83,Fichier_de_calcul!$O:$O,Facture_pour_Orange!$C83,Fichier_de_calcul!$E:$E,Facture_pour_Orange!$A$1)</f>
        <v>2778772.535</v>
      </c>
      <c r="K83" s="37">
        <f>SUMIFS(Fichier_de_calcul!S:S,Fichier_de_calcul!$L:$L,Facture_pour_Orange!$B83,Fichier_de_calcul!$M:$M,Facture_pour_Orange!$A83,Fichier_de_calcul!$O:$O,Facture_pour_Orange!$C83,Fichier_de_calcul!$E:$E,Facture_pour_Orange!$A$1)</f>
        <v>2927458.132</v>
      </c>
      <c r="L83" s="38">
        <f t="shared" si="16"/>
        <v>6230961.46</v>
      </c>
      <c r="M83" s="32"/>
      <c r="N83" s="32"/>
      <c r="O83" s="32"/>
      <c r="P83" s="32"/>
      <c r="Q83" s="32"/>
      <c r="R83" s="32"/>
      <c r="S83" s="32"/>
      <c r="T83" s="32"/>
      <c r="V83" s="32"/>
      <c r="W83" s="32"/>
      <c r="X83" s="32"/>
      <c r="Y83" s="32"/>
      <c r="Z83" s="32"/>
    </row>
    <row r="84" ht="12.0" hidden="1" customHeight="1" outlineLevel="1">
      <c r="A84" s="27" t="s">
        <v>42</v>
      </c>
      <c r="B84" s="27" t="s">
        <v>13</v>
      </c>
      <c r="C84" s="27" t="str">
        <f t="shared" si="15"/>
        <v>Good Grid GE longues coupures</v>
      </c>
      <c r="D84" s="32"/>
      <c r="E84" s="32"/>
      <c r="F84" s="28"/>
      <c r="G84" s="44" t="s">
        <v>36</v>
      </c>
      <c r="H84" s="37">
        <f>COUNTIFS(Fichier_de_calcul!$L:$L,Facture_pour_Orange!$B84,Fichier_de_calcul!$M:$M,Facture_pour_Orange!$A84,Fichier_de_calcul!$O:$O,Facture_pour_Orange!$C84,Fichier_de_calcul!$E:$E,Facture_pour_Orange!$A$1)</f>
        <v>0</v>
      </c>
      <c r="I84" s="37">
        <f>SUMIFS(Fichier_de_calcul!Q:Q,Fichier_de_calcul!$L:$L,Facture_pour_Orange!$B84,Fichier_de_calcul!$M:$M,Facture_pour_Orange!$A84,Fichier_de_calcul!$O:$O,Facture_pour_Orange!$C84,Fichier_de_calcul!$E:$E,Facture_pour_Orange!$A$1)</f>
        <v>0</v>
      </c>
      <c r="J84" s="37">
        <f>SUMIFS(Fichier_de_calcul!R:R,Fichier_de_calcul!$L:$L,Facture_pour_Orange!$B84,Fichier_de_calcul!$M:$M,Facture_pour_Orange!$A84,Fichier_de_calcul!$O:$O,Facture_pour_Orange!$C84,Fichier_de_calcul!$E:$E,Facture_pour_Orange!$A$1)</f>
        <v>0</v>
      </c>
      <c r="K84" s="37">
        <f>SUMIFS(Fichier_de_calcul!S:S,Fichier_de_calcul!$L:$L,Facture_pour_Orange!$B84,Fichier_de_calcul!$M:$M,Facture_pour_Orange!$A84,Fichier_de_calcul!$O:$O,Facture_pour_Orange!$C84,Fichier_de_calcul!$E:$E,Facture_pour_Orange!$A$1)</f>
        <v>0</v>
      </c>
      <c r="L84" s="38">
        <f t="shared" si="16"/>
        <v>0</v>
      </c>
      <c r="M84" s="32"/>
      <c r="N84" s="32"/>
      <c r="O84" s="32"/>
      <c r="P84" s="32"/>
      <c r="Q84" s="32"/>
      <c r="R84" s="32"/>
      <c r="S84" s="32"/>
      <c r="T84" s="32"/>
      <c r="V84" s="32"/>
      <c r="W84" s="32"/>
      <c r="X84" s="32"/>
      <c r="Y84" s="32"/>
      <c r="Z84" s="32"/>
    </row>
    <row r="85" ht="12.0" hidden="1" customHeight="1" outlineLevel="1">
      <c r="A85" s="27" t="s">
        <v>42</v>
      </c>
      <c r="B85" s="27" t="s">
        <v>13</v>
      </c>
      <c r="C85" s="27" t="str">
        <f t="shared" si="15"/>
        <v>Medium Grid - GE</v>
      </c>
      <c r="D85" s="32"/>
      <c r="E85" s="32"/>
      <c r="F85" s="28"/>
      <c r="G85" s="44" t="s">
        <v>33</v>
      </c>
      <c r="H85" s="37">
        <f>COUNTIFS(Fichier_de_calcul!$L:$L,Facture_pour_Orange!$B85,Fichier_de_calcul!$M:$M,Facture_pour_Orange!$A85,Fichier_de_calcul!$O:$O,Facture_pour_Orange!$C85,Fichier_de_calcul!$E:$E,Facture_pour_Orange!$A$1)</f>
        <v>0</v>
      </c>
      <c r="I85" s="37">
        <f>SUMIFS(Fichier_de_calcul!Q:Q,Fichier_de_calcul!$L:$L,Facture_pour_Orange!$B85,Fichier_de_calcul!$M:$M,Facture_pour_Orange!$A85,Fichier_de_calcul!$O:$O,Facture_pour_Orange!$C85,Fichier_de_calcul!$E:$E,Facture_pour_Orange!$A$1)</f>
        <v>0</v>
      </c>
      <c r="J85" s="37">
        <f>SUMIFS(Fichier_de_calcul!R:R,Fichier_de_calcul!$L:$L,Facture_pour_Orange!$B85,Fichier_de_calcul!$M:$M,Facture_pour_Orange!$A85,Fichier_de_calcul!$O:$O,Facture_pour_Orange!$C85,Fichier_de_calcul!$E:$E,Facture_pour_Orange!$A$1)</f>
        <v>0</v>
      </c>
      <c r="K85" s="37">
        <f>SUMIFS(Fichier_de_calcul!S:S,Fichier_de_calcul!$L:$L,Facture_pour_Orange!$B85,Fichier_de_calcul!$M:$M,Facture_pour_Orange!$A85,Fichier_de_calcul!$O:$O,Facture_pour_Orange!$C85,Fichier_de_calcul!$E:$E,Facture_pour_Orange!$A$1)</f>
        <v>0</v>
      </c>
      <c r="L85" s="38">
        <f t="shared" si="16"/>
        <v>0</v>
      </c>
      <c r="M85" s="32"/>
      <c r="N85" s="32"/>
      <c r="O85" s="32"/>
      <c r="P85" s="32"/>
      <c r="Q85" s="32"/>
      <c r="R85" s="32"/>
      <c r="S85" s="32"/>
      <c r="T85" s="32"/>
      <c r="V85" s="32"/>
      <c r="W85" s="32"/>
      <c r="X85" s="32"/>
      <c r="Y85" s="32"/>
      <c r="Z85" s="32"/>
    </row>
    <row r="86" ht="12.0" hidden="1" customHeight="1" outlineLevel="1">
      <c r="A86" s="27" t="s">
        <v>42</v>
      </c>
      <c r="B86" s="27" t="s">
        <v>13</v>
      </c>
      <c r="C86" s="27" t="str">
        <f t="shared" si="15"/>
        <v>Medium Grid GE longues coupures</v>
      </c>
      <c r="D86" s="32"/>
      <c r="E86" s="32"/>
      <c r="F86" s="28"/>
      <c r="G86" s="44" t="s">
        <v>36</v>
      </c>
      <c r="H86" s="37">
        <f>COUNTIFS(Fichier_de_calcul!$L:$L,Facture_pour_Orange!$B86,Fichier_de_calcul!$M:$M,Facture_pour_Orange!$A86,Fichier_de_calcul!$O:$O,Facture_pour_Orange!$C86,Fichier_de_calcul!$E:$E,Facture_pour_Orange!$A$1)</f>
        <v>0</v>
      </c>
      <c r="I86" s="37">
        <f>SUMIFS(Fichier_de_calcul!Q:Q,Fichier_de_calcul!$L:$L,Facture_pour_Orange!$B86,Fichier_de_calcul!$M:$M,Facture_pour_Orange!$A86,Fichier_de_calcul!$O:$O,Facture_pour_Orange!$C86,Fichier_de_calcul!$E:$E,Facture_pour_Orange!$A$1)</f>
        <v>0</v>
      </c>
      <c r="J86" s="37">
        <f>SUMIFS(Fichier_de_calcul!R:R,Fichier_de_calcul!$L:$L,Facture_pour_Orange!$B86,Fichier_de_calcul!$M:$M,Facture_pour_Orange!$A86,Fichier_de_calcul!$O:$O,Facture_pour_Orange!$C86,Fichier_de_calcul!$E:$E,Facture_pour_Orange!$A$1)</f>
        <v>0</v>
      </c>
      <c r="K86" s="37">
        <f>SUMIFS(Fichier_de_calcul!S:S,Fichier_de_calcul!$L:$L,Facture_pour_Orange!$B86,Fichier_de_calcul!$M:$M,Facture_pour_Orange!$A86,Fichier_de_calcul!$O:$O,Facture_pour_Orange!$C86,Fichier_de_calcul!$E:$E,Facture_pour_Orange!$A$1)</f>
        <v>0</v>
      </c>
      <c r="L86" s="38">
        <f t="shared" si="16"/>
        <v>0</v>
      </c>
      <c r="M86" s="32"/>
      <c r="N86" s="32"/>
      <c r="O86" s="32"/>
      <c r="P86" s="32"/>
      <c r="Q86" s="32"/>
      <c r="R86" s="32"/>
      <c r="S86" s="32"/>
      <c r="T86" s="32"/>
      <c r="V86" s="32"/>
      <c r="W86" s="32"/>
      <c r="X86" s="32"/>
      <c r="Y86" s="32"/>
      <c r="Z86" s="32"/>
    </row>
    <row r="87" ht="12.0" hidden="1" customHeight="1" outlineLevel="1">
      <c r="A87" s="27" t="s">
        <v>42</v>
      </c>
      <c r="B87" s="27" t="s">
        <v>13</v>
      </c>
      <c r="C87" s="27" t="str">
        <f t="shared" si="15"/>
        <v>Bad Grid + Solar + GE</v>
      </c>
      <c r="D87" s="32"/>
      <c r="E87" s="32"/>
      <c r="F87" s="28"/>
      <c r="G87" s="44" t="s">
        <v>37</v>
      </c>
      <c r="H87" s="37">
        <f>COUNTIFS(Fichier_de_calcul!$L:$L,Facture_pour_Orange!$B87,Fichier_de_calcul!$M:$M,Facture_pour_Orange!$A87,Fichier_de_calcul!$O:$O,Facture_pour_Orange!$C87,Fichier_de_calcul!$E:$E,Facture_pour_Orange!$A$1)</f>
        <v>0</v>
      </c>
      <c r="I87" s="37">
        <f>SUMIFS(Fichier_de_calcul!Q:Q,Fichier_de_calcul!$L:$L,Facture_pour_Orange!$B87,Fichier_de_calcul!$M:$M,Facture_pour_Orange!$A87,Fichier_de_calcul!$O:$O,Facture_pour_Orange!$C87,Fichier_de_calcul!$E:$E,Facture_pour_Orange!$A$1)</f>
        <v>0</v>
      </c>
      <c r="J87" s="37">
        <f>SUMIFS(Fichier_de_calcul!R:R,Fichier_de_calcul!$L:$L,Facture_pour_Orange!$B87,Fichier_de_calcul!$M:$M,Facture_pour_Orange!$A87,Fichier_de_calcul!$O:$O,Facture_pour_Orange!$C87,Fichier_de_calcul!$E:$E,Facture_pour_Orange!$A$1)</f>
        <v>0</v>
      </c>
      <c r="K87" s="37">
        <f>SUMIFS(Fichier_de_calcul!S:S,Fichier_de_calcul!$L:$L,Facture_pour_Orange!$B87,Fichier_de_calcul!$M:$M,Facture_pour_Orange!$A87,Fichier_de_calcul!$O:$O,Facture_pour_Orange!$C87,Fichier_de_calcul!$E:$E,Facture_pour_Orange!$A$1)</f>
        <v>0</v>
      </c>
      <c r="L87" s="38">
        <f t="shared" si="16"/>
        <v>0</v>
      </c>
      <c r="M87" s="32"/>
      <c r="N87" s="32"/>
      <c r="O87" s="32"/>
      <c r="P87" s="32"/>
      <c r="Q87" s="32"/>
      <c r="R87" s="32"/>
      <c r="S87" s="32"/>
      <c r="T87" s="32"/>
      <c r="V87" s="32"/>
      <c r="W87" s="32"/>
      <c r="X87" s="32"/>
      <c r="Y87" s="32"/>
      <c r="Z87" s="32"/>
    </row>
    <row r="88" ht="12.0" hidden="1" customHeight="1" outlineLevel="1">
      <c r="A88" s="27" t="s">
        <v>42</v>
      </c>
      <c r="B88" s="27" t="s">
        <v>13</v>
      </c>
      <c r="C88" s="27" t="str">
        <f t="shared" si="15"/>
        <v>Bad Grid + GE</v>
      </c>
      <c r="D88" s="32"/>
      <c r="E88" s="32"/>
      <c r="F88" s="28"/>
      <c r="G88" s="44"/>
      <c r="H88" s="37">
        <f>COUNTIFS(Fichier_de_calcul!$L:$L,Facture_pour_Orange!$B88,Fichier_de_calcul!$M:$M,Facture_pour_Orange!$A88,Fichier_de_calcul!$O:$O,Facture_pour_Orange!$C88,Fichier_de_calcul!$E:$E,Facture_pour_Orange!$A$1)</f>
        <v>0</v>
      </c>
      <c r="I88" s="37">
        <f>SUMIFS(Fichier_de_calcul!Q:Q,Fichier_de_calcul!$L:$L,Facture_pour_Orange!$B88,Fichier_de_calcul!$M:$M,Facture_pour_Orange!$A88,Fichier_de_calcul!$O:$O,Facture_pour_Orange!$C88,Fichier_de_calcul!$E:$E,Facture_pour_Orange!$A$1)</f>
        <v>0</v>
      </c>
      <c r="J88" s="37">
        <f>SUMIFS(Fichier_de_calcul!R:R,Fichier_de_calcul!$L:$L,Facture_pour_Orange!$B88,Fichier_de_calcul!$M:$M,Facture_pour_Orange!$A88,Fichier_de_calcul!$O:$O,Facture_pour_Orange!$C88,Fichier_de_calcul!$E:$E,Facture_pour_Orange!$A$1)</f>
        <v>0</v>
      </c>
      <c r="K88" s="37">
        <f>SUMIFS(Fichier_de_calcul!S:S,Fichier_de_calcul!$L:$L,Facture_pour_Orange!$B88,Fichier_de_calcul!$M:$M,Facture_pour_Orange!$A88,Fichier_de_calcul!$O:$O,Facture_pour_Orange!$C88,Fichier_de_calcul!$E:$E,Facture_pour_Orange!$A$1)</f>
        <v>0</v>
      </c>
      <c r="L88" s="38">
        <f t="shared" si="16"/>
        <v>0</v>
      </c>
      <c r="M88" s="32"/>
      <c r="N88" s="32"/>
      <c r="O88" s="32"/>
      <c r="P88" s="32"/>
      <c r="Q88" s="32"/>
      <c r="R88" s="32"/>
      <c r="S88" s="32"/>
      <c r="T88" s="32"/>
      <c r="V88" s="32"/>
      <c r="W88" s="32"/>
      <c r="X88" s="32"/>
      <c r="Y88" s="32"/>
      <c r="Z88" s="32"/>
    </row>
    <row r="89" ht="12.0" hidden="1" customHeight="1" outlineLevel="1">
      <c r="A89" s="27" t="s">
        <v>42</v>
      </c>
      <c r="B89" s="27" t="s">
        <v>13</v>
      </c>
      <c r="C89" s="27" t="str">
        <f t="shared" si="15"/>
        <v>CSN</v>
      </c>
      <c r="D89" s="32"/>
      <c r="E89" s="32"/>
      <c r="F89" s="33"/>
      <c r="G89" s="45"/>
      <c r="H89" s="39">
        <f>COUNTIFS(Fichier_de_calcul!$L:$L,Facture_pour_Orange!$B89,Fichier_de_calcul!$M:$M,Facture_pour_Orange!$A89,Fichier_de_calcul!$O:$O,Facture_pour_Orange!$C89,Fichier_de_calcul!$E:$E,Facture_pour_Orange!$A$1)</f>
        <v>0</v>
      </c>
      <c r="I89" s="39">
        <f>SUMIFS(Fichier_de_calcul!Q:Q,Fichier_de_calcul!$L:$L,Facture_pour_Orange!$B89,Fichier_de_calcul!$M:$M,Facture_pour_Orange!$A89,Fichier_de_calcul!$O:$O,Facture_pour_Orange!$C89,Fichier_de_calcul!$E:$E,Facture_pour_Orange!$A$1)</f>
        <v>0</v>
      </c>
      <c r="J89" s="39">
        <f>SUMIFS(Fichier_de_calcul!R:R,Fichier_de_calcul!$L:$L,Facture_pour_Orange!$B89,Fichier_de_calcul!$M:$M,Facture_pour_Orange!$A89,Fichier_de_calcul!$O:$O,Facture_pour_Orange!$C89,Fichier_de_calcul!$E:$E,Facture_pour_Orange!$A$1)</f>
        <v>0</v>
      </c>
      <c r="K89" s="39">
        <f>SUMIFS(Fichier_de_calcul!S:S,Fichier_de_calcul!$L:$L,Facture_pour_Orange!$B89,Fichier_de_calcul!$M:$M,Facture_pour_Orange!$A89,Fichier_de_calcul!$O:$O,Facture_pour_Orange!$C89,Fichier_de_calcul!$E:$E,Facture_pour_Orange!$A$1)</f>
        <v>0</v>
      </c>
      <c r="L89" s="40">
        <f t="shared" si="16"/>
        <v>0</v>
      </c>
      <c r="M89" s="32"/>
      <c r="N89" s="32"/>
      <c r="O89" s="32"/>
      <c r="P89" s="32"/>
      <c r="Q89" s="32"/>
      <c r="R89" s="32"/>
      <c r="S89" s="32"/>
      <c r="T89" s="32"/>
      <c r="V89" s="32"/>
      <c r="W89" s="32"/>
      <c r="X89" s="32"/>
      <c r="Y89" s="32"/>
      <c r="Z89" s="32"/>
    </row>
    <row r="90" ht="15.0" customHeight="1" collapsed="1">
      <c r="A90" s="2"/>
      <c r="B90" s="2"/>
      <c r="C90" s="2"/>
      <c r="F90" s="23" t="s">
        <v>38</v>
      </c>
      <c r="G90" s="24" t="s">
        <v>14</v>
      </c>
      <c r="H90" s="25">
        <f t="shared" ref="H90:L90" si="17">SUM(H91:H105)</f>
        <v>664</v>
      </c>
      <c r="I90" s="25">
        <f t="shared" si="17"/>
        <v>28489024</v>
      </c>
      <c r="J90" s="25">
        <f t="shared" si="17"/>
        <v>179120852.6</v>
      </c>
      <c r="K90" s="25">
        <f t="shared" si="17"/>
        <v>154743263.3</v>
      </c>
      <c r="L90" s="26">
        <f t="shared" si="17"/>
        <v>362353139.9</v>
      </c>
    </row>
    <row r="91" ht="12.0" hidden="1" customHeight="1" outlineLevel="1">
      <c r="A91" s="27" t="s">
        <v>42</v>
      </c>
      <c r="B91" s="27" t="s">
        <v>38</v>
      </c>
      <c r="C91" s="27" t="str">
        <f t="shared" ref="C91:C105" si="18">C75</f>
        <v>Pure Solar</v>
      </c>
      <c r="D91" s="32"/>
      <c r="E91" s="32"/>
      <c r="F91" s="28"/>
      <c r="G91" s="29" t="s">
        <v>18</v>
      </c>
      <c r="H91" s="37">
        <f>COUNTIFS(Fichier_de_calcul!$L:$L,Facture_pour_Orange!$B91,Fichier_de_calcul!$M:$M,Facture_pour_Orange!$A91,Fichier_de_calcul!$O:$O,Facture_pour_Orange!$C91,Fichier_de_calcul!$E:$E,Facture_pour_Orange!$A$1)</f>
        <v>0</v>
      </c>
      <c r="I91" s="37">
        <f>SUMIFS(Fichier_de_calcul!Q:Q,Fichier_de_calcul!$L:$L,Facture_pour_Orange!$B91,Fichier_de_calcul!$M:$M,Facture_pour_Orange!$A91,Fichier_de_calcul!$O:$O,Facture_pour_Orange!$C91,Fichier_de_calcul!$E:$E,Facture_pour_Orange!$A$1)</f>
        <v>0</v>
      </c>
      <c r="J91" s="37">
        <f>SUMIFS(Fichier_de_calcul!R:R,Fichier_de_calcul!$L:$L,Facture_pour_Orange!$B91,Fichier_de_calcul!$M:$M,Facture_pour_Orange!$A91,Fichier_de_calcul!$O:$O,Facture_pour_Orange!$C91,Fichier_de_calcul!$E:$E,Facture_pour_Orange!$A$1)</f>
        <v>0</v>
      </c>
      <c r="K91" s="37">
        <f>SUMIFS(Fichier_de_calcul!S:S,Fichier_de_calcul!$L:$L,Facture_pour_Orange!$B91,Fichier_de_calcul!$M:$M,Facture_pour_Orange!$A91,Fichier_de_calcul!$O:$O,Facture_pour_Orange!$C91,Fichier_de_calcul!$E:$E,Facture_pour_Orange!$A$1)</f>
        <v>0</v>
      </c>
      <c r="L91" s="38">
        <f t="shared" ref="L91:L105" si="19">SUM(I91:K91)</f>
        <v>0</v>
      </c>
      <c r="M91" s="32"/>
      <c r="N91" s="32"/>
      <c r="O91" s="32"/>
      <c r="P91" s="32"/>
      <c r="Q91" s="32"/>
      <c r="R91" s="32"/>
      <c r="S91" s="32"/>
      <c r="T91" s="32"/>
      <c r="V91" s="32"/>
      <c r="W91" s="32"/>
      <c r="X91" s="32"/>
      <c r="Y91" s="32"/>
      <c r="Z91" s="32"/>
    </row>
    <row r="92" ht="12.0" hidden="1" customHeight="1" outlineLevel="1">
      <c r="A92" s="27" t="s">
        <v>42</v>
      </c>
      <c r="B92" s="27" t="s">
        <v>38</v>
      </c>
      <c r="C92" s="27" t="str">
        <f t="shared" si="18"/>
        <v>Hybrid Solaire S1</v>
      </c>
      <c r="D92" s="32"/>
      <c r="E92" s="32"/>
      <c r="F92" s="28"/>
      <c r="G92" s="29" t="s">
        <v>20</v>
      </c>
      <c r="H92" s="37">
        <f>COUNTIFS(Fichier_de_calcul!$L:$L,Facture_pour_Orange!$B92,Fichier_de_calcul!$M:$M,Facture_pour_Orange!$A92,Fichier_de_calcul!$O:$O,Facture_pour_Orange!$C92,Fichier_de_calcul!$E:$E,Facture_pour_Orange!$A$1)</f>
        <v>0</v>
      </c>
      <c r="I92" s="37">
        <f>SUMIFS(Fichier_de_calcul!Q:Q,Fichier_de_calcul!$L:$L,Facture_pour_Orange!$B92,Fichier_de_calcul!$M:$M,Facture_pour_Orange!$A92,Fichier_de_calcul!$O:$O,Facture_pour_Orange!$C92,Fichier_de_calcul!$E:$E,Facture_pour_Orange!$A$1)</f>
        <v>0</v>
      </c>
      <c r="J92" s="37">
        <f>SUMIFS(Fichier_de_calcul!R:R,Fichier_de_calcul!$L:$L,Facture_pour_Orange!$B92,Fichier_de_calcul!$M:$M,Facture_pour_Orange!$A92,Fichier_de_calcul!$O:$O,Facture_pour_Orange!$C92,Fichier_de_calcul!$E:$E,Facture_pour_Orange!$A$1)</f>
        <v>0</v>
      </c>
      <c r="K92" s="37">
        <f>SUMIFS(Fichier_de_calcul!S:S,Fichier_de_calcul!$L:$L,Facture_pour_Orange!$B92,Fichier_de_calcul!$M:$M,Facture_pour_Orange!$A92,Fichier_de_calcul!$O:$O,Facture_pour_Orange!$C92,Fichier_de_calcul!$E:$E,Facture_pour_Orange!$A$1)</f>
        <v>0</v>
      </c>
      <c r="L92" s="38">
        <f t="shared" si="19"/>
        <v>0</v>
      </c>
      <c r="M92" s="32"/>
      <c r="N92" s="32"/>
      <c r="O92" s="32"/>
      <c r="P92" s="32"/>
      <c r="Q92" s="32"/>
      <c r="R92" s="32"/>
      <c r="S92" s="32"/>
      <c r="T92" s="32"/>
      <c r="V92" s="32"/>
      <c r="W92" s="32"/>
      <c r="X92" s="32"/>
      <c r="Y92" s="32"/>
      <c r="Z92" s="32"/>
    </row>
    <row r="93" ht="12.0" hidden="1" customHeight="1" outlineLevel="1">
      <c r="A93" s="27" t="s">
        <v>42</v>
      </c>
      <c r="B93" s="27" t="s">
        <v>38</v>
      </c>
      <c r="C93" s="27" t="str">
        <f t="shared" si="18"/>
        <v>Hybrid Solaire S2</v>
      </c>
      <c r="D93" s="32"/>
      <c r="E93" s="32"/>
      <c r="F93" s="28"/>
      <c r="G93" s="29" t="s">
        <v>22</v>
      </c>
      <c r="H93" s="37">
        <f>COUNTIFS(Fichier_de_calcul!$L:$L,Facture_pour_Orange!$B93,Fichier_de_calcul!$M:$M,Facture_pour_Orange!$A93,Fichier_de_calcul!$O:$O,Facture_pour_Orange!$C93,Fichier_de_calcul!$E:$E,Facture_pour_Orange!$A$1)</f>
        <v>0</v>
      </c>
      <c r="I93" s="37">
        <f>SUMIFS(Fichier_de_calcul!Q:Q,Fichier_de_calcul!$L:$L,Facture_pour_Orange!$B93,Fichier_de_calcul!$M:$M,Facture_pour_Orange!$A93,Fichier_de_calcul!$O:$O,Facture_pour_Orange!$C93,Fichier_de_calcul!$E:$E,Facture_pour_Orange!$A$1)</f>
        <v>0</v>
      </c>
      <c r="J93" s="37">
        <f>SUMIFS(Fichier_de_calcul!R:R,Fichier_de_calcul!$L:$L,Facture_pour_Orange!$B93,Fichier_de_calcul!$M:$M,Facture_pour_Orange!$A93,Fichier_de_calcul!$O:$O,Facture_pour_Orange!$C93,Fichier_de_calcul!$E:$E,Facture_pour_Orange!$A$1)</f>
        <v>0</v>
      </c>
      <c r="K93" s="37">
        <f>SUMIFS(Fichier_de_calcul!S:S,Fichier_de_calcul!$L:$L,Facture_pour_Orange!$B93,Fichier_de_calcul!$M:$M,Facture_pour_Orange!$A93,Fichier_de_calcul!$O:$O,Facture_pour_Orange!$C93,Fichier_de_calcul!$E:$E,Facture_pour_Orange!$A$1)</f>
        <v>0</v>
      </c>
      <c r="L93" s="38">
        <f t="shared" si="19"/>
        <v>0</v>
      </c>
      <c r="M93" s="32"/>
      <c r="N93" s="32"/>
      <c r="O93" s="32"/>
      <c r="P93" s="32"/>
      <c r="Q93" s="32"/>
      <c r="R93" s="32"/>
      <c r="S93" s="32"/>
      <c r="T93" s="32"/>
      <c r="V93" s="32"/>
      <c r="W93" s="32"/>
      <c r="X93" s="32"/>
      <c r="Y93" s="32"/>
      <c r="Z93" s="32"/>
    </row>
    <row r="94" ht="12.0" hidden="1" customHeight="1" outlineLevel="1">
      <c r="A94" s="27" t="s">
        <v>42</v>
      </c>
      <c r="B94" s="27" t="s">
        <v>38</v>
      </c>
      <c r="C94" s="27" t="str">
        <f t="shared" si="18"/>
        <v>Hybrid Solaire S3</v>
      </c>
      <c r="D94" s="32"/>
      <c r="E94" s="32"/>
      <c r="F94" s="28"/>
      <c r="G94" s="29" t="s">
        <v>24</v>
      </c>
      <c r="H94" s="37">
        <f>COUNTIFS(Fichier_de_calcul!$L:$L,Facture_pour_Orange!$B94,Fichier_de_calcul!$M:$M,Facture_pour_Orange!$A94,Fichier_de_calcul!$O:$O,Facture_pour_Orange!$C94,Fichier_de_calcul!$E:$E,Facture_pour_Orange!$A$1)</f>
        <v>11</v>
      </c>
      <c r="I94" s="37">
        <f>SUMIFS(Fichier_de_calcul!Q:Q,Fichier_de_calcul!$L:$L,Facture_pour_Orange!$B94,Fichier_de_calcul!$M:$M,Facture_pour_Orange!$A94,Fichier_de_calcul!$O:$O,Facture_pour_Orange!$C94,Fichier_de_calcul!$E:$E,Facture_pour_Orange!$A$1)</f>
        <v>688714.863</v>
      </c>
      <c r="J94" s="37">
        <f>SUMIFS(Fichier_de_calcul!R:R,Fichier_de_calcul!$L:$L,Facture_pour_Orange!$B94,Fichier_de_calcul!$M:$M,Facture_pour_Orange!$A94,Fichier_de_calcul!$O:$O,Facture_pour_Orange!$C94,Fichier_de_calcul!$E:$E,Facture_pour_Orange!$A$1)</f>
        <v>1161941.12</v>
      </c>
      <c r="K94" s="37">
        <f>SUMIFS(Fichier_de_calcul!S:S,Fichier_de_calcul!$L:$L,Facture_pour_Orange!$B94,Fichier_de_calcul!$M:$M,Facture_pour_Orange!$A94,Fichier_de_calcul!$O:$O,Facture_pour_Orange!$C94,Fichier_de_calcul!$E:$E,Facture_pour_Orange!$A$1)</f>
        <v>6435070.193</v>
      </c>
      <c r="L94" s="38">
        <f t="shared" si="19"/>
        <v>8285726.176</v>
      </c>
      <c r="M94" s="32"/>
      <c r="N94" s="32"/>
      <c r="O94" s="32"/>
      <c r="P94" s="32"/>
      <c r="Q94" s="32"/>
      <c r="R94" s="32"/>
      <c r="S94" s="32"/>
      <c r="T94" s="32"/>
      <c r="V94" s="32"/>
      <c r="W94" s="32"/>
      <c r="X94" s="32"/>
      <c r="Y94" s="32"/>
      <c r="Z94" s="32"/>
    </row>
    <row r="95" ht="12.0" hidden="1" customHeight="1" outlineLevel="1">
      <c r="A95" s="27" t="s">
        <v>42</v>
      </c>
      <c r="B95" s="27" t="s">
        <v>38</v>
      </c>
      <c r="C95" s="27" t="str">
        <f t="shared" si="18"/>
        <v>HGB</v>
      </c>
      <c r="D95" s="32"/>
      <c r="E95" s="32"/>
      <c r="F95" s="28"/>
      <c r="G95" s="29" t="s">
        <v>26</v>
      </c>
      <c r="H95" s="37">
        <f>COUNTIFS(Fichier_de_calcul!$L:$L,Facture_pour_Orange!$B95,Fichier_de_calcul!$M:$M,Facture_pour_Orange!$A95,Fichier_de_calcul!$O:$O,Facture_pour_Orange!$C95,Fichier_de_calcul!$E:$E,Facture_pour_Orange!$A$1)</f>
        <v>8</v>
      </c>
      <c r="I95" s="37">
        <f>SUMIFS(Fichier_de_calcul!Q:Q,Fichier_de_calcul!$L:$L,Facture_pour_Orange!$B95,Fichier_de_calcul!$M:$M,Facture_pour_Orange!$A95,Fichier_de_calcul!$O:$O,Facture_pour_Orange!$C95,Fichier_de_calcul!$E:$E,Facture_pour_Orange!$A$1)</f>
        <v>852941.6825</v>
      </c>
      <c r="J95" s="37">
        <f>SUMIFS(Fichier_de_calcul!R:R,Fichier_de_calcul!$L:$L,Facture_pour_Orange!$B95,Fichier_de_calcul!$M:$M,Facture_pour_Orange!$A95,Fichier_de_calcul!$O:$O,Facture_pour_Orange!$C95,Fichier_de_calcul!$E:$E,Facture_pour_Orange!$A$1)</f>
        <v>5295486.404</v>
      </c>
      <c r="K95" s="37">
        <f>SUMIFS(Fichier_de_calcul!S:S,Fichier_de_calcul!$L:$L,Facture_pour_Orange!$B95,Fichier_de_calcul!$M:$M,Facture_pour_Orange!$A95,Fichier_de_calcul!$O:$O,Facture_pour_Orange!$C95,Fichier_de_calcul!$E:$E,Facture_pour_Orange!$A$1)</f>
        <v>3785555.138</v>
      </c>
      <c r="L95" s="38">
        <f t="shared" si="19"/>
        <v>9933983.225</v>
      </c>
      <c r="M95" s="32"/>
      <c r="N95" s="32"/>
      <c r="O95" s="32"/>
      <c r="P95" s="32"/>
      <c r="Q95" s="32"/>
      <c r="R95" s="32"/>
      <c r="S95" s="32"/>
      <c r="T95" s="32"/>
      <c r="V95" s="32"/>
      <c r="W95" s="32"/>
      <c r="X95" s="32"/>
      <c r="Y95" s="32"/>
      <c r="Z95" s="32"/>
    </row>
    <row r="96" ht="12.0" hidden="1" customHeight="1" outlineLevel="1">
      <c r="A96" s="27" t="s">
        <v>42</v>
      </c>
      <c r="B96" s="27" t="s">
        <v>38</v>
      </c>
      <c r="C96" s="27" t="str">
        <f t="shared" si="18"/>
        <v>Good Grid - No GE</v>
      </c>
      <c r="D96" s="32"/>
      <c r="E96" s="32"/>
      <c r="F96" s="28"/>
      <c r="G96" s="29" t="s">
        <v>27</v>
      </c>
      <c r="H96" s="37">
        <f>COUNTIFS(Fichier_de_calcul!$L:$L,Facture_pour_Orange!$B96,Fichier_de_calcul!$M:$M,Facture_pour_Orange!$A96,Fichier_de_calcul!$O:$O,Facture_pour_Orange!$C96,Fichier_de_calcul!$E:$E,Facture_pour_Orange!$A$1)</f>
        <v>342</v>
      </c>
      <c r="I96" s="37">
        <f>SUMIFS(Fichier_de_calcul!Q:Q,Fichier_de_calcul!$L:$L,Facture_pour_Orange!$B96,Fichier_de_calcul!$M:$M,Facture_pour_Orange!$A96,Fichier_de_calcul!$O:$O,Facture_pour_Orange!$C96,Fichier_de_calcul!$E:$E,Facture_pour_Orange!$A$1)</f>
        <v>13687217.94</v>
      </c>
      <c r="J96" s="37">
        <f>SUMIFS(Fichier_de_calcul!R:R,Fichier_de_calcul!$L:$L,Facture_pour_Orange!$B96,Fichier_de_calcul!$M:$M,Facture_pour_Orange!$A96,Fichier_de_calcul!$O:$O,Facture_pour_Orange!$C96,Fichier_de_calcul!$E:$E,Facture_pour_Orange!$A$1)</f>
        <v>93027099.66</v>
      </c>
      <c r="K96" s="37">
        <f>SUMIFS(Fichier_de_calcul!S:S,Fichier_de_calcul!$L:$L,Facture_pour_Orange!$B96,Fichier_de_calcul!$M:$M,Facture_pour_Orange!$A96,Fichier_de_calcul!$O:$O,Facture_pour_Orange!$C96,Fichier_de_calcul!$E:$E,Facture_pour_Orange!$A$1)</f>
        <v>68672452.49</v>
      </c>
      <c r="L96" s="38">
        <f t="shared" si="19"/>
        <v>175386770.1</v>
      </c>
      <c r="M96" s="32"/>
      <c r="N96" s="32"/>
      <c r="O96" s="32"/>
      <c r="P96" s="32"/>
      <c r="Q96" s="32"/>
      <c r="R96" s="32"/>
      <c r="S96" s="32"/>
      <c r="T96" s="32"/>
      <c r="V96" s="32"/>
      <c r="W96" s="32"/>
      <c r="X96" s="32"/>
      <c r="Y96" s="32"/>
      <c r="Z96" s="32"/>
    </row>
    <row r="97" ht="12.0" hidden="1" customHeight="1" outlineLevel="1">
      <c r="A97" s="27" t="s">
        <v>42</v>
      </c>
      <c r="B97" s="27" t="s">
        <v>38</v>
      </c>
      <c r="C97" s="27" t="str">
        <f t="shared" si="18"/>
        <v>Good Grid - No GE 12h</v>
      </c>
      <c r="D97" s="32"/>
      <c r="E97" s="32"/>
      <c r="F97" s="28"/>
      <c r="G97" s="29" t="s">
        <v>29</v>
      </c>
      <c r="H97" s="37">
        <f>COUNTIFS(Fichier_de_calcul!$L:$L,Facture_pour_Orange!$B97,Fichier_de_calcul!$M:$M,Facture_pour_Orange!$A97,Fichier_de_calcul!$O:$O,Facture_pour_Orange!$C97,Fichier_de_calcul!$E:$E,Facture_pour_Orange!$A$1)</f>
        <v>25</v>
      </c>
      <c r="I97" s="37">
        <f>SUMIFS(Fichier_de_calcul!Q:Q,Fichier_de_calcul!$L:$L,Facture_pour_Orange!$B97,Fichier_de_calcul!$M:$M,Facture_pour_Orange!$A97,Fichier_de_calcul!$O:$O,Facture_pour_Orange!$C97,Fichier_de_calcul!$E:$E,Facture_pour_Orange!$A$1)</f>
        <v>1074948.727</v>
      </c>
      <c r="J97" s="37">
        <f>SUMIFS(Fichier_de_calcul!R:R,Fichier_de_calcul!$L:$L,Facture_pour_Orange!$B97,Fichier_de_calcul!$M:$M,Facture_pour_Orange!$A97,Fichier_de_calcul!$O:$O,Facture_pour_Orange!$C97,Fichier_de_calcul!$E:$E,Facture_pour_Orange!$A$1)</f>
        <v>7447585.524</v>
      </c>
      <c r="K97" s="37">
        <f>SUMIFS(Fichier_de_calcul!S:S,Fichier_de_calcul!$L:$L,Facture_pour_Orange!$B97,Fichier_de_calcul!$M:$M,Facture_pour_Orange!$A97,Fichier_de_calcul!$O:$O,Facture_pour_Orange!$C97,Fichier_de_calcul!$E:$E,Facture_pour_Orange!$A$1)</f>
        <v>5341369.702</v>
      </c>
      <c r="L97" s="38">
        <f t="shared" si="19"/>
        <v>13863903.95</v>
      </c>
      <c r="M97" s="32"/>
      <c r="N97" s="32"/>
      <c r="O97" s="32"/>
      <c r="P97" s="32"/>
      <c r="Q97" s="32"/>
      <c r="R97" s="32"/>
      <c r="S97" s="32"/>
      <c r="T97" s="32"/>
      <c r="V97" s="32"/>
      <c r="W97" s="32"/>
      <c r="X97" s="32"/>
      <c r="Y97" s="32"/>
      <c r="Z97" s="32"/>
    </row>
    <row r="98" ht="12.0" hidden="1" customHeight="1" outlineLevel="1">
      <c r="A98" s="27" t="s">
        <v>42</v>
      </c>
      <c r="B98" s="27" t="s">
        <v>38</v>
      </c>
      <c r="C98" s="27" t="str">
        <f t="shared" si="18"/>
        <v>Good Grid + Solar + No GE</v>
      </c>
      <c r="D98" s="32"/>
      <c r="E98" s="32"/>
      <c r="F98" s="28"/>
      <c r="G98" s="29" t="s">
        <v>31</v>
      </c>
      <c r="H98" s="37">
        <f>COUNTIFS(Fichier_de_calcul!$L:$L,Facture_pour_Orange!$B98,Fichier_de_calcul!$M:$M,Facture_pour_Orange!$A98,Fichier_de_calcul!$O:$O,Facture_pour_Orange!$C98,Fichier_de_calcul!$E:$E,Facture_pour_Orange!$A$1)</f>
        <v>0</v>
      </c>
      <c r="I98" s="37">
        <f>SUMIFS(Fichier_de_calcul!Q:Q,Fichier_de_calcul!$L:$L,Facture_pour_Orange!$B98,Fichier_de_calcul!$M:$M,Facture_pour_Orange!$A98,Fichier_de_calcul!$O:$O,Facture_pour_Orange!$C98,Fichier_de_calcul!$E:$E,Facture_pour_Orange!$A$1)</f>
        <v>0</v>
      </c>
      <c r="J98" s="37">
        <f>SUMIFS(Fichier_de_calcul!R:R,Fichier_de_calcul!$L:$L,Facture_pour_Orange!$B98,Fichier_de_calcul!$M:$M,Facture_pour_Orange!$A98,Fichier_de_calcul!$O:$O,Facture_pour_Orange!$C98,Fichier_de_calcul!$E:$E,Facture_pour_Orange!$A$1)</f>
        <v>0</v>
      </c>
      <c r="K98" s="37">
        <f>SUMIFS(Fichier_de_calcul!S:S,Fichier_de_calcul!$L:$L,Facture_pour_Orange!$B98,Fichier_de_calcul!$M:$M,Facture_pour_Orange!$A98,Fichier_de_calcul!$O:$O,Facture_pour_Orange!$C98,Fichier_de_calcul!$E:$E,Facture_pour_Orange!$A$1)</f>
        <v>0</v>
      </c>
      <c r="L98" s="38">
        <f t="shared" si="19"/>
        <v>0</v>
      </c>
      <c r="M98" s="32"/>
      <c r="N98" s="32"/>
      <c r="O98" s="32"/>
      <c r="P98" s="32"/>
      <c r="Q98" s="32"/>
      <c r="R98" s="32"/>
      <c r="S98" s="32"/>
      <c r="T98" s="32"/>
      <c r="V98" s="32"/>
      <c r="W98" s="32"/>
      <c r="X98" s="32"/>
      <c r="Y98" s="32"/>
      <c r="Z98" s="32"/>
    </row>
    <row r="99" ht="12.0" hidden="1" customHeight="1" outlineLevel="1">
      <c r="A99" s="27" t="s">
        <v>42</v>
      </c>
      <c r="B99" s="27" t="s">
        <v>38</v>
      </c>
      <c r="C99" s="27" t="str">
        <f t="shared" si="18"/>
        <v>Good Grid - GE</v>
      </c>
      <c r="D99" s="32"/>
      <c r="E99" s="32"/>
      <c r="F99" s="28"/>
      <c r="G99" s="29" t="s">
        <v>33</v>
      </c>
      <c r="H99" s="37">
        <f>COUNTIFS(Fichier_de_calcul!$L:$L,Facture_pour_Orange!$B99,Fichier_de_calcul!$M:$M,Facture_pour_Orange!$A99,Fichier_de_calcul!$O:$O,Facture_pour_Orange!$C99,Fichier_de_calcul!$E:$E,Facture_pour_Orange!$A$1)</f>
        <v>278</v>
      </c>
      <c r="I99" s="37">
        <f>SUMIFS(Fichier_de_calcul!Q:Q,Fichier_de_calcul!$L:$L,Facture_pour_Orange!$B99,Fichier_de_calcul!$M:$M,Facture_pour_Orange!$A99,Fichier_de_calcul!$O:$O,Facture_pour_Orange!$C99,Fichier_de_calcul!$E:$E,Facture_pour_Orange!$A$1)</f>
        <v>12185200.79</v>
      </c>
      <c r="J99" s="37">
        <f>SUMIFS(Fichier_de_calcul!R:R,Fichier_de_calcul!$L:$L,Facture_pour_Orange!$B99,Fichier_de_calcul!$M:$M,Facture_pour_Orange!$A99,Fichier_de_calcul!$O:$O,Facture_pour_Orange!$C99,Fichier_de_calcul!$E:$E,Facture_pour_Orange!$A$1)</f>
        <v>72188739.93</v>
      </c>
      <c r="K99" s="37">
        <f>SUMIFS(Fichier_de_calcul!S:S,Fichier_de_calcul!$L:$L,Facture_pour_Orange!$B99,Fichier_de_calcul!$M:$M,Facture_pour_Orange!$A99,Fichier_de_calcul!$O:$O,Facture_pour_Orange!$C99,Fichier_de_calcul!$E:$E,Facture_pour_Orange!$A$1)</f>
        <v>70508815.75</v>
      </c>
      <c r="L99" s="38">
        <f t="shared" si="19"/>
        <v>154882756.5</v>
      </c>
      <c r="M99" s="32"/>
      <c r="N99" s="32"/>
      <c r="O99" s="32"/>
      <c r="P99" s="32"/>
      <c r="Q99" s="32"/>
      <c r="R99" s="32"/>
      <c r="S99" s="32"/>
      <c r="T99" s="32"/>
      <c r="V99" s="32"/>
      <c r="W99" s="32"/>
      <c r="X99" s="32"/>
      <c r="Y99" s="32"/>
      <c r="Z99" s="32"/>
    </row>
    <row r="100" ht="12.0" hidden="1" customHeight="1" outlineLevel="1">
      <c r="A100" s="27" t="s">
        <v>42</v>
      </c>
      <c r="B100" s="27" t="s">
        <v>38</v>
      </c>
      <c r="C100" s="27" t="str">
        <f t="shared" si="18"/>
        <v>Good Grid GE longues coupures</v>
      </c>
      <c r="D100" s="32"/>
      <c r="E100" s="32"/>
      <c r="F100" s="28"/>
      <c r="G100" s="29" t="s">
        <v>36</v>
      </c>
      <c r="H100" s="37">
        <f>COUNTIFS(Fichier_de_calcul!$L:$L,Facture_pour_Orange!$B100,Fichier_de_calcul!$M:$M,Facture_pour_Orange!$A100,Fichier_de_calcul!$O:$O,Facture_pour_Orange!$C100,Fichier_de_calcul!$E:$E,Facture_pour_Orange!$A$1)</f>
        <v>0</v>
      </c>
      <c r="I100" s="37">
        <f>SUMIFS(Fichier_de_calcul!Q:Q,Fichier_de_calcul!$L:$L,Facture_pour_Orange!$B100,Fichier_de_calcul!$M:$M,Facture_pour_Orange!$A100,Fichier_de_calcul!$O:$O,Facture_pour_Orange!$C100,Fichier_de_calcul!$E:$E,Facture_pour_Orange!$A$1)</f>
        <v>0</v>
      </c>
      <c r="J100" s="37">
        <f>SUMIFS(Fichier_de_calcul!R:R,Fichier_de_calcul!$L:$L,Facture_pour_Orange!$B100,Fichier_de_calcul!$M:$M,Facture_pour_Orange!$A100,Fichier_de_calcul!$O:$O,Facture_pour_Orange!$C100,Fichier_de_calcul!$E:$E,Facture_pour_Orange!$A$1)</f>
        <v>0</v>
      </c>
      <c r="K100" s="37">
        <f>SUMIFS(Fichier_de_calcul!S:S,Fichier_de_calcul!$L:$L,Facture_pour_Orange!$B100,Fichier_de_calcul!$M:$M,Facture_pour_Orange!$A100,Fichier_de_calcul!$O:$O,Facture_pour_Orange!$C100,Fichier_de_calcul!$E:$E,Facture_pour_Orange!$A$1)</f>
        <v>0</v>
      </c>
      <c r="L100" s="38">
        <f t="shared" si="19"/>
        <v>0</v>
      </c>
      <c r="M100" s="32"/>
      <c r="N100" s="32"/>
      <c r="O100" s="32"/>
      <c r="P100" s="32"/>
      <c r="Q100" s="32"/>
      <c r="R100" s="32"/>
      <c r="S100" s="32"/>
      <c r="T100" s="32"/>
      <c r="V100" s="32"/>
      <c r="W100" s="32"/>
      <c r="X100" s="32"/>
      <c r="Y100" s="32"/>
      <c r="Z100" s="32"/>
    </row>
    <row r="101" ht="12.0" hidden="1" customHeight="1" outlineLevel="1">
      <c r="A101" s="27" t="s">
        <v>42</v>
      </c>
      <c r="B101" s="27" t="s">
        <v>38</v>
      </c>
      <c r="C101" s="27" t="str">
        <f t="shared" si="18"/>
        <v>Medium Grid - GE</v>
      </c>
      <c r="D101" s="32"/>
      <c r="E101" s="32"/>
      <c r="F101" s="28"/>
      <c r="G101" s="29" t="s">
        <v>33</v>
      </c>
      <c r="H101" s="37">
        <f>COUNTIFS(Fichier_de_calcul!$L:$L,Facture_pour_Orange!$B101,Fichier_de_calcul!$M:$M,Facture_pour_Orange!$A101,Fichier_de_calcul!$O:$O,Facture_pour_Orange!$C101,Fichier_de_calcul!$E:$E,Facture_pour_Orange!$A$1)</f>
        <v>0</v>
      </c>
      <c r="I101" s="37">
        <f>SUMIFS(Fichier_de_calcul!Q:Q,Fichier_de_calcul!$L:$L,Facture_pour_Orange!$B101,Fichier_de_calcul!$M:$M,Facture_pour_Orange!$A101,Fichier_de_calcul!$O:$O,Facture_pour_Orange!$C101,Fichier_de_calcul!$E:$E,Facture_pour_Orange!$A$1)</f>
        <v>0</v>
      </c>
      <c r="J101" s="37">
        <f>SUMIFS(Fichier_de_calcul!R:R,Fichier_de_calcul!$L:$L,Facture_pour_Orange!$B101,Fichier_de_calcul!$M:$M,Facture_pour_Orange!$A101,Fichier_de_calcul!$O:$O,Facture_pour_Orange!$C101,Fichier_de_calcul!$E:$E,Facture_pour_Orange!$A$1)</f>
        <v>0</v>
      </c>
      <c r="K101" s="37">
        <f>SUMIFS(Fichier_de_calcul!S:S,Fichier_de_calcul!$L:$L,Facture_pour_Orange!$B101,Fichier_de_calcul!$M:$M,Facture_pour_Orange!$A101,Fichier_de_calcul!$O:$O,Facture_pour_Orange!$C101,Fichier_de_calcul!$E:$E,Facture_pour_Orange!$A$1)</f>
        <v>0</v>
      </c>
      <c r="L101" s="38">
        <f t="shared" si="19"/>
        <v>0</v>
      </c>
      <c r="M101" s="32"/>
      <c r="N101" s="32"/>
      <c r="O101" s="32"/>
      <c r="P101" s="32"/>
      <c r="Q101" s="32"/>
      <c r="R101" s="32"/>
      <c r="S101" s="32"/>
      <c r="T101" s="32"/>
      <c r="V101" s="32"/>
      <c r="W101" s="32"/>
      <c r="X101" s="32"/>
      <c r="Y101" s="32"/>
      <c r="Z101" s="32"/>
    </row>
    <row r="102" ht="12.0" hidden="1" customHeight="1" outlineLevel="1">
      <c r="A102" s="27" t="s">
        <v>42</v>
      </c>
      <c r="B102" s="27" t="s">
        <v>38</v>
      </c>
      <c r="C102" s="27" t="str">
        <f t="shared" si="18"/>
        <v>Medium Grid GE longues coupures</v>
      </c>
      <c r="D102" s="32"/>
      <c r="E102" s="32"/>
      <c r="F102" s="28"/>
      <c r="G102" s="29" t="s">
        <v>36</v>
      </c>
      <c r="H102" s="37">
        <f>COUNTIFS(Fichier_de_calcul!$L:$L,Facture_pour_Orange!$B102,Fichier_de_calcul!$M:$M,Facture_pour_Orange!$A102,Fichier_de_calcul!$O:$O,Facture_pour_Orange!$C102,Fichier_de_calcul!$E:$E,Facture_pour_Orange!$A$1)</f>
        <v>0</v>
      </c>
      <c r="I102" s="37">
        <f>SUMIFS(Fichier_de_calcul!Q:Q,Fichier_de_calcul!$L:$L,Facture_pour_Orange!$B102,Fichier_de_calcul!$M:$M,Facture_pour_Orange!$A102,Fichier_de_calcul!$O:$O,Facture_pour_Orange!$C102,Fichier_de_calcul!$E:$E,Facture_pour_Orange!$A$1)</f>
        <v>0</v>
      </c>
      <c r="J102" s="37">
        <f>SUMIFS(Fichier_de_calcul!R:R,Fichier_de_calcul!$L:$L,Facture_pour_Orange!$B102,Fichier_de_calcul!$M:$M,Facture_pour_Orange!$A102,Fichier_de_calcul!$O:$O,Facture_pour_Orange!$C102,Fichier_de_calcul!$E:$E,Facture_pour_Orange!$A$1)</f>
        <v>0</v>
      </c>
      <c r="K102" s="37">
        <f>SUMIFS(Fichier_de_calcul!S:S,Fichier_de_calcul!$L:$L,Facture_pour_Orange!$B102,Fichier_de_calcul!$M:$M,Facture_pour_Orange!$A102,Fichier_de_calcul!$O:$O,Facture_pour_Orange!$C102,Fichier_de_calcul!$E:$E,Facture_pour_Orange!$A$1)</f>
        <v>0</v>
      </c>
      <c r="L102" s="38">
        <f t="shared" si="19"/>
        <v>0</v>
      </c>
      <c r="M102" s="32"/>
      <c r="N102" s="32"/>
      <c r="O102" s="32"/>
      <c r="P102" s="32"/>
      <c r="Q102" s="32"/>
      <c r="R102" s="32"/>
      <c r="S102" s="32"/>
      <c r="T102" s="32"/>
      <c r="V102" s="32"/>
      <c r="W102" s="32"/>
      <c r="X102" s="32"/>
      <c r="Y102" s="32"/>
      <c r="Z102" s="32"/>
    </row>
    <row r="103" ht="12.0" hidden="1" customHeight="1" outlineLevel="1">
      <c r="A103" s="27" t="s">
        <v>42</v>
      </c>
      <c r="B103" s="27" t="s">
        <v>38</v>
      </c>
      <c r="C103" s="27" t="str">
        <f t="shared" si="18"/>
        <v>Bad Grid + Solar + GE</v>
      </c>
      <c r="D103" s="32"/>
      <c r="E103" s="32"/>
      <c r="F103" s="28"/>
      <c r="G103" s="29" t="s">
        <v>37</v>
      </c>
      <c r="H103" s="37">
        <f>COUNTIFS(Fichier_de_calcul!$L:$L,Facture_pour_Orange!$B103,Fichier_de_calcul!$M:$M,Facture_pour_Orange!$A103,Fichier_de_calcul!$O:$O,Facture_pour_Orange!$C103,Fichier_de_calcul!$E:$E,Facture_pour_Orange!$A$1)</f>
        <v>0</v>
      </c>
      <c r="I103" s="37">
        <f>SUMIFS(Fichier_de_calcul!Q:Q,Fichier_de_calcul!$L:$L,Facture_pour_Orange!$B103,Fichier_de_calcul!$M:$M,Facture_pour_Orange!$A103,Fichier_de_calcul!$O:$O,Facture_pour_Orange!$C103,Fichier_de_calcul!$E:$E,Facture_pour_Orange!$A$1)</f>
        <v>0</v>
      </c>
      <c r="J103" s="37">
        <f>SUMIFS(Fichier_de_calcul!R:R,Fichier_de_calcul!$L:$L,Facture_pour_Orange!$B103,Fichier_de_calcul!$M:$M,Facture_pour_Orange!$A103,Fichier_de_calcul!$O:$O,Facture_pour_Orange!$C103,Fichier_de_calcul!$E:$E,Facture_pour_Orange!$A$1)</f>
        <v>0</v>
      </c>
      <c r="K103" s="37">
        <f>SUMIFS(Fichier_de_calcul!S:S,Fichier_de_calcul!$L:$L,Facture_pour_Orange!$B103,Fichier_de_calcul!$M:$M,Facture_pour_Orange!$A103,Fichier_de_calcul!$O:$O,Facture_pour_Orange!$C103,Fichier_de_calcul!$E:$E,Facture_pour_Orange!$A$1)</f>
        <v>0</v>
      </c>
      <c r="L103" s="38">
        <f t="shared" si="19"/>
        <v>0</v>
      </c>
      <c r="M103" s="32"/>
      <c r="N103" s="32"/>
      <c r="O103" s="32"/>
      <c r="P103" s="32"/>
      <c r="Q103" s="32"/>
      <c r="R103" s="32"/>
      <c r="S103" s="32"/>
      <c r="T103" s="32"/>
      <c r="V103" s="32"/>
      <c r="W103" s="32"/>
      <c r="X103" s="32"/>
      <c r="Y103" s="32"/>
      <c r="Z103" s="32"/>
    </row>
    <row r="104" ht="12.0" hidden="1" customHeight="1" outlineLevel="1">
      <c r="A104" s="27" t="s">
        <v>42</v>
      </c>
      <c r="B104" s="27" t="s">
        <v>38</v>
      </c>
      <c r="C104" s="27" t="str">
        <f t="shared" si="18"/>
        <v>Bad Grid + GE</v>
      </c>
      <c r="D104" s="32"/>
      <c r="E104" s="32"/>
      <c r="F104" s="28"/>
      <c r="G104" s="29"/>
      <c r="H104" s="37">
        <f>COUNTIFS(Fichier_de_calcul!$L:$L,Facture_pour_Orange!$B104,Fichier_de_calcul!$M:$M,Facture_pour_Orange!$A104,Fichier_de_calcul!$O:$O,Facture_pour_Orange!$C104,Fichier_de_calcul!$E:$E,Facture_pour_Orange!$A$1)</f>
        <v>0</v>
      </c>
      <c r="I104" s="37">
        <f>SUMIFS(Fichier_de_calcul!Q:Q,Fichier_de_calcul!$L:$L,Facture_pour_Orange!$B104,Fichier_de_calcul!$M:$M,Facture_pour_Orange!$A104,Fichier_de_calcul!$O:$O,Facture_pour_Orange!$C104,Fichier_de_calcul!$E:$E,Facture_pour_Orange!$A$1)</f>
        <v>0</v>
      </c>
      <c r="J104" s="37">
        <f>SUMIFS(Fichier_de_calcul!R:R,Fichier_de_calcul!$L:$L,Facture_pour_Orange!$B104,Fichier_de_calcul!$M:$M,Facture_pour_Orange!$A104,Fichier_de_calcul!$O:$O,Facture_pour_Orange!$C104,Fichier_de_calcul!$E:$E,Facture_pour_Orange!$A$1)</f>
        <v>0</v>
      </c>
      <c r="K104" s="37">
        <f>SUMIFS(Fichier_de_calcul!S:S,Fichier_de_calcul!$L:$L,Facture_pour_Orange!$B104,Fichier_de_calcul!$M:$M,Facture_pour_Orange!$A104,Fichier_de_calcul!$O:$O,Facture_pour_Orange!$C104,Fichier_de_calcul!$E:$E,Facture_pour_Orange!$A$1)</f>
        <v>0</v>
      </c>
      <c r="L104" s="38">
        <f t="shared" si="19"/>
        <v>0</v>
      </c>
      <c r="M104" s="32"/>
      <c r="N104" s="32"/>
      <c r="O104" s="32"/>
      <c r="P104" s="32"/>
      <c r="Q104" s="32"/>
      <c r="R104" s="32"/>
      <c r="S104" s="32"/>
      <c r="T104" s="32"/>
      <c r="V104" s="32"/>
      <c r="W104" s="32"/>
      <c r="X104" s="32"/>
      <c r="Y104" s="32"/>
      <c r="Z104" s="32"/>
    </row>
    <row r="105" ht="12.0" hidden="1" customHeight="1" outlineLevel="1">
      <c r="A105" s="27" t="s">
        <v>42</v>
      </c>
      <c r="B105" s="27" t="s">
        <v>38</v>
      </c>
      <c r="C105" s="27" t="str">
        <f t="shared" si="18"/>
        <v>CSN</v>
      </c>
      <c r="D105" s="32"/>
      <c r="E105" s="32"/>
      <c r="F105" s="33"/>
      <c r="G105" s="34"/>
      <c r="H105" s="39">
        <f>COUNTIFS(Fichier_de_calcul!$L:$L,Facture_pour_Orange!$B105,Fichier_de_calcul!$M:$M,Facture_pour_Orange!$A105,Fichier_de_calcul!$O:$O,Facture_pour_Orange!$C105,Fichier_de_calcul!$E:$E,Facture_pour_Orange!$A$1)</f>
        <v>0</v>
      </c>
      <c r="I105" s="39">
        <f>SUMIFS(Fichier_de_calcul!Q:Q,Fichier_de_calcul!$L:$L,Facture_pour_Orange!$B105,Fichier_de_calcul!$M:$M,Facture_pour_Orange!$A105,Fichier_de_calcul!$O:$O,Facture_pour_Orange!$C105,Fichier_de_calcul!$E:$E,Facture_pour_Orange!$A$1)</f>
        <v>0</v>
      </c>
      <c r="J105" s="39">
        <f>SUMIFS(Fichier_de_calcul!R:R,Fichier_de_calcul!$L:$L,Facture_pour_Orange!$B105,Fichier_de_calcul!$M:$M,Facture_pour_Orange!$A105,Fichier_de_calcul!$O:$O,Facture_pour_Orange!$C105,Fichier_de_calcul!$E:$E,Facture_pour_Orange!$A$1)</f>
        <v>0</v>
      </c>
      <c r="K105" s="39">
        <f>SUMIFS(Fichier_de_calcul!S:S,Fichier_de_calcul!$L:$L,Facture_pour_Orange!$B105,Fichier_de_calcul!$M:$M,Facture_pour_Orange!$A105,Fichier_de_calcul!$O:$O,Facture_pour_Orange!$C105,Fichier_de_calcul!$E:$E,Facture_pour_Orange!$A$1)</f>
        <v>0</v>
      </c>
      <c r="L105" s="40">
        <f t="shared" si="19"/>
        <v>0</v>
      </c>
      <c r="M105" s="32"/>
      <c r="N105" s="32"/>
      <c r="O105" s="32"/>
      <c r="P105" s="32"/>
      <c r="Q105" s="32"/>
      <c r="R105" s="32"/>
      <c r="S105" s="32"/>
      <c r="T105" s="32"/>
      <c r="V105" s="32"/>
      <c r="W105" s="32"/>
      <c r="X105" s="32"/>
      <c r="Y105" s="32"/>
      <c r="Z105" s="32"/>
    </row>
    <row r="106" ht="15.0" customHeight="1" collapsed="1">
      <c r="A106" s="2"/>
      <c r="B106" s="2"/>
      <c r="C106" s="2"/>
      <c r="F106" s="23" t="s">
        <v>39</v>
      </c>
      <c r="G106" s="24" t="s">
        <v>14</v>
      </c>
      <c r="H106" s="25">
        <f t="shared" ref="H106:L106" si="20">SUM(H107:H121)</f>
        <v>7</v>
      </c>
      <c r="I106" s="25">
        <f t="shared" si="20"/>
        <v>297704.6675</v>
      </c>
      <c r="J106" s="25">
        <f t="shared" si="20"/>
        <v>369207.0412</v>
      </c>
      <c r="K106" s="25">
        <f t="shared" si="20"/>
        <v>783691.5648</v>
      </c>
      <c r="L106" s="26">
        <f t="shared" si="20"/>
        <v>1450603.274</v>
      </c>
    </row>
    <row r="107" ht="12.0" hidden="1" customHeight="1" outlineLevel="1">
      <c r="A107" s="27" t="s">
        <v>42</v>
      </c>
      <c r="B107" s="27" t="s">
        <v>39</v>
      </c>
      <c r="C107" s="27" t="str">
        <f t="shared" ref="C107:C121" si="21">C91</f>
        <v>Pure Solar</v>
      </c>
      <c r="D107" s="32"/>
      <c r="E107" s="32"/>
      <c r="F107" s="28"/>
      <c r="G107" s="29" t="s">
        <v>18</v>
      </c>
      <c r="H107" s="37">
        <f>COUNTIFS(Fichier_de_calcul!$L:$L,Facture_pour_Orange!$B107,Fichier_de_calcul!$M:$M,Facture_pour_Orange!$A107,Fichier_de_calcul!$O:$O,Facture_pour_Orange!$C107,Fichier_de_calcul!$E:$E,Facture_pour_Orange!$A$1)</f>
        <v>0</v>
      </c>
      <c r="I107" s="37">
        <f>SUMIFS(Fichier_de_calcul!Q:Q,Fichier_de_calcul!$L:$L,Facture_pour_Orange!$B107,Fichier_de_calcul!$M:$M,Facture_pour_Orange!$A107,Fichier_de_calcul!$O:$O,Facture_pour_Orange!$C107,Fichier_de_calcul!$E:$E,Facture_pour_Orange!$A$1)</f>
        <v>0</v>
      </c>
      <c r="J107" s="37">
        <f>SUMIFS(Fichier_de_calcul!R:R,Fichier_de_calcul!$L:$L,Facture_pour_Orange!$B107,Fichier_de_calcul!$M:$M,Facture_pour_Orange!$A107,Fichier_de_calcul!$O:$O,Facture_pour_Orange!$C107,Fichier_de_calcul!$E:$E,Facture_pour_Orange!$A$1)</f>
        <v>0</v>
      </c>
      <c r="K107" s="37">
        <f>SUMIFS(Fichier_de_calcul!S:S,Fichier_de_calcul!$L:$L,Facture_pour_Orange!$B107,Fichier_de_calcul!$M:$M,Facture_pour_Orange!$A107,Fichier_de_calcul!$O:$O,Facture_pour_Orange!$C107,Fichier_de_calcul!$E:$E,Facture_pour_Orange!$A$1)</f>
        <v>0</v>
      </c>
      <c r="L107" s="38">
        <f t="shared" ref="L107:L121" si="22">SUM(I107:K107)</f>
        <v>0</v>
      </c>
      <c r="M107" s="32"/>
      <c r="N107" s="32"/>
      <c r="O107" s="32"/>
      <c r="P107" s="32"/>
      <c r="Q107" s="32"/>
      <c r="R107" s="32"/>
      <c r="S107" s="32"/>
      <c r="T107" s="32"/>
      <c r="V107" s="32"/>
      <c r="W107" s="32"/>
      <c r="X107" s="32"/>
      <c r="Y107" s="32"/>
      <c r="Z107" s="32"/>
    </row>
    <row r="108" ht="12.0" hidden="1" customHeight="1" outlineLevel="1">
      <c r="A108" s="27" t="s">
        <v>42</v>
      </c>
      <c r="B108" s="27" t="s">
        <v>39</v>
      </c>
      <c r="C108" s="27" t="str">
        <f t="shared" si="21"/>
        <v>Hybrid Solaire S1</v>
      </c>
      <c r="D108" s="32"/>
      <c r="E108" s="32"/>
      <c r="F108" s="28"/>
      <c r="G108" s="29" t="s">
        <v>20</v>
      </c>
      <c r="H108" s="37">
        <f>COUNTIFS(Fichier_de_calcul!$L:$L,Facture_pour_Orange!$B108,Fichier_de_calcul!$M:$M,Facture_pour_Orange!$A108,Fichier_de_calcul!$O:$O,Facture_pour_Orange!$C108,Fichier_de_calcul!$E:$E,Facture_pour_Orange!$A$1)</f>
        <v>0</v>
      </c>
      <c r="I108" s="37">
        <f>SUMIFS(Fichier_de_calcul!Q:Q,Fichier_de_calcul!$L:$L,Facture_pour_Orange!$B108,Fichier_de_calcul!$M:$M,Facture_pour_Orange!$A108,Fichier_de_calcul!$O:$O,Facture_pour_Orange!$C108,Fichier_de_calcul!$E:$E,Facture_pour_Orange!$A$1)</f>
        <v>0</v>
      </c>
      <c r="J108" s="37">
        <f>SUMIFS(Fichier_de_calcul!R:R,Fichier_de_calcul!$L:$L,Facture_pour_Orange!$B108,Fichier_de_calcul!$M:$M,Facture_pour_Orange!$A108,Fichier_de_calcul!$O:$O,Facture_pour_Orange!$C108,Fichier_de_calcul!$E:$E,Facture_pour_Orange!$A$1)</f>
        <v>0</v>
      </c>
      <c r="K108" s="37">
        <f>SUMIFS(Fichier_de_calcul!S:S,Fichier_de_calcul!$L:$L,Facture_pour_Orange!$B108,Fichier_de_calcul!$M:$M,Facture_pour_Orange!$A108,Fichier_de_calcul!$O:$O,Facture_pour_Orange!$C108,Fichier_de_calcul!$E:$E,Facture_pour_Orange!$A$1)</f>
        <v>0</v>
      </c>
      <c r="L108" s="38">
        <f t="shared" si="22"/>
        <v>0</v>
      </c>
      <c r="M108" s="32"/>
      <c r="N108" s="32"/>
      <c r="O108" s="32"/>
      <c r="P108" s="32"/>
      <c r="Q108" s="32"/>
      <c r="R108" s="32"/>
      <c r="S108" s="32"/>
      <c r="T108" s="32"/>
      <c r="V108" s="32"/>
      <c r="W108" s="32"/>
      <c r="X108" s="32"/>
      <c r="Y108" s="32"/>
      <c r="Z108" s="32"/>
    </row>
    <row r="109" ht="12.0" hidden="1" customHeight="1" outlineLevel="1">
      <c r="A109" s="27" t="s">
        <v>42</v>
      </c>
      <c r="B109" s="27" t="s">
        <v>39</v>
      </c>
      <c r="C109" s="27" t="str">
        <f t="shared" si="21"/>
        <v>Hybrid Solaire S2</v>
      </c>
      <c r="D109" s="32"/>
      <c r="E109" s="32"/>
      <c r="F109" s="28"/>
      <c r="G109" s="29" t="s">
        <v>22</v>
      </c>
      <c r="H109" s="37">
        <f>COUNTIFS(Fichier_de_calcul!$L:$L,Facture_pour_Orange!$B109,Fichier_de_calcul!$M:$M,Facture_pour_Orange!$A109,Fichier_de_calcul!$O:$O,Facture_pour_Orange!$C109,Fichier_de_calcul!$E:$E,Facture_pour_Orange!$A$1)</f>
        <v>0</v>
      </c>
      <c r="I109" s="37">
        <f>SUMIFS(Fichier_de_calcul!Q:Q,Fichier_de_calcul!$L:$L,Facture_pour_Orange!$B109,Fichier_de_calcul!$M:$M,Facture_pour_Orange!$A109,Fichier_de_calcul!$O:$O,Facture_pour_Orange!$C109,Fichier_de_calcul!$E:$E,Facture_pour_Orange!$A$1)</f>
        <v>0</v>
      </c>
      <c r="J109" s="37">
        <f>SUMIFS(Fichier_de_calcul!R:R,Fichier_de_calcul!$L:$L,Facture_pour_Orange!$B109,Fichier_de_calcul!$M:$M,Facture_pour_Orange!$A109,Fichier_de_calcul!$O:$O,Facture_pour_Orange!$C109,Fichier_de_calcul!$E:$E,Facture_pour_Orange!$A$1)</f>
        <v>0</v>
      </c>
      <c r="K109" s="37">
        <f>SUMIFS(Fichier_de_calcul!S:S,Fichier_de_calcul!$L:$L,Facture_pour_Orange!$B109,Fichier_de_calcul!$M:$M,Facture_pour_Orange!$A109,Fichier_de_calcul!$O:$O,Facture_pour_Orange!$C109,Fichier_de_calcul!$E:$E,Facture_pour_Orange!$A$1)</f>
        <v>0</v>
      </c>
      <c r="L109" s="38">
        <f t="shared" si="22"/>
        <v>0</v>
      </c>
      <c r="M109" s="32"/>
      <c r="N109" s="32"/>
      <c r="O109" s="32"/>
      <c r="P109" s="32"/>
      <c r="Q109" s="32"/>
      <c r="R109" s="32"/>
      <c r="S109" s="32"/>
      <c r="T109" s="32"/>
      <c r="V109" s="32"/>
      <c r="W109" s="32"/>
      <c r="X109" s="32"/>
      <c r="Y109" s="32"/>
      <c r="Z109" s="32"/>
    </row>
    <row r="110" ht="12.0" hidden="1" customHeight="1" outlineLevel="1">
      <c r="A110" s="27" t="s">
        <v>42</v>
      </c>
      <c r="B110" s="27" t="s">
        <v>39</v>
      </c>
      <c r="C110" s="27" t="str">
        <f t="shared" si="21"/>
        <v>Hybrid Solaire S3</v>
      </c>
      <c r="D110" s="32"/>
      <c r="E110" s="32"/>
      <c r="F110" s="28"/>
      <c r="G110" s="29" t="s">
        <v>24</v>
      </c>
      <c r="H110" s="37">
        <f>COUNTIFS(Fichier_de_calcul!$L:$L,Facture_pour_Orange!$B110,Fichier_de_calcul!$M:$M,Facture_pour_Orange!$A110,Fichier_de_calcul!$O:$O,Facture_pour_Orange!$C110,Fichier_de_calcul!$E:$E,Facture_pour_Orange!$A$1)</f>
        <v>0</v>
      </c>
      <c r="I110" s="37">
        <f>SUMIFS(Fichier_de_calcul!Q:Q,Fichier_de_calcul!$L:$L,Facture_pour_Orange!$B110,Fichier_de_calcul!$M:$M,Facture_pour_Orange!$A110,Fichier_de_calcul!$O:$O,Facture_pour_Orange!$C110,Fichier_de_calcul!$E:$E,Facture_pour_Orange!$A$1)</f>
        <v>0</v>
      </c>
      <c r="J110" s="37">
        <f>SUMIFS(Fichier_de_calcul!R:R,Fichier_de_calcul!$L:$L,Facture_pour_Orange!$B110,Fichier_de_calcul!$M:$M,Facture_pour_Orange!$A110,Fichier_de_calcul!$O:$O,Facture_pour_Orange!$C110,Fichier_de_calcul!$E:$E,Facture_pour_Orange!$A$1)</f>
        <v>0</v>
      </c>
      <c r="K110" s="37">
        <f>SUMIFS(Fichier_de_calcul!S:S,Fichier_de_calcul!$L:$L,Facture_pour_Orange!$B110,Fichier_de_calcul!$M:$M,Facture_pour_Orange!$A110,Fichier_de_calcul!$O:$O,Facture_pour_Orange!$C110,Fichier_de_calcul!$E:$E,Facture_pour_Orange!$A$1)</f>
        <v>0</v>
      </c>
      <c r="L110" s="38">
        <f t="shared" si="22"/>
        <v>0</v>
      </c>
      <c r="M110" s="32"/>
      <c r="N110" s="32"/>
      <c r="O110" s="32"/>
      <c r="P110" s="32"/>
      <c r="Q110" s="32"/>
      <c r="R110" s="32"/>
      <c r="S110" s="32"/>
      <c r="T110" s="32"/>
      <c r="V110" s="32"/>
      <c r="W110" s="32"/>
      <c r="X110" s="32"/>
      <c r="Y110" s="32"/>
      <c r="Z110" s="32"/>
    </row>
    <row r="111" ht="12.0" hidden="1" customHeight="1" outlineLevel="1">
      <c r="A111" s="27" t="s">
        <v>42</v>
      </c>
      <c r="B111" s="27" t="s">
        <v>39</v>
      </c>
      <c r="C111" s="27" t="str">
        <f t="shared" si="21"/>
        <v>HGB</v>
      </c>
      <c r="D111" s="32"/>
      <c r="E111" s="32"/>
      <c r="F111" s="28"/>
      <c r="G111" s="29" t="s">
        <v>26</v>
      </c>
      <c r="H111" s="37">
        <f>COUNTIFS(Fichier_de_calcul!$L:$L,Facture_pour_Orange!$B111,Fichier_de_calcul!$M:$M,Facture_pour_Orange!$A111,Fichier_de_calcul!$O:$O,Facture_pour_Orange!$C111,Fichier_de_calcul!$E:$E,Facture_pour_Orange!$A$1)</f>
        <v>0</v>
      </c>
      <c r="I111" s="37">
        <f>SUMIFS(Fichier_de_calcul!Q:Q,Fichier_de_calcul!$L:$L,Facture_pour_Orange!$B111,Fichier_de_calcul!$M:$M,Facture_pour_Orange!$A111,Fichier_de_calcul!$O:$O,Facture_pour_Orange!$C111,Fichier_de_calcul!$E:$E,Facture_pour_Orange!$A$1)</f>
        <v>0</v>
      </c>
      <c r="J111" s="37">
        <f>SUMIFS(Fichier_de_calcul!R:R,Fichier_de_calcul!$L:$L,Facture_pour_Orange!$B111,Fichier_de_calcul!$M:$M,Facture_pour_Orange!$A111,Fichier_de_calcul!$O:$O,Facture_pour_Orange!$C111,Fichier_de_calcul!$E:$E,Facture_pour_Orange!$A$1)</f>
        <v>0</v>
      </c>
      <c r="K111" s="37">
        <f>SUMIFS(Fichier_de_calcul!S:S,Fichier_de_calcul!$L:$L,Facture_pour_Orange!$B111,Fichier_de_calcul!$M:$M,Facture_pour_Orange!$A111,Fichier_de_calcul!$O:$O,Facture_pour_Orange!$C111,Fichier_de_calcul!$E:$E,Facture_pour_Orange!$A$1)</f>
        <v>0</v>
      </c>
      <c r="L111" s="38">
        <f t="shared" si="22"/>
        <v>0</v>
      </c>
      <c r="M111" s="32"/>
      <c r="N111" s="32"/>
      <c r="O111" s="32"/>
      <c r="P111" s="32"/>
      <c r="Q111" s="32"/>
      <c r="R111" s="32"/>
      <c r="S111" s="32"/>
      <c r="T111" s="32"/>
      <c r="V111" s="32"/>
      <c r="W111" s="32"/>
      <c r="X111" s="32"/>
      <c r="Y111" s="32"/>
      <c r="Z111" s="32"/>
    </row>
    <row r="112" ht="12.0" hidden="1" customHeight="1" outlineLevel="1">
      <c r="A112" s="27" t="s">
        <v>42</v>
      </c>
      <c r="B112" s="27" t="s">
        <v>39</v>
      </c>
      <c r="C112" s="27" t="str">
        <f t="shared" si="21"/>
        <v>Good Grid - No GE</v>
      </c>
      <c r="D112" s="32"/>
      <c r="E112" s="32"/>
      <c r="F112" s="28"/>
      <c r="G112" s="29" t="s">
        <v>27</v>
      </c>
      <c r="H112" s="37">
        <f>COUNTIFS(Fichier_de_calcul!$L:$L,Facture_pour_Orange!$B112,Fichier_de_calcul!$M:$M,Facture_pour_Orange!$A112,Fichier_de_calcul!$O:$O,Facture_pour_Orange!$C112,Fichier_de_calcul!$E:$E,Facture_pour_Orange!$A$1)</f>
        <v>6</v>
      </c>
      <c r="I112" s="37">
        <f>SUMIFS(Fichier_de_calcul!Q:Q,Fichier_de_calcul!$L:$L,Facture_pour_Orange!$B112,Fichier_de_calcul!$M:$M,Facture_pour_Orange!$A112,Fichier_de_calcul!$O:$O,Facture_pour_Orange!$C112,Fichier_de_calcul!$E:$E,Facture_pour_Orange!$A$1)</f>
        <v>254557.0668</v>
      </c>
      <c r="J112" s="37">
        <f>SUMIFS(Fichier_de_calcul!R:R,Fichier_de_calcul!$L:$L,Facture_pour_Orange!$B112,Fichier_de_calcul!$M:$M,Facture_pour_Orange!$A112,Fichier_de_calcul!$O:$O,Facture_pour_Orange!$C112,Fichier_de_calcul!$E:$E,Facture_pour_Orange!$A$1)</f>
        <v>316191.4231</v>
      </c>
      <c r="K112" s="37">
        <f>SUMIFS(Fichier_de_calcul!S:S,Fichier_de_calcul!$L:$L,Facture_pour_Orange!$B112,Fichier_de_calcul!$M:$M,Facture_pour_Orange!$A112,Fichier_de_calcul!$O:$O,Facture_pour_Orange!$C112,Fichier_de_calcul!$E:$E,Facture_pour_Orange!$A$1)</f>
        <v>590481.2894</v>
      </c>
      <c r="L112" s="38">
        <f t="shared" si="22"/>
        <v>1161229.779</v>
      </c>
      <c r="M112" s="32"/>
      <c r="N112" s="32"/>
      <c r="O112" s="32"/>
      <c r="P112" s="32"/>
      <c r="Q112" s="32"/>
      <c r="R112" s="32"/>
      <c r="S112" s="32"/>
      <c r="T112" s="32"/>
      <c r="V112" s="32"/>
      <c r="W112" s="32"/>
      <c r="X112" s="32"/>
      <c r="Y112" s="32"/>
      <c r="Z112" s="32"/>
    </row>
    <row r="113" ht="12.0" hidden="1" customHeight="1" outlineLevel="1">
      <c r="A113" s="27" t="s">
        <v>42</v>
      </c>
      <c r="B113" s="27" t="s">
        <v>39</v>
      </c>
      <c r="C113" s="27" t="str">
        <f t="shared" si="21"/>
        <v>Good Grid - No GE 12h</v>
      </c>
      <c r="D113" s="32"/>
      <c r="E113" s="32"/>
      <c r="F113" s="28"/>
      <c r="G113" s="29" t="s">
        <v>29</v>
      </c>
      <c r="H113" s="37">
        <f>COUNTIFS(Fichier_de_calcul!$L:$L,Facture_pour_Orange!$B113,Fichier_de_calcul!$M:$M,Facture_pour_Orange!$A113,Fichier_de_calcul!$O:$O,Facture_pour_Orange!$C113,Fichier_de_calcul!$E:$E,Facture_pour_Orange!$A$1)</f>
        <v>0</v>
      </c>
      <c r="I113" s="37">
        <f>SUMIFS(Fichier_de_calcul!Q:Q,Fichier_de_calcul!$L:$L,Facture_pour_Orange!$B113,Fichier_de_calcul!$M:$M,Facture_pour_Orange!$A113,Fichier_de_calcul!$O:$O,Facture_pour_Orange!$C113,Fichier_de_calcul!$E:$E,Facture_pour_Orange!$A$1)</f>
        <v>0</v>
      </c>
      <c r="J113" s="37">
        <f>SUMIFS(Fichier_de_calcul!R:R,Fichier_de_calcul!$L:$L,Facture_pour_Orange!$B113,Fichier_de_calcul!$M:$M,Facture_pour_Orange!$A113,Fichier_de_calcul!$O:$O,Facture_pour_Orange!$C113,Fichier_de_calcul!$E:$E,Facture_pour_Orange!$A$1)</f>
        <v>0</v>
      </c>
      <c r="K113" s="37">
        <f>SUMIFS(Fichier_de_calcul!S:S,Fichier_de_calcul!$L:$L,Facture_pour_Orange!$B113,Fichier_de_calcul!$M:$M,Facture_pour_Orange!$A113,Fichier_de_calcul!$O:$O,Facture_pour_Orange!$C113,Fichier_de_calcul!$E:$E,Facture_pour_Orange!$A$1)</f>
        <v>0</v>
      </c>
      <c r="L113" s="38">
        <f t="shared" si="22"/>
        <v>0</v>
      </c>
      <c r="M113" s="32"/>
      <c r="N113" s="32"/>
      <c r="O113" s="32"/>
      <c r="P113" s="32"/>
      <c r="Q113" s="32"/>
      <c r="R113" s="32"/>
      <c r="S113" s="32"/>
      <c r="T113" s="32"/>
      <c r="V113" s="32"/>
      <c r="W113" s="32"/>
      <c r="X113" s="32"/>
      <c r="Y113" s="32"/>
      <c r="Z113" s="32"/>
    </row>
    <row r="114" ht="12.0" hidden="1" customHeight="1" outlineLevel="1">
      <c r="A114" s="27" t="s">
        <v>42</v>
      </c>
      <c r="B114" s="27" t="s">
        <v>39</v>
      </c>
      <c r="C114" s="27" t="str">
        <f t="shared" si="21"/>
        <v>Good Grid + Solar + No GE</v>
      </c>
      <c r="D114" s="32"/>
      <c r="E114" s="32"/>
      <c r="F114" s="28"/>
      <c r="G114" s="29" t="s">
        <v>31</v>
      </c>
      <c r="H114" s="37">
        <f>COUNTIFS(Fichier_de_calcul!$L:$L,Facture_pour_Orange!$B114,Fichier_de_calcul!$M:$M,Facture_pour_Orange!$A114,Fichier_de_calcul!$O:$O,Facture_pour_Orange!$C114,Fichier_de_calcul!$E:$E,Facture_pour_Orange!$A$1)</f>
        <v>0</v>
      </c>
      <c r="I114" s="37">
        <f>SUMIFS(Fichier_de_calcul!Q:Q,Fichier_de_calcul!$L:$L,Facture_pour_Orange!$B114,Fichier_de_calcul!$M:$M,Facture_pour_Orange!$A114,Fichier_de_calcul!$O:$O,Facture_pour_Orange!$C114,Fichier_de_calcul!$E:$E,Facture_pour_Orange!$A$1)</f>
        <v>0</v>
      </c>
      <c r="J114" s="37">
        <f>SUMIFS(Fichier_de_calcul!R:R,Fichier_de_calcul!$L:$L,Facture_pour_Orange!$B114,Fichier_de_calcul!$M:$M,Facture_pour_Orange!$A114,Fichier_de_calcul!$O:$O,Facture_pour_Orange!$C114,Fichier_de_calcul!$E:$E,Facture_pour_Orange!$A$1)</f>
        <v>0</v>
      </c>
      <c r="K114" s="37">
        <f>SUMIFS(Fichier_de_calcul!S:S,Fichier_de_calcul!$L:$L,Facture_pour_Orange!$B114,Fichier_de_calcul!$M:$M,Facture_pour_Orange!$A114,Fichier_de_calcul!$O:$O,Facture_pour_Orange!$C114,Fichier_de_calcul!$E:$E,Facture_pour_Orange!$A$1)</f>
        <v>0</v>
      </c>
      <c r="L114" s="38">
        <f t="shared" si="22"/>
        <v>0</v>
      </c>
      <c r="M114" s="32"/>
      <c r="N114" s="32"/>
      <c r="O114" s="32"/>
      <c r="P114" s="32"/>
      <c r="Q114" s="32"/>
      <c r="R114" s="32"/>
      <c r="S114" s="32"/>
      <c r="T114" s="32"/>
      <c r="V114" s="32"/>
      <c r="W114" s="32"/>
      <c r="X114" s="32"/>
      <c r="Y114" s="32"/>
      <c r="Z114" s="32"/>
    </row>
    <row r="115" ht="12.0" hidden="1" customHeight="1" outlineLevel="1">
      <c r="A115" s="27" t="s">
        <v>42</v>
      </c>
      <c r="B115" s="27" t="s">
        <v>39</v>
      </c>
      <c r="C115" s="27" t="str">
        <f t="shared" si="21"/>
        <v>Good Grid - GE</v>
      </c>
      <c r="D115" s="32"/>
      <c r="E115" s="32"/>
      <c r="F115" s="28"/>
      <c r="G115" s="29" t="s">
        <v>33</v>
      </c>
      <c r="H115" s="37">
        <f>COUNTIFS(Fichier_de_calcul!$L:$L,Facture_pour_Orange!$B115,Fichier_de_calcul!$M:$M,Facture_pour_Orange!$A115,Fichier_de_calcul!$O:$O,Facture_pour_Orange!$C115,Fichier_de_calcul!$E:$E,Facture_pour_Orange!$A$1)</f>
        <v>1</v>
      </c>
      <c r="I115" s="37">
        <f>SUMIFS(Fichier_de_calcul!Q:Q,Fichier_de_calcul!$L:$L,Facture_pour_Orange!$B115,Fichier_de_calcul!$M:$M,Facture_pour_Orange!$A115,Fichier_de_calcul!$O:$O,Facture_pour_Orange!$C115,Fichier_de_calcul!$E:$E,Facture_pour_Orange!$A$1)</f>
        <v>43147.60072</v>
      </c>
      <c r="J115" s="37">
        <f>SUMIFS(Fichier_de_calcul!R:R,Fichier_de_calcul!$L:$L,Facture_pour_Orange!$B115,Fichier_de_calcul!$M:$M,Facture_pour_Orange!$A115,Fichier_de_calcul!$O:$O,Facture_pour_Orange!$C115,Fichier_de_calcul!$E:$E,Facture_pour_Orange!$A$1)</f>
        <v>53015.61811</v>
      </c>
      <c r="K115" s="37">
        <f>SUMIFS(Fichier_de_calcul!S:S,Fichier_de_calcul!$L:$L,Facture_pour_Orange!$B115,Fichier_de_calcul!$M:$M,Facture_pour_Orange!$A115,Fichier_de_calcul!$O:$O,Facture_pour_Orange!$C115,Fichier_de_calcul!$E:$E,Facture_pour_Orange!$A$1)</f>
        <v>193210.2754</v>
      </c>
      <c r="L115" s="38">
        <f t="shared" si="22"/>
        <v>289373.4942</v>
      </c>
      <c r="M115" s="32"/>
      <c r="N115" s="32"/>
      <c r="O115" s="32"/>
      <c r="P115" s="32"/>
      <c r="Q115" s="32"/>
      <c r="R115" s="32"/>
      <c r="S115" s="32"/>
      <c r="T115" s="32"/>
      <c r="V115" s="32"/>
      <c r="W115" s="32"/>
      <c r="X115" s="32"/>
      <c r="Y115" s="32"/>
      <c r="Z115" s="32"/>
    </row>
    <row r="116" ht="12.0" hidden="1" customHeight="1" outlineLevel="1">
      <c r="A116" s="27" t="s">
        <v>42</v>
      </c>
      <c r="B116" s="27" t="s">
        <v>39</v>
      </c>
      <c r="C116" s="27" t="str">
        <f t="shared" si="21"/>
        <v>Good Grid GE longues coupures</v>
      </c>
      <c r="D116" s="32"/>
      <c r="E116" s="32"/>
      <c r="F116" s="28"/>
      <c r="G116" s="29" t="s">
        <v>36</v>
      </c>
      <c r="H116" s="37">
        <f>COUNTIFS(Fichier_de_calcul!$L:$L,Facture_pour_Orange!$B116,Fichier_de_calcul!$M:$M,Facture_pour_Orange!$A116,Fichier_de_calcul!$O:$O,Facture_pour_Orange!$C116,Fichier_de_calcul!$E:$E,Facture_pour_Orange!$A$1)</f>
        <v>0</v>
      </c>
      <c r="I116" s="37">
        <f>SUMIFS(Fichier_de_calcul!Q:Q,Fichier_de_calcul!$L:$L,Facture_pour_Orange!$B116,Fichier_de_calcul!$M:$M,Facture_pour_Orange!$A116,Fichier_de_calcul!$O:$O,Facture_pour_Orange!$C116,Fichier_de_calcul!$E:$E,Facture_pour_Orange!$A$1)</f>
        <v>0</v>
      </c>
      <c r="J116" s="37">
        <f>SUMIFS(Fichier_de_calcul!R:R,Fichier_de_calcul!$L:$L,Facture_pour_Orange!$B116,Fichier_de_calcul!$M:$M,Facture_pour_Orange!$A116,Fichier_de_calcul!$O:$O,Facture_pour_Orange!$C116,Fichier_de_calcul!$E:$E,Facture_pour_Orange!$A$1)</f>
        <v>0</v>
      </c>
      <c r="K116" s="37">
        <f>SUMIFS(Fichier_de_calcul!S:S,Fichier_de_calcul!$L:$L,Facture_pour_Orange!$B116,Fichier_de_calcul!$M:$M,Facture_pour_Orange!$A116,Fichier_de_calcul!$O:$O,Facture_pour_Orange!$C116,Fichier_de_calcul!$E:$E,Facture_pour_Orange!$A$1)</f>
        <v>0</v>
      </c>
      <c r="L116" s="38">
        <f t="shared" si="22"/>
        <v>0</v>
      </c>
      <c r="M116" s="32"/>
      <c r="N116" s="32"/>
      <c r="O116" s="32"/>
      <c r="P116" s="32"/>
      <c r="Q116" s="32"/>
      <c r="R116" s="32"/>
      <c r="S116" s="32"/>
      <c r="T116" s="32"/>
      <c r="V116" s="32"/>
      <c r="W116" s="32"/>
      <c r="X116" s="32"/>
      <c r="Y116" s="32"/>
      <c r="Z116" s="32"/>
    </row>
    <row r="117" ht="12.0" hidden="1" customHeight="1" outlineLevel="1">
      <c r="A117" s="27" t="s">
        <v>42</v>
      </c>
      <c r="B117" s="27" t="s">
        <v>39</v>
      </c>
      <c r="C117" s="27" t="str">
        <f t="shared" si="21"/>
        <v>Medium Grid - GE</v>
      </c>
      <c r="D117" s="32"/>
      <c r="E117" s="32"/>
      <c r="F117" s="28"/>
      <c r="G117" s="29" t="s">
        <v>33</v>
      </c>
      <c r="H117" s="37">
        <f>COUNTIFS(Fichier_de_calcul!$L:$L,Facture_pour_Orange!$B117,Fichier_de_calcul!$M:$M,Facture_pour_Orange!$A117,Fichier_de_calcul!$O:$O,Facture_pour_Orange!$C117,Fichier_de_calcul!$E:$E,Facture_pour_Orange!$A$1)</f>
        <v>0</v>
      </c>
      <c r="I117" s="37">
        <f>SUMIFS(Fichier_de_calcul!Q:Q,Fichier_de_calcul!$L:$L,Facture_pour_Orange!$B117,Fichier_de_calcul!$M:$M,Facture_pour_Orange!$A117,Fichier_de_calcul!$O:$O,Facture_pour_Orange!$C117,Fichier_de_calcul!$E:$E,Facture_pour_Orange!$A$1)</f>
        <v>0</v>
      </c>
      <c r="J117" s="37">
        <f>SUMIFS(Fichier_de_calcul!R:R,Fichier_de_calcul!$L:$L,Facture_pour_Orange!$B117,Fichier_de_calcul!$M:$M,Facture_pour_Orange!$A117,Fichier_de_calcul!$O:$O,Facture_pour_Orange!$C117,Fichier_de_calcul!$E:$E,Facture_pour_Orange!$A$1)</f>
        <v>0</v>
      </c>
      <c r="K117" s="37">
        <f>SUMIFS(Fichier_de_calcul!S:S,Fichier_de_calcul!$L:$L,Facture_pour_Orange!$B117,Fichier_de_calcul!$M:$M,Facture_pour_Orange!$A117,Fichier_de_calcul!$O:$O,Facture_pour_Orange!$C117,Fichier_de_calcul!$E:$E,Facture_pour_Orange!$A$1)</f>
        <v>0</v>
      </c>
      <c r="L117" s="38">
        <f t="shared" si="22"/>
        <v>0</v>
      </c>
      <c r="M117" s="32"/>
      <c r="N117" s="32"/>
      <c r="O117" s="32"/>
      <c r="P117" s="32"/>
      <c r="Q117" s="32"/>
      <c r="R117" s="32"/>
      <c r="S117" s="32"/>
      <c r="T117" s="32"/>
      <c r="V117" s="32"/>
      <c r="W117" s="32"/>
      <c r="X117" s="32"/>
      <c r="Y117" s="32"/>
      <c r="Z117" s="32"/>
    </row>
    <row r="118" ht="12.0" hidden="1" customHeight="1" outlineLevel="1">
      <c r="A118" s="27" t="s">
        <v>42</v>
      </c>
      <c r="B118" s="27" t="s">
        <v>39</v>
      </c>
      <c r="C118" s="27" t="str">
        <f t="shared" si="21"/>
        <v>Medium Grid GE longues coupures</v>
      </c>
      <c r="D118" s="32"/>
      <c r="E118" s="32"/>
      <c r="F118" s="28"/>
      <c r="G118" s="29" t="s">
        <v>36</v>
      </c>
      <c r="H118" s="37">
        <f>COUNTIFS(Fichier_de_calcul!$L:$L,Facture_pour_Orange!$B118,Fichier_de_calcul!$M:$M,Facture_pour_Orange!$A118,Fichier_de_calcul!$O:$O,Facture_pour_Orange!$C118,Fichier_de_calcul!$E:$E,Facture_pour_Orange!$A$1)</f>
        <v>0</v>
      </c>
      <c r="I118" s="37">
        <f>SUMIFS(Fichier_de_calcul!Q:Q,Fichier_de_calcul!$L:$L,Facture_pour_Orange!$B118,Fichier_de_calcul!$M:$M,Facture_pour_Orange!$A118,Fichier_de_calcul!$O:$O,Facture_pour_Orange!$C118,Fichier_de_calcul!$E:$E,Facture_pour_Orange!$A$1)</f>
        <v>0</v>
      </c>
      <c r="J118" s="37">
        <f>SUMIFS(Fichier_de_calcul!R:R,Fichier_de_calcul!$L:$L,Facture_pour_Orange!$B118,Fichier_de_calcul!$M:$M,Facture_pour_Orange!$A118,Fichier_de_calcul!$O:$O,Facture_pour_Orange!$C118,Fichier_de_calcul!$E:$E,Facture_pour_Orange!$A$1)</f>
        <v>0</v>
      </c>
      <c r="K118" s="37">
        <f>SUMIFS(Fichier_de_calcul!S:S,Fichier_de_calcul!$L:$L,Facture_pour_Orange!$B118,Fichier_de_calcul!$M:$M,Facture_pour_Orange!$A118,Fichier_de_calcul!$O:$O,Facture_pour_Orange!$C118,Fichier_de_calcul!$E:$E,Facture_pour_Orange!$A$1)</f>
        <v>0</v>
      </c>
      <c r="L118" s="38">
        <f t="shared" si="22"/>
        <v>0</v>
      </c>
      <c r="M118" s="32"/>
      <c r="N118" s="32"/>
      <c r="O118" s="32"/>
      <c r="P118" s="32"/>
      <c r="Q118" s="32"/>
      <c r="R118" s="32"/>
      <c r="S118" s="32"/>
      <c r="T118" s="32"/>
      <c r="V118" s="32"/>
      <c r="W118" s="32"/>
      <c r="X118" s="32"/>
      <c r="Y118" s="32"/>
      <c r="Z118" s="32"/>
    </row>
    <row r="119" ht="12.0" hidden="1" customHeight="1" outlineLevel="1">
      <c r="A119" s="27" t="s">
        <v>42</v>
      </c>
      <c r="B119" s="27" t="s">
        <v>39</v>
      </c>
      <c r="C119" s="27" t="str">
        <f t="shared" si="21"/>
        <v>Bad Grid + Solar + GE</v>
      </c>
      <c r="D119" s="32"/>
      <c r="E119" s="32"/>
      <c r="F119" s="28"/>
      <c r="G119" s="29" t="s">
        <v>37</v>
      </c>
      <c r="H119" s="37">
        <f>COUNTIFS(Fichier_de_calcul!$L:$L,Facture_pour_Orange!$B119,Fichier_de_calcul!$M:$M,Facture_pour_Orange!$A119,Fichier_de_calcul!$O:$O,Facture_pour_Orange!$C119,Fichier_de_calcul!$E:$E,Facture_pour_Orange!$A$1)</f>
        <v>0</v>
      </c>
      <c r="I119" s="37">
        <f>SUMIFS(Fichier_de_calcul!Q:Q,Fichier_de_calcul!$L:$L,Facture_pour_Orange!$B119,Fichier_de_calcul!$M:$M,Facture_pour_Orange!$A119,Fichier_de_calcul!$O:$O,Facture_pour_Orange!$C119,Fichier_de_calcul!$E:$E,Facture_pour_Orange!$A$1)</f>
        <v>0</v>
      </c>
      <c r="J119" s="37">
        <f>SUMIFS(Fichier_de_calcul!R:R,Fichier_de_calcul!$L:$L,Facture_pour_Orange!$B119,Fichier_de_calcul!$M:$M,Facture_pour_Orange!$A119,Fichier_de_calcul!$O:$O,Facture_pour_Orange!$C119,Fichier_de_calcul!$E:$E,Facture_pour_Orange!$A$1)</f>
        <v>0</v>
      </c>
      <c r="K119" s="37">
        <f>SUMIFS(Fichier_de_calcul!S:S,Fichier_de_calcul!$L:$L,Facture_pour_Orange!$B119,Fichier_de_calcul!$M:$M,Facture_pour_Orange!$A119,Fichier_de_calcul!$O:$O,Facture_pour_Orange!$C119,Fichier_de_calcul!$E:$E,Facture_pour_Orange!$A$1)</f>
        <v>0</v>
      </c>
      <c r="L119" s="38">
        <f t="shared" si="22"/>
        <v>0</v>
      </c>
      <c r="M119" s="32"/>
      <c r="N119" s="32"/>
      <c r="O119" s="32"/>
      <c r="P119" s="32"/>
      <c r="Q119" s="32"/>
      <c r="R119" s="32"/>
      <c r="S119" s="32"/>
      <c r="T119" s="32"/>
      <c r="V119" s="32"/>
      <c r="W119" s="32"/>
      <c r="X119" s="32"/>
      <c r="Y119" s="32"/>
      <c r="Z119" s="32"/>
    </row>
    <row r="120" ht="12.0" hidden="1" customHeight="1" outlineLevel="1">
      <c r="A120" s="27" t="s">
        <v>42</v>
      </c>
      <c r="B120" s="27" t="s">
        <v>39</v>
      </c>
      <c r="C120" s="27" t="str">
        <f t="shared" si="21"/>
        <v>Bad Grid + GE</v>
      </c>
      <c r="D120" s="32"/>
      <c r="E120" s="32"/>
      <c r="F120" s="28"/>
      <c r="G120" s="29"/>
      <c r="H120" s="37">
        <f>COUNTIFS(Fichier_de_calcul!$L:$L,Facture_pour_Orange!$B120,Fichier_de_calcul!$M:$M,Facture_pour_Orange!$A120,Fichier_de_calcul!$O:$O,Facture_pour_Orange!$C120,Fichier_de_calcul!$E:$E,Facture_pour_Orange!$A$1)</f>
        <v>0</v>
      </c>
      <c r="I120" s="37">
        <f>SUMIFS(Fichier_de_calcul!Q:Q,Fichier_de_calcul!$L:$L,Facture_pour_Orange!$B120,Fichier_de_calcul!$M:$M,Facture_pour_Orange!$A120,Fichier_de_calcul!$O:$O,Facture_pour_Orange!$C120,Fichier_de_calcul!$E:$E,Facture_pour_Orange!$A$1)</f>
        <v>0</v>
      </c>
      <c r="J120" s="37">
        <f>SUMIFS(Fichier_de_calcul!R:R,Fichier_de_calcul!$L:$L,Facture_pour_Orange!$B120,Fichier_de_calcul!$M:$M,Facture_pour_Orange!$A120,Fichier_de_calcul!$O:$O,Facture_pour_Orange!$C120,Fichier_de_calcul!$E:$E,Facture_pour_Orange!$A$1)</f>
        <v>0</v>
      </c>
      <c r="K120" s="37">
        <f>SUMIFS(Fichier_de_calcul!S:S,Fichier_de_calcul!$L:$L,Facture_pour_Orange!$B120,Fichier_de_calcul!$M:$M,Facture_pour_Orange!$A120,Fichier_de_calcul!$O:$O,Facture_pour_Orange!$C120,Fichier_de_calcul!$E:$E,Facture_pour_Orange!$A$1)</f>
        <v>0</v>
      </c>
      <c r="L120" s="38">
        <f t="shared" si="22"/>
        <v>0</v>
      </c>
      <c r="M120" s="32"/>
      <c r="N120" s="32"/>
      <c r="O120" s="32"/>
      <c r="P120" s="32"/>
      <c r="Q120" s="32"/>
      <c r="R120" s="32"/>
      <c r="S120" s="32"/>
      <c r="T120" s="32"/>
      <c r="V120" s="32"/>
      <c r="W120" s="32"/>
      <c r="X120" s="32"/>
      <c r="Y120" s="32"/>
      <c r="Z120" s="32"/>
    </row>
    <row r="121" ht="12.0" hidden="1" customHeight="1" outlineLevel="1">
      <c r="A121" s="27" t="s">
        <v>42</v>
      </c>
      <c r="B121" s="27" t="s">
        <v>39</v>
      </c>
      <c r="C121" s="27" t="str">
        <f t="shared" si="21"/>
        <v>CSN</v>
      </c>
      <c r="D121" s="32"/>
      <c r="E121" s="32"/>
      <c r="F121" s="33"/>
      <c r="G121" s="34"/>
      <c r="H121" s="39">
        <f>COUNTIFS(Fichier_de_calcul!$L:$L,Facture_pour_Orange!$B121,Fichier_de_calcul!$M:$M,Facture_pour_Orange!$A121,Fichier_de_calcul!$O:$O,Facture_pour_Orange!$C121,Fichier_de_calcul!$E:$E,Facture_pour_Orange!$A$1)</f>
        <v>0</v>
      </c>
      <c r="I121" s="39">
        <f>SUMIFS(Fichier_de_calcul!Q:Q,Fichier_de_calcul!$L:$L,Facture_pour_Orange!$B121,Fichier_de_calcul!$M:$M,Facture_pour_Orange!$A121,Fichier_de_calcul!$O:$O,Facture_pour_Orange!$C121,Fichier_de_calcul!$E:$E,Facture_pour_Orange!$A$1)</f>
        <v>0</v>
      </c>
      <c r="J121" s="39">
        <f>SUMIFS(Fichier_de_calcul!R:R,Fichier_de_calcul!$L:$L,Facture_pour_Orange!$B121,Fichier_de_calcul!$M:$M,Facture_pour_Orange!$A121,Fichier_de_calcul!$O:$O,Facture_pour_Orange!$C121,Fichier_de_calcul!$E:$E,Facture_pour_Orange!$A$1)</f>
        <v>0</v>
      </c>
      <c r="K121" s="39">
        <f>SUMIFS(Fichier_de_calcul!S:S,Fichier_de_calcul!$L:$L,Facture_pour_Orange!$B121,Fichier_de_calcul!$M:$M,Facture_pour_Orange!$A121,Fichier_de_calcul!$O:$O,Facture_pour_Orange!$C121,Fichier_de_calcul!$E:$E,Facture_pour_Orange!$A$1)</f>
        <v>0</v>
      </c>
      <c r="L121" s="40">
        <f t="shared" si="22"/>
        <v>0</v>
      </c>
      <c r="M121" s="32"/>
      <c r="N121" s="32"/>
      <c r="O121" s="32"/>
      <c r="P121" s="32"/>
      <c r="Q121" s="32"/>
      <c r="R121" s="32"/>
      <c r="S121" s="32"/>
      <c r="T121" s="32"/>
      <c r="V121" s="32"/>
      <c r="W121" s="32"/>
      <c r="X121" s="32"/>
      <c r="Y121" s="32"/>
      <c r="Z121" s="32"/>
    </row>
    <row r="122" ht="15.0" hidden="1" customHeight="1" outlineLevel="1">
      <c r="A122" s="2"/>
      <c r="B122" s="2"/>
      <c r="C122" s="2"/>
      <c r="F122" s="23" t="s">
        <v>40</v>
      </c>
      <c r="G122" s="24" t="s">
        <v>14</v>
      </c>
      <c r="H122" s="25">
        <f t="shared" ref="H122:L122" si="23">SUM(H123:H137)</f>
        <v>0</v>
      </c>
      <c r="I122" s="25">
        <f t="shared" si="23"/>
        <v>0</v>
      </c>
      <c r="J122" s="25">
        <f t="shared" si="23"/>
        <v>0</v>
      </c>
      <c r="K122" s="25">
        <f t="shared" si="23"/>
        <v>0</v>
      </c>
      <c r="L122" s="26">
        <f t="shared" si="23"/>
        <v>0</v>
      </c>
    </row>
    <row r="123" ht="12.0" hidden="1" customHeight="1" outlineLevel="1">
      <c r="A123" s="27" t="s">
        <v>42</v>
      </c>
      <c r="B123" s="27" t="s">
        <v>40</v>
      </c>
      <c r="C123" s="27" t="str">
        <f t="shared" ref="C123:C137" si="24">C107</f>
        <v>Pure Solar</v>
      </c>
      <c r="D123" s="32"/>
      <c r="E123" s="32"/>
      <c r="F123" s="28"/>
      <c r="G123" s="29" t="s">
        <v>18</v>
      </c>
      <c r="H123" s="37">
        <f>COUNTIFS(Fichier_de_calcul!$L:$L,Facture_pour_Orange!$B123,Fichier_de_calcul!$M:$M,Facture_pour_Orange!$A123,Fichier_de_calcul!$O:$O,Facture_pour_Orange!$C123,Fichier_de_calcul!$E:$E,Facture_pour_Orange!$A$1)</f>
        <v>0</v>
      </c>
      <c r="I123" s="37">
        <f>SUMIFS(Fichier_de_calcul!Q:Q,Fichier_de_calcul!$L:$L,Facture_pour_Orange!$B123,Fichier_de_calcul!$M:$M,Facture_pour_Orange!$A123,Fichier_de_calcul!$O:$O,Facture_pour_Orange!$C123,Fichier_de_calcul!$E:$E,Facture_pour_Orange!$A$1)</f>
        <v>0</v>
      </c>
      <c r="J123" s="37">
        <f>SUMIFS(Fichier_de_calcul!R:R,Fichier_de_calcul!$L:$L,Facture_pour_Orange!$B123,Fichier_de_calcul!$M:$M,Facture_pour_Orange!$A123,Fichier_de_calcul!$O:$O,Facture_pour_Orange!$C123,Fichier_de_calcul!$E:$E,Facture_pour_Orange!$A$1)</f>
        <v>0</v>
      </c>
      <c r="K123" s="37">
        <f>SUMIFS(Fichier_de_calcul!S:S,Fichier_de_calcul!$L:$L,Facture_pour_Orange!$B123,Fichier_de_calcul!$M:$M,Facture_pour_Orange!$A123,Fichier_de_calcul!$O:$O,Facture_pour_Orange!$C123,Fichier_de_calcul!$E:$E,Facture_pour_Orange!$A$1)</f>
        <v>0</v>
      </c>
      <c r="L123" s="38">
        <f t="shared" ref="L123:L137" si="25">SUM(I123:K123)</f>
        <v>0</v>
      </c>
      <c r="M123" s="32"/>
      <c r="N123" s="32"/>
      <c r="O123" s="32"/>
      <c r="P123" s="32"/>
      <c r="Q123" s="32"/>
      <c r="R123" s="32"/>
      <c r="S123" s="32"/>
      <c r="T123" s="32"/>
      <c r="V123" s="32"/>
      <c r="W123" s="32"/>
      <c r="X123" s="32"/>
      <c r="Y123" s="32"/>
      <c r="Z123" s="32"/>
    </row>
    <row r="124" ht="12.0" hidden="1" customHeight="1" outlineLevel="1">
      <c r="A124" s="27" t="s">
        <v>42</v>
      </c>
      <c r="B124" s="27" t="s">
        <v>40</v>
      </c>
      <c r="C124" s="27" t="str">
        <f t="shared" si="24"/>
        <v>Hybrid Solaire S1</v>
      </c>
      <c r="D124" s="32"/>
      <c r="E124" s="32"/>
      <c r="F124" s="28"/>
      <c r="G124" s="29" t="s">
        <v>20</v>
      </c>
      <c r="H124" s="37">
        <f>COUNTIFS(Fichier_de_calcul!$L:$L,Facture_pour_Orange!$B124,Fichier_de_calcul!$M:$M,Facture_pour_Orange!$A124,Fichier_de_calcul!$O:$O,Facture_pour_Orange!$C124,Fichier_de_calcul!$E:$E,Facture_pour_Orange!$A$1)</f>
        <v>0</v>
      </c>
      <c r="I124" s="37">
        <f>SUMIFS(Fichier_de_calcul!Q:Q,Fichier_de_calcul!$L:$L,Facture_pour_Orange!$B124,Fichier_de_calcul!$M:$M,Facture_pour_Orange!$A124,Fichier_de_calcul!$O:$O,Facture_pour_Orange!$C124,Fichier_de_calcul!$E:$E,Facture_pour_Orange!$A$1)</f>
        <v>0</v>
      </c>
      <c r="J124" s="37">
        <f>SUMIFS(Fichier_de_calcul!R:R,Fichier_de_calcul!$L:$L,Facture_pour_Orange!$B124,Fichier_de_calcul!$M:$M,Facture_pour_Orange!$A124,Fichier_de_calcul!$O:$O,Facture_pour_Orange!$C124,Fichier_de_calcul!$E:$E,Facture_pour_Orange!$A$1)</f>
        <v>0</v>
      </c>
      <c r="K124" s="37">
        <f>SUMIFS(Fichier_de_calcul!S:S,Fichier_de_calcul!$L:$L,Facture_pour_Orange!$B124,Fichier_de_calcul!$M:$M,Facture_pour_Orange!$A124,Fichier_de_calcul!$O:$O,Facture_pour_Orange!$C124,Fichier_de_calcul!$E:$E,Facture_pour_Orange!$A$1)</f>
        <v>0</v>
      </c>
      <c r="L124" s="38">
        <f t="shared" si="25"/>
        <v>0</v>
      </c>
      <c r="M124" s="32"/>
      <c r="N124" s="32"/>
      <c r="O124" s="32"/>
      <c r="P124" s="32"/>
      <c r="Q124" s="32"/>
      <c r="R124" s="32"/>
      <c r="S124" s="32"/>
      <c r="T124" s="32"/>
      <c r="V124" s="32"/>
      <c r="W124" s="32"/>
      <c r="X124" s="32"/>
      <c r="Y124" s="32"/>
      <c r="Z124" s="32"/>
    </row>
    <row r="125" ht="12.0" hidden="1" customHeight="1" outlineLevel="1">
      <c r="A125" s="27" t="s">
        <v>42</v>
      </c>
      <c r="B125" s="27" t="s">
        <v>40</v>
      </c>
      <c r="C125" s="27" t="str">
        <f t="shared" si="24"/>
        <v>Hybrid Solaire S2</v>
      </c>
      <c r="D125" s="32"/>
      <c r="E125" s="32"/>
      <c r="F125" s="28"/>
      <c r="G125" s="29" t="s">
        <v>22</v>
      </c>
      <c r="H125" s="37">
        <f>COUNTIFS(Fichier_de_calcul!$L:$L,Facture_pour_Orange!$B125,Fichier_de_calcul!$M:$M,Facture_pour_Orange!$A125,Fichier_de_calcul!$O:$O,Facture_pour_Orange!$C125,Fichier_de_calcul!$E:$E,Facture_pour_Orange!$A$1)</f>
        <v>0</v>
      </c>
      <c r="I125" s="37">
        <f>SUMIFS(Fichier_de_calcul!Q:Q,Fichier_de_calcul!$L:$L,Facture_pour_Orange!$B125,Fichier_de_calcul!$M:$M,Facture_pour_Orange!$A125,Fichier_de_calcul!$O:$O,Facture_pour_Orange!$C125,Fichier_de_calcul!$E:$E,Facture_pour_Orange!$A$1)</f>
        <v>0</v>
      </c>
      <c r="J125" s="37">
        <f>SUMIFS(Fichier_de_calcul!R:R,Fichier_de_calcul!$L:$L,Facture_pour_Orange!$B125,Fichier_de_calcul!$M:$M,Facture_pour_Orange!$A125,Fichier_de_calcul!$O:$O,Facture_pour_Orange!$C125,Fichier_de_calcul!$E:$E,Facture_pour_Orange!$A$1)</f>
        <v>0</v>
      </c>
      <c r="K125" s="37">
        <f>SUMIFS(Fichier_de_calcul!S:S,Fichier_de_calcul!$L:$L,Facture_pour_Orange!$B125,Fichier_de_calcul!$M:$M,Facture_pour_Orange!$A125,Fichier_de_calcul!$O:$O,Facture_pour_Orange!$C125,Fichier_de_calcul!$E:$E,Facture_pour_Orange!$A$1)</f>
        <v>0</v>
      </c>
      <c r="L125" s="38">
        <f t="shared" si="25"/>
        <v>0</v>
      </c>
      <c r="M125" s="32"/>
      <c r="N125" s="32"/>
      <c r="O125" s="32"/>
      <c r="P125" s="32"/>
      <c r="Q125" s="32"/>
      <c r="R125" s="32"/>
      <c r="S125" s="32"/>
      <c r="T125" s="32"/>
      <c r="V125" s="32"/>
      <c r="W125" s="32"/>
      <c r="X125" s="32"/>
      <c r="Y125" s="32"/>
      <c r="Z125" s="32"/>
    </row>
    <row r="126" ht="12.0" hidden="1" customHeight="1" outlineLevel="1">
      <c r="A126" s="27" t="s">
        <v>42</v>
      </c>
      <c r="B126" s="27" t="s">
        <v>40</v>
      </c>
      <c r="C126" s="27" t="str">
        <f t="shared" si="24"/>
        <v>Hybrid Solaire S3</v>
      </c>
      <c r="D126" s="32"/>
      <c r="E126" s="32"/>
      <c r="F126" s="28"/>
      <c r="G126" s="29" t="s">
        <v>24</v>
      </c>
      <c r="H126" s="37">
        <f>COUNTIFS(Fichier_de_calcul!$L:$L,Facture_pour_Orange!$B126,Fichier_de_calcul!$M:$M,Facture_pour_Orange!$A126,Fichier_de_calcul!$O:$O,Facture_pour_Orange!$C126,Fichier_de_calcul!$E:$E,Facture_pour_Orange!$A$1)</f>
        <v>0</v>
      </c>
      <c r="I126" s="37">
        <f>SUMIFS(Fichier_de_calcul!Q:Q,Fichier_de_calcul!$L:$L,Facture_pour_Orange!$B126,Fichier_de_calcul!$M:$M,Facture_pour_Orange!$A126,Fichier_de_calcul!$O:$O,Facture_pour_Orange!$C126,Fichier_de_calcul!$E:$E,Facture_pour_Orange!$A$1)</f>
        <v>0</v>
      </c>
      <c r="J126" s="37">
        <f>SUMIFS(Fichier_de_calcul!R:R,Fichier_de_calcul!$L:$L,Facture_pour_Orange!$B126,Fichier_de_calcul!$M:$M,Facture_pour_Orange!$A126,Fichier_de_calcul!$O:$O,Facture_pour_Orange!$C126,Fichier_de_calcul!$E:$E,Facture_pour_Orange!$A$1)</f>
        <v>0</v>
      </c>
      <c r="K126" s="37">
        <f>SUMIFS(Fichier_de_calcul!S:S,Fichier_de_calcul!$L:$L,Facture_pour_Orange!$B126,Fichier_de_calcul!$M:$M,Facture_pour_Orange!$A126,Fichier_de_calcul!$O:$O,Facture_pour_Orange!$C126,Fichier_de_calcul!$E:$E,Facture_pour_Orange!$A$1)</f>
        <v>0</v>
      </c>
      <c r="L126" s="38">
        <f t="shared" si="25"/>
        <v>0</v>
      </c>
      <c r="M126" s="32"/>
      <c r="N126" s="32"/>
      <c r="O126" s="32"/>
      <c r="P126" s="32"/>
      <c r="Q126" s="32"/>
      <c r="R126" s="32"/>
      <c r="S126" s="32"/>
      <c r="T126" s="32"/>
      <c r="V126" s="32"/>
      <c r="W126" s="32"/>
      <c r="X126" s="32"/>
      <c r="Y126" s="32"/>
      <c r="Z126" s="32"/>
    </row>
    <row r="127" ht="12.0" hidden="1" customHeight="1" outlineLevel="1">
      <c r="A127" s="27" t="s">
        <v>42</v>
      </c>
      <c r="B127" s="27" t="s">
        <v>40</v>
      </c>
      <c r="C127" s="27" t="str">
        <f t="shared" si="24"/>
        <v>HGB</v>
      </c>
      <c r="D127" s="32"/>
      <c r="E127" s="32"/>
      <c r="F127" s="28"/>
      <c r="G127" s="29" t="s">
        <v>26</v>
      </c>
      <c r="H127" s="37">
        <f>COUNTIFS(Fichier_de_calcul!$L:$L,Facture_pour_Orange!$B127,Fichier_de_calcul!$M:$M,Facture_pour_Orange!$A127,Fichier_de_calcul!$O:$O,Facture_pour_Orange!$C127,Fichier_de_calcul!$E:$E,Facture_pour_Orange!$A$1)</f>
        <v>0</v>
      </c>
      <c r="I127" s="37">
        <f>SUMIFS(Fichier_de_calcul!Q:Q,Fichier_de_calcul!$L:$L,Facture_pour_Orange!$B127,Fichier_de_calcul!$M:$M,Facture_pour_Orange!$A127,Fichier_de_calcul!$O:$O,Facture_pour_Orange!$C127,Fichier_de_calcul!$E:$E,Facture_pour_Orange!$A$1)</f>
        <v>0</v>
      </c>
      <c r="J127" s="37">
        <f>SUMIFS(Fichier_de_calcul!R:R,Fichier_de_calcul!$L:$L,Facture_pour_Orange!$B127,Fichier_de_calcul!$M:$M,Facture_pour_Orange!$A127,Fichier_de_calcul!$O:$O,Facture_pour_Orange!$C127,Fichier_de_calcul!$E:$E,Facture_pour_Orange!$A$1)</f>
        <v>0</v>
      </c>
      <c r="K127" s="37">
        <f>SUMIFS(Fichier_de_calcul!S:S,Fichier_de_calcul!$L:$L,Facture_pour_Orange!$B127,Fichier_de_calcul!$M:$M,Facture_pour_Orange!$A127,Fichier_de_calcul!$O:$O,Facture_pour_Orange!$C127,Fichier_de_calcul!$E:$E,Facture_pour_Orange!$A$1)</f>
        <v>0</v>
      </c>
      <c r="L127" s="38">
        <f t="shared" si="25"/>
        <v>0</v>
      </c>
      <c r="M127" s="32"/>
      <c r="N127" s="32"/>
      <c r="O127" s="32"/>
      <c r="P127" s="32"/>
      <c r="Q127" s="32"/>
      <c r="R127" s="32"/>
      <c r="S127" s="32"/>
      <c r="T127" s="32"/>
      <c r="V127" s="32"/>
      <c r="W127" s="32"/>
      <c r="X127" s="32"/>
      <c r="Y127" s="32"/>
      <c r="Z127" s="32"/>
    </row>
    <row r="128" ht="12.0" hidden="1" customHeight="1" outlineLevel="1">
      <c r="A128" s="27" t="s">
        <v>42</v>
      </c>
      <c r="B128" s="27" t="s">
        <v>40</v>
      </c>
      <c r="C128" s="27" t="str">
        <f t="shared" si="24"/>
        <v>Good Grid - No GE</v>
      </c>
      <c r="D128" s="32"/>
      <c r="E128" s="32"/>
      <c r="F128" s="28"/>
      <c r="G128" s="29" t="s">
        <v>27</v>
      </c>
      <c r="H128" s="37">
        <f>COUNTIFS(Fichier_de_calcul!$L:$L,Facture_pour_Orange!$B128,Fichier_de_calcul!$M:$M,Facture_pour_Orange!$A128,Fichier_de_calcul!$O:$O,Facture_pour_Orange!$C128,Fichier_de_calcul!$E:$E,Facture_pour_Orange!$A$1)</f>
        <v>0</v>
      </c>
      <c r="I128" s="37">
        <f>SUMIFS(Fichier_de_calcul!Q:Q,Fichier_de_calcul!$L:$L,Facture_pour_Orange!$B128,Fichier_de_calcul!$M:$M,Facture_pour_Orange!$A128,Fichier_de_calcul!$O:$O,Facture_pour_Orange!$C128,Fichier_de_calcul!$E:$E,Facture_pour_Orange!$A$1)</f>
        <v>0</v>
      </c>
      <c r="J128" s="37">
        <f>SUMIFS(Fichier_de_calcul!R:R,Fichier_de_calcul!$L:$L,Facture_pour_Orange!$B128,Fichier_de_calcul!$M:$M,Facture_pour_Orange!$A128,Fichier_de_calcul!$O:$O,Facture_pour_Orange!$C128,Fichier_de_calcul!$E:$E,Facture_pour_Orange!$A$1)</f>
        <v>0</v>
      </c>
      <c r="K128" s="37">
        <f>SUMIFS(Fichier_de_calcul!S:S,Fichier_de_calcul!$L:$L,Facture_pour_Orange!$B128,Fichier_de_calcul!$M:$M,Facture_pour_Orange!$A128,Fichier_de_calcul!$O:$O,Facture_pour_Orange!$C128,Fichier_de_calcul!$E:$E,Facture_pour_Orange!$A$1)</f>
        <v>0</v>
      </c>
      <c r="L128" s="38">
        <f t="shared" si="25"/>
        <v>0</v>
      </c>
      <c r="M128" s="32"/>
      <c r="N128" s="32"/>
      <c r="O128" s="32"/>
      <c r="P128" s="32"/>
      <c r="Q128" s="32"/>
      <c r="R128" s="32"/>
      <c r="S128" s="32"/>
      <c r="T128" s="32"/>
      <c r="V128" s="32"/>
      <c r="W128" s="32"/>
      <c r="X128" s="32"/>
      <c r="Y128" s="32"/>
      <c r="Z128" s="32"/>
    </row>
    <row r="129" ht="12.0" hidden="1" customHeight="1" outlineLevel="1">
      <c r="A129" s="27" t="s">
        <v>42</v>
      </c>
      <c r="B129" s="27" t="s">
        <v>40</v>
      </c>
      <c r="C129" s="27" t="str">
        <f t="shared" si="24"/>
        <v>Good Grid - No GE 12h</v>
      </c>
      <c r="D129" s="32"/>
      <c r="E129" s="32"/>
      <c r="F129" s="28"/>
      <c r="G129" s="29" t="s">
        <v>29</v>
      </c>
      <c r="H129" s="37">
        <f>COUNTIFS(Fichier_de_calcul!$L:$L,Facture_pour_Orange!$B129,Fichier_de_calcul!$M:$M,Facture_pour_Orange!$A129,Fichier_de_calcul!$O:$O,Facture_pour_Orange!$C129,Fichier_de_calcul!$E:$E,Facture_pour_Orange!$A$1)</f>
        <v>0</v>
      </c>
      <c r="I129" s="37">
        <f>SUMIFS(Fichier_de_calcul!Q:Q,Fichier_de_calcul!$L:$L,Facture_pour_Orange!$B129,Fichier_de_calcul!$M:$M,Facture_pour_Orange!$A129,Fichier_de_calcul!$O:$O,Facture_pour_Orange!$C129,Fichier_de_calcul!$E:$E,Facture_pour_Orange!$A$1)</f>
        <v>0</v>
      </c>
      <c r="J129" s="37">
        <f>SUMIFS(Fichier_de_calcul!R:R,Fichier_de_calcul!$L:$L,Facture_pour_Orange!$B129,Fichier_de_calcul!$M:$M,Facture_pour_Orange!$A129,Fichier_de_calcul!$O:$O,Facture_pour_Orange!$C129,Fichier_de_calcul!$E:$E,Facture_pour_Orange!$A$1)</f>
        <v>0</v>
      </c>
      <c r="K129" s="37">
        <f>SUMIFS(Fichier_de_calcul!S:S,Fichier_de_calcul!$L:$L,Facture_pour_Orange!$B129,Fichier_de_calcul!$M:$M,Facture_pour_Orange!$A129,Fichier_de_calcul!$O:$O,Facture_pour_Orange!$C129,Fichier_de_calcul!$E:$E,Facture_pour_Orange!$A$1)</f>
        <v>0</v>
      </c>
      <c r="L129" s="38">
        <f t="shared" si="25"/>
        <v>0</v>
      </c>
      <c r="M129" s="32"/>
      <c r="N129" s="32"/>
      <c r="O129" s="32"/>
      <c r="P129" s="32"/>
      <c r="Q129" s="32"/>
      <c r="R129" s="32"/>
      <c r="S129" s="32"/>
      <c r="T129" s="32"/>
      <c r="V129" s="32"/>
      <c r="W129" s="32"/>
      <c r="X129" s="32"/>
      <c r="Y129" s="32"/>
      <c r="Z129" s="32"/>
    </row>
    <row r="130" ht="12.0" hidden="1" customHeight="1" outlineLevel="1">
      <c r="A130" s="27" t="s">
        <v>42</v>
      </c>
      <c r="B130" s="27" t="s">
        <v>40</v>
      </c>
      <c r="C130" s="27" t="str">
        <f t="shared" si="24"/>
        <v>Good Grid + Solar + No GE</v>
      </c>
      <c r="D130" s="32"/>
      <c r="E130" s="32"/>
      <c r="F130" s="28"/>
      <c r="G130" s="29" t="s">
        <v>27</v>
      </c>
      <c r="H130" s="37">
        <f>COUNTIFS(Fichier_de_calcul!$L:$L,Facture_pour_Orange!$B130,Fichier_de_calcul!$M:$M,Facture_pour_Orange!$A130,Fichier_de_calcul!$O:$O,Facture_pour_Orange!$C130,Fichier_de_calcul!$E:$E,Facture_pour_Orange!$A$1)</f>
        <v>0</v>
      </c>
      <c r="I130" s="37">
        <f>SUMIFS(Fichier_de_calcul!Q:Q,Fichier_de_calcul!$L:$L,Facture_pour_Orange!$B130,Fichier_de_calcul!$M:$M,Facture_pour_Orange!$A130,Fichier_de_calcul!$O:$O,Facture_pour_Orange!$C130,Fichier_de_calcul!$E:$E,Facture_pour_Orange!$A$1)</f>
        <v>0</v>
      </c>
      <c r="J130" s="37">
        <f>SUMIFS(Fichier_de_calcul!R:R,Fichier_de_calcul!$L:$L,Facture_pour_Orange!$B130,Fichier_de_calcul!$M:$M,Facture_pour_Orange!$A130,Fichier_de_calcul!$O:$O,Facture_pour_Orange!$C130,Fichier_de_calcul!$E:$E,Facture_pour_Orange!$A$1)</f>
        <v>0</v>
      </c>
      <c r="K130" s="37">
        <f>SUMIFS(Fichier_de_calcul!S:S,Fichier_de_calcul!$L:$L,Facture_pour_Orange!$B130,Fichier_de_calcul!$M:$M,Facture_pour_Orange!$A130,Fichier_de_calcul!$O:$O,Facture_pour_Orange!$C130,Fichier_de_calcul!$E:$E,Facture_pour_Orange!$A$1)</f>
        <v>0</v>
      </c>
      <c r="L130" s="38">
        <f t="shared" si="25"/>
        <v>0</v>
      </c>
      <c r="M130" s="32"/>
      <c r="N130" s="32"/>
      <c r="O130" s="32"/>
      <c r="P130" s="32"/>
      <c r="Q130" s="32"/>
      <c r="R130" s="32"/>
      <c r="S130" s="32"/>
      <c r="T130" s="32"/>
      <c r="V130" s="32"/>
      <c r="W130" s="32"/>
      <c r="X130" s="32"/>
      <c r="Y130" s="32"/>
      <c r="Z130" s="32"/>
    </row>
    <row r="131" ht="12.0" hidden="1" customHeight="1" outlineLevel="1">
      <c r="A131" s="27" t="s">
        <v>42</v>
      </c>
      <c r="B131" s="27" t="s">
        <v>40</v>
      </c>
      <c r="C131" s="27" t="str">
        <f t="shared" si="24"/>
        <v>Good Grid - GE</v>
      </c>
      <c r="D131" s="32"/>
      <c r="E131" s="32"/>
      <c r="F131" s="28"/>
      <c r="G131" s="29" t="s">
        <v>29</v>
      </c>
      <c r="H131" s="37">
        <f>COUNTIFS(Fichier_de_calcul!$L:$L,Facture_pour_Orange!$B131,Fichier_de_calcul!$M:$M,Facture_pour_Orange!$A131,Fichier_de_calcul!$O:$O,Facture_pour_Orange!$C131,Fichier_de_calcul!$E:$E,Facture_pour_Orange!$A$1)</f>
        <v>0</v>
      </c>
      <c r="I131" s="37">
        <f>SUMIFS(Fichier_de_calcul!Q:Q,Fichier_de_calcul!$L:$L,Facture_pour_Orange!$B131,Fichier_de_calcul!$M:$M,Facture_pour_Orange!$A131,Fichier_de_calcul!$O:$O,Facture_pour_Orange!$C131,Fichier_de_calcul!$E:$E,Facture_pour_Orange!$A$1)</f>
        <v>0</v>
      </c>
      <c r="J131" s="37">
        <f>SUMIFS(Fichier_de_calcul!R:R,Fichier_de_calcul!$L:$L,Facture_pour_Orange!$B131,Fichier_de_calcul!$M:$M,Facture_pour_Orange!$A131,Fichier_de_calcul!$O:$O,Facture_pour_Orange!$C131,Fichier_de_calcul!$E:$E,Facture_pour_Orange!$A$1)</f>
        <v>0</v>
      </c>
      <c r="K131" s="37">
        <f>SUMIFS(Fichier_de_calcul!S:S,Fichier_de_calcul!$L:$L,Facture_pour_Orange!$B131,Fichier_de_calcul!$M:$M,Facture_pour_Orange!$A131,Fichier_de_calcul!$O:$O,Facture_pour_Orange!$C131,Fichier_de_calcul!$E:$E,Facture_pour_Orange!$A$1)</f>
        <v>0</v>
      </c>
      <c r="L131" s="38">
        <f t="shared" si="25"/>
        <v>0</v>
      </c>
      <c r="M131" s="32"/>
      <c r="N131" s="32"/>
      <c r="O131" s="32"/>
      <c r="P131" s="32"/>
      <c r="Q131" s="32"/>
      <c r="R131" s="32"/>
      <c r="S131" s="32"/>
      <c r="T131" s="32"/>
      <c r="V131" s="32"/>
      <c r="W131" s="32"/>
      <c r="X131" s="32"/>
      <c r="Y131" s="32"/>
      <c r="Z131" s="32"/>
    </row>
    <row r="132" ht="12.0" hidden="1" customHeight="1" outlineLevel="1">
      <c r="A132" s="27" t="s">
        <v>42</v>
      </c>
      <c r="B132" s="27" t="s">
        <v>40</v>
      </c>
      <c r="C132" s="27" t="str">
        <f t="shared" si="24"/>
        <v>Good Grid GE longues coupures</v>
      </c>
      <c r="D132" s="32"/>
      <c r="E132" s="32"/>
      <c r="F132" s="28"/>
      <c r="G132" s="29" t="s">
        <v>31</v>
      </c>
      <c r="H132" s="37">
        <f>COUNTIFS(Fichier_de_calcul!$L:$L,Facture_pour_Orange!$B132,Fichier_de_calcul!$M:$M,Facture_pour_Orange!$A132,Fichier_de_calcul!$O:$O,Facture_pour_Orange!$C132,Fichier_de_calcul!$E:$E,Facture_pour_Orange!$A$1)</f>
        <v>0</v>
      </c>
      <c r="I132" s="37">
        <f>SUMIFS(Fichier_de_calcul!Q:Q,Fichier_de_calcul!$L:$L,Facture_pour_Orange!$B132,Fichier_de_calcul!$M:$M,Facture_pour_Orange!$A132,Fichier_de_calcul!$O:$O,Facture_pour_Orange!$C132,Fichier_de_calcul!$E:$E,Facture_pour_Orange!$A$1)</f>
        <v>0</v>
      </c>
      <c r="J132" s="37">
        <f>SUMIFS(Fichier_de_calcul!R:R,Fichier_de_calcul!$L:$L,Facture_pour_Orange!$B132,Fichier_de_calcul!$M:$M,Facture_pour_Orange!$A132,Fichier_de_calcul!$O:$O,Facture_pour_Orange!$C132,Fichier_de_calcul!$E:$E,Facture_pour_Orange!$A$1)</f>
        <v>0</v>
      </c>
      <c r="K132" s="37">
        <f>SUMIFS(Fichier_de_calcul!S:S,Fichier_de_calcul!$L:$L,Facture_pour_Orange!$B132,Fichier_de_calcul!$M:$M,Facture_pour_Orange!$A132,Fichier_de_calcul!$O:$O,Facture_pour_Orange!$C132,Fichier_de_calcul!$E:$E,Facture_pour_Orange!$A$1)</f>
        <v>0</v>
      </c>
      <c r="L132" s="38">
        <f t="shared" si="25"/>
        <v>0</v>
      </c>
      <c r="M132" s="32"/>
      <c r="N132" s="32"/>
      <c r="O132" s="32"/>
      <c r="P132" s="32"/>
      <c r="Q132" s="32"/>
      <c r="R132" s="32"/>
      <c r="S132" s="32"/>
      <c r="T132" s="32"/>
      <c r="V132" s="32"/>
      <c r="W132" s="32"/>
      <c r="X132" s="32"/>
      <c r="Y132" s="32"/>
      <c r="Z132" s="32"/>
    </row>
    <row r="133" ht="12.0" hidden="1" customHeight="1" outlineLevel="1">
      <c r="A133" s="27" t="s">
        <v>42</v>
      </c>
      <c r="B133" s="27" t="s">
        <v>40</v>
      </c>
      <c r="C133" s="27" t="str">
        <f t="shared" si="24"/>
        <v>Medium Grid - GE</v>
      </c>
      <c r="D133" s="32"/>
      <c r="E133" s="32"/>
      <c r="F133" s="28"/>
      <c r="G133" s="29" t="s">
        <v>33</v>
      </c>
      <c r="H133" s="37">
        <f>COUNTIFS(Fichier_de_calcul!$L:$L,Facture_pour_Orange!$B133,Fichier_de_calcul!$M:$M,Facture_pour_Orange!$A133,Fichier_de_calcul!$O:$O,Facture_pour_Orange!$C133,Fichier_de_calcul!$E:$E,Facture_pour_Orange!$A$1)</f>
        <v>0</v>
      </c>
      <c r="I133" s="37">
        <f>SUMIFS(Fichier_de_calcul!Q:Q,Fichier_de_calcul!$L:$L,Facture_pour_Orange!$B133,Fichier_de_calcul!$M:$M,Facture_pour_Orange!$A133,Fichier_de_calcul!$O:$O,Facture_pour_Orange!$C133,Fichier_de_calcul!$E:$E,Facture_pour_Orange!$A$1)</f>
        <v>0</v>
      </c>
      <c r="J133" s="37">
        <f>SUMIFS(Fichier_de_calcul!R:R,Fichier_de_calcul!$L:$L,Facture_pour_Orange!$B133,Fichier_de_calcul!$M:$M,Facture_pour_Orange!$A133,Fichier_de_calcul!$O:$O,Facture_pour_Orange!$C133,Fichier_de_calcul!$E:$E,Facture_pour_Orange!$A$1)</f>
        <v>0</v>
      </c>
      <c r="K133" s="37">
        <f>SUMIFS(Fichier_de_calcul!S:S,Fichier_de_calcul!$L:$L,Facture_pour_Orange!$B133,Fichier_de_calcul!$M:$M,Facture_pour_Orange!$A133,Fichier_de_calcul!$O:$O,Facture_pour_Orange!$C133,Fichier_de_calcul!$E:$E,Facture_pour_Orange!$A$1)</f>
        <v>0</v>
      </c>
      <c r="L133" s="38">
        <f t="shared" si="25"/>
        <v>0</v>
      </c>
      <c r="M133" s="32"/>
      <c r="N133" s="32"/>
      <c r="O133" s="32"/>
      <c r="P133" s="32"/>
      <c r="Q133" s="32"/>
      <c r="R133" s="32"/>
      <c r="S133" s="32"/>
      <c r="T133" s="32"/>
      <c r="V133" s="32"/>
      <c r="W133" s="32"/>
      <c r="X133" s="32"/>
      <c r="Y133" s="32"/>
      <c r="Z133" s="32"/>
    </row>
    <row r="134" ht="12.0" hidden="1" customHeight="1" outlineLevel="1">
      <c r="A134" s="27" t="s">
        <v>42</v>
      </c>
      <c r="B134" s="27" t="s">
        <v>40</v>
      </c>
      <c r="C134" s="27" t="str">
        <f t="shared" si="24"/>
        <v>Medium Grid GE longues coupures</v>
      </c>
      <c r="D134" s="32"/>
      <c r="E134" s="32"/>
      <c r="F134" s="28"/>
      <c r="G134" s="29" t="s">
        <v>36</v>
      </c>
      <c r="H134" s="37">
        <f>COUNTIFS(Fichier_de_calcul!$L:$L,Facture_pour_Orange!$B134,Fichier_de_calcul!$M:$M,Facture_pour_Orange!$A134,Fichier_de_calcul!$O:$O,Facture_pour_Orange!$C134,Fichier_de_calcul!$E:$E,Facture_pour_Orange!$A$1)</f>
        <v>0</v>
      </c>
      <c r="I134" s="37">
        <f>SUMIFS(Fichier_de_calcul!Q:Q,Fichier_de_calcul!$L:$L,Facture_pour_Orange!$B134,Fichier_de_calcul!$M:$M,Facture_pour_Orange!$A134,Fichier_de_calcul!$O:$O,Facture_pour_Orange!$C134,Fichier_de_calcul!$E:$E,Facture_pour_Orange!$A$1)</f>
        <v>0</v>
      </c>
      <c r="J134" s="37">
        <f>SUMIFS(Fichier_de_calcul!R:R,Fichier_de_calcul!$L:$L,Facture_pour_Orange!$B134,Fichier_de_calcul!$M:$M,Facture_pour_Orange!$A134,Fichier_de_calcul!$O:$O,Facture_pour_Orange!$C134,Fichier_de_calcul!$E:$E,Facture_pour_Orange!$A$1)</f>
        <v>0</v>
      </c>
      <c r="K134" s="37">
        <f>SUMIFS(Fichier_de_calcul!S:S,Fichier_de_calcul!$L:$L,Facture_pour_Orange!$B134,Fichier_de_calcul!$M:$M,Facture_pour_Orange!$A134,Fichier_de_calcul!$O:$O,Facture_pour_Orange!$C134,Fichier_de_calcul!$E:$E,Facture_pour_Orange!$A$1)</f>
        <v>0</v>
      </c>
      <c r="L134" s="38">
        <f t="shared" si="25"/>
        <v>0</v>
      </c>
      <c r="M134" s="32"/>
      <c r="N134" s="32"/>
      <c r="O134" s="32"/>
      <c r="P134" s="32"/>
      <c r="Q134" s="32"/>
      <c r="R134" s="32"/>
      <c r="S134" s="32"/>
      <c r="T134" s="32"/>
      <c r="V134" s="32"/>
      <c r="W134" s="32"/>
      <c r="X134" s="32"/>
      <c r="Y134" s="32"/>
      <c r="Z134" s="32"/>
    </row>
    <row r="135" ht="12.0" hidden="1" customHeight="1" outlineLevel="1">
      <c r="A135" s="27" t="s">
        <v>42</v>
      </c>
      <c r="B135" s="27" t="s">
        <v>40</v>
      </c>
      <c r="C135" s="27" t="str">
        <f t="shared" si="24"/>
        <v>Bad Grid + Solar + GE</v>
      </c>
      <c r="D135" s="32"/>
      <c r="E135" s="32"/>
      <c r="F135" s="28"/>
      <c r="G135" s="29" t="s">
        <v>37</v>
      </c>
      <c r="H135" s="37">
        <f>COUNTIFS(Fichier_de_calcul!$L:$L,Facture_pour_Orange!$B135,Fichier_de_calcul!$M:$M,Facture_pour_Orange!$A135,Fichier_de_calcul!$O:$O,Facture_pour_Orange!$C135,Fichier_de_calcul!$E:$E,Facture_pour_Orange!$A$1)</f>
        <v>0</v>
      </c>
      <c r="I135" s="37">
        <f>SUMIFS(Fichier_de_calcul!Q:Q,Fichier_de_calcul!$L:$L,Facture_pour_Orange!$B135,Fichier_de_calcul!$M:$M,Facture_pour_Orange!$A135,Fichier_de_calcul!$O:$O,Facture_pour_Orange!$C135,Fichier_de_calcul!$E:$E,Facture_pour_Orange!$A$1)</f>
        <v>0</v>
      </c>
      <c r="J135" s="37">
        <f>SUMIFS(Fichier_de_calcul!R:R,Fichier_de_calcul!$L:$L,Facture_pour_Orange!$B135,Fichier_de_calcul!$M:$M,Facture_pour_Orange!$A135,Fichier_de_calcul!$O:$O,Facture_pour_Orange!$C135,Fichier_de_calcul!$E:$E,Facture_pour_Orange!$A$1)</f>
        <v>0</v>
      </c>
      <c r="K135" s="37">
        <f>SUMIFS(Fichier_de_calcul!S:S,Fichier_de_calcul!$L:$L,Facture_pour_Orange!$B135,Fichier_de_calcul!$M:$M,Facture_pour_Orange!$A135,Fichier_de_calcul!$O:$O,Facture_pour_Orange!$C135,Fichier_de_calcul!$E:$E,Facture_pour_Orange!$A$1)</f>
        <v>0</v>
      </c>
      <c r="L135" s="38">
        <f t="shared" si="25"/>
        <v>0</v>
      </c>
      <c r="M135" s="32"/>
      <c r="N135" s="32"/>
      <c r="O135" s="32"/>
      <c r="P135" s="32"/>
      <c r="Q135" s="32"/>
      <c r="R135" s="32"/>
      <c r="S135" s="32"/>
      <c r="T135" s="32"/>
      <c r="V135" s="32"/>
      <c r="W135" s="32"/>
      <c r="X135" s="32"/>
      <c r="Y135" s="32"/>
      <c r="Z135" s="32"/>
    </row>
    <row r="136" ht="12.0" hidden="1" customHeight="1" outlineLevel="1">
      <c r="A136" s="27" t="s">
        <v>42</v>
      </c>
      <c r="B136" s="27" t="s">
        <v>40</v>
      </c>
      <c r="C136" s="27" t="str">
        <f t="shared" si="24"/>
        <v>Bad Grid + GE</v>
      </c>
      <c r="D136" s="32"/>
      <c r="E136" s="32"/>
      <c r="F136" s="28"/>
      <c r="G136" s="29"/>
      <c r="H136" s="37">
        <f>COUNTIFS(Fichier_de_calcul!$L:$L,Facture_pour_Orange!$B136,Fichier_de_calcul!$M:$M,Facture_pour_Orange!$A136,Fichier_de_calcul!$O:$O,Facture_pour_Orange!$C136,Fichier_de_calcul!$E:$E,Facture_pour_Orange!$A$1)</f>
        <v>0</v>
      </c>
      <c r="I136" s="37">
        <f>SUMIFS(Fichier_de_calcul!Q:Q,Fichier_de_calcul!$L:$L,Facture_pour_Orange!$B136,Fichier_de_calcul!$M:$M,Facture_pour_Orange!$A136,Fichier_de_calcul!$O:$O,Facture_pour_Orange!$C136,Fichier_de_calcul!$E:$E,Facture_pour_Orange!$A$1)</f>
        <v>0</v>
      </c>
      <c r="J136" s="37">
        <f>SUMIFS(Fichier_de_calcul!R:R,Fichier_de_calcul!$L:$L,Facture_pour_Orange!$B136,Fichier_de_calcul!$M:$M,Facture_pour_Orange!$A136,Fichier_de_calcul!$O:$O,Facture_pour_Orange!$C136,Fichier_de_calcul!$E:$E,Facture_pour_Orange!$A$1)</f>
        <v>0</v>
      </c>
      <c r="K136" s="37">
        <f>SUMIFS(Fichier_de_calcul!S:S,Fichier_de_calcul!$L:$L,Facture_pour_Orange!$B136,Fichier_de_calcul!$M:$M,Facture_pour_Orange!$A136,Fichier_de_calcul!$O:$O,Facture_pour_Orange!$C136,Fichier_de_calcul!$E:$E,Facture_pour_Orange!$A$1)</f>
        <v>0</v>
      </c>
      <c r="L136" s="38">
        <f t="shared" si="25"/>
        <v>0</v>
      </c>
      <c r="M136" s="32"/>
      <c r="N136" s="32"/>
      <c r="O136" s="32"/>
      <c r="P136" s="32"/>
      <c r="Q136" s="32"/>
      <c r="R136" s="32"/>
      <c r="S136" s="32"/>
      <c r="T136" s="32"/>
      <c r="V136" s="32"/>
      <c r="W136" s="32"/>
      <c r="X136" s="32"/>
      <c r="Y136" s="32"/>
      <c r="Z136" s="32"/>
    </row>
    <row r="137" ht="12.0" hidden="1" customHeight="1" outlineLevel="1">
      <c r="A137" s="27" t="s">
        <v>42</v>
      </c>
      <c r="B137" s="27" t="s">
        <v>40</v>
      </c>
      <c r="C137" s="27" t="str">
        <f t="shared" si="24"/>
        <v>CSN</v>
      </c>
      <c r="D137" s="32"/>
      <c r="E137" s="32"/>
      <c r="F137" s="33"/>
      <c r="G137" s="34"/>
      <c r="H137" s="39">
        <f>COUNTIFS(Fichier_de_calcul!$L:$L,Facture_pour_Orange!$B137,Fichier_de_calcul!$M:$M,Facture_pour_Orange!$A137,Fichier_de_calcul!$O:$O,Facture_pour_Orange!$C137,Fichier_de_calcul!$E:$E,Facture_pour_Orange!$A$1)</f>
        <v>0</v>
      </c>
      <c r="I137" s="39">
        <f>SUMIFS(Fichier_de_calcul!Q:Q,Fichier_de_calcul!$L:$L,Facture_pour_Orange!$B137,Fichier_de_calcul!$M:$M,Facture_pour_Orange!$A137,Fichier_de_calcul!$O:$O,Facture_pour_Orange!$C137,Fichier_de_calcul!$E:$E,Facture_pour_Orange!$A$1)</f>
        <v>0</v>
      </c>
      <c r="J137" s="39">
        <f>SUMIFS(Fichier_de_calcul!R:R,Fichier_de_calcul!$L:$L,Facture_pour_Orange!$B137,Fichier_de_calcul!$M:$M,Facture_pour_Orange!$A137,Fichier_de_calcul!$O:$O,Facture_pour_Orange!$C137,Fichier_de_calcul!$E:$E,Facture_pour_Orange!$A$1)</f>
        <v>0</v>
      </c>
      <c r="K137" s="39">
        <f>SUMIFS(Fichier_de_calcul!S:S,Fichier_de_calcul!$L:$L,Facture_pour_Orange!$B137,Fichier_de_calcul!$M:$M,Facture_pour_Orange!$A137,Fichier_de_calcul!$O:$O,Facture_pour_Orange!$C137,Fichier_de_calcul!$E:$E,Facture_pour_Orange!$A$1)</f>
        <v>0</v>
      </c>
      <c r="L137" s="40">
        <f t="shared" si="25"/>
        <v>0</v>
      </c>
      <c r="M137" s="32"/>
      <c r="N137" s="32"/>
      <c r="O137" s="32"/>
      <c r="P137" s="32"/>
      <c r="Q137" s="32"/>
      <c r="R137" s="32"/>
      <c r="S137" s="32"/>
      <c r="T137" s="32"/>
      <c r="V137" s="32"/>
      <c r="W137" s="32"/>
      <c r="X137" s="32"/>
      <c r="Y137" s="32"/>
      <c r="Z137" s="32"/>
    </row>
    <row r="138" ht="15.0" customHeight="1" collapsed="1">
      <c r="A138" s="2"/>
      <c r="B138" s="2"/>
      <c r="C138" s="2"/>
      <c r="F138" s="46" t="s">
        <v>43</v>
      </c>
      <c r="G138" s="47"/>
      <c r="H138" s="48">
        <f t="shared" ref="H138:L138" si="26">H8+H73</f>
        <v>737</v>
      </c>
      <c r="I138" s="48">
        <f t="shared" si="26"/>
        <v>32097012.01</v>
      </c>
      <c r="J138" s="48">
        <f t="shared" si="26"/>
        <v>199373719.6</v>
      </c>
      <c r="K138" s="48">
        <f t="shared" si="26"/>
        <v>173224541.7</v>
      </c>
      <c r="L138" s="49">
        <f t="shared" si="26"/>
        <v>404695273.3</v>
      </c>
    </row>
    <row r="139" ht="13.5" customHeight="1">
      <c r="A139" s="2"/>
      <c r="B139" s="2"/>
      <c r="C139" s="2"/>
      <c r="F139" s="11"/>
      <c r="G139" s="11"/>
      <c r="I139" s="10"/>
      <c r="J139" s="10"/>
      <c r="K139" s="10"/>
      <c r="L139" s="10"/>
    </row>
    <row r="140" ht="27.0" customHeight="1">
      <c r="A140" s="2"/>
      <c r="B140" s="2"/>
      <c r="C140" s="2"/>
      <c r="F140" s="50" t="s">
        <v>44</v>
      </c>
      <c r="J140" s="51">
        <f>COUNTIF(Fichier_de_calcul!W5:W719,"&lt;"&amp;0)</f>
        <v>239</v>
      </c>
      <c r="K140" s="52">
        <f>L140/J140</f>
        <v>-30829.979</v>
      </c>
      <c r="L140" s="52">
        <f>Fichier_de_calcul!W742</f>
        <v>-7368364.981</v>
      </c>
    </row>
    <row r="141" ht="13.5" customHeight="1">
      <c r="A141" s="2"/>
      <c r="B141" s="2"/>
      <c r="C141" s="2"/>
      <c r="F141" s="50"/>
      <c r="G141" s="50"/>
      <c r="H141" s="50"/>
      <c r="I141" s="53"/>
      <c r="J141" s="54"/>
      <c r="K141" s="55"/>
      <c r="L141" s="55"/>
    </row>
    <row r="142" ht="30.0" customHeight="1">
      <c r="A142" s="2"/>
      <c r="B142" s="2"/>
      <c r="C142" s="2"/>
      <c r="F142" s="56" t="s">
        <v>45</v>
      </c>
      <c r="J142" s="57"/>
      <c r="K142" s="58">
        <f>-1%</f>
        <v>-0.01</v>
      </c>
      <c r="L142" s="59">
        <f>K142*K138</f>
        <v>-1732245.417</v>
      </c>
    </row>
    <row r="143" ht="12.75" customHeight="1">
      <c r="A143" s="2"/>
      <c r="B143" s="2"/>
      <c r="C143" s="2"/>
      <c r="F143" s="56"/>
      <c r="G143" s="56"/>
      <c r="H143" s="56"/>
      <c r="I143" s="56"/>
      <c r="J143" s="57"/>
      <c r="K143" s="58"/>
      <c r="L143" s="59"/>
    </row>
    <row r="144" ht="36.0" customHeight="1">
      <c r="A144" s="2"/>
      <c r="B144" s="2"/>
      <c r="C144" s="2"/>
      <c r="F144" s="56" t="s">
        <v>46</v>
      </c>
      <c r="J144" s="57"/>
      <c r="K144" s="58">
        <f>-20%</f>
        <v>-0.2</v>
      </c>
      <c r="L144" s="59">
        <f>K144*I138</f>
        <v>-6419402.402</v>
      </c>
    </row>
    <row r="145" ht="15.0" customHeight="1">
      <c r="A145" s="60"/>
      <c r="B145" s="60"/>
      <c r="C145" s="60"/>
      <c r="D145" s="61"/>
      <c r="E145" s="61"/>
      <c r="F145" s="62"/>
      <c r="G145" s="62"/>
      <c r="H145" s="62"/>
      <c r="I145" s="63"/>
      <c r="J145" s="63"/>
      <c r="K145" s="64"/>
      <c r="L145" s="64"/>
      <c r="M145" s="61"/>
      <c r="N145" s="61"/>
      <c r="P145" s="61"/>
      <c r="Q145" s="61"/>
      <c r="R145" s="61"/>
      <c r="S145" s="61"/>
      <c r="T145" s="61"/>
      <c r="V145" s="61"/>
      <c r="W145" s="61"/>
      <c r="X145" s="61"/>
      <c r="Y145" s="61"/>
      <c r="Z145" s="61"/>
    </row>
    <row r="146" ht="13.5" customHeight="1">
      <c r="A146" s="2"/>
      <c r="B146" s="2"/>
      <c r="C146" s="2"/>
      <c r="F146" s="11"/>
      <c r="G146" s="11"/>
      <c r="I146" s="10"/>
      <c r="J146" s="65" t="s">
        <v>47</v>
      </c>
      <c r="K146" s="10"/>
      <c r="L146" s="66">
        <f>L138+L140+L142+L144</f>
        <v>389175260.5</v>
      </c>
      <c r="N146" s="67"/>
    </row>
    <row r="147" ht="14.25" customHeight="1">
      <c r="A147" s="2"/>
      <c r="B147" s="2"/>
      <c r="C147" s="2"/>
      <c r="F147" s="11"/>
      <c r="G147" s="11"/>
      <c r="I147" s="10"/>
      <c r="J147" s="10"/>
      <c r="K147" s="10"/>
      <c r="L147" s="10"/>
    </row>
    <row r="148" ht="14.25" customHeight="1">
      <c r="A148" s="2"/>
      <c r="B148" s="2"/>
      <c r="C148" s="2"/>
      <c r="I148" s="10"/>
      <c r="J148" s="65" t="s">
        <v>48</v>
      </c>
      <c r="K148" s="10"/>
      <c r="L148" s="66">
        <f>L146*18%</f>
        <v>70051546.88</v>
      </c>
    </row>
    <row r="149" ht="14.25" customHeight="1">
      <c r="A149" s="2"/>
      <c r="B149" s="2"/>
      <c r="C149" s="2"/>
      <c r="I149" s="10"/>
      <c r="J149" s="10"/>
      <c r="K149" s="65"/>
      <c r="L149" s="10"/>
    </row>
    <row r="150" ht="14.25" customHeight="1">
      <c r="A150" s="2"/>
      <c r="B150" s="2"/>
      <c r="C150" s="2"/>
      <c r="I150" s="10"/>
      <c r="J150" s="65" t="s">
        <v>49</v>
      </c>
      <c r="K150" s="10"/>
      <c r="L150" s="68">
        <f>L146+L148</f>
        <v>459226807.4</v>
      </c>
    </row>
    <row r="151" ht="13.5" hidden="1" customHeight="1" outlineLevel="1">
      <c r="A151" s="2"/>
      <c r="B151" s="2"/>
      <c r="C151" s="2"/>
      <c r="I151" s="10"/>
      <c r="J151" s="10"/>
      <c r="K151" s="10"/>
      <c r="L151" s="65"/>
    </row>
    <row r="152" ht="12.0" hidden="1" customHeight="1" outlineLevel="1">
      <c r="A152" s="2"/>
      <c r="B152" s="2"/>
      <c r="C152" s="2"/>
      <c r="F152" s="63" t="s">
        <v>50</v>
      </c>
    </row>
    <row r="153" ht="10.5" hidden="1" customHeight="1" outlineLevel="1">
      <c r="A153" s="2"/>
      <c r="B153" s="2"/>
      <c r="C153" s="2"/>
    </row>
    <row r="154" ht="14.25" hidden="1" customHeight="1" outlineLevel="1">
      <c r="A154" s="2"/>
      <c r="B154" s="2"/>
      <c r="C154" s="2"/>
      <c r="F154" s="4" t="s">
        <v>51</v>
      </c>
      <c r="I154" s="10"/>
      <c r="J154" s="10"/>
      <c r="K154" s="10"/>
      <c r="L154" s="10"/>
    </row>
    <row r="155" ht="14.25" hidden="1" customHeight="1" outlineLevel="1">
      <c r="A155" s="2"/>
      <c r="B155" s="2"/>
      <c r="C155" s="2"/>
      <c r="F155" s="4"/>
      <c r="G155" s="4"/>
      <c r="I155" s="10"/>
      <c r="J155" s="10"/>
      <c r="K155" s="10"/>
      <c r="L155" s="10"/>
    </row>
    <row r="156" ht="14.25" hidden="1" customHeight="1" outlineLevel="1">
      <c r="A156" s="2"/>
      <c r="B156" s="2"/>
      <c r="C156" s="2"/>
      <c r="I156" s="10"/>
      <c r="J156" s="69" t="s">
        <v>52</v>
      </c>
      <c r="K156" s="70" t="s">
        <v>1</v>
      </c>
      <c r="L156" s="71"/>
    </row>
    <row r="157" ht="14.25" hidden="1" customHeight="1" outlineLevel="1">
      <c r="A157" s="2"/>
      <c r="B157" s="2"/>
      <c r="C157" s="2"/>
      <c r="I157" s="10"/>
      <c r="J157" s="69" t="s">
        <v>53</v>
      </c>
      <c r="K157" s="72" t="s">
        <v>54</v>
      </c>
      <c r="L157" s="69" t="s">
        <v>53</v>
      </c>
    </row>
    <row r="158" ht="48.0" hidden="1" customHeight="1" outlineLevel="1">
      <c r="A158" s="2"/>
      <c r="B158" s="2"/>
      <c r="C158" s="2"/>
      <c r="I158" s="10"/>
      <c r="J158" s="73"/>
      <c r="K158" s="74"/>
      <c r="L158" s="73"/>
    </row>
    <row r="159" ht="14.25" hidden="1" customHeight="1" outlineLevel="1">
      <c r="A159" s="2"/>
      <c r="B159" s="2"/>
      <c r="C159" s="2"/>
      <c r="I159" s="10"/>
      <c r="J159" s="10"/>
      <c r="K159" s="10"/>
      <c r="L159" s="10"/>
    </row>
    <row r="160" ht="14.25" hidden="1" customHeight="1" outlineLevel="1">
      <c r="A160" s="2"/>
      <c r="B160" s="2"/>
      <c r="C160" s="2"/>
      <c r="I160" s="10"/>
      <c r="J160" s="10"/>
      <c r="K160" s="10"/>
      <c r="L160" s="10"/>
    </row>
    <row r="161" ht="14.25" hidden="1" customHeight="1" outlineLevel="1">
      <c r="A161" s="2"/>
      <c r="B161" s="2"/>
      <c r="C161" s="2"/>
      <c r="F161" s="3" t="s">
        <v>1</v>
      </c>
      <c r="G161" s="4"/>
      <c r="H161" s="5"/>
      <c r="I161" s="10"/>
      <c r="J161" s="10"/>
      <c r="K161" s="10"/>
      <c r="L161" s="10"/>
    </row>
    <row r="162" ht="14.25" hidden="1" customHeight="1" outlineLevel="1">
      <c r="A162" s="2"/>
      <c r="B162" s="2"/>
      <c r="C162" s="2"/>
      <c r="F162" s="9" t="s">
        <v>3</v>
      </c>
      <c r="I162" s="6"/>
      <c r="J162" s="6" t="s">
        <v>55</v>
      </c>
      <c r="K162" s="7">
        <f>K1</f>
        <v>44866</v>
      </c>
      <c r="L162" s="75"/>
    </row>
    <row r="163" ht="14.25" hidden="1" customHeight="1" outlineLevel="1">
      <c r="A163" s="2"/>
      <c r="B163" s="2"/>
      <c r="C163" s="2"/>
      <c r="F163" s="9" t="s">
        <v>4</v>
      </c>
      <c r="I163" s="10"/>
      <c r="J163" s="6"/>
      <c r="K163" s="76"/>
      <c r="L163" s="77"/>
    </row>
    <row r="164" ht="14.25" hidden="1" customHeight="1" outlineLevel="1">
      <c r="A164" s="2"/>
      <c r="B164" s="2"/>
      <c r="C164" s="2"/>
      <c r="F164" s="9" t="s">
        <v>56</v>
      </c>
      <c r="G164" s="5"/>
      <c r="H164" s="12"/>
      <c r="I164" s="10"/>
      <c r="J164" s="10"/>
      <c r="K164" s="10"/>
      <c r="L164" s="10"/>
    </row>
    <row r="165" ht="14.25" hidden="1" customHeight="1" outlineLevel="1">
      <c r="A165" s="2"/>
      <c r="B165" s="2"/>
      <c r="C165" s="2"/>
      <c r="F165" s="9" t="s">
        <v>6</v>
      </c>
      <c r="G165" s="5"/>
      <c r="I165" s="10"/>
      <c r="J165" s="78" t="str">
        <f>J4</f>
        <v/>
      </c>
      <c r="K165" s="75"/>
      <c r="L165" s="75"/>
    </row>
    <row r="166" ht="14.25" hidden="1" customHeight="1" outlineLevel="1">
      <c r="A166" s="2"/>
      <c r="B166" s="2"/>
      <c r="C166" s="2"/>
      <c r="F166" s="5"/>
      <c r="G166" s="5"/>
      <c r="I166" s="10"/>
      <c r="J166" s="10"/>
      <c r="K166" s="10"/>
      <c r="L166" s="10"/>
    </row>
    <row r="167" ht="14.25" hidden="1" customHeight="1" outlineLevel="1">
      <c r="A167" s="2"/>
      <c r="B167" s="2"/>
      <c r="C167" s="2"/>
      <c r="F167" s="5"/>
      <c r="G167" s="5"/>
      <c r="I167" s="10"/>
      <c r="J167" s="10"/>
      <c r="K167" s="10"/>
      <c r="L167" s="10"/>
    </row>
    <row r="168" ht="23.25" customHeight="1" collapsed="1">
      <c r="A168" s="2"/>
      <c r="B168" s="2"/>
      <c r="C168" s="2"/>
      <c r="F168" s="79" t="s">
        <v>57</v>
      </c>
      <c r="G168" s="80" t="s">
        <v>58</v>
      </c>
      <c r="H168" s="81"/>
      <c r="I168" s="82"/>
      <c r="J168" s="83" t="s">
        <v>7</v>
      </c>
      <c r="K168" s="83" t="s">
        <v>59</v>
      </c>
      <c r="L168" s="84" t="s">
        <v>43</v>
      </c>
    </row>
    <row r="169" ht="14.25" customHeight="1">
      <c r="A169" s="2"/>
      <c r="B169" s="2"/>
      <c r="C169" s="2"/>
      <c r="F169" s="85">
        <v>1.0</v>
      </c>
      <c r="G169" s="86" t="s">
        <v>60</v>
      </c>
      <c r="H169" s="87"/>
      <c r="I169" s="88"/>
      <c r="J169" s="89">
        <f>COUNTIF(Fichier_de_calcul!$E$5:$E$738,"Yes")</f>
        <v>734</v>
      </c>
      <c r="K169" s="89">
        <f>L169/J169</f>
        <v>26332.76969</v>
      </c>
      <c r="L169" s="90">
        <f>Fichier_de_calcul!U742</f>
        <v>19328252.96</v>
      </c>
    </row>
    <row r="170" ht="14.25" customHeight="1">
      <c r="A170" s="2"/>
      <c r="B170" s="2"/>
      <c r="C170" s="2"/>
      <c r="F170" s="91"/>
      <c r="G170" s="92" t="s">
        <v>11</v>
      </c>
      <c r="H170" s="93"/>
      <c r="I170" s="94"/>
      <c r="J170" s="95">
        <f t="shared" ref="J170:L170" si="27">J169</f>
        <v>734</v>
      </c>
      <c r="K170" s="96">
        <f t="shared" si="27"/>
        <v>26332.76969</v>
      </c>
      <c r="L170" s="97">
        <f t="shared" si="27"/>
        <v>19328252.96</v>
      </c>
    </row>
    <row r="171" ht="14.25" customHeight="1">
      <c r="A171" s="2"/>
      <c r="B171" s="2"/>
      <c r="C171" s="2"/>
      <c r="I171" s="10"/>
      <c r="J171" s="10"/>
      <c r="K171" s="10"/>
      <c r="L171" s="10"/>
    </row>
    <row r="172" ht="32.25" customHeight="1">
      <c r="A172" s="2"/>
      <c r="B172" s="2"/>
      <c r="C172" s="2"/>
      <c r="F172" s="56" t="s">
        <v>61</v>
      </c>
      <c r="J172" s="98"/>
      <c r="K172" s="99">
        <f>-20%</f>
        <v>-0.2</v>
      </c>
      <c r="L172" s="59">
        <f>K172*L170</f>
        <v>-3865650.591</v>
      </c>
    </row>
    <row r="173" ht="13.5" customHeight="1">
      <c r="A173" s="2"/>
      <c r="B173" s="2"/>
      <c r="C173" s="2"/>
      <c r="F173" s="100"/>
      <c r="G173" s="100"/>
      <c r="H173" s="100"/>
      <c r="I173" s="100"/>
      <c r="J173" s="10"/>
      <c r="K173" s="101"/>
      <c r="L173" s="102"/>
    </row>
    <row r="174" ht="13.5" customHeight="1">
      <c r="A174" s="2"/>
      <c r="B174" s="2"/>
      <c r="C174" s="2"/>
      <c r="F174" s="11"/>
      <c r="G174" s="11"/>
      <c r="I174" s="10"/>
      <c r="J174" s="65" t="s">
        <v>47</v>
      </c>
      <c r="K174" s="10"/>
      <c r="L174" s="66">
        <f>L170+L172</f>
        <v>15462602.36</v>
      </c>
    </row>
    <row r="175" ht="13.5" customHeight="1">
      <c r="A175" s="2"/>
      <c r="B175" s="2"/>
      <c r="C175" s="2"/>
      <c r="F175" s="11"/>
      <c r="G175" s="11"/>
      <c r="I175" s="10"/>
    </row>
    <row r="176" ht="14.25" customHeight="1">
      <c r="A176" s="2"/>
      <c r="B176" s="2"/>
      <c r="C176" s="2"/>
      <c r="I176" s="10"/>
      <c r="J176" s="65" t="s">
        <v>48</v>
      </c>
      <c r="K176" s="10"/>
      <c r="L176" s="66">
        <f>L174*18%</f>
        <v>2783268.426</v>
      </c>
    </row>
    <row r="177" ht="14.25" customHeight="1">
      <c r="A177" s="2"/>
      <c r="B177" s="2"/>
      <c r="C177" s="2"/>
      <c r="I177" s="10"/>
      <c r="J177" s="10"/>
      <c r="K177" s="65"/>
      <c r="L177" s="102"/>
    </row>
    <row r="178" ht="14.25" customHeight="1">
      <c r="A178" s="2"/>
      <c r="B178" s="2"/>
      <c r="C178" s="2"/>
      <c r="I178" s="10"/>
      <c r="J178" s="65" t="s">
        <v>49</v>
      </c>
      <c r="K178" s="10"/>
      <c r="L178" s="68">
        <f>L174+L176</f>
        <v>18245870.79</v>
      </c>
    </row>
    <row r="179" ht="14.25" hidden="1" customHeight="1" outlineLevel="1">
      <c r="A179" s="2"/>
      <c r="B179" s="2"/>
      <c r="C179" s="2"/>
      <c r="I179" s="10"/>
      <c r="J179" s="10"/>
      <c r="K179" s="10"/>
      <c r="L179" s="10"/>
    </row>
    <row r="180" ht="14.25" hidden="1" customHeight="1" outlineLevel="1">
      <c r="A180" s="2"/>
      <c r="B180" s="2"/>
      <c r="C180" s="2"/>
      <c r="G180" s="103" t="s">
        <v>62</v>
      </c>
    </row>
    <row r="181" ht="14.25" hidden="1" customHeight="1" outlineLevel="1">
      <c r="A181" s="2"/>
      <c r="B181" s="2"/>
      <c r="C181" s="2"/>
    </row>
    <row r="182" ht="14.25" hidden="1" customHeight="1" outlineLevel="1">
      <c r="A182" s="2"/>
      <c r="B182" s="2"/>
      <c r="C182" s="2"/>
      <c r="F182" s="4"/>
      <c r="G182" s="4"/>
      <c r="I182" s="10"/>
      <c r="J182" s="10"/>
      <c r="K182" s="10"/>
      <c r="L182" s="10"/>
    </row>
    <row r="183" ht="14.25" hidden="1" customHeight="1" outlineLevel="1">
      <c r="A183" s="2"/>
      <c r="B183" s="2"/>
      <c r="C183" s="2"/>
      <c r="I183" s="10"/>
      <c r="J183" s="69" t="s">
        <v>52</v>
      </c>
      <c r="K183" s="70" t="s">
        <v>1</v>
      </c>
      <c r="L183" s="71"/>
    </row>
    <row r="184" ht="14.25" hidden="1" customHeight="1" outlineLevel="1">
      <c r="A184" s="2"/>
      <c r="B184" s="2"/>
      <c r="C184" s="2"/>
      <c r="I184" s="10"/>
      <c r="J184" s="69" t="s">
        <v>53</v>
      </c>
      <c r="K184" s="72" t="s">
        <v>54</v>
      </c>
      <c r="L184" s="69" t="s">
        <v>53</v>
      </c>
    </row>
    <row r="185" ht="54.0" hidden="1" customHeight="1" outlineLevel="1">
      <c r="A185" s="2"/>
      <c r="B185" s="2"/>
      <c r="C185" s="2"/>
      <c r="I185" s="10"/>
      <c r="J185" s="73"/>
      <c r="K185" s="74"/>
      <c r="L185" s="73"/>
    </row>
    <row r="186" ht="14.25" hidden="1" customHeight="1" outlineLevel="1">
      <c r="A186" s="2"/>
      <c r="B186" s="2"/>
      <c r="C186" s="2"/>
      <c r="I186" s="10"/>
      <c r="J186" s="10"/>
      <c r="K186" s="10"/>
      <c r="L186" s="10"/>
    </row>
    <row r="187" ht="14.25" hidden="1" customHeight="1" outlineLevel="1">
      <c r="A187" s="2"/>
      <c r="B187" s="2"/>
      <c r="C187" s="2"/>
      <c r="I187" s="10"/>
      <c r="J187" s="10"/>
      <c r="K187" s="10"/>
      <c r="L187" s="10"/>
    </row>
    <row r="188" ht="14.25" hidden="1" customHeight="1" outlineLevel="1">
      <c r="A188" s="2"/>
      <c r="B188" s="2"/>
      <c r="C188" s="2"/>
      <c r="F188" s="3" t="s">
        <v>1</v>
      </c>
      <c r="G188" s="4"/>
      <c r="H188" s="5"/>
      <c r="I188" s="6"/>
      <c r="J188" s="10"/>
      <c r="K188" s="10"/>
      <c r="L188" s="10"/>
    </row>
    <row r="189" ht="14.25" hidden="1" customHeight="1" outlineLevel="1">
      <c r="A189" s="2"/>
      <c r="B189" s="2"/>
      <c r="C189" s="2"/>
      <c r="F189" s="9" t="s">
        <v>3</v>
      </c>
      <c r="I189" s="6"/>
      <c r="J189" s="6" t="s">
        <v>55</v>
      </c>
      <c r="K189" s="7">
        <f>K1</f>
        <v>44866</v>
      </c>
      <c r="L189" s="75"/>
    </row>
    <row r="190" ht="14.25" hidden="1" customHeight="1" outlineLevel="1">
      <c r="A190" s="2"/>
      <c r="B190" s="2"/>
      <c r="C190" s="2"/>
      <c r="F190" s="9" t="s">
        <v>4</v>
      </c>
      <c r="I190" s="10"/>
      <c r="J190" s="6"/>
      <c r="K190" s="11"/>
      <c r="L190" s="10"/>
    </row>
    <row r="191" ht="14.25" hidden="1" customHeight="1" outlineLevel="1">
      <c r="A191" s="2"/>
      <c r="B191" s="2"/>
      <c r="C191" s="2"/>
      <c r="F191" s="9" t="s">
        <v>56</v>
      </c>
      <c r="G191" s="5"/>
      <c r="H191" s="12"/>
      <c r="I191" s="10"/>
      <c r="J191" s="10"/>
      <c r="K191" s="10"/>
      <c r="L191" s="10"/>
    </row>
    <row r="192" ht="14.25" hidden="1" customHeight="1" outlineLevel="1">
      <c r="A192" s="2"/>
      <c r="B192" s="2"/>
      <c r="C192" s="2"/>
      <c r="F192" s="9" t="s">
        <v>6</v>
      </c>
      <c r="G192" s="5"/>
      <c r="I192" s="10"/>
      <c r="J192" s="78" t="str">
        <f>J4</f>
        <v/>
      </c>
      <c r="K192" s="104"/>
      <c r="L192" s="75"/>
    </row>
    <row r="193" ht="14.25" hidden="1" customHeight="1" outlineLevel="1">
      <c r="A193" s="2"/>
      <c r="B193" s="2"/>
      <c r="C193" s="2"/>
      <c r="F193" s="5"/>
      <c r="G193" s="5"/>
      <c r="I193" s="10"/>
      <c r="J193" s="10"/>
      <c r="K193" s="10"/>
      <c r="L193" s="10"/>
    </row>
    <row r="194" ht="14.25" hidden="1" customHeight="1" outlineLevel="1">
      <c r="A194" s="2"/>
      <c r="B194" s="2"/>
      <c r="C194" s="2"/>
      <c r="F194" s="5"/>
      <c r="G194" s="5"/>
      <c r="I194" s="10"/>
      <c r="J194" s="10"/>
      <c r="K194" s="10"/>
      <c r="L194" s="10"/>
    </row>
    <row r="195" ht="24.75" customHeight="1" collapsed="1">
      <c r="A195" s="2"/>
      <c r="B195" s="2"/>
      <c r="C195" s="2"/>
      <c r="F195" s="105" t="s">
        <v>57</v>
      </c>
      <c r="G195" s="80" t="s">
        <v>58</v>
      </c>
      <c r="H195" s="81"/>
      <c r="I195" s="82"/>
      <c r="J195" s="83" t="s">
        <v>7</v>
      </c>
      <c r="K195" s="83" t="s">
        <v>59</v>
      </c>
      <c r="L195" s="84" t="s">
        <v>43</v>
      </c>
    </row>
    <row r="196" ht="14.25" customHeight="1">
      <c r="A196" s="2"/>
      <c r="B196" s="2"/>
      <c r="C196" s="2"/>
      <c r="F196" s="85">
        <v>1.0</v>
      </c>
      <c r="G196" s="106" t="s">
        <v>63</v>
      </c>
      <c r="H196" s="87"/>
      <c r="I196" s="88"/>
      <c r="J196" s="89">
        <f>COUNTIF(Fichier_de_calcul!J5:J738,"Yes")</f>
        <v>729</v>
      </c>
      <c r="K196" s="89">
        <f>L196/J196</f>
        <v>75308.64198</v>
      </c>
      <c r="L196" s="90">
        <f>Fichier_de_calcul!V742</f>
        <v>54900000</v>
      </c>
    </row>
    <row r="197" ht="14.25" customHeight="1">
      <c r="A197" s="2"/>
      <c r="B197" s="2"/>
      <c r="C197" s="2"/>
      <c r="F197" s="91"/>
      <c r="G197" s="92" t="s">
        <v>11</v>
      </c>
      <c r="H197" s="93"/>
      <c r="I197" s="94"/>
      <c r="J197" s="95">
        <f t="shared" ref="J197:L197" si="28">J196</f>
        <v>729</v>
      </c>
      <c r="K197" s="96">
        <f t="shared" si="28"/>
        <v>75308.64198</v>
      </c>
      <c r="L197" s="97">
        <f t="shared" si="28"/>
        <v>54900000</v>
      </c>
    </row>
    <row r="198" ht="14.25" customHeight="1">
      <c r="A198" s="2"/>
      <c r="B198" s="2"/>
      <c r="C198" s="2"/>
      <c r="I198" s="10"/>
      <c r="J198" s="10"/>
      <c r="K198" s="10"/>
      <c r="L198" s="10"/>
    </row>
    <row r="199" ht="14.25" customHeight="1">
      <c r="A199" s="2"/>
      <c r="B199" s="2"/>
      <c r="C199" s="2"/>
      <c r="I199" s="10"/>
      <c r="J199" s="65"/>
    </row>
    <row r="200" ht="14.25" customHeight="1">
      <c r="A200" s="2"/>
      <c r="B200" s="2"/>
      <c r="C200" s="2"/>
      <c r="I200" s="10"/>
      <c r="J200" s="65" t="s">
        <v>48</v>
      </c>
      <c r="K200" s="10"/>
      <c r="L200" s="66">
        <f>L197*18%</f>
        <v>9882000</v>
      </c>
    </row>
    <row r="201" ht="14.25" customHeight="1">
      <c r="A201" s="2"/>
      <c r="B201" s="2"/>
      <c r="C201" s="2"/>
      <c r="I201" s="10"/>
      <c r="J201" s="10"/>
      <c r="K201" s="65"/>
      <c r="L201" s="102"/>
    </row>
    <row r="202" ht="14.25" customHeight="1">
      <c r="A202" s="2"/>
      <c r="B202" s="2"/>
      <c r="C202" s="2"/>
      <c r="I202" s="10"/>
      <c r="J202" s="65" t="s">
        <v>49</v>
      </c>
      <c r="K202" s="10"/>
      <c r="L202" s="68">
        <f>L197+L200</f>
        <v>64782000</v>
      </c>
    </row>
    <row r="203" ht="14.25" customHeight="1">
      <c r="A203" s="2"/>
      <c r="B203" s="2"/>
      <c r="C203" s="2"/>
      <c r="I203" s="10"/>
      <c r="J203" s="65"/>
      <c r="K203" s="10"/>
      <c r="L203" s="107"/>
    </row>
    <row r="204" ht="14.25" hidden="1" customHeight="1" outlineLevel="1">
      <c r="A204" s="2"/>
      <c r="B204" s="2"/>
      <c r="C204" s="2"/>
      <c r="G204" s="108" t="s">
        <v>64</v>
      </c>
      <c r="H204" s="108"/>
      <c r="I204" s="108"/>
      <c r="J204" s="108"/>
      <c r="K204" s="108"/>
      <c r="L204" s="108"/>
    </row>
    <row r="205" ht="14.25" hidden="1" customHeight="1" outlineLevel="1">
      <c r="A205" s="2"/>
      <c r="B205" s="2"/>
      <c r="C205" s="2"/>
      <c r="G205" s="108"/>
      <c r="H205" s="108"/>
      <c r="I205" s="108"/>
      <c r="J205" s="108"/>
      <c r="K205" s="108"/>
      <c r="L205" s="108"/>
    </row>
    <row r="206" ht="14.25" hidden="1" customHeight="1" outlineLevel="1">
      <c r="A206" s="2"/>
      <c r="B206" s="2"/>
      <c r="C206" s="2"/>
      <c r="G206" s="103"/>
      <c r="H206" s="103"/>
      <c r="I206" s="103"/>
      <c r="J206" s="103"/>
      <c r="K206" s="103"/>
      <c r="L206" s="103"/>
    </row>
    <row r="207" ht="14.25" customHeight="1" collapsed="1">
      <c r="A207" s="2"/>
      <c r="B207" s="2"/>
      <c r="C207" s="2"/>
      <c r="I207" s="10"/>
      <c r="J207" s="65" t="s">
        <v>65</v>
      </c>
      <c r="K207" s="10"/>
      <c r="L207" s="109">
        <f>L202+L178+L150</f>
        <v>542254678.1</v>
      </c>
    </row>
    <row r="208" ht="14.25" customHeight="1">
      <c r="A208" s="2"/>
      <c r="B208" s="2"/>
      <c r="C208" s="2"/>
      <c r="I208" s="10"/>
      <c r="J208" s="65"/>
      <c r="K208" s="10"/>
      <c r="L208" s="107"/>
    </row>
    <row r="209" ht="14.25" customHeight="1" outlineLevel="1">
      <c r="A209" s="110"/>
      <c r="B209" s="110"/>
      <c r="C209" s="110"/>
      <c r="D209" s="111"/>
      <c r="E209" s="111"/>
      <c r="F209" s="112" t="s">
        <v>66</v>
      </c>
      <c r="M209" s="111"/>
      <c r="N209" s="111"/>
      <c r="O209" s="111"/>
      <c r="P209" s="111"/>
      <c r="Q209" s="111"/>
      <c r="R209" s="111"/>
      <c r="S209" s="111"/>
      <c r="T209" s="111"/>
      <c r="U209" s="111"/>
      <c r="V209" s="111"/>
      <c r="W209" s="111"/>
      <c r="X209" s="111"/>
      <c r="Y209" s="111"/>
      <c r="Z209" s="111"/>
    </row>
    <row r="210" ht="14.25" customHeight="1" outlineLevel="1">
      <c r="A210" s="2"/>
      <c r="B210" s="2"/>
      <c r="C210" s="2"/>
      <c r="I210" s="10"/>
      <c r="J210" s="10"/>
      <c r="K210" s="10"/>
      <c r="L210" s="10"/>
    </row>
    <row r="211" ht="14.25" customHeight="1" outlineLevel="1">
      <c r="A211" s="2"/>
      <c r="B211" s="2"/>
      <c r="C211" s="2"/>
      <c r="F211" s="4" t="s">
        <v>51</v>
      </c>
      <c r="I211" s="10"/>
      <c r="J211" s="10"/>
      <c r="K211" s="10"/>
      <c r="L211" s="102"/>
    </row>
    <row r="212" ht="14.25" customHeight="1" outlineLevel="1">
      <c r="A212" s="2"/>
      <c r="B212" s="2"/>
      <c r="C212" s="2"/>
      <c r="F212" s="4"/>
      <c r="G212" s="4"/>
      <c r="I212" s="10"/>
      <c r="J212" s="10"/>
      <c r="K212" s="10"/>
      <c r="L212" s="10"/>
    </row>
    <row r="213" ht="14.25" customHeight="1" outlineLevel="1">
      <c r="A213" s="2"/>
      <c r="B213" s="2"/>
      <c r="C213" s="2"/>
      <c r="I213" s="10"/>
      <c r="J213" s="10"/>
      <c r="K213" s="10"/>
      <c r="L213" s="10"/>
    </row>
    <row r="214" ht="14.25" customHeight="1" outlineLevel="1">
      <c r="A214" s="2"/>
      <c r="B214" s="2"/>
      <c r="C214" s="2"/>
      <c r="I214" s="10"/>
      <c r="J214" s="10"/>
      <c r="K214" s="10"/>
      <c r="L214" s="10"/>
    </row>
    <row r="215" ht="14.25" customHeight="1" outlineLevel="1">
      <c r="A215" s="2"/>
      <c r="B215" s="2"/>
      <c r="C215" s="2"/>
      <c r="I215" s="10"/>
      <c r="J215" s="10"/>
      <c r="K215" s="10"/>
      <c r="L215" s="10"/>
    </row>
    <row r="216" ht="14.25" customHeight="1" outlineLevel="1">
      <c r="A216" s="2"/>
      <c r="B216" s="2"/>
      <c r="C216" s="2"/>
      <c r="I216" s="10"/>
      <c r="J216" s="10"/>
      <c r="K216" s="10"/>
      <c r="L216" s="10"/>
    </row>
    <row r="217" ht="14.25" customHeight="1" outlineLevel="1">
      <c r="A217" s="2"/>
      <c r="B217" s="2"/>
      <c r="C217" s="2"/>
      <c r="I217" s="10"/>
      <c r="J217" s="10"/>
      <c r="K217" s="10"/>
      <c r="L217" s="10"/>
    </row>
    <row r="218" ht="14.25" customHeight="1" outlineLevel="1">
      <c r="A218" s="2"/>
      <c r="B218" s="2"/>
      <c r="C218" s="2"/>
      <c r="I218" s="10"/>
      <c r="J218" s="10"/>
      <c r="K218" s="10"/>
      <c r="L218" s="10"/>
    </row>
    <row r="219" ht="14.25" customHeight="1">
      <c r="A219" s="2"/>
      <c r="B219" s="2"/>
      <c r="C219" s="2"/>
      <c r="I219" s="10"/>
      <c r="J219" s="10"/>
      <c r="K219" s="10"/>
      <c r="L219" s="10"/>
    </row>
    <row r="220" ht="14.25" customHeight="1">
      <c r="A220" s="2"/>
      <c r="B220" s="2"/>
      <c r="C220" s="2"/>
      <c r="I220" s="10"/>
      <c r="J220" s="10"/>
      <c r="K220" s="10"/>
      <c r="L220" s="10"/>
    </row>
    <row r="221" ht="14.25" customHeight="1">
      <c r="A221" s="2"/>
      <c r="B221" s="2"/>
      <c r="C221" s="2"/>
      <c r="I221" s="10"/>
      <c r="J221" s="10"/>
      <c r="K221" s="10"/>
      <c r="L221" s="10"/>
    </row>
    <row r="222" ht="14.25" customHeight="1">
      <c r="A222" s="2"/>
      <c r="B222" s="2"/>
      <c r="C222" s="2"/>
      <c r="I222" s="10"/>
      <c r="J222" s="10"/>
      <c r="K222" s="10"/>
      <c r="L222" s="10"/>
    </row>
    <row r="223" ht="14.25" customHeight="1">
      <c r="A223" s="2"/>
      <c r="B223" s="2"/>
      <c r="C223" s="2"/>
      <c r="I223" s="10"/>
      <c r="J223" s="10"/>
      <c r="K223" s="10"/>
      <c r="L223" s="10"/>
    </row>
    <row r="224" ht="14.25" customHeight="1">
      <c r="A224" s="2"/>
      <c r="B224" s="2"/>
      <c r="C224" s="2"/>
      <c r="I224" s="10"/>
      <c r="J224" s="10"/>
      <c r="K224" s="10"/>
      <c r="L224" s="10"/>
    </row>
    <row r="225" ht="14.25" customHeight="1">
      <c r="A225" s="2"/>
      <c r="B225" s="2"/>
      <c r="C225" s="2"/>
      <c r="I225" s="10"/>
      <c r="J225" s="10"/>
      <c r="K225" s="10"/>
      <c r="L225" s="10"/>
    </row>
    <row r="226" ht="14.25" customHeight="1">
      <c r="A226" s="2"/>
      <c r="B226" s="2"/>
      <c r="C226" s="2"/>
      <c r="I226" s="10"/>
      <c r="J226" s="10"/>
      <c r="K226" s="10"/>
      <c r="L226" s="10"/>
    </row>
    <row r="227" ht="14.25" customHeight="1">
      <c r="A227" s="2"/>
      <c r="B227" s="2"/>
      <c r="C227" s="2"/>
      <c r="I227" s="10"/>
      <c r="J227" s="10"/>
      <c r="K227" s="10"/>
      <c r="L227" s="10"/>
    </row>
    <row r="228" ht="14.25" customHeight="1">
      <c r="A228" s="2"/>
      <c r="B228" s="2"/>
      <c r="C228" s="2"/>
      <c r="I228" s="10"/>
      <c r="J228" s="10"/>
      <c r="K228" s="10"/>
      <c r="L228" s="10"/>
    </row>
    <row r="229" ht="14.25" customHeight="1">
      <c r="A229" s="2"/>
      <c r="B229" s="2"/>
      <c r="C229" s="2"/>
      <c r="I229" s="10"/>
      <c r="J229" s="10"/>
      <c r="K229" s="10"/>
      <c r="L229" s="10"/>
    </row>
    <row r="230" ht="14.25" customHeight="1">
      <c r="A230" s="2"/>
      <c r="B230" s="2"/>
      <c r="C230" s="2"/>
      <c r="I230" s="10"/>
      <c r="J230" s="10"/>
      <c r="K230" s="10"/>
      <c r="L230" s="10"/>
    </row>
    <row r="231" ht="14.25" customHeight="1">
      <c r="A231" s="2"/>
      <c r="B231" s="2"/>
      <c r="C231" s="2"/>
      <c r="I231" s="10"/>
      <c r="J231" s="10"/>
      <c r="K231" s="10"/>
      <c r="L231" s="10"/>
    </row>
    <row r="232" ht="14.25" customHeight="1">
      <c r="A232" s="2"/>
      <c r="B232" s="2"/>
      <c r="C232" s="2"/>
      <c r="I232" s="10"/>
      <c r="J232" s="10"/>
      <c r="K232" s="10"/>
      <c r="L232" s="10"/>
    </row>
    <row r="233" ht="14.25" customHeight="1">
      <c r="A233" s="2"/>
      <c r="B233" s="2"/>
      <c r="C233" s="2"/>
      <c r="I233" s="10"/>
      <c r="J233" s="10"/>
      <c r="K233" s="10"/>
      <c r="L233" s="10"/>
    </row>
    <row r="234" ht="14.25" customHeight="1">
      <c r="A234" s="2"/>
      <c r="B234" s="2"/>
      <c r="C234" s="2"/>
      <c r="I234" s="10"/>
      <c r="J234" s="10"/>
      <c r="K234" s="10"/>
      <c r="L234" s="10"/>
    </row>
    <row r="235" ht="14.25" customHeight="1">
      <c r="A235" s="2"/>
      <c r="B235" s="2"/>
      <c r="C235" s="2"/>
      <c r="I235" s="10"/>
      <c r="J235" s="10"/>
      <c r="K235" s="10"/>
      <c r="L235" s="10"/>
    </row>
    <row r="236" ht="14.25" customHeight="1">
      <c r="A236" s="2"/>
      <c r="B236" s="2"/>
      <c r="C236" s="2"/>
      <c r="I236" s="10"/>
      <c r="J236" s="10"/>
      <c r="K236" s="10"/>
      <c r="L236" s="10"/>
    </row>
    <row r="237" ht="14.25" customHeight="1">
      <c r="A237" s="2"/>
      <c r="B237" s="2"/>
      <c r="C237" s="2"/>
      <c r="I237" s="10"/>
      <c r="J237" s="10"/>
      <c r="K237" s="10"/>
      <c r="L237" s="10"/>
    </row>
    <row r="238" ht="14.25" customHeight="1">
      <c r="A238" s="2"/>
      <c r="B238" s="2"/>
      <c r="C238" s="2"/>
      <c r="I238" s="10"/>
      <c r="J238" s="10"/>
      <c r="K238" s="10"/>
      <c r="L238" s="10"/>
    </row>
    <row r="239" ht="14.25" customHeight="1">
      <c r="A239" s="2"/>
      <c r="B239" s="2"/>
      <c r="C239" s="2"/>
      <c r="I239" s="10"/>
      <c r="J239" s="10"/>
      <c r="K239" s="10"/>
      <c r="L239" s="10"/>
    </row>
    <row r="240" ht="14.25" customHeight="1">
      <c r="A240" s="2"/>
      <c r="B240" s="2"/>
      <c r="C240" s="2"/>
      <c r="I240" s="10"/>
      <c r="J240" s="10"/>
      <c r="K240" s="10"/>
      <c r="L240" s="10"/>
    </row>
    <row r="241" ht="14.25" customHeight="1">
      <c r="A241" s="2"/>
      <c r="B241" s="2"/>
      <c r="C241" s="2"/>
      <c r="I241" s="10"/>
      <c r="J241" s="10"/>
      <c r="K241" s="10"/>
      <c r="L241" s="10"/>
    </row>
    <row r="242" ht="14.25" customHeight="1">
      <c r="A242" s="2"/>
      <c r="B242" s="2"/>
      <c r="C242" s="2"/>
      <c r="I242" s="10"/>
      <c r="J242" s="10"/>
      <c r="K242" s="10"/>
      <c r="L242" s="10"/>
    </row>
    <row r="243" ht="14.25" customHeight="1">
      <c r="A243" s="2"/>
      <c r="B243" s="2"/>
      <c r="C243" s="2"/>
      <c r="I243" s="10"/>
      <c r="J243" s="10"/>
      <c r="K243" s="10"/>
      <c r="L243" s="10"/>
    </row>
    <row r="244" ht="14.25" customHeight="1">
      <c r="A244" s="2"/>
      <c r="B244" s="2"/>
      <c r="C244" s="2"/>
      <c r="I244" s="10"/>
      <c r="J244" s="10"/>
      <c r="K244" s="10"/>
      <c r="L244" s="10"/>
    </row>
    <row r="245" ht="14.25" customHeight="1">
      <c r="A245" s="2"/>
      <c r="B245" s="2"/>
      <c r="C245" s="2"/>
      <c r="I245" s="10"/>
      <c r="J245" s="10"/>
      <c r="K245" s="10"/>
      <c r="L245" s="10"/>
    </row>
    <row r="246" ht="14.25" customHeight="1">
      <c r="A246" s="2"/>
      <c r="B246" s="2"/>
      <c r="C246" s="2"/>
      <c r="I246" s="10"/>
      <c r="J246" s="10"/>
      <c r="K246" s="10"/>
      <c r="L246" s="10"/>
    </row>
    <row r="247" ht="14.25" customHeight="1">
      <c r="A247" s="2"/>
      <c r="B247" s="2"/>
      <c r="C247" s="2"/>
      <c r="I247" s="10"/>
      <c r="J247" s="10"/>
      <c r="K247" s="10"/>
      <c r="L247" s="10"/>
    </row>
    <row r="248" ht="14.25" customHeight="1">
      <c r="A248" s="2"/>
      <c r="B248" s="2"/>
      <c r="C248" s="2"/>
      <c r="I248" s="10"/>
      <c r="J248" s="10"/>
      <c r="K248" s="10"/>
      <c r="L248" s="10"/>
    </row>
    <row r="249" ht="14.25" customHeight="1">
      <c r="A249" s="2"/>
      <c r="B249" s="2"/>
      <c r="C249" s="2"/>
      <c r="I249" s="10"/>
      <c r="J249" s="10"/>
      <c r="K249" s="10"/>
      <c r="L249" s="10"/>
    </row>
    <row r="250" ht="14.25" customHeight="1">
      <c r="A250" s="2"/>
      <c r="B250" s="2"/>
      <c r="C250" s="2"/>
      <c r="I250" s="10"/>
      <c r="J250" s="10"/>
      <c r="K250" s="10"/>
      <c r="L250" s="10"/>
    </row>
    <row r="251" ht="14.25" customHeight="1">
      <c r="A251" s="2"/>
      <c r="B251" s="2"/>
      <c r="C251" s="2"/>
      <c r="I251" s="10"/>
      <c r="J251" s="10"/>
      <c r="K251" s="10"/>
      <c r="L251" s="10"/>
    </row>
    <row r="252" ht="14.25" customHeight="1">
      <c r="A252" s="2"/>
      <c r="B252" s="2"/>
      <c r="C252" s="2"/>
      <c r="I252" s="10"/>
      <c r="J252" s="10"/>
      <c r="K252" s="10"/>
      <c r="L252" s="10"/>
    </row>
    <row r="253" ht="14.25" customHeight="1">
      <c r="A253" s="2"/>
      <c r="B253" s="2"/>
      <c r="C253" s="2"/>
      <c r="I253" s="10"/>
      <c r="J253" s="10"/>
      <c r="K253" s="10"/>
      <c r="L253" s="10"/>
    </row>
    <row r="254" ht="14.25" customHeight="1">
      <c r="A254" s="2"/>
      <c r="B254" s="2"/>
      <c r="C254" s="2"/>
      <c r="I254" s="10"/>
      <c r="J254" s="10"/>
      <c r="K254" s="10"/>
      <c r="L254" s="10"/>
    </row>
    <row r="255" ht="14.25" customHeight="1">
      <c r="A255" s="2"/>
      <c r="B255" s="2"/>
      <c r="C255" s="2"/>
      <c r="I255" s="10"/>
      <c r="J255" s="10"/>
      <c r="K255" s="10"/>
      <c r="L255" s="10"/>
    </row>
    <row r="256" ht="14.25" customHeight="1">
      <c r="A256" s="2"/>
      <c r="B256" s="2"/>
      <c r="C256" s="2"/>
      <c r="I256" s="10"/>
      <c r="J256" s="10"/>
      <c r="K256" s="10"/>
      <c r="L256" s="10"/>
    </row>
    <row r="257" ht="14.25" customHeight="1">
      <c r="A257" s="2"/>
      <c r="B257" s="2"/>
      <c r="C257" s="2"/>
      <c r="I257" s="10"/>
      <c r="J257" s="10"/>
      <c r="K257" s="10"/>
      <c r="L257" s="10"/>
    </row>
    <row r="258" ht="14.25" customHeight="1">
      <c r="A258" s="2"/>
      <c r="B258" s="2"/>
      <c r="C258" s="2"/>
      <c r="I258" s="10"/>
      <c r="J258" s="10"/>
      <c r="K258" s="10"/>
      <c r="L258" s="10"/>
    </row>
    <row r="259" ht="14.25" customHeight="1">
      <c r="A259" s="2"/>
      <c r="B259" s="2"/>
      <c r="C259" s="2"/>
      <c r="I259" s="10"/>
      <c r="J259" s="10"/>
      <c r="K259" s="10"/>
      <c r="L259" s="10"/>
    </row>
    <row r="260" ht="14.25" customHeight="1">
      <c r="A260" s="2"/>
      <c r="B260" s="2"/>
      <c r="C260" s="2"/>
      <c r="I260" s="10"/>
      <c r="J260" s="10"/>
      <c r="K260" s="10"/>
      <c r="L260" s="10"/>
    </row>
    <row r="261" ht="14.25" customHeight="1">
      <c r="A261" s="2"/>
      <c r="B261" s="2"/>
      <c r="C261" s="2"/>
      <c r="I261" s="10"/>
      <c r="J261" s="10"/>
      <c r="K261" s="10"/>
      <c r="L261" s="10"/>
    </row>
    <row r="262" ht="14.25" customHeight="1">
      <c r="A262" s="2"/>
      <c r="B262" s="2"/>
      <c r="C262" s="2"/>
      <c r="I262" s="10"/>
      <c r="J262" s="10"/>
      <c r="K262" s="10"/>
      <c r="L262" s="10"/>
    </row>
    <row r="263" ht="14.25" customHeight="1">
      <c r="A263" s="2"/>
      <c r="B263" s="2"/>
      <c r="C263" s="2"/>
      <c r="I263" s="10"/>
      <c r="J263" s="10"/>
      <c r="K263" s="10"/>
      <c r="L263" s="10"/>
    </row>
    <row r="264" ht="14.25" customHeight="1">
      <c r="A264" s="2"/>
      <c r="B264" s="2"/>
      <c r="C264" s="2"/>
      <c r="I264" s="10"/>
      <c r="J264" s="10"/>
      <c r="K264" s="10"/>
      <c r="L264" s="10"/>
    </row>
    <row r="265" ht="14.25" customHeight="1">
      <c r="A265" s="2"/>
      <c r="B265" s="2"/>
      <c r="C265" s="2"/>
      <c r="I265" s="10"/>
      <c r="J265" s="10"/>
      <c r="K265" s="10"/>
      <c r="L265" s="10"/>
    </row>
    <row r="266" ht="14.25" customHeight="1">
      <c r="A266" s="2"/>
      <c r="B266" s="2"/>
      <c r="C266" s="2"/>
      <c r="I266" s="10"/>
      <c r="J266" s="10"/>
      <c r="K266" s="10"/>
      <c r="L266" s="10"/>
    </row>
    <row r="267" ht="14.25" customHeight="1">
      <c r="A267" s="2"/>
      <c r="B267" s="2"/>
      <c r="C267" s="2"/>
      <c r="I267" s="10"/>
      <c r="J267" s="10"/>
      <c r="K267" s="10"/>
      <c r="L267" s="10"/>
    </row>
    <row r="268" ht="14.25" customHeight="1">
      <c r="A268" s="2"/>
      <c r="B268" s="2"/>
      <c r="C268" s="2"/>
      <c r="I268" s="10"/>
      <c r="J268" s="10"/>
      <c r="K268" s="10"/>
      <c r="L268" s="10"/>
    </row>
    <row r="269" ht="14.25" customHeight="1">
      <c r="A269" s="2"/>
      <c r="B269" s="2"/>
      <c r="C269" s="2"/>
      <c r="I269" s="10"/>
      <c r="J269" s="10"/>
      <c r="K269" s="10"/>
      <c r="L269" s="10"/>
    </row>
    <row r="270" ht="14.25" customHeight="1">
      <c r="A270" s="2"/>
      <c r="B270" s="2"/>
      <c r="C270" s="2"/>
      <c r="I270" s="10"/>
      <c r="J270" s="10"/>
      <c r="K270" s="10"/>
      <c r="L270" s="10"/>
    </row>
    <row r="271" ht="14.25" customHeight="1">
      <c r="A271" s="2"/>
      <c r="B271" s="2"/>
      <c r="C271" s="2"/>
      <c r="I271" s="10"/>
      <c r="J271" s="10"/>
      <c r="K271" s="10"/>
      <c r="L271" s="10"/>
    </row>
    <row r="272" ht="14.25" customHeight="1">
      <c r="A272" s="2"/>
      <c r="B272" s="2"/>
      <c r="C272" s="2"/>
      <c r="I272" s="10"/>
      <c r="J272" s="10"/>
      <c r="K272" s="10"/>
      <c r="L272" s="10"/>
    </row>
    <row r="273" ht="14.25" customHeight="1">
      <c r="A273" s="2"/>
      <c r="B273" s="2"/>
      <c r="C273" s="2"/>
      <c r="I273" s="10"/>
      <c r="J273" s="10"/>
      <c r="K273" s="10"/>
      <c r="L273" s="10"/>
    </row>
    <row r="274" ht="14.25" customHeight="1">
      <c r="A274" s="2"/>
      <c r="B274" s="2"/>
      <c r="C274" s="2"/>
      <c r="I274" s="10"/>
      <c r="J274" s="10"/>
      <c r="K274" s="10"/>
      <c r="L274" s="10"/>
    </row>
    <row r="275" ht="14.25" customHeight="1">
      <c r="A275" s="2"/>
      <c r="B275" s="2"/>
      <c r="C275" s="2"/>
      <c r="I275" s="10"/>
      <c r="J275" s="10"/>
      <c r="K275" s="10"/>
      <c r="L275" s="10"/>
    </row>
    <row r="276" ht="14.25" customHeight="1">
      <c r="A276" s="2"/>
      <c r="B276" s="2"/>
      <c r="C276" s="2"/>
      <c r="I276" s="10"/>
      <c r="J276" s="10"/>
      <c r="K276" s="10"/>
      <c r="L276" s="10"/>
    </row>
    <row r="277" ht="14.25" customHeight="1">
      <c r="A277" s="2"/>
      <c r="B277" s="2"/>
      <c r="C277" s="2"/>
      <c r="I277" s="10"/>
      <c r="J277" s="10"/>
      <c r="K277" s="10"/>
      <c r="L277" s="10"/>
    </row>
    <row r="278" ht="14.25" customHeight="1">
      <c r="A278" s="2"/>
      <c r="B278" s="2"/>
      <c r="C278" s="2"/>
      <c r="I278" s="10"/>
      <c r="J278" s="10"/>
      <c r="K278" s="10"/>
      <c r="L278" s="10"/>
    </row>
    <row r="279" ht="14.25" customHeight="1">
      <c r="A279" s="2"/>
      <c r="B279" s="2"/>
      <c r="C279" s="2"/>
      <c r="I279" s="10"/>
      <c r="J279" s="10"/>
      <c r="K279" s="10"/>
      <c r="L279" s="10"/>
    </row>
    <row r="280" ht="14.25" customHeight="1">
      <c r="A280" s="2"/>
      <c r="B280" s="2"/>
      <c r="C280" s="2"/>
      <c r="I280" s="10"/>
      <c r="J280" s="10"/>
      <c r="K280" s="10"/>
      <c r="L280" s="10"/>
    </row>
    <row r="281" ht="14.25" customHeight="1">
      <c r="A281" s="2"/>
      <c r="B281" s="2"/>
      <c r="C281" s="2"/>
      <c r="I281" s="10"/>
      <c r="J281" s="10"/>
      <c r="K281" s="10"/>
      <c r="L281" s="10"/>
    </row>
    <row r="282" ht="14.25" customHeight="1">
      <c r="A282" s="2"/>
      <c r="B282" s="2"/>
      <c r="C282" s="2"/>
      <c r="I282" s="10"/>
      <c r="J282" s="10"/>
      <c r="K282" s="10"/>
      <c r="L282" s="10"/>
    </row>
    <row r="283" ht="14.25" customHeight="1">
      <c r="A283" s="2"/>
      <c r="B283" s="2"/>
      <c r="C283" s="2"/>
      <c r="I283" s="10"/>
      <c r="J283" s="10"/>
      <c r="K283" s="10"/>
      <c r="L283" s="10"/>
    </row>
    <row r="284" ht="14.25" customHeight="1">
      <c r="A284" s="2"/>
      <c r="B284" s="2"/>
      <c r="C284" s="2"/>
      <c r="I284" s="10"/>
      <c r="J284" s="10"/>
      <c r="K284" s="10"/>
      <c r="L284" s="10"/>
    </row>
    <row r="285" ht="14.25" customHeight="1">
      <c r="A285" s="2"/>
      <c r="B285" s="2"/>
      <c r="C285" s="2"/>
      <c r="I285" s="10"/>
      <c r="J285" s="10"/>
      <c r="K285" s="10"/>
      <c r="L285" s="10"/>
    </row>
    <row r="286" ht="14.25" customHeight="1">
      <c r="A286" s="2"/>
      <c r="B286" s="2"/>
      <c r="C286" s="2"/>
      <c r="I286" s="10"/>
      <c r="J286" s="10"/>
      <c r="K286" s="10"/>
      <c r="L286" s="10"/>
    </row>
    <row r="287" ht="14.25" customHeight="1">
      <c r="A287" s="2"/>
      <c r="B287" s="2"/>
      <c r="C287" s="2"/>
      <c r="I287" s="10"/>
      <c r="J287" s="10"/>
      <c r="K287" s="10"/>
      <c r="L287" s="10"/>
    </row>
    <row r="288" ht="14.25" customHeight="1">
      <c r="A288" s="2"/>
      <c r="B288" s="2"/>
      <c r="C288" s="2"/>
      <c r="I288" s="10"/>
      <c r="J288" s="10"/>
      <c r="K288" s="10"/>
      <c r="L288" s="10"/>
    </row>
    <row r="289" ht="14.25" customHeight="1">
      <c r="A289" s="2"/>
      <c r="B289" s="2"/>
      <c r="C289" s="2"/>
      <c r="I289" s="10"/>
      <c r="J289" s="10"/>
      <c r="K289" s="10"/>
      <c r="L289" s="10"/>
    </row>
    <row r="290" ht="14.25" customHeight="1">
      <c r="A290" s="2"/>
      <c r="B290" s="2"/>
      <c r="C290" s="2"/>
      <c r="I290" s="10"/>
      <c r="J290" s="10"/>
      <c r="K290" s="10"/>
      <c r="L290" s="10"/>
    </row>
    <row r="291" ht="14.25" customHeight="1">
      <c r="A291" s="2"/>
      <c r="B291" s="2"/>
      <c r="C291" s="2"/>
      <c r="I291" s="10"/>
      <c r="J291" s="10"/>
      <c r="K291" s="10"/>
      <c r="L291" s="10"/>
    </row>
    <row r="292" ht="14.25" customHeight="1">
      <c r="A292" s="2"/>
      <c r="B292" s="2"/>
      <c r="C292" s="2"/>
      <c r="I292" s="10"/>
      <c r="J292" s="10"/>
      <c r="K292" s="10"/>
      <c r="L292" s="10"/>
    </row>
    <row r="293" ht="14.25" customHeight="1">
      <c r="A293" s="2"/>
      <c r="B293" s="2"/>
      <c r="C293" s="2"/>
      <c r="I293" s="10"/>
      <c r="J293" s="10"/>
      <c r="K293" s="10"/>
      <c r="L293" s="10"/>
    </row>
    <row r="294" ht="14.25" customHeight="1">
      <c r="A294" s="2"/>
      <c r="B294" s="2"/>
      <c r="C294" s="2"/>
      <c r="I294" s="10"/>
      <c r="J294" s="10"/>
      <c r="K294" s="10"/>
      <c r="L294" s="10"/>
    </row>
    <row r="295" ht="14.25" customHeight="1">
      <c r="A295" s="2"/>
      <c r="B295" s="2"/>
      <c r="C295" s="2"/>
      <c r="I295" s="10"/>
      <c r="J295" s="10"/>
      <c r="K295" s="10"/>
      <c r="L295" s="10"/>
    </row>
    <row r="296" ht="14.25" customHeight="1">
      <c r="A296" s="2"/>
      <c r="B296" s="2"/>
      <c r="C296" s="2"/>
      <c r="I296" s="10"/>
      <c r="J296" s="10"/>
      <c r="K296" s="10"/>
      <c r="L296" s="10"/>
    </row>
    <row r="297" ht="14.25" customHeight="1">
      <c r="A297" s="2"/>
      <c r="B297" s="2"/>
      <c r="C297" s="2"/>
      <c r="I297" s="10"/>
      <c r="J297" s="10"/>
      <c r="K297" s="10"/>
      <c r="L297" s="10"/>
    </row>
    <row r="298" ht="14.25" customHeight="1">
      <c r="A298" s="2"/>
      <c r="B298" s="2"/>
      <c r="C298" s="2"/>
      <c r="I298" s="10"/>
      <c r="J298" s="10"/>
      <c r="K298" s="10"/>
      <c r="L298" s="10"/>
    </row>
    <row r="299" ht="14.25" customHeight="1">
      <c r="A299" s="2"/>
      <c r="B299" s="2"/>
      <c r="C299" s="2"/>
      <c r="I299" s="10"/>
      <c r="J299" s="10"/>
      <c r="K299" s="10"/>
      <c r="L299" s="10"/>
    </row>
    <row r="300" ht="14.25" customHeight="1">
      <c r="A300" s="2"/>
      <c r="B300" s="2"/>
      <c r="C300" s="2"/>
      <c r="I300" s="10"/>
      <c r="J300" s="10"/>
      <c r="K300" s="10"/>
      <c r="L300" s="10"/>
    </row>
    <row r="301" ht="14.25" customHeight="1">
      <c r="A301" s="2"/>
      <c r="B301" s="2"/>
      <c r="C301" s="2"/>
      <c r="I301" s="10"/>
      <c r="J301" s="10"/>
      <c r="K301" s="10"/>
      <c r="L301" s="10"/>
    </row>
    <row r="302" ht="14.25" customHeight="1">
      <c r="A302" s="2"/>
      <c r="B302" s="2"/>
      <c r="C302" s="2"/>
      <c r="I302" s="10"/>
      <c r="J302" s="10"/>
      <c r="K302" s="10"/>
      <c r="L302" s="10"/>
    </row>
    <row r="303" ht="14.25" customHeight="1">
      <c r="A303" s="2"/>
      <c r="B303" s="2"/>
      <c r="C303" s="2"/>
      <c r="I303" s="10"/>
      <c r="J303" s="10"/>
      <c r="K303" s="10"/>
      <c r="L303" s="10"/>
    </row>
    <row r="304" ht="14.25" customHeight="1">
      <c r="A304" s="2"/>
      <c r="B304" s="2"/>
      <c r="C304" s="2"/>
      <c r="I304" s="10"/>
      <c r="J304" s="10"/>
      <c r="K304" s="10"/>
      <c r="L304" s="10"/>
    </row>
    <row r="305" ht="14.25" customHeight="1">
      <c r="A305" s="2"/>
      <c r="B305" s="2"/>
      <c r="C305" s="2"/>
      <c r="I305" s="10"/>
      <c r="J305" s="10"/>
      <c r="K305" s="10"/>
      <c r="L305" s="10"/>
    </row>
    <row r="306" ht="14.25" customHeight="1">
      <c r="A306" s="2"/>
      <c r="B306" s="2"/>
      <c r="C306" s="2"/>
      <c r="I306" s="10"/>
      <c r="J306" s="10"/>
      <c r="K306" s="10"/>
      <c r="L306" s="10"/>
    </row>
    <row r="307" ht="14.25" customHeight="1">
      <c r="A307" s="2"/>
      <c r="B307" s="2"/>
      <c r="C307" s="2"/>
      <c r="I307" s="10"/>
      <c r="J307" s="10"/>
      <c r="K307" s="10"/>
      <c r="L307" s="10"/>
    </row>
    <row r="308" ht="14.25" customHeight="1">
      <c r="A308" s="2"/>
      <c r="B308" s="2"/>
      <c r="C308" s="2"/>
      <c r="I308" s="10"/>
      <c r="J308" s="10"/>
      <c r="K308" s="10"/>
      <c r="L308" s="10"/>
    </row>
    <row r="309" ht="14.25" customHeight="1">
      <c r="A309" s="2"/>
      <c r="B309" s="2"/>
      <c r="C309" s="2"/>
      <c r="I309" s="10"/>
      <c r="J309" s="10"/>
      <c r="K309" s="10"/>
      <c r="L309" s="10"/>
    </row>
    <row r="310" ht="14.25" customHeight="1">
      <c r="A310" s="2"/>
      <c r="B310" s="2"/>
      <c r="C310" s="2"/>
      <c r="I310" s="10"/>
      <c r="J310" s="10"/>
      <c r="K310" s="10"/>
      <c r="L310" s="10"/>
    </row>
    <row r="311" ht="14.25" customHeight="1">
      <c r="A311" s="2"/>
      <c r="B311" s="2"/>
      <c r="C311" s="2"/>
      <c r="I311" s="10"/>
      <c r="J311" s="10"/>
      <c r="K311" s="10"/>
      <c r="L311" s="10"/>
    </row>
    <row r="312" ht="14.25" customHeight="1">
      <c r="A312" s="2"/>
      <c r="B312" s="2"/>
      <c r="C312" s="2"/>
      <c r="I312" s="10"/>
      <c r="J312" s="10"/>
      <c r="K312" s="10"/>
      <c r="L312" s="10"/>
    </row>
    <row r="313" ht="14.25" customHeight="1">
      <c r="A313" s="2"/>
      <c r="B313" s="2"/>
      <c r="C313" s="2"/>
      <c r="I313" s="10"/>
      <c r="J313" s="10"/>
      <c r="K313" s="10"/>
      <c r="L313" s="10"/>
    </row>
    <row r="314" ht="14.25" customHeight="1">
      <c r="A314" s="2"/>
      <c r="B314" s="2"/>
      <c r="C314" s="2"/>
      <c r="I314" s="10"/>
      <c r="J314" s="10"/>
      <c r="K314" s="10"/>
      <c r="L314" s="10"/>
    </row>
    <row r="315" ht="14.25" customHeight="1">
      <c r="A315" s="2"/>
      <c r="B315" s="2"/>
      <c r="C315" s="2"/>
      <c r="I315" s="10"/>
      <c r="J315" s="10"/>
      <c r="K315" s="10"/>
      <c r="L315" s="10"/>
    </row>
    <row r="316" ht="14.25" customHeight="1">
      <c r="A316" s="2"/>
      <c r="B316" s="2"/>
      <c r="C316" s="2"/>
      <c r="I316" s="10"/>
      <c r="J316" s="10"/>
      <c r="K316" s="10"/>
      <c r="L316" s="10"/>
    </row>
    <row r="317" ht="14.25" customHeight="1">
      <c r="A317" s="2"/>
      <c r="B317" s="2"/>
      <c r="C317" s="2"/>
      <c r="I317" s="10"/>
      <c r="J317" s="10"/>
      <c r="K317" s="10"/>
      <c r="L317" s="10"/>
    </row>
    <row r="318" ht="14.25" customHeight="1">
      <c r="A318" s="2"/>
      <c r="B318" s="2"/>
      <c r="C318" s="2"/>
      <c r="I318" s="10"/>
      <c r="J318" s="10"/>
      <c r="K318" s="10"/>
      <c r="L318" s="10"/>
    </row>
    <row r="319" ht="14.25" customHeight="1">
      <c r="A319" s="2"/>
      <c r="B319" s="2"/>
      <c r="C319" s="2"/>
      <c r="I319" s="10"/>
      <c r="J319" s="10"/>
      <c r="K319" s="10"/>
      <c r="L319" s="10"/>
    </row>
    <row r="320" ht="14.25" customHeight="1">
      <c r="A320" s="2"/>
      <c r="B320" s="2"/>
      <c r="C320" s="2"/>
      <c r="I320" s="10"/>
      <c r="J320" s="10"/>
      <c r="K320" s="10"/>
      <c r="L320" s="10"/>
    </row>
    <row r="321" ht="14.25" customHeight="1">
      <c r="A321" s="2"/>
      <c r="B321" s="2"/>
      <c r="C321" s="2"/>
      <c r="I321" s="10"/>
      <c r="J321" s="10"/>
      <c r="K321" s="10"/>
      <c r="L321" s="10"/>
    </row>
    <row r="322" ht="14.25" customHeight="1">
      <c r="A322" s="2"/>
      <c r="B322" s="2"/>
      <c r="C322" s="2"/>
      <c r="I322" s="10"/>
      <c r="J322" s="10"/>
      <c r="K322" s="10"/>
      <c r="L322" s="10"/>
    </row>
    <row r="323" ht="14.25" customHeight="1">
      <c r="A323" s="2"/>
      <c r="B323" s="2"/>
      <c r="C323" s="2"/>
      <c r="I323" s="10"/>
      <c r="J323" s="10"/>
      <c r="K323" s="10"/>
      <c r="L323" s="10"/>
    </row>
    <row r="324" ht="14.25" customHeight="1">
      <c r="A324" s="2"/>
      <c r="B324" s="2"/>
      <c r="C324" s="2"/>
      <c r="I324" s="10"/>
      <c r="J324" s="10"/>
      <c r="K324" s="10"/>
      <c r="L324" s="10"/>
    </row>
    <row r="325" ht="14.25" customHeight="1">
      <c r="A325" s="2"/>
      <c r="B325" s="2"/>
      <c r="C325" s="2"/>
      <c r="I325" s="10"/>
      <c r="J325" s="10"/>
      <c r="K325" s="10"/>
      <c r="L325" s="10"/>
    </row>
    <row r="326" ht="14.25" customHeight="1">
      <c r="A326" s="2"/>
      <c r="B326" s="2"/>
      <c r="C326" s="2"/>
      <c r="I326" s="10"/>
      <c r="J326" s="10"/>
      <c r="K326" s="10"/>
      <c r="L326" s="10"/>
    </row>
    <row r="327" ht="14.25" customHeight="1">
      <c r="A327" s="2"/>
      <c r="B327" s="2"/>
      <c r="C327" s="2"/>
      <c r="I327" s="10"/>
      <c r="J327" s="10"/>
      <c r="K327" s="10"/>
      <c r="L327" s="10"/>
    </row>
    <row r="328" ht="14.25" customHeight="1">
      <c r="A328" s="2"/>
      <c r="B328" s="2"/>
      <c r="C328" s="2"/>
      <c r="I328" s="10"/>
      <c r="J328" s="10"/>
      <c r="K328" s="10"/>
      <c r="L328" s="10"/>
    </row>
    <row r="329" ht="14.25" customHeight="1">
      <c r="A329" s="2"/>
      <c r="B329" s="2"/>
      <c r="C329" s="2"/>
      <c r="I329" s="10"/>
      <c r="J329" s="10"/>
      <c r="K329" s="10"/>
      <c r="L329" s="10"/>
    </row>
    <row r="330" ht="14.25" customHeight="1">
      <c r="A330" s="2"/>
      <c r="B330" s="2"/>
      <c r="C330" s="2"/>
      <c r="I330" s="10"/>
      <c r="J330" s="10"/>
      <c r="K330" s="10"/>
      <c r="L330" s="10"/>
    </row>
    <row r="331" ht="14.25" customHeight="1">
      <c r="A331" s="2"/>
      <c r="B331" s="2"/>
      <c r="C331" s="2"/>
      <c r="I331" s="10"/>
      <c r="J331" s="10"/>
      <c r="K331" s="10"/>
      <c r="L331" s="10"/>
    </row>
    <row r="332" ht="14.25" customHeight="1">
      <c r="A332" s="2"/>
      <c r="B332" s="2"/>
      <c r="C332" s="2"/>
      <c r="I332" s="10"/>
      <c r="J332" s="10"/>
      <c r="K332" s="10"/>
      <c r="L332" s="10"/>
    </row>
    <row r="333" ht="14.25" customHeight="1">
      <c r="A333" s="2"/>
      <c r="B333" s="2"/>
      <c r="C333" s="2"/>
      <c r="I333" s="10"/>
      <c r="J333" s="10"/>
      <c r="K333" s="10"/>
      <c r="L333" s="10"/>
    </row>
    <row r="334" ht="14.25" customHeight="1">
      <c r="A334" s="2"/>
      <c r="B334" s="2"/>
      <c r="C334" s="2"/>
      <c r="I334" s="10"/>
      <c r="J334" s="10"/>
      <c r="K334" s="10"/>
      <c r="L334" s="10"/>
    </row>
    <row r="335" ht="14.25" customHeight="1">
      <c r="A335" s="2"/>
      <c r="B335" s="2"/>
      <c r="C335" s="2"/>
      <c r="I335" s="10"/>
      <c r="J335" s="10"/>
      <c r="K335" s="10"/>
      <c r="L335" s="10"/>
    </row>
    <row r="336" ht="14.25" customHeight="1">
      <c r="A336" s="2"/>
      <c r="B336" s="2"/>
      <c r="C336" s="2"/>
      <c r="I336" s="10"/>
      <c r="J336" s="10"/>
      <c r="K336" s="10"/>
      <c r="L336" s="10"/>
    </row>
    <row r="337" ht="14.25" customHeight="1">
      <c r="A337" s="2"/>
      <c r="B337" s="2"/>
      <c r="C337" s="2"/>
      <c r="I337" s="10"/>
      <c r="J337" s="10"/>
      <c r="K337" s="10"/>
      <c r="L337" s="10"/>
    </row>
    <row r="338" ht="14.25" customHeight="1">
      <c r="A338" s="2"/>
      <c r="B338" s="2"/>
      <c r="C338" s="2"/>
      <c r="I338" s="10"/>
      <c r="J338" s="10"/>
      <c r="K338" s="10"/>
      <c r="L338" s="10"/>
    </row>
    <row r="339" ht="14.25" customHeight="1">
      <c r="A339" s="2"/>
      <c r="B339" s="2"/>
      <c r="C339" s="2"/>
      <c r="I339" s="10"/>
      <c r="J339" s="10"/>
      <c r="K339" s="10"/>
      <c r="L339" s="10"/>
    </row>
    <row r="340" ht="14.25" customHeight="1">
      <c r="A340" s="2"/>
      <c r="B340" s="2"/>
      <c r="C340" s="2"/>
      <c r="I340" s="10"/>
      <c r="J340" s="10"/>
      <c r="K340" s="10"/>
      <c r="L340" s="10"/>
    </row>
    <row r="341" ht="14.25" customHeight="1">
      <c r="A341" s="2"/>
      <c r="B341" s="2"/>
      <c r="C341" s="2"/>
      <c r="I341" s="10"/>
      <c r="J341" s="10"/>
      <c r="K341" s="10"/>
      <c r="L341" s="10"/>
    </row>
    <row r="342" ht="14.25" customHeight="1">
      <c r="A342" s="2"/>
      <c r="B342" s="2"/>
      <c r="C342" s="2"/>
      <c r="I342" s="10"/>
      <c r="J342" s="10"/>
      <c r="K342" s="10"/>
      <c r="L342" s="10"/>
    </row>
    <row r="343" ht="14.25" customHeight="1">
      <c r="A343" s="2"/>
      <c r="B343" s="2"/>
      <c r="C343" s="2"/>
      <c r="I343" s="10"/>
      <c r="J343" s="10"/>
      <c r="K343" s="10"/>
      <c r="L343" s="10"/>
    </row>
    <row r="344" ht="14.25" customHeight="1">
      <c r="A344" s="2"/>
      <c r="B344" s="2"/>
      <c r="C344" s="2"/>
      <c r="I344" s="10"/>
      <c r="J344" s="10"/>
      <c r="K344" s="10"/>
      <c r="L344" s="10"/>
    </row>
    <row r="345" ht="14.25" customHeight="1">
      <c r="A345" s="2"/>
      <c r="B345" s="2"/>
      <c r="C345" s="2"/>
      <c r="I345" s="10"/>
      <c r="J345" s="10"/>
      <c r="K345" s="10"/>
      <c r="L345" s="10"/>
    </row>
    <row r="346" ht="14.25" customHeight="1">
      <c r="A346" s="2"/>
      <c r="B346" s="2"/>
      <c r="C346" s="2"/>
      <c r="I346" s="10"/>
      <c r="J346" s="10"/>
      <c r="K346" s="10"/>
      <c r="L346" s="10"/>
    </row>
    <row r="347" ht="14.25" customHeight="1">
      <c r="A347" s="2"/>
      <c r="B347" s="2"/>
      <c r="C347" s="2"/>
      <c r="I347" s="10"/>
      <c r="J347" s="10"/>
      <c r="K347" s="10"/>
      <c r="L347" s="10"/>
    </row>
    <row r="348" ht="14.25" customHeight="1">
      <c r="A348" s="2"/>
      <c r="B348" s="2"/>
      <c r="C348" s="2"/>
      <c r="I348" s="10"/>
      <c r="J348" s="10"/>
      <c r="K348" s="10"/>
      <c r="L348" s="10"/>
    </row>
    <row r="349" ht="14.25" customHeight="1">
      <c r="A349" s="2"/>
      <c r="B349" s="2"/>
      <c r="C349" s="2"/>
      <c r="I349" s="10"/>
      <c r="J349" s="10"/>
      <c r="K349" s="10"/>
      <c r="L349" s="10"/>
    </row>
    <row r="350" ht="14.25" customHeight="1">
      <c r="A350" s="2"/>
      <c r="B350" s="2"/>
      <c r="C350" s="2"/>
      <c r="I350" s="10"/>
      <c r="J350" s="10"/>
      <c r="K350" s="10"/>
      <c r="L350" s="10"/>
    </row>
    <row r="351" ht="14.25" customHeight="1">
      <c r="A351" s="2"/>
      <c r="B351" s="2"/>
      <c r="C351" s="2"/>
      <c r="I351" s="10"/>
      <c r="J351" s="10"/>
      <c r="K351" s="10"/>
      <c r="L351" s="10"/>
    </row>
    <row r="352" ht="14.25" customHeight="1">
      <c r="A352" s="2"/>
      <c r="B352" s="2"/>
      <c r="C352" s="2"/>
      <c r="I352" s="10"/>
      <c r="J352" s="10"/>
      <c r="K352" s="10"/>
      <c r="L352" s="10"/>
    </row>
    <row r="353" ht="14.25" customHeight="1">
      <c r="A353" s="2"/>
      <c r="B353" s="2"/>
      <c r="C353" s="2"/>
      <c r="I353" s="10"/>
      <c r="J353" s="10"/>
      <c r="K353" s="10"/>
      <c r="L353" s="10"/>
    </row>
    <row r="354" ht="14.25" customHeight="1">
      <c r="A354" s="2"/>
      <c r="B354" s="2"/>
      <c r="C354" s="2"/>
      <c r="I354" s="10"/>
      <c r="J354" s="10"/>
      <c r="K354" s="10"/>
      <c r="L354" s="10"/>
    </row>
    <row r="355" ht="14.25" customHeight="1">
      <c r="A355" s="2"/>
      <c r="B355" s="2"/>
      <c r="C355" s="2"/>
      <c r="I355" s="10"/>
      <c r="J355" s="10"/>
      <c r="K355" s="10"/>
      <c r="L355" s="10"/>
    </row>
    <row r="356" ht="14.25" customHeight="1">
      <c r="A356" s="2"/>
      <c r="B356" s="2"/>
      <c r="C356" s="2"/>
      <c r="I356" s="10"/>
      <c r="J356" s="10"/>
      <c r="K356" s="10"/>
      <c r="L356" s="10"/>
    </row>
    <row r="357" ht="14.25" customHeight="1">
      <c r="A357" s="2"/>
      <c r="B357" s="2"/>
      <c r="C357" s="2"/>
      <c r="I357" s="10"/>
      <c r="J357" s="10"/>
      <c r="K357" s="10"/>
      <c r="L357" s="10"/>
    </row>
    <row r="358" ht="14.25" customHeight="1">
      <c r="A358" s="2"/>
      <c r="B358" s="2"/>
      <c r="C358" s="2"/>
      <c r="I358" s="10"/>
      <c r="J358" s="10"/>
      <c r="K358" s="10"/>
      <c r="L358" s="10"/>
    </row>
    <row r="359" ht="14.25" customHeight="1">
      <c r="A359" s="2"/>
      <c r="B359" s="2"/>
      <c r="C359" s="2"/>
      <c r="I359" s="10"/>
      <c r="J359" s="10"/>
      <c r="K359" s="10"/>
      <c r="L359" s="10"/>
    </row>
    <row r="360" ht="14.25" customHeight="1">
      <c r="A360" s="2"/>
      <c r="B360" s="2"/>
      <c r="C360" s="2"/>
      <c r="I360" s="10"/>
      <c r="J360" s="10"/>
      <c r="K360" s="10"/>
      <c r="L360" s="10"/>
    </row>
    <row r="361" ht="14.25" customHeight="1">
      <c r="A361" s="2"/>
      <c r="B361" s="2"/>
      <c r="C361" s="2"/>
      <c r="I361" s="10"/>
      <c r="J361" s="10"/>
      <c r="K361" s="10"/>
      <c r="L361" s="10"/>
    </row>
    <row r="362" ht="14.25" customHeight="1">
      <c r="A362" s="2"/>
      <c r="B362" s="2"/>
      <c r="C362" s="2"/>
      <c r="I362" s="10"/>
      <c r="J362" s="10"/>
      <c r="K362" s="10"/>
      <c r="L362" s="10"/>
    </row>
    <row r="363" ht="14.25" customHeight="1">
      <c r="A363" s="2"/>
      <c r="B363" s="2"/>
      <c r="C363" s="2"/>
      <c r="I363" s="10"/>
      <c r="J363" s="10"/>
      <c r="K363" s="10"/>
      <c r="L363" s="10"/>
    </row>
    <row r="364" ht="14.25" customHeight="1">
      <c r="A364" s="2"/>
      <c r="B364" s="2"/>
      <c r="C364" s="2"/>
      <c r="I364" s="10"/>
      <c r="J364" s="10"/>
      <c r="K364" s="10"/>
      <c r="L364" s="10"/>
    </row>
    <row r="365" ht="14.25" customHeight="1">
      <c r="A365" s="2"/>
      <c r="B365" s="2"/>
      <c r="C365" s="2"/>
      <c r="I365" s="10"/>
      <c r="J365" s="10"/>
      <c r="K365" s="10"/>
      <c r="L365" s="10"/>
    </row>
    <row r="366" ht="14.25" customHeight="1">
      <c r="A366" s="2"/>
      <c r="B366" s="2"/>
      <c r="C366" s="2"/>
      <c r="I366" s="10"/>
      <c r="J366" s="10"/>
      <c r="K366" s="10"/>
      <c r="L366" s="10"/>
    </row>
    <row r="367" ht="14.25" customHeight="1">
      <c r="A367" s="2"/>
      <c r="B367" s="2"/>
      <c r="C367" s="2"/>
      <c r="I367" s="10"/>
      <c r="J367" s="10"/>
      <c r="K367" s="10"/>
      <c r="L367" s="10"/>
    </row>
    <row r="368" ht="14.25" customHeight="1">
      <c r="A368" s="2"/>
      <c r="B368" s="2"/>
      <c r="C368" s="2"/>
      <c r="I368" s="10"/>
      <c r="J368" s="10"/>
      <c r="K368" s="10"/>
      <c r="L368" s="10"/>
    </row>
    <row r="369" ht="14.25" customHeight="1">
      <c r="A369" s="2"/>
      <c r="B369" s="2"/>
      <c r="C369" s="2"/>
      <c r="I369" s="10"/>
      <c r="J369" s="10"/>
      <c r="K369" s="10"/>
      <c r="L369" s="10"/>
    </row>
    <row r="370" ht="14.25" customHeight="1">
      <c r="A370" s="2"/>
      <c r="B370" s="2"/>
      <c r="C370" s="2"/>
      <c r="I370" s="10"/>
      <c r="J370" s="10"/>
      <c r="K370" s="10"/>
      <c r="L370" s="10"/>
    </row>
    <row r="371" ht="14.25" customHeight="1">
      <c r="A371" s="2"/>
      <c r="B371" s="2"/>
      <c r="C371" s="2"/>
      <c r="I371" s="10"/>
      <c r="J371" s="10"/>
      <c r="K371" s="10"/>
      <c r="L371" s="10"/>
    </row>
    <row r="372" ht="14.25" customHeight="1">
      <c r="A372" s="2"/>
      <c r="B372" s="2"/>
      <c r="C372" s="2"/>
      <c r="I372" s="10"/>
      <c r="J372" s="10"/>
      <c r="K372" s="10"/>
      <c r="L372" s="10"/>
    </row>
    <row r="373" ht="14.25" customHeight="1">
      <c r="A373" s="2"/>
      <c r="B373" s="2"/>
      <c r="C373" s="2"/>
      <c r="I373" s="10"/>
      <c r="J373" s="10"/>
      <c r="K373" s="10"/>
      <c r="L373" s="10"/>
    </row>
    <row r="374" ht="14.25" customHeight="1">
      <c r="A374" s="2"/>
      <c r="B374" s="2"/>
      <c r="C374" s="2"/>
      <c r="I374" s="10"/>
      <c r="J374" s="10"/>
      <c r="K374" s="10"/>
      <c r="L374" s="10"/>
    </row>
    <row r="375" ht="14.25" customHeight="1">
      <c r="A375" s="2"/>
      <c r="B375" s="2"/>
      <c r="C375" s="2"/>
      <c r="I375" s="10"/>
      <c r="J375" s="10"/>
      <c r="K375" s="10"/>
      <c r="L375" s="10"/>
    </row>
    <row r="376" ht="14.25" customHeight="1">
      <c r="A376" s="2"/>
      <c r="B376" s="2"/>
      <c r="C376" s="2"/>
      <c r="I376" s="10"/>
      <c r="J376" s="10"/>
      <c r="K376" s="10"/>
      <c r="L376" s="10"/>
    </row>
    <row r="377" ht="14.25" customHeight="1">
      <c r="A377" s="2"/>
      <c r="B377" s="2"/>
      <c r="C377" s="2"/>
      <c r="I377" s="10"/>
      <c r="J377" s="10"/>
      <c r="K377" s="10"/>
      <c r="L377" s="10"/>
    </row>
    <row r="378" ht="14.25" customHeight="1">
      <c r="A378" s="2"/>
      <c r="B378" s="2"/>
      <c r="C378" s="2"/>
      <c r="I378" s="10"/>
      <c r="J378" s="10"/>
      <c r="K378" s="10"/>
      <c r="L378" s="10"/>
    </row>
    <row r="379" ht="14.25" customHeight="1">
      <c r="A379" s="2"/>
      <c r="B379" s="2"/>
      <c r="C379" s="2"/>
      <c r="I379" s="10"/>
      <c r="J379" s="10"/>
      <c r="K379" s="10"/>
      <c r="L379" s="10"/>
    </row>
    <row r="380" ht="14.25" customHeight="1">
      <c r="A380" s="2"/>
      <c r="B380" s="2"/>
      <c r="C380" s="2"/>
      <c r="I380" s="10"/>
      <c r="J380" s="10"/>
      <c r="K380" s="10"/>
      <c r="L380" s="10"/>
    </row>
    <row r="381" ht="14.25" customHeight="1">
      <c r="A381" s="2"/>
      <c r="B381" s="2"/>
      <c r="C381" s="2"/>
      <c r="I381" s="10"/>
      <c r="J381" s="10"/>
      <c r="K381" s="10"/>
      <c r="L381" s="10"/>
    </row>
    <row r="382" ht="14.25" customHeight="1">
      <c r="A382" s="2"/>
      <c r="B382" s="2"/>
      <c r="C382" s="2"/>
      <c r="I382" s="10"/>
      <c r="J382" s="10"/>
      <c r="K382" s="10"/>
      <c r="L382" s="10"/>
    </row>
    <row r="383" ht="14.25" customHeight="1">
      <c r="A383" s="2"/>
      <c r="B383" s="2"/>
      <c r="C383" s="2"/>
      <c r="I383" s="10"/>
      <c r="J383" s="10"/>
      <c r="K383" s="10"/>
      <c r="L383" s="10"/>
    </row>
    <row r="384" ht="14.25" customHeight="1">
      <c r="A384" s="2"/>
      <c r="B384" s="2"/>
      <c r="C384" s="2"/>
      <c r="I384" s="10"/>
      <c r="J384" s="10"/>
      <c r="K384" s="10"/>
      <c r="L384" s="10"/>
    </row>
    <row r="385" ht="14.25" customHeight="1">
      <c r="A385" s="2"/>
      <c r="B385" s="2"/>
      <c r="C385" s="2"/>
      <c r="I385" s="10"/>
      <c r="J385" s="10"/>
      <c r="K385" s="10"/>
      <c r="L385" s="10"/>
    </row>
    <row r="386" ht="14.25" customHeight="1">
      <c r="A386" s="2"/>
      <c r="B386" s="2"/>
      <c r="C386" s="2"/>
      <c r="I386" s="10"/>
      <c r="J386" s="10"/>
      <c r="K386" s="10"/>
      <c r="L386" s="10"/>
    </row>
    <row r="387" ht="14.25" customHeight="1">
      <c r="A387" s="2"/>
      <c r="B387" s="2"/>
      <c r="C387" s="2"/>
      <c r="I387" s="10"/>
      <c r="J387" s="10"/>
      <c r="K387" s="10"/>
      <c r="L387" s="10"/>
    </row>
    <row r="388" ht="14.25" customHeight="1">
      <c r="A388" s="2"/>
      <c r="B388" s="2"/>
      <c r="C388" s="2"/>
      <c r="I388" s="10"/>
      <c r="J388" s="10"/>
      <c r="K388" s="10"/>
      <c r="L388" s="10"/>
    </row>
    <row r="389" ht="14.25" customHeight="1">
      <c r="A389" s="2"/>
      <c r="B389" s="2"/>
      <c r="C389" s="2"/>
      <c r="I389" s="10"/>
      <c r="J389" s="10"/>
      <c r="K389" s="10"/>
      <c r="L389" s="10"/>
    </row>
    <row r="390" ht="14.25" customHeight="1">
      <c r="A390" s="2"/>
      <c r="B390" s="2"/>
      <c r="C390" s="2"/>
      <c r="I390" s="10"/>
      <c r="J390" s="10"/>
      <c r="K390" s="10"/>
      <c r="L390" s="10"/>
    </row>
    <row r="391" ht="14.25" customHeight="1">
      <c r="A391" s="2"/>
      <c r="B391" s="2"/>
      <c r="C391" s="2"/>
      <c r="I391" s="10"/>
      <c r="J391" s="10"/>
      <c r="K391" s="10"/>
      <c r="L391" s="10"/>
    </row>
    <row r="392" ht="14.25" customHeight="1">
      <c r="A392" s="2"/>
      <c r="B392" s="2"/>
      <c r="C392" s="2"/>
      <c r="I392" s="10"/>
      <c r="J392" s="10"/>
      <c r="K392" s="10"/>
      <c r="L392" s="10"/>
    </row>
    <row r="393" ht="14.25" customHeight="1">
      <c r="A393" s="2"/>
      <c r="B393" s="2"/>
      <c r="C393" s="2"/>
      <c r="I393" s="10"/>
      <c r="J393" s="10"/>
      <c r="K393" s="10"/>
      <c r="L393" s="10"/>
    </row>
    <row r="394" ht="14.25" customHeight="1">
      <c r="A394" s="2"/>
      <c r="B394" s="2"/>
      <c r="C394" s="2"/>
      <c r="I394" s="10"/>
      <c r="J394" s="10"/>
      <c r="K394" s="10"/>
      <c r="L394" s="10"/>
    </row>
    <row r="395" ht="14.25" customHeight="1">
      <c r="A395" s="2"/>
      <c r="B395" s="2"/>
      <c r="C395" s="2"/>
      <c r="I395" s="10"/>
      <c r="J395" s="10"/>
      <c r="K395" s="10"/>
      <c r="L395" s="10"/>
    </row>
    <row r="396" ht="14.25" customHeight="1">
      <c r="A396" s="2"/>
      <c r="B396" s="2"/>
      <c r="C396" s="2"/>
      <c r="I396" s="10"/>
      <c r="J396" s="10"/>
      <c r="K396" s="10"/>
      <c r="L396" s="10"/>
    </row>
    <row r="397" ht="14.25" customHeight="1">
      <c r="A397" s="2"/>
      <c r="B397" s="2"/>
      <c r="C397" s="2"/>
      <c r="I397" s="10"/>
      <c r="J397" s="10"/>
      <c r="K397" s="10"/>
      <c r="L397" s="10"/>
    </row>
    <row r="398" ht="14.25" customHeight="1">
      <c r="A398" s="2"/>
      <c r="B398" s="2"/>
      <c r="C398" s="2"/>
      <c r="I398" s="10"/>
      <c r="J398" s="10"/>
      <c r="K398" s="10"/>
      <c r="L398" s="10"/>
    </row>
    <row r="399" ht="14.25" customHeight="1">
      <c r="A399" s="2"/>
      <c r="B399" s="2"/>
      <c r="C399" s="2"/>
      <c r="I399" s="10"/>
      <c r="J399" s="10"/>
      <c r="K399" s="10"/>
      <c r="L399" s="10"/>
    </row>
    <row r="400" ht="14.25" customHeight="1">
      <c r="A400" s="2"/>
      <c r="B400" s="2"/>
      <c r="C400" s="2"/>
      <c r="I400" s="10"/>
      <c r="J400" s="10"/>
      <c r="K400" s="10"/>
      <c r="L400" s="10"/>
    </row>
    <row r="401" ht="14.25" customHeight="1">
      <c r="A401" s="2"/>
      <c r="B401" s="2"/>
      <c r="C401" s="2"/>
      <c r="I401" s="10"/>
      <c r="J401" s="10"/>
      <c r="K401" s="10"/>
      <c r="L401" s="10"/>
    </row>
    <row r="402" ht="14.25" customHeight="1">
      <c r="A402" s="2"/>
      <c r="B402" s="2"/>
      <c r="C402" s="2"/>
      <c r="I402" s="10"/>
      <c r="J402" s="10"/>
      <c r="K402" s="10"/>
      <c r="L402" s="10"/>
    </row>
    <row r="403" ht="14.25" customHeight="1">
      <c r="A403" s="2"/>
      <c r="B403" s="2"/>
      <c r="C403" s="2"/>
      <c r="I403" s="10"/>
      <c r="J403" s="10"/>
      <c r="K403" s="10"/>
      <c r="L403" s="10"/>
    </row>
    <row r="404" ht="14.25" customHeight="1">
      <c r="A404" s="2"/>
      <c r="B404" s="2"/>
      <c r="C404" s="2"/>
      <c r="I404" s="10"/>
      <c r="J404" s="10"/>
      <c r="K404" s="10"/>
      <c r="L404" s="10"/>
    </row>
    <row r="405" ht="14.25" customHeight="1">
      <c r="A405" s="2"/>
      <c r="B405" s="2"/>
      <c r="C405" s="2"/>
      <c r="I405" s="10"/>
      <c r="J405" s="10"/>
      <c r="K405" s="10"/>
      <c r="L405" s="10"/>
    </row>
    <row r="406" ht="14.25" customHeight="1">
      <c r="A406" s="2"/>
      <c r="B406" s="2"/>
      <c r="C406" s="2"/>
      <c r="I406" s="10"/>
      <c r="J406" s="10"/>
      <c r="K406" s="10"/>
      <c r="L406" s="10"/>
    </row>
    <row r="407" ht="14.25" customHeight="1">
      <c r="A407" s="2"/>
      <c r="B407" s="2"/>
      <c r="C407" s="2"/>
      <c r="I407" s="10"/>
      <c r="J407" s="10"/>
      <c r="K407" s="10"/>
      <c r="L407" s="10"/>
    </row>
    <row r="408" ht="14.25" customHeight="1">
      <c r="A408" s="2"/>
      <c r="B408" s="2"/>
      <c r="C408" s="2"/>
      <c r="I408" s="10"/>
      <c r="J408" s="10"/>
      <c r="K408" s="10"/>
      <c r="L408" s="10"/>
    </row>
    <row r="409" ht="14.25" customHeight="1">
      <c r="A409" s="2"/>
      <c r="B409" s="2"/>
      <c r="C409" s="2"/>
      <c r="I409" s="10"/>
      <c r="J409" s="10"/>
      <c r="K409" s="10"/>
      <c r="L409" s="10"/>
    </row>
    <row r="410" ht="14.25" customHeight="1">
      <c r="A410" s="2"/>
      <c r="B410" s="2"/>
      <c r="C410" s="2"/>
      <c r="I410" s="10"/>
      <c r="J410" s="10"/>
      <c r="K410" s="10"/>
      <c r="L410" s="10"/>
    </row>
    <row r="411" ht="14.25" customHeight="1">
      <c r="A411" s="2"/>
      <c r="B411" s="2"/>
      <c r="C411" s="2"/>
      <c r="I411" s="10"/>
      <c r="J411" s="10"/>
      <c r="K411" s="10"/>
      <c r="L411" s="10"/>
    </row>
    <row r="412" ht="14.25" customHeight="1">
      <c r="A412" s="2"/>
      <c r="B412" s="2"/>
      <c r="C412" s="2"/>
      <c r="I412" s="10"/>
      <c r="J412" s="10"/>
      <c r="K412" s="10"/>
      <c r="L412" s="10"/>
    </row>
    <row r="413" ht="14.25" customHeight="1">
      <c r="A413" s="2"/>
      <c r="B413" s="2"/>
      <c r="C413" s="2"/>
      <c r="I413" s="10"/>
      <c r="J413" s="10"/>
      <c r="K413" s="10"/>
      <c r="L413" s="10"/>
    </row>
    <row r="414" ht="14.25" customHeight="1">
      <c r="A414" s="2"/>
      <c r="B414" s="2"/>
      <c r="C414" s="2"/>
      <c r="I414" s="10"/>
      <c r="J414" s="10"/>
      <c r="K414" s="10"/>
      <c r="L414" s="10"/>
    </row>
    <row r="415" ht="14.25" customHeight="1">
      <c r="A415" s="2"/>
      <c r="B415" s="2"/>
      <c r="C415" s="2"/>
      <c r="I415" s="10"/>
      <c r="J415" s="10"/>
      <c r="K415" s="10"/>
      <c r="L415" s="10"/>
    </row>
    <row r="416" ht="14.25" customHeight="1">
      <c r="A416" s="2"/>
      <c r="B416" s="2"/>
      <c r="C416" s="2"/>
      <c r="I416" s="10"/>
      <c r="J416" s="10"/>
      <c r="K416" s="10"/>
      <c r="L416" s="10"/>
    </row>
    <row r="417" ht="14.25" customHeight="1">
      <c r="A417" s="2"/>
      <c r="B417" s="2"/>
      <c r="C417" s="2"/>
      <c r="I417" s="10"/>
      <c r="J417" s="10"/>
      <c r="K417" s="10"/>
      <c r="L417" s="10"/>
    </row>
    <row r="418" ht="14.25" customHeight="1">
      <c r="A418" s="2"/>
      <c r="B418" s="2"/>
      <c r="C418" s="2"/>
      <c r="I418" s="10"/>
      <c r="J418" s="10"/>
      <c r="K418" s="10"/>
      <c r="L418" s="10"/>
    </row>
    <row r="419" ht="14.25" customHeight="1">
      <c r="A419" s="2"/>
      <c r="B419" s="2"/>
      <c r="C419" s="2"/>
      <c r="I419" s="10"/>
      <c r="J419" s="10"/>
      <c r="K419" s="10"/>
      <c r="L419" s="10"/>
    </row>
    <row r="420" ht="14.25" customHeight="1">
      <c r="A420" s="2"/>
      <c r="B420" s="2"/>
      <c r="C420" s="2"/>
      <c r="I420" s="10"/>
      <c r="J420" s="10"/>
      <c r="K420" s="10"/>
      <c r="L420" s="10"/>
    </row>
    <row r="421" ht="14.25" customHeight="1">
      <c r="A421" s="2"/>
      <c r="B421" s="2"/>
      <c r="C421" s="2"/>
      <c r="I421" s="10"/>
      <c r="J421" s="10"/>
      <c r="K421" s="10"/>
      <c r="L421" s="10"/>
    </row>
    <row r="422" ht="14.25" customHeight="1">
      <c r="A422" s="2"/>
      <c r="B422" s="2"/>
      <c r="C422" s="2"/>
      <c r="I422" s="10"/>
      <c r="J422" s="10"/>
      <c r="K422" s="10"/>
      <c r="L422" s="10"/>
    </row>
    <row r="423" ht="14.25" customHeight="1">
      <c r="A423" s="2"/>
      <c r="B423" s="2"/>
      <c r="C423" s="2"/>
      <c r="I423" s="10"/>
      <c r="J423" s="10"/>
      <c r="K423" s="10"/>
      <c r="L423" s="10"/>
    </row>
    <row r="424" ht="14.25" customHeight="1">
      <c r="A424" s="2"/>
      <c r="B424" s="2"/>
      <c r="C424" s="2"/>
      <c r="I424" s="10"/>
      <c r="J424" s="10"/>
      <c r="K424" s="10"/>
      <c r="L424" s="10"/>
    </row>
    <row r="425" ht="14.25" customHeight="1">
      <c r="A425" s="2"/>
      <c r="B425" s="2"/>
      <c r="C425" s="2"/>
      <c r="I425" s="10"/>
      <c r="J425" s="10"/>
      <c r="K425" s="10"/>
      <c r="L425" s="10"/>
    </row>
    <row r="426" ht="14.25" customHeight="1">
      <c r="A426" s="2"/>
      <c r="B426" s="2"/>
      <c r="C426" s="2"/>
      <c r="I426" s="10"/>
      <c r="J426" s="10"/>
      <c r="K426" s="10"/>
      <c r="L426" s="10"/>
    </row>
    <row r="427" ht="14.25" customHeight="1">
      <c r="A427" s="2"/>
      <c r="B427" s="2"/>
      <c r="C427" s="2"/>
      <c r="I427" s="10"/>
      <c r="J427" s="10"/>
      <c r="K427" s="10"/>
      <c r="L427" s="10"/>
    </row>
    <row r="428" ht="14.25" customHeight="1">
      <c r="A428" s="2"/>
      <c r="B428" s="2"/>
      <c r="C428" s="2"/>
      <c r="I428" s="10"/>
      <c r="J428" s="10"/>
      <c r="K428" s="10"/>
      <c r="L428" s="10"/>
    </row>
    <row r="429" ht="14.25" customHeight="1">
      <c r="A429" s="2"/>
      <c r="B429" s="2"/>
      <c r="C429" s="2"/>
      <c r="I429" s="10"/>
      <c r="J429" s="10"/>
      <c r="K429" s="10"/>
      <c r="L429" s="10"/>
    </row>
    <row r="430" ht="14.25" customHeight="1">
      <c r="A430" s="2"/>
      <c r="B430" s="2"/>
      <c r="C430" s="2"/>
      <c r="I430" s="10"/>
      <c r="J430" s="10"/>
      <c r="K430" s="10"/>
      <c r="L430" s="10"/>
    </row>
    <row r="431" ht="14.25" customHeight="1">
      <c r="A431" s="2"/>
      <c r="B431" s="2"/>
      <c r="C431" s="2"/>
      <c r="I431" s="10"/>
      <c r="J431" s="10"/>
      <c r="K431" s="10"/>
      <c r="L431" s="10"/>
    </row>
    <row r="432" ht="14.25" customHeight="1">
      <c r="A432" s="2"/>
      <c r="B432" s="2"/>
      <c r="C432" s="2"/>
      <c r="I432" s="10"/>
      <c r="J432" s="10"/>
      <c r="K432" s="10"/>
      <c r="L432" s="10"/>
    </row>
    <row r="433" ht="14.25" customHeight="1">
      <c r="A433" s="2"/>
      <c r="B433" s="2"/>
      <c r="C433" s="2"/>
      <c r="I433" s="10"/>
      <c r="J433" s="10"/>
      <c r="K433" s="10"/>
      <c r="L433" s="10"/>
    </row>
    <row r="434" ht="14.25" customHeight="1">
      <c r="A434" s="2"/>
      <c r="B434" s="2"/>
      <c r="C434" s="2"/>
      <c r="I434" s="10"/>
      <c r="J434" s="10"/>
      <c r="K434" s="10"/>
      <c r="L434" s="10"/>
    </row>
    <row r="435" ht="14.25" customHeight="1">
      <c r="A435" s="2"/>
      <c r="B435" s="2"/>
      <c r="C435" s="2"/>
      <c r="I435" s="10"/>
      <c r="J435" s="10"/>
      <c r="K435" s="10"/>
      <c r="L435" s="10"/>
    </row>
    <row r="436" ht="14.25" customHeight="1">
      <c r="A436" s="2"/>
      <c r="B436" s="2"/>
      <c r="C436" s="2"/>
      <c r="I436" s="10"/>
      <c r="J436" s="10"/>
      <c r="K436" s="10"/>
      <c r="L436" s="10"/>
    </row>
    <row r="437" ht="14.25" customHeight="1">
      <c r="A437" s="2"/>
      <c r="B437" s="2"/>
      <c r="C437" s="2"/>
      <c r="I437" s="10"/>
      <c r="J437" s="10"/>
      <c r="K437" s="10"/>
      <c r="L437" s="10"/>
    </row>
    <row r="438" ht="14.25" customHeight="1">
      <c r="A438" s="2"/>
      <c r="B438" s="2"/>
      <c r="C438" s="2"/>
      <c r="I438" s="10"/>
      <c r="J438" s="10"/>
      <c r="K438" s="10"/>
      <c r="L438" s="10"/>
    </row>
    <row r="439" ht="14.25" customHeight="1">
      <c r="A439" s="2"/>
      <c r="B439" s="2"/>
      <c r="C439" s="2"/>
      <c r="I439" s="10"/>
      <c r="J439" s="10"/>
      <c r="K439" s="10"/>
      <c r="L439" s="10"/>
    </row>
    <row r="440" ht="14.25" customHeight="1">
      <c r="A440" s="2"/>
      <c r="B440" s="2"/>
      <c r="C440" s="2"/>
      <c r="I440" s="10"/>
      <c r="J440" s="10"/>
      <c r="K440" s="10"/>
      <c r="L440" s="10"/>
    </row>
    <row r="441" ht="14.25" customHeight="1">
      <c r="A441" s="2"/>
      <c r="B441" s="2"/>
      <c r="C441" s="2"/>
      <c r="I441" s="10"/>
      <c r="J441" s="10"/>
      <c r="K441" s="10"/>
      <c r="L441" s="10"/>
    </row>
    <row r="442" ht="14.25" customHeight="1">
      <c r="A442" s="2"/>
      <c r="B442" s="2"/>
      <c r="C442" s="2"/>
      <c r="I442" s="10"/>
      <c r="J442" s="10"/>
      <c r="K442" s="10"/>
      <c r="L442" s="10"/>
    </row>
    <row r="443" ht="14.25" customHeight="1">
      <c r="A443" s="2"/>
      <c r="B443" s="2"/>
      <c r="C443" s="2"/>
      <c r="I443" s="10"/>
      <c r="J443" s="10"/>
      <c r="K443" s="10"/>
      <c r="L443" s="10"/>
    </row>
    <row r="444" ht="14.25" customHeight="1">
      <c r="A444" s="2"/>
      <c r="B444" s="2"/>
      <c r="C444" s="2"/>
      <c r="I444" s="10"/>
      <c r="J444" s="10"/>
      <c r="K444" s="10"/>
      <c r="L444" s="10"/>
    </row>
    <row r="445" ht="14.25" customHeight="1">
      <c r="A445" s="2"/>
      <c r="B445" s="2"/>
      <c r="C445" s="2"/>
      <c r="I445" s="10"/>
      <c r="J445" s="10"/>
      <c r="K445" s="10"/>
      <c r="L445" s="10"/>
    </row>
    <row r="446" ht="14.25" customHeight="1">
      <c r="A446" s="2"/>
      <c r="B446" s="2"/>
      <c r="C446" s="2"/>
      <c r="I446" s="10"/>
      <c r="J446" s="10"/>
      <c r="K446" s="10"/>
      <c r="L446" s="10"/>
    </row>
    <row r="447" ht="14.25" customHeight="1">
      <c r="A447" s="2"/>
      <c r="B447" s="2"/>
      <c r="C447" s="2"/>
      <c r="I447" s="10"/>
      <c r="J447" s="10"/>
      <c r="K447" s="10"/>
      <c r="L447" s="10"/>
    </row>
    <row r="448" ht="14.25" customHeight="1">
      <c r="A448" s="2"/>
      <c r="B448" s="2"/>
      <c r="C448" s="2"/>
      <c r="I448" s="10"/>
      <c r="J448" s="10"/>
      <c r="K448" s="10"/>
      <c r="L448" s="10"/>
    </row>
    <row r="449" ht="14.25" customHeight="1">
      <c r="A449" s="2"/>
      <c r="B449" s="2"/>
      <c r="C449" s="2"/>
      <c r="I449" s="10"/>
      <c r="J449" s="10"/>
      <c r="K449" s="10"/>
      <c r="L449" s="10"/>
    </row>
    <row r="450" ht="14.25" customHeight="1">
      <c r="A450" s="2"/>
      <c r="B450" s="2"/>
      <c r="C450" s="2"/>
      <c r="I450" s="10"/>
      <c r="J450" s="10"/>
      <c r="K450" s="10"/>
      <c r="L450" s="10"/>
    </row>
    <row r="451" ht="14.25" customHeight="1">
      <c r="A451" s="2"/>
      <c r="B451" s="2"/>
      <c r="C451" s="2"/>
      <c r="I451" s="10"/>
      <c r="J451" s="10"/>
      <c r="K451" s="10"/>
      <c r="L451" s="10"/>
    </row>
    <row r="452" ht="14.25" customHeight="1">
      <c r="A452" s="2"/>
      <c r="B452" s="2"/>
      <c r="C452" s="2"/>
      <c r="I452" s="10"/>
      <c r="J452" s="10"/>
      <c r="K452" s="10"/>
      <c r="L452" s="10"/>
    </row>
    <row r="453" ht="14.25" customHeight="1">
      <c r="A453" s="2"/>
      <c r="B453" s="2"/>
      <c r="C453" s="2"/>
      <c r="I453" s="10"/>
      <c r="J453" s="10"/>
      <c r="K453" s="10"/>
      <c r="L453" s="10"/>
    </row>
    <row r="454" ht="14.25" customHeight="1">
      <c r="A454" s="2"/>
      <c r="B454" s="2"/>
      <c r="C454" s="2"/>
      <c r="I454" s="10"/>
      <c r="J454" s="10"/>
      <c r="K454" s="10"/>
      <c r="L454" s="10"/>
    </row>
    <row r="455" ht="14.25" customHeight="1">
      <c r="A455" s="2"/>
      <c r="B455" s="2"/>
      <c r="C455" s="2"/>
      <c r="I455" s="10"/>
      <c r="J455" s="10"/>
      <c r="K455" s="10"/>
      <c r="L455" s="10"/>
    </row>
    <row r="456" ht="14.25" customHeight="1">
      <c r="A456" s="2"/>
      <c r="B456" s="2"/>
      <c r="C456" s="2"/>
      <c r="I456" s="10"/>
      <c r="J456" s="10"/>
      <c r="K456" s="10"/>
      <c r="L456" s="10"/>
    </row>
    <row r="457" ht="14.25" customHeight="1">
      <c r="A457" s="2"/>
      <c r="B457" s="2"/>
      <c r="C457" s="2"/>
      <c r="I457" s="10"/>
      <c r="J457" s="10"/>
      <c r="K457" s="10"/>
      <c r="L457" s="10"/>
    </row>
    <row r="458" ht="14.25" customHeight="1">
      <c r="A458" s="2"/>
      <c r="B458" s="2"/>
      <c r="C458" s="2"/>
      <c r="I458" s="10"/>
      <c r="J458" s="10"/>
      <c r="K458" s="10"/>
      <c r="L458" s="10"/>
    </row>
    <row r="459" ht="14.25" customHeight="1">
      <c r="A459" s="2"/>
      <c r="B459" s="2"/>
      <c r="C459" s="2"/>
      <c r="I459" s="10"/>
      <c r="J459" s="10"/>
      <c r="K459" s="10"/>
      <c r="L459" s="10"/>
    </row>
    <row r="460" ht="14.25" customHeight="1">
      <c r="A460" s="2"/>
      <c r="B460" s="2"/>
      <c r="C460" s="2"/>
      <c r="I460" s="10"/>
      <c r="J460" s="10"/>
      <c r="K460" s="10"/>
      <c r="L460" s="10"/>
    </row>
    <row r="461" ht="14.25" customHeight="1">
      <c r="A461" s="2"/>
      <c r="B461" s="2"/>
      <c r="C461" s="2"/>
      <c r="I461" s="10"/>
      <c r="J461" s="10"/>
      <c r="K461" s="10"/>
      <c r="L461" s="10"/>
    </row>
    <row r="462" ht="14.25" customHeight="1">
      <c r="A462" s="2"/>
      <c r="B462" s="2"/>
      <c r="C462" s="2"/>
      <c r="I462" s="10"/>
      <c r="J462" s="10"/>
      <c r="K462" s="10"/>
      <c r="L462" s="10"/>
    </row>
    <row r="463" ht="14.25" customHeight="1">
      <c r="A463" s="2"/>
      <c r="B463" s="2"/>
      <c r="C463" s="2"/>
      <c r="I463" s="10"/>
      <c r="J463" s="10"/>
      <c r="K463" s="10"/>
      <c r="L463" s="10"/>
    </row>
    <row r="464" ht="14.25" customHeight="1">
      <c r="A464" s="2"/>
      <c r="B464" s="2"/>
      <c r="C464" s="2"/>
      <c r="I464" s="10"/>
      <c r="J464" s="10"/>
      <c r="K464" s="10"/>
      <c r="L464" s="10"/>
    </row>
    <row r="465" ht="14.25" customHeight="1">
      <c r="A465" s="2"/>
      <c r="B465" s="2"/>
      <c r="C465" s="2"/>
      <c r="I465" s="10"/>
      <c r="J465" s="10"/>
      <c r="K465" s="10"/>
      <c r="L465" s="10"/>
    </row>
    <row r="466" ht="14.25" customHeight="1">
      <c r="A466" s="2"/>
      <c r="B466" s="2"/>
      <c r="C466" s="2"/>
      <c r="I466" s="10"/>
      <c r="J466" s="10"/>
      <c r="K466" s="10"/>
      <c r="L466" s="10"/>
    </row>
    <row r="467" ht="14.25" customHeight="1">
      <c r="A467" s="2"/>
      <c r="B467" s="2"/>
      <c r="C467" s="2"/>
      <c r="I467" s="10"/>
      <c r="J467" s="10"/>
      <c r="K467" s="10"/>
      <c r="L467" s="10"/>
    </row>
    <row r="468" ht="14.25" customHeight="1">
      <c r="A468" s="2"/>
      <c r="B468" s="2"/>
      <c r="C468" s="2"/>
      <c r="I468" s="10"/>
      <c r="J468" s="10"/>
      <c r="K468" s="10"/>
      <c r="L468" s="10"/>
    </row>
    <row r="469" ht="14.25" customHeight="1">
      <c r="A469" s="2"/>
      <c r="B469" s="2"/>
      <c r="C469" s="2"/>
      <c r="I469" s="10"/>
      <c r="J469" s="10"/>
      <c r="K469" s="10"/>
      <c r="L469" s="10"/>
    </row>
    <row r="470" ht="14.25" customHeight="1">
      <c r="A470" s="2"/>
      <c r="B470" s="2"/>
      <c r="C470" s="2"/>
      <c r="I470" s="10"/>
      <c r="J470" s="10"/>
      <c r="K470" s="10"/>
      <c r="L470" s="10"/>
    </row>
    <row r="471" ht="14.25" customHeight="1">
      <c r="A471" s="2"/>
      <c r="B471" s="2"/>
      <c r="C471" s="2"/>
      <c r="I471" s="10"/>
      <c r="J471" s="10"/>
      <c r="K471" s="10"/>
      <c r="L471" s="10"/>
    </row>
    <row r="472" ht="14.25" customHeight="1">
      <c r="A472" s="2"/>
      <c r="B472" s="2"/>
      <c r="C472" s="2"/>
      <c r="I472" s="10"/>
      <c r="J472" s="10"/>
      <c r="K472" s="10"/>
      <c r="L472" s="10"/>
    </row>
    <row r="473" ht="14.25" customHeight="1">
      <c r="A473" s="2"/>
      <c r="B473" s="2"/>
      <c r="C473" s="2"/>
      <c r="I473" s="10"/>
      <c r="J473" s="10"/>
      <c r="K473" s="10"/>
      <c r="L473" s="10"/>
    </row>
    <row r="474" ht="14.25" customHeight="1">
      <c r="A474" s="2"/>
      <c r="B474" s="2"/>
      <c r="C474" s="2"/>
      <c r="I474" s="10"/>
      <c r="J474" s="10"/>
      <c r="K474" s="10"/>
      <c r="L474" s="10"/>
    </row>
    <row r="475" ht="14.25" customHeight="1">
      <c r="A475" s="2"/>
      <c r="B475" s="2"/>
      <c r="C475" s="2"/>
      <c r="I475" s="10"/>
      <c r="J475" s="10"/>
      <c r="K475" s="10"/>
      <c r="L475" s="10"/>
    </row>
    <row r="476" ht="14.25" customHeight="1">
      <c r="A476" s="2"/>
      <c r="B476" s="2"/>
      <c r="C476" s="2"/>
      <c r="I476" s="10"/>
      <c r="J476" s="10"/>
      <c r="K476" s="10"/>
      <c r="L476" s="10"/>
    </row>
    <row r="477" ht="14.25" customHeight="1">
      <c r="A477" s="2"/>
      <c r="B477" s="2"/>
      <c r="C477" s="2"/>
      <c r="I477" s="10"/>
      <c r="J477" s="10"/>
      <c r="K477" s="10"/>
      <c r="L477" s="10"/>
    </row>
    <row r="478" ht="14.25" customHeight="1">
      <c r="A478" s="2"/>
      <c r="B478" s="2"/>
      <c r="C478" s="2"/>
      <c r="I478" s="10"/>
      <c r="J478" s="10"/>
      <c r="K478" s="10"/>
      <c r="L478" s="10"/>
    </row>
    <row r="479" ht="14.25" customHeight="1">
      <c r="A479" s="2"/>
      <c r="B479" s="2"/>
      <c r="C479" s="2"/>
      <c r="I479" s="10"/>
      <c r="J479" s="10"/>
      <c r="K479" s="10"/>
      <c r="L479" s="10"/>
    </row>
    <row r="480" ht="14.25" customHeight="1">
      <c r="A480" s="2"/>
      <c r="B480" s="2"/>
      <c r="C480" s="2"/>
      <c r="I480" s="10"/>
      <c r="J480" s="10"/>
      <c r="K480" s="10"/>
      <c r="L480" s="10"/>
    </row>
    <row r="481" ht="14.25" customHeight="1">
      <c r="A481" s="2"/>
      <c r="B481" s="2"/>
      <c r="C481" s="2"/>
      <c r="I481" s="10"/>
      <c r="J481" s="10"/>
      <c r="K481" s="10"/>
      <c r="L481" s="10"/>
    </row>
    <row r="482" ht="14.25" customHeight="1">
      <c r="A482" s="2"/>
      <c r="B482" s="2"/>
      <c r="C482" s="2"/>
      <c r="I482" s="10"/>
      <c r="J482" s="10"/>
      <c r="K482" s="10"/>
      <c r="L482" s="10"/>
    </row>
    <row r="483" ht="14.25" customHeight="1">
      <c r="A483" s="2"/>
      <c r="B483" s="2"/>
      <c r="C483" s="2"/>
      <c r="I483" s="10"/>
      <c r="J483" s="10"/>
      <c r="K483" s="10"/>
      <c r="L483" s="10"/>
    </row>
    <row r="484" ht="14.25" customHeight="1">
      <c r="A484" s="2"/>
      <c r="B484" s="2"/>
      <c r="C484" s="2"/>
      <c r="I484" s="10"/>
      <c r="J484" s="10"/>
      <c r="K484" s="10"/>
      <c r="L484" s="10"/>
    </row>
    <row r="485" ht="14.25" customHeight="1">
      <c r="A485" s="2"/>
      <c r="B485" s="2"/>
      <c r="C485" s="2"/>
      <c r="I485" s="10"/>
      <c r="J485" s="10"/>
      <c r="K485" s="10"/>
      <c r="L485" s="10"/>
    </row>
    <row r="486" ht="14.25" customHeight="1">
      <c r="A486" s="2"/>
      <c r="B486" s="2"/>
      <c r="C486" s="2"/>
      <c r="I486" s="10"/>
      <c r="J486" s="10"/>
      <c r="K486" s="10"/>
      <c r="L486" s="10"/>
    </row>
    <row r="487" ht="14.25" customHeight="1">
      <c r="A487" s="2"/>
      <c r="B487" s="2"/>
      <c r="C487" s="2"/>
      <c r="I487" s="10"/>
      <c r="J487" s="10"/>
      <c r="K487" s="10"/>
      <c r="L487" s="10"/>
    </row>
    <row r="488" ht="14.25" customHeight="1">
      <c r="A488" s="2"/>
      <c r="B488" s="2"/>
      <c r="C488" s="2"/>
      <c r="I488" s="10"/>
      <c r="J488" s="10"/>
      <c r="K488" s="10"/>
      <c r="L488" s="10"/>
    </row>
    <row r="489" ht="14.25" customHeight="1">
      <c r="A489" s="2"/>
      <c r="B489" s="2"/>
      <c r="C489" s="2"/>
      <c r="I489" s="10"/>
      <c r="J489" s="10"/>
      <c r="K489" s="10"/>
      <c r="L489" s="10"/>
    </row>
    <row r="490" ht="14.25" customHeight="1">
      <c r="A490" s="2"/>
      <c r="B490" s="2"/>
      <c r="C490" s="2"/>
      <c r="I490" s="10"/>
      <c r="J490" s="10"/>
      <c r="K490" s="10"/>
      <c r="L490" s="10"/>
    </row>
    <row r="491" ht="14.25" customHeight="1">
      <c r="A491" s="2"/>
      <c r="B491" s="2"/>
      <c r="C491" s="2"/>
      <c r="I491" s="10"/>
      <c r="J491" s="10"/>
      <c r="K491" s="10"/>
      <c r="L491" s="10"/>
    </row>
    <row r="492" ht="14.25" customHeight="1">
      <c r="A492" s="2"/>
      <c r="B492" s="2"/>
      <c r="C492" s="2"/>
      <c r="I492" s="10"/>
      <c r="J492" s="10"/>
      <c r="K492" s="10"/>
      <c r="L492" s="10"/>
    </row>
    <row r="493" ht="14.25" customHeight="1">
      <c r="A493" s="2"/>
      <c r="B493" s="2"/>
      <c r="C493" s="2"/>
      <c r="I493" s="10"/>
      <c r="J493" s="10"/>
      <c r="K493" s="10"/>
      <c r="L493" s="10"/>
    </row>
    <row r="494" ht="14.25" customHeight="1">
      <c r="A494" s="2"/>
      <c r="B494" s="2"/>
      <c r="C494" s="2"/>
      <c r="I494" s="10"/>
      <c r="J494" s="10"/>
      <c r="K494" s="10"/>
      <c r="L494" s="10"/>
    </row>
    <row r="495" ht="14.25" customHeight="1">
      <c r="A495" s="2"/>
      <c r="B495" s="2"/>
      <c r="C495" s="2"/>
      <c r="I495" s="10"/>
      <c r="J495" s="10"/>
      <c r="K495" s="10"/>
      <c r="L495" s="10"/>
    </row>
    <row r="496" ht="14.25" customHeight="1">
      <c r="A496" s="2"/>
      <c r="B496" s="2"/>
      <c r="C496" s="2"/>
      <c r="I496" s="10"/>
      <c r="J496" s="10"/>
      <c r="K496" s="10"/>
      <c r="L496" s="10"/>
    </row>
    <row r="497" ht="14.25" customHeight="1">
      <c r="A497" s="2"/>
      <c r="B497" s="2"/>
      <c r="C497" s="2"/>
      <c r="I497" s="10"/>
      <c r="J497" s="10"/>
      <c r="K497" s="10"/>
      <c r="L497" s="10"/>
    </row>
    <row r="498" ht="14.25" customHeight="1">
      <c r="A498" s="2"/>
      <c r="B498" s="2"/>
      <c r="C498" s="2"/>
      <c r="I498" s="10"/>
      <c r="J498" s="10"/>
      <c r="K498" s="10"/>
      <c r="L498" s="10"/>
    </row>
    <row r="499" ht="14.25" customHeight="1">
      <c r="A499" s="2"/>
      <c r="B499" s="2"/>
      <c r="C499" s="2"/>
      <c r="I499" s="10"/>
      <c r="J499" s="10"/>
      <c r="K499" s="10"/>
      <c r="L499" s="10"/>
    </row>
    <row r="500" ht="14.25" customHeight="1">
      <c r="A500" s="2"/>
      <c r="B500" s="2"/>
      <c r="C500" s="2"/>
      <c r="I500" s="10"/>
      <c r="J500" s="10"/>
      <c r="K500" s="10"/>
      <c r="L500" s="10"/>
    </row>
    <row r="501" ht="14.25" customHeight="1">
      <c r="A501" s="2"/>
      <c r="B501" s="2"/>
      <c r="C501" s="2"/>
      <c r="I501" s="10"/>
      <c r="J501" s="10"/>
      <c r="K501" s="10"/>
      <c r="L501" s="10"/>
    </row>
    <row r="502" ht="14.25" customHeight="1">
      <c r="A502" s="2"/>
      <c r="B502" s="2"/>
      <c r="C502" s="2"/>
      <c r="I502" s="10"/>
      <c r="J502" s="10"/>
      <c r="K502" s="10"/>
      <c r="L502" s="10"/>
    </row>
    <row r="503" ht="14.25" customHeight="1">
      <c r="A503" s="2"/>
      <c r="B503" s="2"/>
      <c r="C503" s="2"/>
      <c r="I503" s="10"/>
      <c r="J503" s="10"/>
      <c r="K503" s="10"/>
      <c r="L503" s="10"/>
    </row>
    <row r="504" ht="14.25" customHeight="1">
      <c r="A504" s="2"/>
      <c r="B504" s="2"/>
      <c r="C504" s="2"/>
      <c r="I504" s="10"/>
      <c r="J504" s="10"/>
      <c r="K504" s="10"/>
      <c r="L504" s="10"/>
    </row>
    <row r="505" ht="14.25" customHeight="1">
      <c r="A505" s="2"/>
      <c r="B505" s="2"/>
      <c r="C505" s="2"/>
      <c r="I505" s="10"/>
      <c r="J505" s="10"/>
      <c r="K505" s="10"/>
      <c r="L505" s="10"/>
    </row>
    <row r="506" ht="14.25" customHeight="1">
      <c r="A506" s="2"/>
      <c r="B506" s="2"/>
      <c r="C506" s="2"/>
      <c r="I506" s="10"/>
      <c r="J506" s="10"/>
      <c r="K506" s="10"/>
      <c r="L506" s="10"/>
    </row>
    <row r="507" ht="14.25" customHeight="1">
      <c r="A507" s="2"/>
      <c r="B507" s="2"/>
      <c r="C507" s="2"/>
      <c r="I507" s="10"/>
      <c r="J507" s="10"/>
      <c r="K507" s="10"/>
      <c r="L507" s="10"/>
    </row>
    <row r="508" ht="14.25" customHeight="1">
      <c r="A508" s="2"/>
      <c r="B508" s="2"/>
      <c r="C508" s="2"/>
      <c r="I508" s="10"/>
      <c r="J508" s="10"/>
      <c r="K508" s="10"/>
      <c r="L508" s="10"/>
    </row>
    <row r="509" ht="14.25" customHeight="1">
      <c r="A509" s="2"/>
      <c r="B509" s="2"/>
      <c r="C509" s="2"/>
      <c r="I509" s="10"/>
      <c r="J509" s="10"/>
      <c r="K509" s="10"/>
      <c r="L509" s="10"/>
    </row>
    <row r="510" ht="14.25" customHeight="1">
      <c r="A510" s="2"/>
      <c r="B510" s="2"/>
      <c r="C510" s="2"/>
      <c r="I510" s="10"/>
      <c r="J510" s="10"/>
      <c r="K510" s="10"/>
      <c r="L510" s="10"/>
    </row>
    <row r="511" ht="14.25" customHeight="1">
      <c r="A511" s="2"/>
      <c r="B511" s="2"/>
      <c r="C511" s="2"/>
      <c r="I511" s="10"/>
      <c r="J511" s="10"/>
      <c r="K511" s="10"/>
      <c r="L511" s="10"/>
    </row>
    <row r="512" ht="14.25" customHeight="1">
      <c r="A512" s="2"/>
      <c r="B512" s="2"/>
      <c r="C512" s="2"/>
      <c r="I512" s="10"/>
      <c r="J512" s="10"/>
      <c r="K512" s="10"/>
      <c r="L512" s="10"/>
    </row>
    <row r="513" ht="14.25" customHeight="1">
      <c r="A513" s="2"/>
      <c r="B513" s="2"/>
      <c r="C513" s="2"/>
      <c r="I513" s="10"/>
      <c r="J513" s="10"/>
      <c r="K513" s="10"/>
      <c r="L513" s="10"/>
    </row>
    <row r="514" ht="14.25" customHeight="1">
      <c r="A514" s="2"/>
      <c r="B514" s="2"/>
      <c r="C514" s="2"/>
      <c r="I514" s="10"/>
      <c r="J514" s="10"/>
      <c r="K514" s="10"/>
      <c r="L514" s="10"/>
    </row>
    <row r="515" ht="14.25" customHeight="1">
      <c r="A515" s="2"/>
      <c r="B515" s="2"/>
      <c r="C515" s="2"/>
      <c r="I515" s="10"/>
      <c r="J515" s="10"/>
      <c r="K515" s="10"/>
      <c r="L515" s="10"/>
    </row>
    <row r="516" ht="14.25" customHeight="1">
      <c r="A516" s="2"/>
      <c r="B516" s="2"/>
      <c r="C516" s="2"/>
      <c r="I516" s="10"/>
      <c r="J516" s="10"/>
      <c r="K516" s="10"/>
      <c r="L516" s="10"/>
    </row>
    <row r="517" ht="14.25" customHeight="1">
      <c r="A517" s="2"/>
      <c r="B517" s="2"/>
      <c r="C517" s="2"/>
      <c r="I517" s="10"/>
      <c r="J517" s="10"/>
      <c r="K517" s="10"/>
      <c r="L517" s="10"/>
    </row>
    <row r="518" ht="14.25" customHeight="1">
      <c r="A518" s="2"/>
      <c r="B518" s="2"/>
      <c r="C518" s="2"/>
      <c r="I518" s="10"/>
      <c r="J518" s="10"/>
      <c r="K518" s="10"/>
      <c r="L518" s="10"/>
    </row>
    <row r="519" ht="14.25" customHeight="1">
      <c r="A519" s="2"/>
      <c r="B519" s="2"/>
      <c r="C519" s="2"/>
      <c r="I519" s="10"/>
      <c r="J519" s="10"/>
      <c r="K519" s="10"/>
      <c r="L519" s="10"/>
    </row>
    <row r="520" ht="14.25" customHeight="1">
      <c r="A520" s="2"/>
      <c r="B520" s="2"/>
      <c r="C520" s="2"/>
      <c r="I520" s="10"/>
      <c r="J520" s="10"/>
      <c r="K520" s="10"/>
      <c r="L520" s="10"/>
    </row>
    <row r="521" ht="14.25" customHeight="1">
      <c r="A521" s="2"/>
      <c r="B521" s="2"/>
      <c r="C521" s="2"/>
      <c r="I521" s="10"/>
      <c r="J521" s="10"/>
      <c r="K521" s="10"/>
      <c r="L521" s="10"/>
    </row>
    <row r="522" ht="14.25" customHeight="1">
      <c r="A522" s="2"/>
      <c r="B522" s="2"/>
      <c r="C522" s="2"/>
      <c r="I522" s="10"/>
      <c r="J522" s="10"/>
      <c r="K522" s="10"/>
      <c r="L522" s="10"/>
    </row>
    <row r="523" ht="14.25" customHeight="1">
      <c r="A523" s="2"/>
      <c r="B523" s="2"/>
      <c r="C523" s="2"/>
      <c r="I523" s="10"/>
      <c r="J523" s="10"/>
      <c r="K523" s="10"/>
      <c r="L523" s="10"/>
    </row>
    <row r="524" ht="14.25" customHeight="1">
      <c r="A524" s="2"/>
      <c r="B524" s="2"/>
      <c r="C524" s="2"/>
      <c r="I524" s="10"/>
      <c r="J524" s="10"/>
      <c r="K524" s="10"/>
      <c r="L524" s="10"/>
    </row>
    <row r="525" ht="14.25" customHeight="1">
      <c r="A525" s="2"/>
      <c r="B525" s="2"/>
      <c r="C525" s="2"/>
      <c r="I525" s="10"/>
      <c r="J525" s="10"/>
      <c r="K525" s="10"/>
      <c r="L525" s="10"/>
    </row>
    <row r="526" ht="14.25" customHeight="1">
      <c r="A526" s="2"/>
      <c r="B526" s="2"/>
      <c r="C526" s="2"/>
      <c r="I526" s="10"/>
      <c r="J526" s="10"/>
      <c r="K526" s="10"/>
      <c r="L526" s="10"/>
    </row>
    <row r="527" ht="14.25" customHeight="1">
      <c r="A527" s="2"/>
      <c r="B527" s="2"/>
      <c r="C527" s="2"/>
      <c r="I527" s="10"/>
      <c r="J527" s="10"/>
      <c r="K527" s="10"/>
      <c r="L527" s="10"/>
    </row>
    <row r="528" ht="14.25" customHeight="1">
      <c r="A528" s="2"/>
      <c r="B528" s="2"/>
      <c r="C528" s="2"/>
      <c r="I528" s="10"/>
      <c r="J528" s="10"/>
      <c r="K528" s="10"/>
      <c r="L528" s="10"/>
    </row>
    <row r="529" ht="14.25" customHeight="1">
      <c r="A529" s="2"/>
      <c r="B529" s="2"/>
      <c r="C529" s="2"/>
      <c r="I529" s="10"/>
      <c r="J529" s="10"/>
      <c r="K529" s="10"/>
      <c r="L529" s="10"/>
    </row>
    <row r="530" ht="14.25" customHeight="1">
      <c r="A530" s="2"/>
      <c r="B530" s="2"/>
      <c r="C530" s="2"/>
      <c r="I530" s="10"/>
      <c r="J530" s="10"/>
      <c r="K530" s="10"/>
      <c r="L530" s="10"/>
    </row>
    <row r="531" ht="14.25" customHeight="1">
      <c r="A531" s="2"/>
      <c r="B531" s="2"/>
      <c r="C531" s="2"/>
      <c r="I531" s="10"/>
      <c r="J531" s="10"/>
      <c r="K531" s="10"/>
      <c r="L531" s="10"/>
    </row>
    <row r="532" ht="14.25" customHeight="1">
      <c r="A532" s="2"/>
      <c r="B532" s="2"/>
      <c r="C532" s="2"/>
      <c r="I532" s="10"/>
      <c r="J532" s="10"/>
      <c r="K532" s="10"/>
      <c r="L532" s="10"/>
    </row>
    <row r="533" ht="14.25" customHeight="1">
      <c r="A533" s="2"/>
      <c r="B533" s="2"/>
      <c r="C533" s="2"/>
      <c r="I533" s="10"/>
      <c r="J533" s="10"/>
      <c r="K533" s="10"/>
      <c r="L533" s="10"/>
    </row>
    <row r="534" ht="14.25" customHeight="1">
      <c r="A534" s="2"/>
      <c r="B534" s="2"/>
      <c r="C534" s="2"/>
      <c r="I534" s="10"/>
      <c r="J534" s="10"/>
      <c r="K534" s="10"/>
      <c r="L534" s="10"/>
    </row>
    <row r="535" ht="14.25" customHeight="1">
      <c r="A535" s="2"/>
      <c r="B535" s="2"/>
      <c r="C535" s="2"/>
      <c r="I535" s="10"/>
      <c r="J535" s="10"/>
      <c r="K535" s="10"/>
      <c r="L535" s="10"/>
    </row>
    <row r="536" ht="14.25" customHeight="1">
      <c r="A536" s="2"/>
      <c r="B536" s="2"/>
      <c r="C536" s="2"/>
      <c r="I536" s="10"/>
      <c r="J536" s="10"/>
      <c r="K536" s="10"/>
      <c r="L536" s="10"/>
    </row>
    <row r="537" ht="14.25" customHeight="1">
      <c r="A537" s="2"/>
      <c r="B537" s="2"/>
      <c r="C537" s="2"/>
      <c r="I537" s="10"/>
      <c r="J537" s="10"/>
      <c r="K537" s="10"/>
      <c r="L537" s="10"/>
    </row>
    <row r="538" ht="14.25" customHeight="1">
      <c r="A538" s="2"/>
      <c r="B538" s="2"/>
      <c r="C538" s="2"/>
      <c r="I538" s="10"/>
      <c r="J538" s="10"/>
      <c r="K538" s="10"/>
      <c r="L538" s="10"/>
    </row>
    <row r="539" ht="14.25" customHeight="1">
      <c r="A539" s="2"/>
      <c r="B539" s="2"/>
      <c r="C539" s="2"/>
      <c r="I539" s="10"/>
      <c r="J539" s="10"/>
      <c r="K539" s="10"/>
      <c r="L539" s="10"/>
    </row>
    <row r="540" ht="14.25" customHeight="1">
      <c r="A540" s="2"/>
      <c r="B540" s="2"/>
      <c r="C540" s="2"/>
      <c r="I540" s="10"/>
      <c r="J540" s="10"/>
      <c r="K540" s="10"/>
      <c r="L540" s="10"/>
    </row>
    <row r="541" ht="14.25" customHeight="1">
      <c r="A541" s="2"/>
      <c r="B541" s="2"/>
      <c r="C541" s="2"/>
      <c r="I541" s="10"/>
      <c r="J541" s="10"/>
      <c r="K541" s="10"/>
      <c r="L541" s="10"/>
    </row>
    <row r="542" ht="14.25" customHeight="1">
      <c r="A542" s="2"/>
      <c r="B542" s="2"/>
      <c r="C542" s="2"/>
      <c r="I542" s="10"/>
      <c r="J542" s="10"/>
      <c r="K542" s="10"/>
      <c r="L542" s="10"/>
    </row>
    <row r="543" ht="14.25" customHeight="1">
      <c r="A543" s="2"/>
      <c r="B543" s="2"/>
      <c r="C543" s="2"/>
      <c r="I543" s="10"/>
      <c r="J543" s="10"/>
      <c r="K543" s="10"/>
      <c r="L543" s="10"/>
    </row>
    <row r="544" ht="14.25" customHeight="1">
      <c r="A544" s="2"/>
      <c r="B544" s="2"/>
      <c r="C544" s="2"/>
      <c r="I544" s="10"/>
      <c r="J544" s="10"/>
      <c r="K544" s="10"/>
      <c r="L544" s="10"/>
    </row>
    <row r="545" ht="14.25" customHeight="1">
      <c r="A545" s="2"/>
      <c r="B545" s="2"/>
      <c r="C545" s="2"/>
      <c r="I545" s="10"/>
      <c r="J545" s="10"/>
      <c r="K545" s="10"/>
      <c r="L545" s="10"/>
    </row>
    <row r="546" ht="14.25" customHeight="1">
      <c r="A546" s="2"/>
      <c r="B546" s="2"/>
      <c r="C546" s="2"/>
      <c r="I546" s="10"/>
      <c r="J546" s="10"/>
      <c r="K546" s="10"/>
      <c r="L546" s="10"/>
    </row>
    <row r="547" ht="14.25" customHeight="1">
      <c r="A547" s="2"/>
      <c r="B547" s="2"/>
      <c r="C547" s="2"/>
      <c r="I547" s="10"/>
      <c r="J547" s="10"/>
      <c r="K547" s="10"/>
      <c r="L547" s="10"/>
    </row>
    <row r="548" ht="14.25" customHeight="1">
      <c r="A548" s="2"/>
      <c r="B548" s="2"/>
      <c r="C548" s="2"/>
      <c r="I548" s="10"/>
      <c r="J548" s="10"/>
      <c r="K548" s="10"/>
      <c r="L548" s="10"/>
    </row>
    <row r="549" ht="14.25" customHeight="1">
      <c r="A549" s="2"/>
      <c r="B549" s="2"/>
      <c r="C549" s="2"/>
      <c r="I549" s="10"/>
      <c r="J549" s="10"/>
      <c r="K549" s="10"/>
      <c r="L549" s="10"/>
    </row>
    <row r="550" ht="14.25" customHeight="1">
      <c r="A550" s="2"/>
      <c r="B550" s="2"/>
      <c r="C550" s="2"/>
      <c r="I550" s="10"/>
      <c r="J550" s="10"/>
      <c r="K550" s="10"/>
      <c r="L550" s="10"/>
    </row>
    <row r="551" ht="14.25" customHeight="1">
      <c r="A551" s="2"/>
      <c r="B551" s="2"/>
      <c r="C551" s="2"/>
      <c r="I551" s="10"/>
      <c r="J551" s="10"/>
      <c r="K551" s="10"/>
      <c r="L551" s="10"/>
    </row>
    <row r="552" ht="14.25" customHeight="1">
      <c r="A552" s="2"/>
      <c r="B552" s="2"/>
      <c r="C552" s="2"/>
      <c r="I552" s="10"/>
      <c r="J552" s="10"/>
      <c r="K552" s="10"/>
      <c r="L552" s="10"/>
    </row>
    <row r="553" ht="14.25" customHeight="1">
      <c r="A553" s="2"/>
      <c r="B553" s="2"/>
      <c r="C553" s="2"/>
      <c r="I553" s="10"/>
      <c r="J553" s="10"/>
      <c r="K553" s="10"/>
      <c r="L553" s="10"/>
    </row>
    <row r="554" ht="14.25" customHeight="1">
      <c r="A554" s="2"/>
      <c r="B554" s="2"/>
      <c r="C554" s="2"/>
      <c r="I554" s="10"/>
      <c r="J554" s="10"/>
      <c r="K554" s="10"/>
      <c r="L554" s="10"/>
    </row>
    <row r="555" ht="14.25" customHeight="1">
      <c r="A555" s="2"/>
      <c r="B555" s="2"/>
      <c r="C555" s="2"/>
      <c r="I555" s="10"/>
      <c r="J555" s="10"/>
      <c r="K555" s="10"/>
      <c r="L555" s="10"/>
    </row>
    <row r="556" ht="14.25" customHeight="1">
      <c r="A556" s="2"/>
      <c r="B556" s="2"/>
      <c r="C556" s="2"/>
      <c r="I556" s="10"/>
      <c r="J556" s="10"/>
      <c r="K556" s="10"/>
      <c r="L556" s="10"/>
    </row>
    <row r="557" ht="14.25" customHeight="1">
      <c r="A557" s="2"/>
      <c r="B557" s="2"/>
      <c r="C557" s="2"/>
      <c r="I557" s="10"/>
      <c r="J557" s="10"/>
      <c r="K557" s="10"/>
      <c r="L557" s="10"/>
    </row>
    <row r="558" ht="14.25" customHeight="1">
      <c r="A558" s="2"/>
      <c r="B558" s="2"/>
      <c r="C558" s="2"/>
      <c r="I558" s="10"/>
      <c r="J558" s="10"/>
      <c r="K558" s="10"/>
      <c r="L558" s="10"/>
    </row>
    <row r="559" ht="14.25" customHeight="1">
      <c r="A559" s="2"/>
      <c r="B559" s="2"/>
      <c r="C559" s="2"/>
      <c r="I559" s="10"/>
      <c r="J559" s="10"/>
      <c r="K559" s="10"/>
      <c r="L559" s="10"/>
    </row>
    <row r="560" ht="14.25" customHeight="1">
      <c r="A560" s="2"/>
      <c r="B560" s="2"/>
      <c r="C560" s="2"/>
      <c r="I560" s="10"/>
      <c r="J560" s="10"/>
      <c r="K560" s="10"/>
      <c r="L560" s="10"/>
    </row>
    <row r="561" ht="14.25" customHeight="1">
      <c r="A561" s="2"/>
      <c r="B561" s="2"/>
      <c r="C561" s="2"/>
      <c r="I561" s="10"/>
      <c r="J561" s="10"/>
      <c r="K561" s="10"/>
      <c r="L561" s="10"/>
    </row>
    <row r="562" ht="14.25" customHeight="1">
      <c r="A562" s="2"/>
      <c r="B562" s="2"/>
      <c r="C562" s="2"/>
      <c r="I562" s="10"/>
      <c r="J562" s="10"/>
      <c r="K562" s="10"/>
      <c r="L562" s="10"/>
    </row>
    <row r="563" ht="14.25" customHeight="1">
      <c r="A563" s="2"/>
      <c r="B563" s="2"/>
      <c r="C563" s="2"/>
      <c r="I563" s="10"/>
      <c r="J563" s="10"/>
      <c r="K563" s="10"/>
      <c r="L563" s="10"/>
    </row>
    <row r="564" ht="14.25" customHeight="1">
      <c r="A564" s="2"/>
      <c r="B564" s="2"/>
      <c r="C564" s="2"/>
      <c r="I564" s="10"/>
      <c r="J564" s="10"/>
      <c r="K564" s="10"/>
      <c r="L564" s="10"/>
    </row>
    <row r="565" ht="14.25" customHeight="1">
      <c r="A565" s="2"/>
      <c r="B565" s="2"/>
      <c r="C565" s="2"/>
      <c r="I565" s="10"/>
      <c r="J565" s="10"/>
      <c r="K565" s="10"/>
      <c r="L565" s="10"/>
    </row>
    <row r="566" ht="14.25" customHeight="1">
      <c r="A566" s="2"/>
      <c r="B566" s="2"/>
      <c r="C566" s="2"/>
      <c r="I566" s="10"/>
      <c r="J566" s="10"/>
      <c r="K566" s="10"/>
      <c r="L566" s="10"/>
    </row>
    <row r="567" ht="14.25" customHeight="1">
      <c r="A567" s="2"/>
      <c r="B567" s="2"/>
      <c r="C567" s="2"/>
      <c r="I567" s="10"/>
      <c r="J567" s="10"/>
      <c r="K567" s="10"/>
      <c r="L567" s="10"/>
    </row>
    <row r="568" ht="14.25" customHeight="1">
      <c r="A568" s="2"/>
      <c r="B568" s="2"/>
      <c r="C568" s="2"/>
      <c r="I568" s="10"/>
      <c r="J568" s="10"/>
      <c r="K568" s="10"/>
      <c r="L568" s="10"/>
    </row>
    <row r="569" ht="14.25" customHeight="1">
      <c r="A569" s="2"/>
      <c r="B569" s="2"/>
      <c r="C569" s="2"/>
      <c r="I569" s="10"/>
      <c r="J569" s="10"/>
      <c r="K569" s="10"/>
      <c r="L569" s="10"/>
    </row>
    <row r="570" ht="14.25" customHeight="1">
      <c r="A570" s="2"/>
      <c r="B570" s="2"/>
      <c r="C570" s="2"/>
      <c r="I570" s="10"/>
      <c r="J570" s="10"/>
      <c r="K570" s="10"/>
      <c r="L570" s="10"/>
    </row>
    <row r="571" ht="14.25" customHeight="1">
      <c r="A571" s="2"/>
      <c r="B571" s="2"/>
      <c r="C571" s="2"/>
      <c r="I571" s="10"/>
      <c r="J571" s="10"/>
      <c r="K571" s="10"/>
      <c r="L571" s="10"/>
    </row>
    <row r="572" ht="14.25" customHeight="1">
      <c r="A572" s="2"/>
      <c r="B572" s="2"/>
      <c r="C572" s="2"/>
      <c r="I572" s="10"/>
      <c r="J572" s="10"/>
      <c r="K572" s="10"/>
      <c r="L572" s="10"/>
    </row>
    <row r="573" ht="14.25" customHeight="1">
      <c r="A573" s="2"/>
      <c r="B573" s="2"/>
      <c r="C573" s="2"/>
      <c r="I573" s="10"/>
      <c r="J573" s="10"/>
      <c r="K573" s="10"/>
      <c r="L573" s="10"/>
    </row>
    <row r="574" ht="14.25" customHeight="1">
      <c r="A574" s="2"/>
      <c r="B574" s="2"/>
      <c r="C574" s="2"/>
      <c r="I574" s="10"/>
      <c r="J574" s="10"/>
      <c r="K574" s="10"/>
      <c r="L574" s="10"/>
    </row>
    <row r="575" ht="14.25" customHeight="1">
      <c r="A575" s="2"/>
      <c r="B575" s="2"/>
      <c r="C575" s="2"/>
      <c r="I575" s="10"/>
      <c r="J575" s="10"/>
      <c r="K575" s="10"/>
      <c r="L575" s="10"/>
    </row>
    <row r="576" ht="14.25" customHeight="1">
      <c r="A576" s="2"/>
      <c r="B576" s="2"/>
      <c r="C576" s="2"/>
      <c r="I576" s="10"/>
      <c r="J576" s="10"/>
      <c r="K576" s="10"/>
      <c r="L576" s="10"/>
    </row>
    <row r="577" ht="14.25" customHeight="1">
      <c r="A577" s="2"/>
      <c r="B577" s="2"/>
      <c r="C577" s="2"/>
      <c r="I577" s="10"/>
      <c r="J577" s="10"/>
      <c r="K577" s="10"/>
      <c r="L577" s="10"/>
    </row>
    <row r="578" ht="14.25" customHeight="1">
      <c r="A578" s="2"/>
      <c r="B578" s="2"/>
      <c r="C578" s="2"/>
      <c r="I578" s="10"/>
      <c r="J578" s="10"/>
      <c r="K578" s="10"/>
      <c r="L578" s="10"/>
    </row>
    <row r="579" ht="14.25" customHeight="1">
      <c r="A579" s="2"/>
      <c r="B579" s="2"/>
      <c r="C579" s="2"/>
      <c r="I579" s="10"/>
      <c r="J579" s="10"/>
      <c r="K579" s="10"/>
      <c r="L579" s="10"/>
    </row>
    <row r="580" ht="14.25" customHeight="1">
      <c r="A580" s="2"/>
      <c r="B580" s="2"/>
      <c r="C580" s="2"/>
      <c r="I580" s="10"/>
      <c r="J580" s="10"/>
      <c r="K580" s="10"/>
      <c r="L580" s="10"/>
    </row>
    <row r="581" ht="14.25" customHeight="1">
      <c r="A581" s="2"/>
      <c r="B581" s="2"/>
      <c r="C581" s="2"/>
      <c r="I581" s="10"/>
      <c r="J581" s="10"/>
      <c r="K581" s="10"/>
      <c r="L581" s="10"/>
    </row>
    <row r="582" ht="14.25" customHeight="1">
      <c r="A582" s="2"/>
      <c r="B582" s="2"/>
      <c r="C582" s="2"/>
      <c r="I582" s="10"/>
      <c r="J582" s="10"/>
      <c r="K582" s="10"/>
      <c r="L582" s="10"/>
    </row>
    <row r="583" ht="14.25" customHeight="1">
      <c r="A583" s="2"/>
      <c r="B583" s="2"/>
      <c r="C583" s="2"/>
      <c r="I583" s="10"/>
      <c r="J583" s="10"/>
      <c r="K583" s="10"/>
      <c r="L583" s="10"/>
    </row>
    <row r="584" ht="14.25" customHeight="1">
      <c r="A584" s="2"/>
      <c r="B584" s="2"/>
      <c r="C584" s="2"/>
      <c r="I584" s="10"/>
      <c r="J584" s="10"/>
      <c r="K584" s="10"/>
      <c r="L584" s="10"/>
    </row>
    <row r="585" ht="14.25" customHeight="1">
      <c r="A585" s="2"/>
      <c r="B585" s="2"/>
      <c r="C585" s="2"/>
      <c r="I585" s="10"/>
      <c r="J585" s="10"/>
      <c r="K585" s="10"/>
      <c r="L585" s="10"/>
    </row>
    <row r="586" ht="14.25" customHeight="1">
      <c r="A586" s="2"/>
      <c r="B586" s="2"/>
      <c r="C586" s="2"/>
      <c r="I586" s="10"/>
      <c r="J586" s="10"/>
      <c r="K586" s="10"/>
      <c r="L586" s="10"/>
    </row>
    <row r="587" ht="14.25" customHeight="1">
      <c r="A587" s="2"/>
      <c r="B587" s="2"/>
      <c r="C587" s="2"/>
      <c r="I587" s="10"/>
      <c r="J587" s="10"/>
      <c r="K587" s="10"/>
      <c r="L587" s="10"/>
    </row>
    <row r="588" ht="14.25" customHeight="1">
      <c r="A588" s="2"/>
      <c r="B588" s="2"/>
      <c r="C588" s="2"/>
      <c r="I588" s="10"/>
      <c r="J588" s="10"/>
      <c r="K588" s="10"/>
      <c r="L588" s="10"/>
    </row>
    <row r="589" ht="14.25" customHeight="1">
      <c r="A589" s="2"/>
      <c r="B589" s="2"/>
      <c r="C589" s="2"/>
      <c r="I589" s="10"/>
      <c r="J589" s="10"/>
      <c r="K589" s="10"/>
      <c r="L589" s="10"/>
    </row>
    <row r="590" ht="14.25" customHeight="1">
      <c r="A590" s="2"/>
      <c r="B590" s="2"/>
      <c r="C590" s="2"/>
      <c r="I590" s="10"/>
      <c r="J590" s="10"/>
      <c r="K590" s="10"/>
      <c r="L590" s="10"/>
    </row>
    <row r="591" ht="14.25" customHeight="1">
      <c r="A591" s="2"/>
      <c r="B591" s="2"/>
      <c r="C591" s="2"/>
      <c r="I591" s="10"/>
      <c r="J591" s="10"/>
      <c r="K591" s="10"/>
      <c r="L591" s="10"/>
    </row>
    <row r="592" ht="14.25" customHeight="1">
      <c r="A592" s="2"/>
      <c r="B592" s="2"/>
      <c r="C592" s="2"/>
      <c r="I592" s="10"/>
      <c r="J592" s="10"/>
      <c r="K592" s="10"/>
      <c r="L592" s="10"/>
    </row>
    <row r="593" ht="14.25" customHeight="1">
      <c r="A593" s="2"/>
      <c r="B593" s="2"/>
      <c r="C593" s="2"/>
      <c r="I593" s="10"/>
      <c r="J593" s="10"/>
      <c r="K593" s="10"/>
      <c r="L593" s="10"/>
    </row>
    <row r="594" ht="14.25" customHeight="1">
      <c r="A594" s="2"/>
      <c r="B594" s="2"/>
      <c r="C594" s="2"/>
      <c r="I594" s="10"/>
      <c r="J594" s="10"/>
      <c r="K594" s="10"/>
      <c r="L594" s="10"/>
    </row>
    <row r="595" ht="14.25" customHeight="1">
      <c r="A595" s="2"/>
      <c r="B595" s="2"/>
      <c r="C595" s="2"/>
      <c r="I595" s="10"/>
      <c r="J595" s="10"/>
      <c r="K595" s="10"/>
      <c r="L595" s="10"/>
    </row>
    <row r="596" ht="14.25" customHeight="1">
      <c r="A596" s="2"/>
      <c r="B596" s="2"/>
      <c r="C596" s="2"/>
      <c r="I596" s="10"/>
      <c r="J596" s="10"/>
      <c r="K596" s="10"/>
      <c r="L596" s="10"/>
    </row>
    <row r="597" ht="14.25" customHeight="1">
      <c r="A597" s="2"/>
      <c r="B597" s="2"/>
      <c r="C597" s="2"/>
      <c r="I597" s="10"/>
      <c r="J597" s="10"/>
      <c r="K597" s="10"/>
      <c r="L597" s="10"/>
    </row>
    <row r="598" ht="14.25" customHeight="1">
      <c r="A598" s="2"/>
      <c r="B598" s="2"/>
      <c r="C598" s="2"/>
      <c r="I598" s="10"/>
      <c r="J598" s="10"/>
      <c r="K598" s="10"/>
      <c r="L598" s="10"/>
    </row>
    <row r="599" ht="14.25" customHeight="1">
      <c r="A599" s="2"/>
      <c r="B599" s="2"/>
      <c r="C599" s="2"/>
      <c r="I599" s="10"/>
      <c r="J599" s="10"/>
      <c r="K599" s="10"/>
      <c r="L599" s="10"/>
    </row>
    <row r="600" ht="14.25" customHeight="1">
      <c r="A600" s="2"/>
      <c r="B600" s="2"/>
      <c r="C600" s="2"/>
      <c r="I600" s="10"/>
      <c r="J600" s="10"/>
      <c r="K600" s="10"/>
      <c r="L600" s="10"/>
    </row>
    <row r="601" ht="14.25" customHeight="1">
      <c r="A601" s="2"/>
      <c r="B601" s="2"/>
      <c r="C601" s="2"/>
      <c r="I601" s="10"/>
      <c r="J601" s="10"/>
      <c r="K601" s="10"/>
      <c r="L601" s="10"/>
    </row>
    <row r="602" ht="14.25" customHeight="1">
      <c r="A602" s="2"/>
      <c r="B602" s="2"/>
      <c r="C602" s="2"/>
      <c r="I602" s="10"/>
      <c r="J602" s="10"/>
      <c r="K602" s="10"/>
      <c r="L602" s="10"/>
    </row>
    <row r="603" ht="14.25" customHeight="1">
      <c r="A603" s="2"/>
      <c r="B603" s="2"/>
      <c r="C603" s="2"/>
      <c r="I603" s="10"/>
      <c r="J603" s="10"/>
      <c r="K603" s="10"/>
      <c r="L603" s="10"/>
    </row>
    <row r="604" ht="14.25" customHeight="1">
      <c r="A604" s="2"/>
      <c r="B604" s="2"/>
      <c r="C604" s="2"/>
      <c r="I604" s="10"/>
      <c r="J604" s="10"/>
      <c r="K604" s="10"/>
      <c r="L604" s="10"/>
    </row>
    <row r="605" ht="14.25" customHeight="1">
      <c r="A605" s="2"/>
      <c r="B605" s="2"/>
      <c r="C605" s="2"/>
      <c r="I605" s="10"/>
      <c r="J605" s="10"/>
      <c r="K605" s="10"/>
      <c r="L605" s="10"/>
    </row>
    <row r="606" ht="14.25" customHeight="1">
      <c r="A606" s="2"/>
      <c r="B606" s="2"/>
      <c r="C606" s="2"/>
      <c r="I606" s="10"/>
      <c r="J606" s="10"/>
      <c r="K606" s="10"/>
      <c r="L606" s="10"/>
    </row>
    <row r="607" ht="14.25" customHeight="1">
      <c r="A607" s="2"/>
      <c r="B607" s="2"/>
      <c r="C607" s="2"/>
      <c r="I607" s="10"/>
      <c r="J607" s="10"/>
      <c r="K607" s="10"/>
      <c r="L607" s="10"/>
    </row>
    <row r="608" ht="14.25" customHeight="1">
      <c r="A608" s="2"/>
      <c r="B608" s="2"/>
      <c r="C608" s="2"/>
      <c r="I608" s="10"/>
      <c r="J608" s="10"/>
      <c r="K608" s="10"/>
      <c r="L608" s="10"/>
    </row>
    <row r="609" ht="14.25" customHeight="1">
      <c r="A609" s="2"/>
      <c r="B609" s="2"/>
      <c r="C609" s="2"/>
      <c r="I609" s="10"/>
      <c r="J609" s="10"/>
      <c r="K609" s="10"/>
      <c r="L609" s="10"/>
    </row>
    <row r="610" ht="14.25" customHeight="1">
      <c r="A610" s="2"/>
      <c r="B610" s="2"/>
      <c r="C610" s="2"/>
      <c r="I610" s="10"/>
      <c r="J610" s="10"/>
      <c r="K610" s="10"/>
      <c r="L610" s="10"/>
    </row>
    <row r="611" ht="14.25" customHeight="1">
      <c r="A611" s="2"/>
      <c r="B611" s="2"/>
      <c r="C611" s="2"/>
      <c r="I611" s="10"/>
      <c r="J611" s="10"/>
      <c r="K611" s="10"/>
      <c r="L611" s="10"/>
    </row>
    <row r="612" ht="14.25" customHeight="1">
      <c r="A612" s="2"/>
      <c r="B612" s="2"/>
      <c r="C612" s="2"/>
      <c r="I612" s="10"/>
      <c r="J612" s="10"/>
      <c r="K612" s="10"/>
      <c r="L612" s="10"/>
    </row>
    <row r="613" ht="14.25" customHeight="1">
      <c r="A613" s="2"/>
      <c r="B613" s="2"/>
      <c r="C613" s="2"/>
      <c r="I613" s="10"/>
      <c r="J613" s="10"/>
      <c r="K613" s="10"/>
      <c r="L613" s="10"/>
    </row>
    <row r="614" ht="14.25" customHeight="1">
      <c r="A614" s="2"/>
      <c r="B614" s="2"/>
      <c r="C614" s="2"/>
      <c r="I614" s="10"/>
      <c r="J614" s="10"/>
      <c r="K614" s="10"/>
      <c r="L614" s="10"/>
    </row>
    <row r="615" ht="14.25" customHeight="1">
      <c r="A615" s="2"/>
      <c r="B615" s="2"/>
      <c r="C615" s="2"/>
      <c r="I615" s="10"/>
      <c r="J615" s="10"/>
      <c r="K615" s="10"/>
      <c r="L615" s="10"/>
    </row>
    <row r="616" ht="14.25" customHeight="1">
      <c r="A616" s="2"/>
      <c r="B616" s="2"/>
      <c r="C616" s="2"/>
      <c r="I616" s="10"/>
      <c r="J616" s="10"/>
      <c r="K616" s="10"/>
      <c r="L616" s="10"/>
    </row>
    <row r="617" ht="14.25" customHeight="1">
      <c r="A617" s="2"/>
      <c r="B617" s="2"/>
      <c r="C617" s="2"/>
      <c r="I617" s="10"/>
      <c r="J617" s="10"/>
      <c r="K617" s="10"/>
      <c r="L617" s="10"/>
    </row>
    <row r="618" ht="14.25" customHeight="1">
      <c r="A618" s="2"/>
      <c r="B618" s="2"/>
      <c r="C618" s="2"/>
      <c r="I618" s="10"/>
      <c r="J618" s="10"/>
      <c r="K618" s="10"/>
      <c r="L618" s="10"/>
    </row>
    <row r="619" ht="14.25" customHeight="1">
      <c r="A619" s="2"/>
      <c r="B619" s="2"/>
      <c r="C619" s="2"/>
      <c r="I619" s="10"/>
      <c r="J619" s="10"/>
      <c r="K619" s="10"/>
      <c r="L619" s="10"/>
    </row>
    <row r="620" ht="14.25" customHeight="1">
      <c r="A620" s="2"/>
      <c r="B620" s="2"/>
      <c r="C620" s="2"/>
      <c r="I620" s="10"/>
      <c r="J620" s="10"/>
      <c r="K620" s="10"/>
      <c r="L620" s="10"/>
    </row>
    <row r="621" ht="14.25" customHeight="1">
      <c r="A621" s="2"/>
      <c r="B621" s="2"/>
      <c r="C621" s="2"/>
      <c r="I621" s="10"/>
      <c r="J621" s="10"/>
      <c r="K621" s="10"/>
      <c r="L621" s="10"/>
    </row>
    <row r="622" ht="14.25" customHeight="1">
      <c r="A622" s="2"/>
      <c r="B622" s="2"/>
      <c r="C622" s="2"/>
      <c r="I622" s="10"/>
      <c r="J622" s="10"/>
      <c r="K622" s="10"/>
      <c r="L622" s="10"/>
    </row>
    <row r="623" ht="14.25" customHeight="1">
      <c r="A623" s="2"/>
      <c r="B623" s="2"/>
      <c r="C623" s="2"/>
      <c r="I623" s="10"/>
      <c r="J623" s="10"/>
      <c r="K623" s="10"/>
      <c r="L623" s="10"/>
    </row>
    <row r="624" ht="14.25" customHeight="1">
      <c r="A624" s="2"/>
      <c r="B624" s="2"/>
      <c r="C624" s="2"/>
      <c r="I624" s="10"/>
      <c r="J624" s="10"/>
      <c r="K624" s="10"/>
      <c r="L624" s="10"/>
    </row>
    <row r="625" ht="14.25" customHeight="1">
      <c r="A625" s="2"/>
      <c r="B625" s="2"/>
      <c r="C625" s="2"/>
      <c r="I625" s="10"/>
      <c r="J625" s="10"/>
      <c r="K625" s="10"/>
      <c r="L625" s="10"/>
    </row>
    <row r="626" ht="14.25" customHeight="1">
      <c r="A626" s="2"/>
      <c r="B626" s="2"/>
      <c r="C626" s="2"/>
      <c r="I626" s="10"/>
      <c r="J626" s="10"/>
      <c r="K626" s="10"/>
      <c r="L626" s="10"/>
    </row>
    <row r="627" ht="14.25" customHeight="1">
      <c r="A627" s="2"/>
      <c r="B627" s="2"/>
      <c r="C627" s="2"/>
      <c r="I627" s="10"/>
      <c r="J627" s="10"/>
      <c r="K627" s="10"/>
      <c r="L627" s="10"/>
    </row>
    <row r="628" ht="14.25" customHeight="1">
      <c r="A628" s="2"/>
      <c r="B628" s="2"/>
      <c r="C628" s="2"/>
      <c r="I628" s="10"/>
      <c r="J628" s="10"/>
      <c r="K628" s="10"/>
      <c r="L628" s="10"/>
    </row>
    <row r="629" ht="14.25" customHeight="1">
      <c r="A629" s="2"/>
      <c r="B629" s="2"/>
      <c r="C629" s="2"/>
      <c r="I629" s="10"/>
      <c r="J629" s="10"/>
      <c r="K629" s="10"/>
      <c r="L629" s="10"/>
    </row>
    <row r="630" ht="14.25" customHeight="1">
      <c r="A630" s="2"/>
      <c r="B630" s="2"/>
      <c r="C630" s="2"/>
      <c r="I630" s="10"/>
      <c r="J630" s="10"/>
      <c r="K630" s="10"/>
      <c r="L630" s="10"/>
    </row>
    <row r="631" ht="14.25" customHeight="1">
      <c r="A631" s="2"/>
      <c r="B631" s="2"/>
      <c r="C631" s="2"/>
      <c r="I631" s="10"/>
      <c r="J631" s="10"/>
      <c r="K631" s="10"/>
      <c r="L631" s="10"/>
    </row>
    <row r="632" ht="14.25" customHeight="1">
      <c r="A632" s="2"/>
      <c r="B632" s="2"/>
      <c r="C632" s="2"/>
      <c r="I632" s="10"/>
      <c r="J632" s="10"/>
      <c r="K632" s="10"/>
      <c r="L632" s="10"/>
    </row>
    <row r="633" ht="14.25" customHeight="1">
      <c r="A633" s="2"/>
      <c r="B633" s="2"/>
      <c r="C633" s="2"/>
      <c r="I633" s="10"/>
      <c r="J633" s="10"/>
      <c r="K633" s="10"/>
      <c r="L633" s="10"/>
    </row>
    <row r="634" ht="14.25" customHeight="1">
      <c r="A634" s="2"/>
      <c r="B634" s="2"/>
      <c r="C634" s="2"/>
      <c r="I634" s="10"/>
      <c r="J634" s="10"/>
      <c r="K634" s="10"/>
      <c r="L634" s="10"/>
    </row>
    <row r="635" ht="14.25" customHeight="1">
      <c r="A635" s="2"/>
      <c r="B635" s="2"/>
      <c r="C635" s="2"/>
      <c r="I635" s="10"/>
      <c r="J635" s="10"/>
      <c r="K635" s="10"/>
      <c r="L635" s="10"/>
    </row>
    <row r="636" ht="14.25" customHeight="1">
      <c r="A636" s="2"/>
      <c r="B636" s="2"/>
      <c r="C636" s="2"/>
      <c r="I636" s="10"/>
      <c r="J636" s="10"/>
      <c r="K636" s="10"/>
      <c r="L636" s="10"/>
    </row>
    <row r="637" ht="14.25" customHeight="1">
      <c r="A637" s="2"/>
      <c r="B637" s="2"/>
      <c r="C637" s="2"/>
      <c r="I637" s="10"/>
      <c r="J637" s="10"/>
      <c r="K637" s="10"/>
      <c r="L637" s="10"/>
    </row>
    <row r="638" ht="14.25" customHeight="1">
      <c r="A638" s="2"/>
      <c r="B638" s="2"/>
      <c r="C638" s="2"/>
      <c r="I638" s="10"/>
      <c r="J638" s="10"/>
      <c r="K638" s="10"/>
      <c r="L638" s="10"/>
    </row>
    <row r="639" ht="14.25" customHeight="1">
      <c r="A639" s="2"/>
      <c r="B639" s="2"/>
      <c r="C639" s="2"/>
      <c r="I639" s="10"/>
      <c r="J639" s="10"/>
      <c r="K639" s="10"/>
      <c r="L639" s="10"/>
    </row>
    <row r="640" ht="14.25" customHeight="1">
      <c r="A640" s="2"/>
      <c r="B640" s="2"/>
      <c r="C640" s="2"/>
      <c r="I640" s="10"/>
      <c r="J640" s="10"/>
      <c r="K640" s="10"/>
      <c r="L640" s="10"/>
    </row>
    <row r="641" ht="14.25" customHeight="1">
      <c r="A641" s="2"/>
      <c r="B641" s="2"/>
      <c r="C641" s="2"/>
      <c r="I641" s="10"/>
      <c r="J641" s="10"/>
      <c r="K641" s="10"/>
      <c r="L641" s="10"/>
    </row>
    <row r="642" ht="14.25" customHeight="1">
      <c r="A642" s="2"/>
      <c r="B642" s="2"/>
      <c r="C642" s="2"/>
      <c r="I642" s="10"/>
      <c r="J642" s="10"/>
      <c r="K642" s="10"/>
      <c r="L642" s="10"/>
    </row>
    <row r="643" ht="14.25" customHeight="1">
      <c r="A643" s="2"/>
      <c r="B643" s="2"/>
      <c r="C643" s="2"/>
      <c r="I643" s="10"/>
      <c r="J643" s="10"/>
      <c r="K643" s="10"/>
      <c r="L643" s="10"/>
    </row>
    <row r="644" ht="14.25" customHeight="1">
      <c r="A644" s="2"/>
      <c r="B644" s="2"/>
      <c r="C644" s="2"/>
      <c r="I644" s="10"/>
      <c r="J644" s="10"/>
      <c r="K644" s="10"/>
      <c r="L644" s="10"/>
    </row>
    <row r="645" ht="14.25" customHeight="1">
      <c r="A645" s="2"/>
      <c r="B645" s="2"/>
      <c r="C645" s="2"/>
      <c r="I645" s="10"/>
      <c r="J645" s="10"/>
      <c r="K645" s="10"/>
      <c r="L645" s="10"/>
    </row>
    <row r="646" ht="14.25" customHeight="1">
      <c r="A646" s="2"/>
      <c r="B646" s="2"/>
      <c r="C646" s="2"/>
      <c r="I646" s="10"/>
      <c r="J646" s="10"/>
      <c r="K646" s="10"/>
      <c r="L646" s="10"/>
    </row>
    <row r="647" ht="14.25" customHeight="1">
      <c r="A647" s="2"/>
      <c r="B647" s="2"/>
      <c r="C647" s="2"/>
      <c r="I647" s="10"/>
      <c r="J647" s="10"/>
      <c r="K647" s="10"/>
      <c r="L647" s="10"/>
    </row>
    <row r="648" ht="14.25" customHeight="1">
      <c r="A648" s="2"/>
      <c r="B648" s="2"/>
      <c r="C648" s="2"/>
      <c r="I648" s="10"/>
      <c r="J648" s="10"/>
      <c r="K648" s="10"/>
      <c r="L648" s="10"/>
    </row>
    <row r="649" ht="14.25" customHeight="1">
      <c r="A649" s="2"/>
      <c r="B649" s="2"/>
      <c r="C649" s="2"/>
      <c r="I649" s="10"/>
      <c r="J649" s="10"/>
      <c r="K649" s="10"/>
      <c r="L649" s="10"/>
    </row>
    <row r="650" ht="14.25" customHeight="1">
      <c r="A650" s="2"/>
      <c r="B650" s="2"/>
      <c r="C650" s="2"/>
      <c r="I650" s="10"/>
      <c r="J650" s="10"/>
      <c r="K650" s="10"/>
      <c r="L650" s="10"/>
    </row>
    <row r="651" ht="14.25" customHeight="1">
      <c r="A651" s="2"/>
      <c r="B651" s="2"/>
      <c r="C651" s="2"/>
      <c r="I651" s="10"/>
      <c r="J651" s="10"/>
      <c r="K651" s="10"/>
      <c r="L651" s="10"/>
    </row>
    <row r="652" ht="14.25" customHeight="1">
      <c r="A652" s="2"/>
      <c r="B652" s="2"/>
      <c r="C652" s="2"/>
      <c r="I652" s="10"/>
      <c r="J652" s="10"/>
      <c r="K652" s="10"/>
      <c r="L652" s="10"/>
    </row>
    <row r="653" ht="14.25" customHeight="1">
      <c r="A653" s="2"/>
      <c r="B653" s="2"/>
      <c r="C653" s="2"/>
      <c r="I653" s="10"/>
      <c r="J653" s="10"/>
      <c r="K653" s="10"/>
      <c r="L653" s="10"/>
    </row>
    <row r="654" ht="14.25" customHeight="1">
      <c r="A654" s="2"/>
      <c r="B654" s="2"/>
      <c r="C654" s="2"/>
      <c r="I654" s="10"/>
      <c r="J654" s="10"/>
      <c r="K654" s="10"/>
      <c r="L654" s="10"/>
    </row>
    <row r="655" ht="14.25" customHeight="1">
      <c r="A655" s="2"/>
      <c r="B655" s="2"/>
      <c r="C655" s="2"/>
      <c r="I655" s="10"/>
      <c r="J655" s="10"/>
      <c r="K655" s="10"/>
      <c r="L655" s="10"/>
    </row>
    <row r="656" ht="14.25" customHeight="1">
      <c r="A656" s="2"/>
      <c r="B656" s="2"/>
      <c r="C656" s="2"/>
      <c r="I656" s="10"/>
      <c r="J656" s="10"/>
      <c r="K656" s="10"/>
      <c r="L656" s="10"/>
    </row>
    <row r="657" ht="14.25" customHeight="1">
      <c r="A657" s="2"/>
      <c r="B657" s="2"/>
      <c r="C657" s="2"/>
      <c r="I657" s="10"/>
      <c r="J657" s="10"/>
      <c r="K657" s="10"/>
      <c r="L657" s="10"/>
    </row>
    <row r="658" ht="14.25" customHeight="1">
      <c r="A658" s="2"/>
      <c r="B658" s="2"/>
      <c r="C658" s="2"/>
      <c r="I658" s="10"/>
      <c r="J658" s="10"/>
      <c r="K658" s="10"/>
      <c r="L658" s="10"/>
    </row>
    <row r="659" ht="14.25" customHeight="1">
      <c r="A659" s="2"/>
      <c r="B659" s="2"/>
      <c r="C659" s="2"/>
      <c r="I659" s="10"/>
      <c r="J659" s="10"/>
      <c r="K659" s="10"/>
      <c r="L659" s="10"/>
    </row>
    <row r="660" ht="14.25" customHeight="1">
      <c r="A660" s="2"/>
      <c r="B660" s="2"/>
      <c r="C660" s="2"/>
      <c r="I660" s="10"/>
      <c r="J660" s="10"/>
      <c r="K660" s="10"/>
      <c r="L660" s="10"/>
    </row>
    <row r="661" ht="14.25" customHeight="1">
      <c r="A661" s="2"/>
      <c r="B661" s="2"/>
      <c r="C661" s="2"/>
      <c r="I661" s="10"/>
      <c r="J661" s="10"/>
      <c r="K661" s="10"/>
      <c r="L661" s="10"/>
    </row>
    <row r="662" ht="14.25" customHeight="1">
      <c r="A662" s="2"/>
      <c r="B662" s="2"/>
      <c r="C662" s="2"/>
      <c r="I662" s="10"/>
      <c r="J662" s="10"/>
      <c r="K662" s="10"/>
      <c r="L662" s="10"/>
    </row>
    <row r="663" ht="14.25" customHeight="1">
      <c r="A663" s="2"/>
      <c r="B663" s="2"/>
      <c r="C663" s="2"/>
      <c r="I663" s="10"/>
      <c r="J663" s="10"/>
      <c r="K663" s="10"/>
      <c r="L663" s="10"/>
    </row>
    <row r="664" ht="14.25" customHeight="1">
      <c r="A664" s="2"/>
      <c r="B664" s="2"/>
      <c r="C664" s="2"/>
      <c r="I664" s="10"/>
      <c r="J664" s="10"/>
      <c r="K664" s="10"/>
      <c r="L664" s="10"/>
    </row>
    <row r="665" ht="14.25" customHeight="1">
      <c r="A665" s="2"/>
      <c r="B665" s="2"/>
      <c r="C665" s="2"/>
      <c r="I665" s="10"/>
      <c r="J665" s="10"/>
      <c r="K665" s="10"/>
      <c r="L665" s="10"/>
    </row>
    <row r="666" ht="14.25" customHeight="1">
      <c r="A666" s="2"/>
      <c r="B666" s="2"/>
      <c r="C666" s="2"/>
      <c r="I666" s="10"/>
      <c r="J666" s="10"/>
      <c r="K666" s="10"/>
      <c r="L666" s="10"/>
    </row>
    <row r="667" ht="14.25" customHeight="1">
      <c r="A667" s="2"/>
      <c r="B667" s="2"/>
      <c r="C667" s="2"/>
      <c r="I667" s="10"/>
      <c r="J667" s="10"/>
      <c r="K667" s="10"/>
      <c r="L667" s="10"/>
    </row>
    <row r="668" ht="14.25" customHeight="1">
      <c r="A668" s="2"/>
      <c r="B668" s="2"/>
      <c r="C668" s="2"/>
      <c r="I668" s="10"/>
      <c r="J668" s="10"/>
      <c r="K668" s="10"/>
      <c r="L668" s="10"/>
    </row>
    <row r="669" ht="14.25" customHeight="1">
      <c r="A669" s="2"/>
      <c r="B669" s="2"/>
      <c r="C669" s="2"/>
      <c r="I669" s="10"/>
      <c r="J669" s="10"/>
      <c r="K669" s="10"/>
      <c r="L669" s="10"/>
    </row>
    <row r="670" ht="14.25" customHeight="1">
      <c r="A670" s="2"/>
      <c r="B670" s="2"/>
      <c r="C670" s="2"/>
      <c r="I670" s="10"/>
      <c r="J670" s="10"/>
      <c r="K670" s="10"/>
      <c r="L670" s="10"/>
    </row>
    <row r="671" ht="14.25" customHeight="1">
      <c r="A671" s="2"/>
      <c r="B671" s="2"/>
      <c r="C671" s="2"/>
      <c r="I671" s="10"/>
      <c r="J671" s="10"/>
      <c r="K671" s="10"/>
      <c r="L671" s="10"/>
    </row>
    <row r="672" ht="14.25" customHeight="1">
      <c r="A672" s="2"/>
      <c r="B672" s="2"/>
      <c r="C672" s="2"/>
      <c r="I672" s="10"/>
      <c r="J672" s="10"/>
      <c r="K672" s="10"/>
      <c r="L672" s="10"/>
    </row>
    <row r="673" ht="14.25" customHeight="1">
      <c r="A673" s="2"/>
      <c r="B673" s="2"/>
      <c r="C673" s="2"/>
      <c r="I673" s="10"/>
      <c r="J673" s="10"/>
      <c r="K673" s="10"/>
      <c r="L673" s="10"/>
    </row>
    <row r="674" ht="14.25" customHeight="1">
      <c r="A674" s="2"/>
      <c r="B674" s="2"/>
      <c r="C674" s="2"/>
      <c r="I674" s="10"/>
      <c r="J674" s="10"/>
      <c r="K674" s="10"/>
      <c r="L674" s="10"/>
    </row>
    <row r="675" ht="14.25" customHeight="1">
      <c r="A675" s="2"/>
      <c r="B675" s="2"/>
      <c r="C675" s="2"/>
      <c r="I675" s="10"/>
      <c r="J675" s="10"/>
      <c r="K675" s="10"/>
      <c r="L675" s="10"/>
    </row>
    <row r="676" ht="14.25" customHeight="1">
      <c r="A676" s="2"/>
      <c r="B676" s="2"/>
      <c r="C676" s="2"/>
      <c r="I676" s="10"/>
      <c r="J676" s="10"/>
      <c r="K676" s="10"/>
      <c r="L676" s="10"/>
    </row>
    <row r="677" ht="14.25" customHeight="1">
      <c r="A677" s="2"/>
      <c r="B677" s="2"/>
      <c r="C677" s="2"/>
      <c r="I677" s="10"/>
      <c r="J677" s="10"/>
      <c r="K677" s="10"/>
      <c r="L677" s="10"/>
    </row>
    <row r="678" ht="14.25" customHeight="1">
      <c r="A678" s="2"/>
      <c r="B678" s="2"/>
      <c r="C678" s="2"/>
      <c r="I678" s="10"/>
      <c r="J678" s="10"/>
      <c r="K678" s="10"/>
      <c r="L678" s="10"/>
    </row>
    <row r="679" ht="14.25" customHeight="1">
      <c r="A679" s="2"/>
      <c r="B679" s="2"/>
      <c r="C679" s="2"/>
      <c r="I679" s="10"/>
      <c r="J679" s="10"/>
      <c r="K679" s="10"/>
      <c r="L679" s="10"/>
    </row>
    <row r="680" ht="14.25" customHeight="1">
      <c r="A680" s="2"/>
      <c r="B680" s="2"/>
      <c r="C680" s="2"/>
      <c r="I680" s="10"/>
      <c r="J680" s="10"/>
      <c r="K680" s="10"/>
      <c r="L680" s="10"/>
    </row>
    <row r="681" ht="14.25" customHeight="1">
      <c r="A681" s="2"/>
      <c r="B681" s="2"/>
      <c r="C681" s="2"/>
      <c r="I681" s="10"/>
      <c r="J681" s="10"/>
      <c r="K681" s="10"/>
      <c r="L681" s="10"/>
    </row>
    <row r="682" ht="14.25" customHeight="1">
      <c r="A682" s="2"/>
      <c r="B682" s="2"/>
      <c r="C682" s="2"/>
      <c r="I682" s="10"/>
      <c r="J682" s="10"/>
      <c r="K682" s="10"/>
      <c r="L682" s="10"/>
    </row>
    <row r="683" ht="14.25" customHeight="1">
      <c r="A683" s="2"/>
      <c r="B683" s="2"/>
      <c r="C683" s="2"/>
      <c r="I683" s="10"/>
      <c r="J683" s="10"/>
      <c r="K683" s="10"/>
      <c r="L683" s="10"/>
    </row>
    <row r="684" ht="14.25" customHeight="1">
      <c r="A684" s="2"/>
      <c r="B684" s="2"/>
      <c r="C684" s="2"/>
      <c r="I684" s="10"/>
      <c r="J684" s="10"/>
      <c r="K684" s="10"/>
      <c r="L684" s="10"/>
    </row>
    <row r="685" ht="14.25" customHeight="1">
      <c r="A685" s="2"/>
      <c r="B685" s="2"/>
      <c r="C685" s="2"/>
      <c r="I685" s="10"/>
      <c r="J685" s="10"/>
      <c r="K685" s="10"/>
      <c r="L685" s="10"/>
    </row>
    <row r="686" ht="14.25" customHeight="1">
      <c r="A686" s="2"/>
      <c r="B686" s="2"/>
      <c r="C686" s="2"/>
      <c r="I686" s="10"/>
      <c r="J686" s="10"/>
      <c r="K686" s="10"/>
      <c r="L686" s="10"/>
    </row>
    <row r="687" ht="14.25" customHeight="1">
      <c r="A687" s="2"/>
      <c r="B687" s="2"/>
      <c r="C687" s="2"/>
      <c r="I687" s="10"/>
      <c r="J687" s="10"/>
      <c r="K687" s="10"/>
      <c r="L687" s="10"/>
    </row>
    <row r="688" ht="14.25" customHeight="1">
      <c r="A688" s="2"/>
      <c r="B688" s="2"/>
      <c r="C688" s="2"/>
      <c r="I688" s="10"/>
      <c r="J688" s="10"/>
      <c r="K688" s="10"/>
      <c r="L688" s="10"/>
    </row>
    <row r="689" ht="14.25" customHeight="1">
      <c r="A689" s="2"/>
      <c r="B689" s="2"/>
      <c r="C689" s="2"/>
      <c r="I689" s="10"/>
      <c r="J689" s="10"/>
      <c r="K689" s="10"/>
      <c r="L689" s="10"/>
    </row>
    <row r="690" ht="14.25" customHeight="1">
      <c r="A690" s="2"/>
      <c r="B690" s="2"/>
      <c r="C690" s="2"/>
      <c r="I690" s="10"/>
      <c r="J690" s="10"/>
      <c r="K690" s="10"/>
      <c r="L690" s="10"/>
    </row>
    <row r="691" ht="14.25" customHeight="1">
      <c r="A691" s="2"/>
      <c r="B691" s="2"/>
      <c r="C691" s="2"/>
      <c r="I691" s="10"/>
      <c r="J691" s="10"/>
      <c r="K691" s="10"/>
      <c r="L691" s="10"/>
    </row>
    <row r="692" ht="14.25" customHeight="1">
      <c r="A692" s="2"/>
      <c r="B692" s="2"/>
      <c r="C692" s="2"/>
      <c r="I692" s="10"/>
      <c r="J692" s="10"/>
      <c r="K692" s="10"/>
      <c r="L692" s="10"/>
    </row>
    <row r="693" ht="14.25" customHeight="1">
      <c r="A693" s="2"/>
      <c r="B693" s="2"/>
      <c r="C693" s="2"/>
      <c r="I693" s="10"/>
      <c r="J693" s="10"/>
      <c r="K693" s="10"/>
      <c r="L693" s="10"/>
    </row>
    <row r="694" ht="14.25" customHeight="1">
      <c r="A694" s="2"/>
      <c r="B694" s="2"/>
      <c r="C694" s="2"/>
      <c r="I694" s="10"/>
      <c r="J694" s="10"/>
      <c r="K694" s="10"/>
      <c r="L694" s="10"/>
    </row>
    <row r="695" ht="14.25" customHeight="1">
      <c r="A695" s="2"/>
      <c r="B695" s="2"/>
      <c r="C695" s="2"/>
      <c r="I695" s="10"/>
      <c r="J695" s="10"/>
      <c r="K695" s="10"/>
      <c r="L695" s="10"/>
    </row>
    <row r="696" ht="14.25" customHeight="1">
      <c r="A696" s="2"/>
      <c r="B696" s="2"/>
      <c r="C696" s="2"/>
      <c r="I696" s="10"/>
      <c r="J696" s="10"/>
      <c r="K696" s="10"/>
      <c r="L696" s="10"/>
    </row>
    <row r="697" ht="14.25" customHeight="1">
      <c r="A697" s="2"/>
      <c r="B697" s="2"/>
      <c r="C697" s="2"/>
      <c r="I697" s="10"/>
      <c r="J697" s="10"/>
      <c r="K697" s="10"/>
      <c r="L697" s="10"/>
    </row>
    <row r="698" ht="14.25" customHeight="1">
      <c r="A698" s="2"/>
      <c r="B698" s="2"/>
      <c r="C698" s="2"/>
      <c r="I698" s="10"/>
      <c r="J698" s="10"/>
      <c r="K698" s="10"/>
      <c r="L698" s="10"/>
    </row>
    <row r="699" ht="14.25" customHeight="1">
      <c r="A699" s="2"/>
      <c r="B699" s="2"/>
      <c r="C699" s="2"/>
      <c r="I699" s="10"/>
      <c r="J699" s="10"/>
      <c r="K699" s="10"/>
      <c r="L699" s="10"/>
    </row>
    <row r="700" ht="14.25" customHeight="1">
      <c r="A700" s="2"/>
      <c r="B700" s="2"/>
      <c r="C700" s="2"/>
      <c r="I700" s="10"/>
      <c r="J700" s="10"/>
      <c r="K700" s="10"/>
      <c r="L700" s="10"/>
    </row>
    <row r="701" ht="14.25" customHeight="1">
      <c r="A701" s="2"/>
      <c r="B701" s="2"/>
      <c r="C701" s="2"/>
      <c r="I701" s="10"/>
      <c r="J701" s="10"/>
      <c r="K701" s="10"/>
      <c r="L701" s="10"/>
    </row>
    <row r="702" ht="14.25" customHeight="1">
      <c r="A702" s="2"/>
      <c r="B702" s="2"/>
      <c r="C702" s="2"/>
      <c r="I702" s="10"/>
      <c r="J702" s="10"/>
      <c r="K702" s="10"/>
      <c r="L702" s="10"/>
    </row>
    <row r="703" ht="14.25" customHeight="1">
      <c r="A703" s="2"/>
      <c r="B703" s="2"/>
      <c r="C703" s="2"/>
      <c r="I703" s="10"/>
      <c r="J703" s="10"/>
      <c r="K703" s="10"/>
      <c r="L703" s="10"/>
    </row>
    <row r="704" ht="14.25" customHeight="1">
      <c r="A704" s="2"/>
      <c r="B704" s="2"/>
      <c r="C704" s="2"/>
      <c r="I704" s="10"/>
      <c r="J704" s="10"/>
      <c r="K704" s="10"/>
      <c r="L704" s="10"/>
    </row>
    <row r="705" ht="14.25" customHeight="1">
      <c r="A705" s="2"/>
      <c r="B705" s="2"/>
      <c r="C705" s="2"/>
      <c r="I705" s="10"/>
      <c r="J705" s="10"/>
      <c r="K705" s="10"/>
      <c r="L705" s="10"/>
    </row>
    <row r="706" ht="14.25" customHeight="1">
      <c r="A706" s="2"/>
      <c r="B706" s="2"/>
      <c r="C706" s="2"/>
      <c r="I706" s="10"/>
      <c r="J706" s="10"/>
      <c r="K706" s="10"/>
      <c r="L706" s="10"/>
    </row>
    <row r="707" ht="14.25" customHeight="1">
      <c r="A707" s="2"/>
      <c r="B707" s="2"/>
      <c r="C707" s="2"/>
      <c r="I707" s="10"/>
      <c r="J707" s="10"/>
      <c r="K707" s="10"/>
      <c r="L707" s="10"/>
    </row>
    <row r="708" ht="14.25" customHeight="1">
      <c r="A708" s="2"/>
      <c r="B708" s="2"/>
      <c r="C708" s="2"/>
      <c r="I708" s="10"/>
      <c r="J708" s="10"/>
      <c r="K708" s="10"/>
      <c r="L708" s="10"/>
    </row>
    <row r="709" ht="14.25" customHeight="1">
      <c r="A709" s="2"/>
      <c r="B709" s="2"/>
      <c r="C709" s="2"/>
      <c r="I709" s="10"/>
      <c r="J709" s="10"/>
      <c r="K709" s="10"/>
      <c r="L709" s="10"/>
    </row>
    <row r="710" ht="14.25" customHeight="1">
      <c r="A710" s="2"/>
      <c r="B710" s="2"/>
      <c r="C710" s="2"/>
      <c r="I710" s="10"/>
      <c r="J710" s="10"/>
      <c r="K710" s="10"/>
      <c r="L710" s="10"/>
    </row>
    <row r="711" ht="14.25" customHeight="1">
      <c r="A711" s="2"/>
      <c r="B711" s="2"/>
      <c r="C711" s="2"/>
      <c r="I711" s="10"/>
      <c r="J711" s="10"/>
      <c r="K711" s="10"/>
      <c r="L711" s="10"/>
    </row>
    <row r="712" ht="14.25" customHeight="1">
      <c r="A712" s="2"/>
      <c r="B712" s="2"/>
      <c r="C712" s="2"/>
      <c r="I712" s="10"/>
      <c r="J712" s="10"/>
      <c r="K712" s="10"/>
      <c r="L712" s="10"/>
    </row>
    <row r="713" ht="14.25" customHeight="1">
      <c r="A713" s="2"/>
      <c r="B713" s="2"/>
      <c r="C713" s="2"/>
      <c r="I713" s="10"/>
      <c r="J713" s="10"/>
      <c r="K713" s="10"/>
      <c r="L713" s="10"/>
    </row>
    <row r="714" ht="14.25" customHeight="1">
      <c r="A714" s="2"/>
      <c r="B714" s="2"/>
      <c r="C714" s="2"/>
      <c r="I714" s="10"/>
      <c r="J714" s="10"/>
      <c r="K714" s="10"/>
      <c r="L714" s="10"/>
    </row>
    <row r="715" ht="14.25" customHeight="1">
      <c r="A715" s="2"/>
      <c r="B715" s="2"/>
      <c r="C715" s="2"/>
      <c r="I715" s="10"/>
      <c r="J715" s="10"/>
      <c r="K715" s="10"/>
      <c r="L715" s="10"/>
    </row>
    <row r="716" ht="14.25" customHeight="1">
      <c r="A716" s="2"/>
      <c r="B716" s="2"/>
      <c r="C716" s="2"/>
      <c r="I716" s="10"/>
      <c r="J716" s="10"/>
      <c r="K716" s="10"/>
      <c r="L716" s="10"/>
    </row>
    <row r="717" ht="14.25" customHeight="1">
      <c r="A717" s="2"/>
      <c r="B717" s="2"/>
      <c r="C717" s="2"/>
      <c r="I717" s="10"/>
      <c r="J717" s="10"/>
      <c r="K717" s="10"/>
      <c r="L717" s="10"/>
    </row>
    <row r="718" ht="14.25" customHeight="1">
      <c r="A718" s="2"/>
      <c r="B718" s="2"/>
      <c r="C718" s="2"/>
      <c r="I718" s="10"/>
      <c r="J718" s="10"/>
      <c r="K718" s="10"/>
      <c r="L718" s="10"/>
    </row>
    <row r="719" ht="14.25" customHeight="1">
      <c r="A719" s="2"/>
      <c r="B719" s="2"/>
      <c r="C719" s="2"/>
      <c r="I719" s="10"/>
      <c r="J719" s="10"/>
      <c r="K719" s="10"/>
      <c r="L719" s="10"/>
    </row>
    <row r="720" ht="14.25" customHeight="1">
      <c r="A720" s="2"/>
      <c r="B720" s="2"/>
      <c r="C720" s="2"/>
      <c r="I720" s="10"/>
      <c r="J720" s="10"/>
      <c r="K720" s="10"/>
      <c r="L720" s="10"/>
    </row>
    <row r="721" ht="14.25" customHeight="1">
      <c r="A721" s="2"/>
      <c r="B721" s="2"/>
      <c r="C721" s="2"/>
      <c r="I721" s="10"/>
      <c r="J721" s="10"/>
      <c r="K721" s="10"/>
      <c r="L721" s="10"/>
    </row>
    <row r="722" ht="14.25" customHeight="1">
      <c r="A722" s="2"/>
      <c r="B722" s="2"/>
      <c r="C722" s="2"/>
      <c r="I722" s="10"/>
      <c r="J722" s="10"/>
      <c r="K722" s="10"/>
      <c r="L722" s="10"/>
    </row>
    <row r="723" ht="14.25" customHeight="1">
      <c r="A723" s="2"/>
      <c r="B723" s="2"/>
      <c r="C723" s="2"/>
      <c r="I723" s="10"/>
      <c r="J723" s="10"/>
      <c r="K723" s="10"/>
      <c r="L723" s="10"/>
    </row>
    <row r="724" ht="14.25" customHeight="1">
      <c r="A724" s="2"/>
      <c r="B724" s="2"/>
      <c r="C724" s="2"/>
      <c r="I724" s="10"/>
      <c r="J724" s="10"/>
      <c r="K724" s="10"/>
      <c r="L724" s="10"/>
    </row>
    <row r="725" ht="14.25" customHeight="1">
      <c r="A725" s="2"/>
      <c r="B725" s="2"/>
      <c r="C725" s="2"/>
      <c r="I725" s="10"/>
      <c r="J725" s="10"/>
      <c r="K725" s="10"/>
      <c r="L725" s="10"/>
    </row>
    <row r="726" ht="14.25" customHeight="1">
      <c r="A726" s="2"/>
      <c r="B726" s="2"/>
      <c r="C726" s="2"/>
      <c r="I726" s="10"/>
      <c r="J726" s="10"/>
      <c r="K726" s="10"/>
      <c r="L726" s="10"/>
    </row>
    <row r="727" ht="14.25" customHeight="1">
      <c r="A727" s="2"/>
      <c r="B727" s="2"/>
      <c r="C727" s="2"/>
      <c r="I727" s="10"/>
      <c r="J727" s="10"/>
      <c r="K727" s="10"/>
      <c r="L727" s="10"/>
    </row>
    <row r="728" ht="14.25" customHeight="1">
      <c r="A728" s="2"/>
      <c r="B728" s="2"/>
      <c r="C728" s="2"/>
      <c r="I728" s="10"/>
      <c r="J728" s="10"/>
      <c r="K728" s="10"/>
      <c r="L728" s="10"/>
    </row>
    <row r="729" ht="14.25" customHeight="1">
      <c r="A729" s="2"/>
      <c r="B729" s="2"/>
      <c r="C729" s="2"/>
      <c r="I729" s="10"/>
      <c r="J729" s="10"/>
      <c r="K729" s="10"/>
      <c r="L729" s="10"/>
    </row>
    <row r="730" ht="14.25" customHeight="1">
      <c r="A730" s="2"/>
      <c r="B730" s="2"/>
      <c r="C730" s="2"/>
      <c r="I730" s="10"/>
      <c r="J730" s="10"/>
      <c r="K730" s="10"/>
      <c r="L730" s="10"/>
    </row>
    <row r="731" ht="14.25" customHeight="1">
      <c r="A731" s="2"/>
      <c r="B731" s="2"/>
      <c r="C731" s="2"/>
      <c r="I731" s="10"/>
      <c r="J731" s="10"/>
      <c r="K731" s="10"/>
      <c r="L731" s="10"/>
    </row>
    <row r="732" ht="14.25" customHeight="1">
      <c r="A732" s="2"/>
      <c r="B732" s="2"/>
      <c r="C732" s="2"/>
      <c r="I732" s="10"/>
      <c r="J732" s="10"/>
      <c r="K732" s="10"/>
      <c r="L732" s="10"/>
    </row>
    <row r="733" ht="14.25" customHeight="1">
      <c r="A733" s="2"/>
      <c r="B733" s="2"/>
      <c r="C733" s="2"/>
      <c r="I733" s="10"/>
      <c r="J733" s="10"/>
      <c r="K733" s="10"/>
      <c r="L733" s="10"/>
    </row>
    <row r="734" ht="14.25" customHeight="1">
      <c r="A734" s="2"/>
      <c r="B734" s="2"/>
      <c r="C734" s="2"/>
      <c r="I734" s="10"/>
      <c r="J734" s="10"/>
      <c r="K734" s="10"/>
      <c r="L734" s="10"/>
    </row>
    <row r="735" ht="14.25" customHeight="1">
      <c r="A735" s="2"/>
      <c r="B735" s="2"/>
      <c r="C735" s="2"/>
      <c r="I735" s="10"/>
      <c r="J735" s="10"/>
      <c r="K735" s="10"/>
      <c r="L735" s="10"/>
    </row>
    <row r="736" ht="14.25" customHeight="1">
      <c r="A736" s="2"/>
      <c r="B736" s="2"/>
      <c r="C736" s="2"/>
      <c r="I736" s="10"/>
      <c r="J736" s="10"/>
      <c r="K736" s="10"/>
      <c r="L736" s="10"/>
    </row>
    <row r="737" ht="14.25" customHeight="1">
      <c r="A737" s="2"/>
      <c r="B737" s="2"/>
      <c r="C737" s="2"/>
      <c r="I737" s="10"/>
      <c r="J737" s="10"/>
      <c r="K737" s="10"/>
      <c r="L737" s="10"/>
    </row>
    <row r="738" ht="14.25" customHeight="1">
      <c r="A738" s="2"/>
      <c r="B738" s="2"/>
      <c r="C738" s="2"/>
      <c r="I738" s="10"/>
      <c r="J738" s="10"/>
      <c r="K738" s="10"/>
      <c r="L738" s="10"/>
    </row>
    <row r="739" ht="14.25" customHeight="1">
      <c r="A739" s="2"/>
      <c r="B739" s="2"/>
      <c r="C739" s="2"/>
      <c r="I739" s="10"/>
      <c r="J739" s="10"/>
      <c r="K739" s="10"/>
      <c r="L739" s="10"/>
    </row>
    <row r="740" ht="14.25" customHeight="1">
      <c r="A740" s="2"/>
      <c r="B740" s="2"/>
      <c r="C740" s="2"/>
      <c r="I740" s="10"/>
      <c r="J740" s="10"/>
      <c r="K740" s="10"/>
      <c r="L740" s="10"/>
    </row>
    <row r="741" ht="14.25" customHeight="1">
      <c r="A741" s="2"/>
      <c r="B741" s="2"/>
      <c r="C741" s="2"/>
      <c r="I741" s="10"/>
      <c r="J741" s="10"/>
      <c r="K741" s="10"/>
      <c r="L741" s="10"/>
    </row>
    <row r="742" ht="14.25" customHeight="1">
      <c r="A742" s="2"/>
      <c r="B742" s="2"/>
      <c r="C742" s="2"/>
      <c r="I742" s="10"/>
      <c r="J742" s="10"/>
      <c r="K742" s="10"/>
      <c r="L742" s="10"/>
    </row>
    <row r="743" ht="14.25" customHeight="1">
      <c r="A743" s="2"/>
      <c r="B743" s="2"/>
      <c r="C743" s="2"/>
      <c r="I743" s="10"/>
      <c r="J743" s="10"/>
      <c r="K743" s="10"/>
      <c r="L743" s="10"/>
    </row>
    <row r="744" ht="14.25" customHeight="1">
      <c r="A744" s="2"/>
      <c r="B744" s="2"/>
      <c r="C744" s="2"/>
      <c r="I744" s="10"/>
      <c r="J744" s="10"/>
      <c r="K744" s="10"/>
      <c r="L744" s="10"/>
    </row>
    <row r="745" ht="14.25" customHeight="1">
      <c r="A745" s="2"/>
      <c r="B745" s="2"/>
      <c r="C745" s="2"/>
      <c r="I745" s="10"/>
      <c r="J745" s="10"/>
      <c r="K745" s="10"/>
      <c r="L745" s="10"/>
    </row>
    <row r="746" ht="14.25" customHeight="1">
      <c r="A746" s="2"/>
      <c r="B746" s="2"/>
      <c r="C746" s="2"/>
      <c r="I746" s="10"/>
      <c r="J746" s="10"/>
      <c r="K746" s="10"/>
      <c r="L746" s="10"/>
    </row>
    <row r="747" ht="14.25" customHeight="1">
      <c r="A747" s="2"/>
      <c r="B747" s="2"/>
      <c r="C747" s="2"/>
      <c r="I747" s="10"/>
      <c r="J747" s="10"/>
      <c r="K747" s="10"/>
      <c r="L747" s="10"/>
    </row>
    <row r="748" ht="14.25" customHeight="1">
      <c r="A748" s="2"/>
      <c r="B748" s="2"/>
      <c r="C748" s="2"/>
      <c r="I748" s="10"/>
      <c r="J748" s="10"/>
      <c r="K748" s="10"/>
      <c r="L748" s="10"/>
    </row>
    <row r="749" ht="14.25" customHeight="1">
      <c r="A749" s="2"/>
      <c r="B749" s="2"/>
      <c r="C749" s="2"/>
      <c r="I749" s="10"/>
      <c r="J749" s="10"/>
      <c r="K749" s="10"/>
      <c r="L749" s="10"/>
    </row>
    <row r="750" ht="14.25" customHeight="1">
      <c r="A750" s="2"/>
      <c r="B750" s="2"/>
      <c r="C750" s="2"/>
      <c r="I750" s="10"/>
      <c r="J750" s="10"/>
      <c r="K750" s="10"/>
      <c r="L750" s="10"/>
    </row>
    <row r="751" ht="14.25" customHeight="1">
      <c r="A751" s="2"/>
      <c r="B751" s="2"/>
      <c r="C751" s="2"/>
      <c r="I751" s="10"/>
      <c r="J751" s="10"/>
      <c r="K751" s="10"/>
      <c r="L751" s="10"/>
    </row>
    <row r="752" ht="14.25" customHeight="1">
      <c r="A752" s="2"/>
      <c r="B752" s="2"/>
      <c r="C752" s="2"/>
      <c r="I752" s="10"/>
      <c r="J752" s="10"/>
      <c r="K752" s="10"/>
      <c r="L752" s="10"/>
    </row>
    <row r="753" ht="14.25" customHeight="1">
      <c r="A753" s="2"/>
      <c r="B753" s="2"/>
      <c r="C753" s="2"/>
      <c r="I753" s="10"/>
      <c r="J753" s="10"/>
      <c r="K753" s="10"/>
      <c r="L753" s="10"/>
    </row>
    <row r="754" ht="14.25" customHeight="1">
      <c r="A754" s="2"/>
      <c r="B754" s="2"/>
      <c r="C754" s="2"/>
      <c r="I754" s="10"/>
      <c r="J754" s="10"/>
      <c r="K754" s="10"/>
      <c r="L754" s="10"/>
    </row>
    <row r="755" ht="14.25" customHeight="1">
      <c r="A755" s="2"/>
      <c r="B755" s="2"/>
      <c r="C755" s="2"/>
      <c r="I755" s="10"/>
      <c r="J755" s="10"/>
      <c r="K755" s="10"/>
      <c r="L755" s="10"/>
    </row>
    <row r="756" ht="14.25" customHeight="1">
      <c r="A756" s="2"/>
      <c r="B756" s="2"/>
      <c r="C756" s="2"/>
      <c r="I756" s="10"/>
      <c r="J756" s="10"/>
      <c r="K756" s="10"/>
      <c r="L756" s="10"/>
    </row>
    <row r="757" ht="14.25" customHeight="1">
      <c r="A757" s="2"/>
      <c r="B757" s="2"/>
      <c r="C757" s="2"/>
      <c r="I757" s="10"/>
      <c r="J757" s="10"/>
      <c r="K757" s="10"/>
      <c r="L757" s="10"/>
    </row>
    <row r="758" ht="14.25" customHeight="1">
      <c r="A758" s="2"/>
      <c r="B758" s="2"/>
      <c r="C758" s="2"/>
      <c r="I758" s="10"/>
      <c r="J758" s="10"/>
      <c r="K758" s="10"/>
      <c r="L758" s="10"/>
    </row>
    <row r="759" ht="14.25" customHeight="1">
      <c r="A759" s="2"/>
      <c r="B759" s="2"/>
      <c r="C759" s="2"/>
      <c r="I759" s="10"/>
      <c r="J759" s="10"/>
      <c r="K759" s="10"/>
      <c r="L759" s="10"/>
    </row>
    <row r="760" ht="14.25" customHeight="1">
      <c r="A760" s="2"/>
      <c r="B760" s="2"/>
      <c r="C760" s="2"/>
      <c r="I760" s="10"/>
      <c r="J760" s="10"/>
      <c r="K760" s="10"/>
      <c r="L760" s="10"/>
    </row>
    <row r="761" ht="14.25" customHeight="1">
      <c r="A761" s="2"/>
      <c r="B761" s="2"/>
      <c r="C761" s="2"/>
      <c r="I761" s="10"/>
      <c r="J761" s="10"/>
      <c r="K761" s="10"/>
      <c r="L761" s="10"/>
    </row>
    <row r="762" ht="14.25" customHeight="1">
      <c r="A762" s="2"/>
      <c r="B762" s="2"/>
      <c r="C762" s="2"/>
      <c r="I762" s="10"/>
      <c r="J762" s="10"/>
      <c r="K762" s="10"/>
      <c r="L762" s="10"/>
    </row>
    <row r="763" ht="14.25" customHeight="1">
      <c r="A763" s="2"/>
      <c r="B763" s="2"/>
      <c r="C763" s="2"/>
      <c r="I763" s="10"/>
      <c r="J763" s="10"/>
      <c r="K763" s="10"/>
      <c r="L763" s="10"/>
    </row>
    <row r="764" ht="14.25" customHeight="1">
      <c r="A764" s="2"/>
      <c r="B764" s="2"/>
      <c r="C764" s="2"/>
      <c r="I764" s="10"/>
      <c r="J764" s="10"/>
      <c r="K764" s="10"/>
      <c r="L764" s="10"/>
    </row>
    <row r="765" ht="14.25" customHeight="1">
      <c r="A765" s="2"/>
      <c r="B765" s="2"/>
      <c r="C765" s="2"/>
      <c r="I765" s="10"/>
      <c r="J765" s="10"/>
      <c r="K765" s="10"/>
      <c r="L765" s="10"/>
    </row>
    <row r="766" ht="14.25" customHeight="1">
      <c r="A766" s="2"/>
      <c r="B766" s="2"/>
      <c r="C766" s="2"/>
      <c r="I766" s="10"/>
      <c r="J766" s="10"/>
      <c r="K766" s="10"/>
      <c r="L766" s="10"/>
    </row>
    <row r="767" ht="14.25" customHeight="1">
      <c r="A767" s="2"/>
      <c r="B767" s="2"/>
      <c r="C767" s="2"/>
      <c r="I767" s="10"/>
      <c r="J767" s="10"/>
      <c r="K767" s="10"/>
      <c r="L767" s="10"/>
    </row>
    <row r="768" ht="14.25" customHeight="1">
      <c r="A768" s="2"/>
      <c r="B768" s="2"/>
      <c r="C768" s="2"/>
      <c r="I768" s="10"/>
      <c r="J768" s="10"/>
      <c r="K768" s="10"/>
      <c r="L768" s="10"/>
    </row>
    <row r="769" ht="14.25" customHeight="1">
      <c r="A769" s="2"/>
      <c r="B769" s="2"/>
      <c r="C769" s="2"/>
      <c r="I769" s="10"/>
      <c r="J769" s="10"/>
      <c r="K769" s="10"/>
      <c r="L769" s="10"/>
    </row>
    <row r="770" ht="14.25" customHeight="1">
      <c r="A770" s="2"/>
      <c r="B770" s="2"/>
      <c r="C770" s="2"/>
      <c r="I770" s="10"/>
      <c r="J770" s="10"/>
      <c r="K770" s="10"/>
      <c r="L770" s="10"/>
    </row>
    <row r="771" ht="14.25" customHeight="1">
      <c r="A771" s="2"/>
      <c r="B771" s="2"/>
      <c r="C771" s="2"/>
      <c r="I771" s="10"/>
      <c r="J771" s="10"/>
      <c r="K771" s="10"/>
      <c r="L771" s="10"/>
    </row>
    <row r="772" ht="14.25" customHeight="1">
      <c r="A772" s="2"/>
      <c r="B772" s="2"/>
      <c r="C772" s="2"/>
      <c r="I772" s="10"/>
      <c r="J772" s="10"/>
      <c r="K772" s="10"/>
      <c r="L772" s="10"/>
    </row>
    <row r="773" ht="14.25" customHeight="1">
      <c r="A773" s="2"/>
      <c r="B773" s="2"/>
      <c r="C773" s="2"/>
      <c r="I773" s="10"/>
      <c r="J773" s="10"/>
      <c r="K773" s="10"/>
      <c r="L773" s="10"/>
    </row>
    <row r="774" ht="14.25" customHeight="1">
      <c r="A774" s="2"/>
      <c r="B774" s="2"/>
      <c r="C774" s="2"/>
      <c r="I774" s="10"/>
      <c r="J774" s="10"/>
      <c r="K774" s="10"/>
      <c r="L774" s="10"/>
    </row>
    <row r="775" ht="14.25" customHeight="1">
      <c r="A775" s="2"/>
      <c r="B775" s="2"/>
      <c r="C775" s="2"/>
      <c r="I775" s="10"/>
      <c r="J775" s="10"/>
      <c r="K775" s="10"/>
      <c r="L775" s="10"/>
    </row>
    <row r="776" ht="14.25" customHeight="1">
      <c r="A776" s="2"/>
      <c r="B776" s="2"/>
      <c r="C776" s="2"/>
      <c r="I776" s="10"/>
      <c r="J776" s="10"/>
      <c r="K776" s="10"/>
      <c r="L776" s="10"/>
    </row>
    <row r="777" ht="14.25" customHeight="1">
      <c r="A777" s="2"/>
      <c r="B777" s="2"/>
      <c r="C777" s="2"/>
      <c r="I777" s="10"/>
      <c r="J777" s="10"/>
      <c r="K777" s="10"/>
      <c r="L777" s="10"/>
    </row>
    <row r="778" ht="14.25" customHeight="1">
      <c r="A778" s="2"/>
      <c r="B778" s="2"/>
      <c r="C778" s="2"/>
      <c r="I778" s="10"/>
      <c r="J778" s="10"/>
      <c r="K778" s="10"/>
      <c r="L778" s="10"/>
    </row>
    <row r="779" ht="14.25" customHeight="1">
      <c r="A779" s="2"/>
      <c r="B779" s="2"/>
      <c r="C779" s="2"/>
      <c r="I779" s="10"/>
      <c r="J779" s="10"/>
      <c r="K779" s="10"/>
      <c r="L779" s="10"/>
    </row>
    <row r="780" ht="14.25" customHeight="1">
      <c r="A780" s="2"/>
      <c r="B780" s="2"/>
      <c r="C780" s="2"/>
      <c r="I780" s="10"/>
      <c r="J780" s="10"/>
      <c r="K780" s="10"/>
      <c r="L780" s="10"/>
    </row>
    <row r="781" ht="14.25" customHeight="1">
      <c r="A781" s="2"/>
      <c r="B781" s="2"/>
      <c r="C781" s="2"/>
      <c r="I781" s="10"/>
      <c r="J781" s="10"/>
      <c r="K781" s="10"/>
      <c r="L781" s="10"/>
    </row>
    <row r="782" ht="14.25" customHeight="1">
      <c r="A782" s="2"/>
      <c r="B782" s="2"/>
      <c r="C782" s="2"/>
      <c r="I782" s="10"/>
      <c r="J782" s="10"/>
      <c r="K782" s="10"/>
      <c r="L782" s="10"/>
    </row>
    <row r="783" ht="14.25" customHeight="1">
      <c r="A783" s="2"/>
      <c r="B783" s="2"/>
      <c r="C783" s="2"/>
      <c r="I783" s="10"/>
      <c r="J783" s="10"/>
      <c r="K783" s="10"/>
      <c r="L783" s="10"/>
    </row>
    <row r="784" ht="14.25" customHeight="1">
      <c r="A784" s="2"/>
      <c r="B784" s="2"/>
      <c r="C784" s="2"/>
      <c r="I784" s="10"/>
      <c r="J784" s="10"/>
      <c r="K784" s="10"/>
      <c r="L784" s="10"/>
    </row>
    <row r="785" ht="14.25" customHeight="1">
      <c r="A785" s="2"/>
      <c r="B785" s="2"/>
      <c r="C785" s="2"/>
      <c r="I785" s="10"/>
      <c r="J785" s="10"/>
      <c r="K785" s="10"/>
      <c r="L785" s="10"/>
    </row>
    <row r="786" ht="14.25" customHeight="1">
      <c r="A786" s="2"/>
      <c r="B786" s="2"/>
      <c r="C786" s="2"/>
      <c r="I786" s="10"/>
      <c r="J786" s="10"/>
      <c r="K786" s="10"/>
      <c r="L786" s="10"/>
    </row>
    <row r="787" ht="14.25" customHeight="1">
      <c r="A787" s="2"/>
      <c r="B787" s="2"/>
      <c r="C787" s="2"/>
      <c r="I787" s="10"/>
      <c r="J787" s="10"/>
      <c r="K787" s="10"/>
      <c r="L787" s="10"/>
    </row>
    <row r="788" ht="14.25" customHeight="1">
      <c r="A788" s="2"/>
      <c r="B788" s="2"/>
      <c r="C788" s="2"/>
      <c r="I788" s="10"/>
      <c r="J788" s="10"/>
      <c r="K788" s="10"/>
      <c r="L788" s="10"/>
    </row>
    <row r="789" ht="14.25" customHeight="1">
      <c r="A789" s="2"/>
      <c r="B789" s="2"/>
      <c r="C789" s="2"/>
      <c r="I789" s="10"/>
      <c r="J789" s="10"/>
      <c r="K789" s="10"/>
      <c r="L789" s="10"/>
    </row>
    <row r="790" ht="14.25" customHeight="1">
      <c r="A790" s="2"/>
      <c r="B790" s="2"/>
      <c r="C790" s="2"/>
      <c r="I790" s="10"/>
      <c r="J790" s="10"/>
      <c r="K790" s="10"/>
      <c r="L790" s="10"/>
    </row>
    <row r="791" ht="14.25" customHeight="1">
      <c r="A791" s="2"/>
      <c r="B791" s="2"/>
      <c r="C791" s="2"/>
      <c r="I791" s="10"/>
      <c r="J791" s="10"/>
      <c r="K791" s="10"/>
      <c r="L791" s="10"/>
    </row>
    <row r="792" ht="14.25" customHeight="1">
      <c r="A792" s="2"/>
      <c r="B792" s="2"/>
      <c r="C792" s="2"/>
      <c r="I792" s="10"/>
      <c r="J792" s="10"/>
      <c r="K792" s="10"/>
      <c r="L792" s="10"/>
    </row>
    <row r="793" ht="14.25" customHeight="1">
      <c r="A793" s="2"/>
      <c r="B793" s="2"/>
      <c r="C793" s="2"/>
      <c r="I793" s="10"/>
      <c r="J793" s="10"/>
      <c r="K793" s="10"/>
      <c r="L793" s="10"/>
    </row>
    <row r="794" ht="14.25" customHeight="1">
      <c r="A794" s="2"/>
      <c r="B794" s="2"/>
      <c r="C794" s="2"/>
      <c r="I794" s="10"/>
      <c r="J794" s="10"/>
      <c r="K794" s="10"/>
      <c r="L794" s="10"/>
    </row>
    <row r="795" ht="14.25" customHeight="1">
      <c r="A795" s="2"/>
      <c r="B795" s="2"/>
      <c r="C795" s="2"/>
      <c r="I795" s="10"/>
      <c r="J795" s="10"/>
      <c r="K795" s="10"/>
      <c r="L795" s="10"/>
    </row>
    <row r="796" ht="14.25" customHeight="1">
      <c r="A796" s="2"/>
      <c r="B796" s="2"/>
      <c r="C796" s="2"/>
      <c r="I796" s="10"/>
      <c r="J796" s="10"/>
      <c r="K796" s="10"/>
      <c r="L796" s="10"/>
    </row>
    <row r="797" ht="14.25" customHeight="1">
      <c r="A797" s="2"/>
      <c r="B797" s="2"/>
      <c r="C797" s="2"/>
      <c r="I797" s="10"/>
      <c r="J797" s="10"/>
      <c r="K797" s="10"/>
      <c r="L797" s="10"/>
    </row>
    <row r="798" ht="14.25" customHeight="1">
      <c r="A798" s="2"/>
      <c r="B798" s="2"/>
      <c r="C798" s="2"/>
      <c r="I798" s="10"/>
      <c r="J798" s="10"/>
      <c r="K798" s="10"/>
      <c r="L798" s="10"/>
    </row>
    <row r="799" ht="14.25" customHeight="1">
      <c r="A799" s="2"/>
      <c r="B799" s="2"/>
      <c r="C799" s="2"/>
      <c r="I799" s="10"/>
      <c r="J799" s="10"/>
      <c r="K799" s="10"/>
      <c r="L799" s="10"/>
    </row>
    <row r="800" ht="14.25" customHeight="1">
      <c r="A800" s="2"/>
      <c r="B800" s="2"/>
      <c r="C800" s="2"/>
      <c r="I800" s="10"/>
      <c r="J800" s="10"/>
      <c r="K800" s="10"/>
      <c r="L800" s="10"/>
    </row>
    <row r="801" ht="14.25" customHeight="1">
      <c r="A801" s="2"/>
      <c r="B801" s="2"/>
      <c r="C801" s="2"/>
      <c r="I801" s="10"/>
      <c r="J801" s="10"/>
      <c r="K801" s="10"/>
      <c r="L801" s="10"/>
    </row>
    <row r="802" ht="14.25" customHeight="1">
      <c r="A802" s="2"/>
      <c r="B802" s="2"/>
      <c r="C802" s="2"/>
      <c r="I802" s="10"/>
      <c r="J802" s="10"/>
      <c r="K802" s="10"/>
      <c r="L802" s="10"/>
    </row>
    <row r="803" ht="14.25" customHeight="1">
      <c r="A803" s="2"/>
      <c r="B803" s="2"/>
      <c r="C803" s="2"/>
      <c r="I803" s="10"/>
      <c r="J803" s="10"/>
      <c r="K803" s="10"/>
      <c r="L803" s="10"/>
    </row>
    <row r="804" ht="14.25" customHeight="1">
      <c r="A804" s="2"/>
      <c r="B804" s="2"/>
      <c r="C804" s="2"/>
      <c r="I804" s="10"/>
      <c r="J804" s="10"/>
      <c r="K804" s="10"/>
      <c r="L804" s="10"/>
    </row>
    <row r="805" ht="14.25" customHeight="1">
      <c r="A805" s="2"/>
      <c r="B805" s="2"/>
      <c r="C805" s="2"/>
      <c r="I805" s="10"/>
      <c r="J805" s="10"/>
      <c r="K805" s="10"/>
      <c r="L805" s="10"/>
    </row>
    <row r="806" ht="14.25" customHeight="1">
      <c r="A806" s="2"/>
      <c r="B806" s="2"/>
      <c r="C806" s="2"/>
      <c r="I806" s="10"/>
      <c r="J806" s="10"/>
      <c r="K806" s="10"/>
      <c r="L806" s="10"/>
    </row>
    <row r="807" ht="14.25" customHeight="1">
      <c r="A807" s="2"/>
      <c r="B807" s="2"/>
      <c r="C807" s="2"/>
      <c r="I807" s="10"/>
      <c r="J807" s="10"/>
      <c r="K807" s="10"/>
      <c r="L807" s="10"/>
    </row>
    <row r="808" ht="14.25" customHeight="1">
      <c r="A808" s="2"/>
      <c r="B808" s="2"/>
      <c r="C808" s="2"/>
      <c r="I808" s="10"/>
      <c r="J808" s="10"/>
      <c r="K808" s="10"/>
      <c r="L808" s="10"/>
    </row>
    <row r="809" ht="14.25" customHeight="1">
      <c r="A809" s="2"/>
      <c r="B809" s="2"/>
      <c r="C809" s="2"/>
      <c r="I809" s="10"/>
      <c r="J809" s="10"/>
      <c r="K809" s="10"/>
      <c r="L809" s="10"/>
    </row>
    <row r="810" ht="14.25" customHeight="1">
      <c r="A810" s="2"/>
      <c r="B810" s="2"/>
      <c r="C810" s="2"/>
      <c r="I810" s="10"/>
      <c r="J810" s="10"/>
      <c r="K810" s="10"/>
      <c r="L810" s="10"/>
    </row>
    <row r="811" ht="14.25" customHeight="1">
      <c r="A811" s="2"/>
      <c r="B811" s="2"/>
      <c r="C811" s="2"/>
      <c r="I811" s="10"/>
      <c r="J811" s="10"/>
      <c r="K811" s="10"/>
      <c r="L811" s="10"/>
    </row>
    <row r="812" ht="14.25" customHeight="1">
      <c r="A812" s="2"/>
      <c r="B812" s="2"/>
      <c r="C812" s="2"/>
      <c r="I812" s="10"/>
      <c r="J812" s="10"/>
      <c r="K812" s="10"/>
      <c r="L812" s="10"/>
    </row>
    <row r="813" ht="14.25" customHeight="1">
      <c r="A813" s="2"/>
      <c r="B813" s="2"/>
      <c r="C813" s="2"/>
      <c r="I813" s="10"/>
      <c r="J813" s="10"/>
      <c r="K813" s="10"/>
      <c r="L813" s="10"/>
    </row>
    <row r="814" ht="14.25" customHeight="1">
      <c r="A814" s="2"/>
      <c r="B814" s="2"/>
      <c r="C814" s="2"/>
      <c r="I814" s="10"/>
      <c r="J814" s="10"/>
      <c r="K814" s="10"/>
      <c r="L814" s="10"/>
    </row>
    <row r="815" ht="14.25" customHeight="1">
      <c r="A815" s="2"/>
      <c r="B815" s="2"/>
      <c r="C815" s="2"/>
      <c r="I815" s="10"/>
      <c r="J815" s="10"/>
      <c r="K815" s="10"/>
      <c r="L815" s="10"/>
    </row>
    <row r="816" ht="14.25" customHeight="1">
      <c r="A816" s="2"/>
      <c r="B816" s="2"/>
      <c r="C816" s="2"/>
      <c r="I816" s="10"/>
      <c r="J816" s="10"/>
      <c r="K816" s="10"/>
      <c r="L816" s="10"/>
    </row>
    <row r="817" ht="14.25" customHeight="1">
      <c r="A817" s="2"/>
      <c r="B817" s="2"/>
      <c r="C817" s="2"/>
      <c r="I817" s="10"/>
      <c r="J817" s="10"/>
      <c r="K817" s="10"/>
      <c r="L817" s="10"/>
    </row>
    <row r="818" ht="14.25" customHeight="1">
      <c r="A818" s="2"/>
      <c r="B818" s="2"/>
      <c r="C818" s="2"/>
      <c r="I818" s="10"/>
      <c r="J818" s="10"/>
      <c r="K818" s="10"/>
      <c r="L818" s="10"/>
    </row>
    <row r="819" ht="14.25" customHeight="1">
      <c r="A819" s="2"/>
      <c r="B819" s="2"/>
      <c r="C819" s="2"/>
      <c r="I819" s="10"/>
      <c r="J819" s="10"/>
      <c r="K819" s="10"/>
      <c r="L819" s="10"/>
    </row>
    <row r="820" ht="14.25" customHeight="1">
      <c r="A820" s="2"/>
      <c r="B820" s="2"/>
      <c r="C820" s="2"/>
      <c r="I820" s="10"/>
      <c r="J820" s="10"/>
      <c r="K820" s="10"/>
      <c r="L820" s="10"/>
    </row>
    <row r="821" ht="14.25" customHeight="1">
      <c r="A821" s="2"/>
      <c r="B821" s="2"/>
      <c r="C821" s="2"/>
      <c r="I821" s="10"/>
      <c r="J821" s="10"/>
      <c r="K821" s="10"/>
      <c r="L821" s="10"/>
    </row>
    <row r="822" ht="14.25" customHeight="1">
      <c r="A822" s="2"/>
      <c r="B822" s="2"/>
      <c r="C822" s="2"/>
      <c r="I822" s="10"/>
      <c r="J822" s="10"/>
      <c r="K822" s="10"/>
      <c r="L822" s="10"/>
    </row>
    <row r="823" ht="14.25" customHeight="1">
      <c r="A823" s="2"/>
      <c r="B823" s="2"/>
      <c r="C823" s="2"/>
      <c r="I823" s="10"/>
      <c r="J823" s="10"/>
      <c r="K823" s="10"/>
      <c r="L823" s="10"/>
    </row>
    <row r="824" ht="14.25" customHeight="1">
      <c r="A824" s="2"/>
      <c r="B824" s="2"/>
      <c r="C824" s="2"/>
      <c r="I824" s="10"/>
      <c r="J824" s="10"/>
      <c r="K824" s="10"/>
      <c r="L824" s="10"/>
    </row>
    <row r="825" ht="14.25" customHeight="1">
      <c r="A825" s="2"/>
      <c r="B825" s="2"/>
      <c r="C825" s="2"/>
      <c r="I825" s="10"/>
      <c r="J825" s="10"/>
      <c r="K825" s="10"/>
      <c r="L825" s="10"/>
    </row>
    <row r="826" ht="14.25" customHeight="1">
      <c r="A826" s="2"/>
      <c r="B826" s="2"/>
      <c r="C826" s="2"/>
      <c r="I826" s="10"/>
      <c r="J826" s="10"/>
      <c r="K826" s="10"/>
      <c r="L826" s="10"/>
    </row>
    <row r="827" ht="14.25" customHeight="1">
      <c r="A827" s="2"/>
      <c r="B827" s="2"/>
      <c r="C827" s="2"/>
      <c r="I827" s="10"/>
      <c r="J827" s="10"/>
      <c r="K827" s="10"/>
      <c r="L827" s="10"/>
    </row>
    <row r="828" ht="14.25" customHeight="1">
      <c r="A828" s="2"/>
      <c r="B828" s="2"/>
      <c r="C828" s="2"/>
      <c r="I828" s="10"/>
      <c r="J828" s="10"/>
      <c r="K828" s="10"/>
      <c r="L828" s="10"/>
    </row>
    <row r="829" ht="14.25" customHeight="1">
      <c r="A829" s="2"/>
      <c r="B829" s="2"/>
      <c r="C829" s="2"/>
      <c r="I829" s="10"/>
      <c r="J829" s="10"/>
      <c r="K829" s="10"/>
      <c r="L829" s="10"/>
    </row>
    <row r="830" ht="14.25" customHeight="1">
      <c r="A830" s="2"/>
      <c r="B830" s="2"/>
      <c r="C830" s="2"/>
      <c r="I830" s="10"/>
      <c r="J830" s="10"/>
      <c r="K830" s="10"/>
      <c r="L830" s="10"/>
    </row>
    <row r="831" ht="14.25" customHeight="1">
      <c r="A831" s="2"/>
      <c r="B831" s="2"/>
      <c r="C831" s="2"/>
      <c r="I831" s="10"/>
      <c r="J831" s="10"/>
      <c r="K831" s="10"/>
      <c r="L831" s="10"/>
    </row>
    <row r="832" ht="14.25" customHeight="1">
      <c r="A832" s="2"/>
      <c r="B832" s="2"/>
      <c r="C832" s="2"/>
      <c r="I832" s="10"/>
      <c r="J832" s="10"/>
      <c r="K832" s="10"/>
      <c r="L832" s="10"/>
    </row>
    <row r="833" ht="14.25" customHeight="1">
      <c r="A833" s="2"/>
      <c r="B833" s="2"/>
      <c r="C833" s="2"/>
      <c r="I833" s="10"/>
      <c r="J833" s="10"/>
      <c r="K833" s="10"/>
      <c r="L833" s="10"/>
    </row>
    <row r="834" ht="14.25" customHeight="1">
      <c r="A834" s="2"/>
      <c r="B834" s="2"/>
      <c r="C834" s="2"/>
      <c r="I834" s="10"/>
      <c r="J834" s="10"/>
      <c r="K834" s="10"/>
      <c r="L834" s="10"/>
    </row>
    <row r="835" ht="14.25" customHeight="1">
      <c r="A835" s="2"/>
      <c r="B835" s="2"/>
      <c r="C835" s="2"/>
      <c r="I835" s="10"/>
      <c r="J835" s="10"/>
      <c r="K835" s="10"/>
      <c r="L835" s="10"/>
    </row>
    <row r="836" ht="14.25" customHeight="1">
      <c r="A836" s="2"/>
      <c r="B836" s="2"/>
      <c r="C836" s="2"/>
      <c r="I836" s="10"/>
      <c r="J836" s="10"/>
      <c r="K836" s="10"/>
      <c r="L836" s="10"/>
    </row>
    <row r="837" ht="14.25" customHeight="1">
      <c r="A837" s="2"/>
      <c r="B837" s="2"/>
      <c r="C837" s="2"/>
      <c r="I837" s="10"/>
      <c r="J837" s="10"/>
      <c r="K837" s="10"/>
      <c r="L837" s="10"/>
    </row>
    <row r="838" ht="14.25" customHeight="1">
      <c r="A838" s="2"/>
      <c r="B838" s="2"/>
      <c r="C838" s="2"/>
      <c r="I838" s="10"/>
      <c r="J838" s="10"/>
      <c r="K838" s="10"/>
      <c r="L838" s="10"/>
    </row>
    <row r="839" ht="14.25" customHeight="1">
      <c r="A839" s="2"/>
      <c r="B839" s="2"/>
      <c r="C839" s="2"/>
      <c r="I839" s="10"/>
      <c r="J839" s="10"/>
      <c r="K839" s="10"/>
      <c r="L839" s="10"/>
    </row>
    <row r="840" ht="14.25" customHeight="1">
      <c r="A840" s="2"/>
      <c r="B840" s="2"/>
      <c r="C840" s="2"/>
      <c r="I840" s="10"/>
      <c r="J840" s="10"/>
      <c r="K840" s="10"/>
      <c r="L840" s="10"/>
    </row>
    <row r="841" ht="14.25" customHeight="1">
      <c r="A841" s="2"/>
      <c r="B841" s="2"/>
      <c r="C841" s="2"/>
      <c r="I841" s="10"/>
      <c r="J841" s="10"/>
      <c r="K841" s="10"/>
      <c r="L841" s="10"/>
    </row>
    <row r="842" ht="14.25" customHeight="1">
      <c r="A842" s="2"/>
      <c r="B842" s="2"/>
      <c r="C842" s="2"/>
      <c r="I842" s="10"/>
      <c r="J842" s="10"/>
      <c r="K842" s="10"/>
      <c r="L842" s="10"/>
    </row>
    <row r="843" ht="14.25" customHeight="1">
      <c r="A843" s="2"/>
      <c r="B843" s="2"/>
      <c r="C843" s="2"/>
      <c r="I843" s="10"/>
      <c r="J843" s="10"/>
      <c r="K843" s="10"/>
      <c r="L843" s="10"/>
    </row>
    <row r="844" ht="14.25" customHeight="1">
      <c r="A844" s="2"/>
      <c r="B844" s="2"/>
      <c r="C844" s="2"/>
      <c r="I844" s="10"/>
      <c r="J844" s="10"/>
      <c r="K844" s="10"/>
      <c r="L844" s="10"/>
    </row>
    <row r="845" ht="14.25" customHeight="1">
      <c r="A845" s="2"/>
      <c r="B845" s="2"/>
      <c r="C845" s="2"/>
      <c r="I845" s="10"/>
      <c r="J845" s="10"/>
      <c r="K845" s="10"/>
      <c r="L845" s="10"/>
    </row>
    <row r="846" ht="14.25" customHeight="1">
      <c r="A846" s="2"/>
      <c r="B846" s="2"/>
      <c r="C846" s="2"/>
      <c r="I846" s="10"/>
      <c r="J846" s="10"/>
      <c r="K846" s="10"/>
      <c r="L846" s="10"/>
    </row>
    <row r="847" ht="14.25" customHeight="1">
      <c r="A847" s="2"/>
      <c r="B847" s="2"/>
      <c r="C847" s="2"/>
      <c r="I847" s="10"/>
      <c r="J847" s="10"/>
      <c r="K847" s="10"/>
      <c r="L847" s="10"/>
    </row>
    <row r="848" ht="14.25" customHeight="1">
      <c r="A848" s="2"/>
      <c r="B848" s="2"/>
      <c r="C848" s="2"/>
      <c r="I848" s="10"/>
      <c r="J848" s="10"/>
      <c r="K848" s="10"/>
      <c r="L848" s="10"/>
    </row>
    <row r="849" ht="14.25" customHeight="1">
      <c r="A849" s="2"/>
      <c r="B849" s="2"/>
      <c r="C849" s="2"/>
      <c r="I849" s="10"/>
      <c r="J849" s="10"/>
      <c r="K849" s="10"/>
      <c r="L849" s="10"/>
    </row>
    <row r="850" ht="14.25" customHeight="1">
      <c r="A850" s="2"/>
      <c r="B850" s="2"/>
      <c r="C850" s="2"/>
      <c r="I850" s="10"/>
      <c r="J850" s="10"/>
      <c r="K850" s="10"/>
      <c r="L850" s="10"/>
    </row>
    <row r="851" ht="14.25" customHeight="1">
      <c r="A851" s="2"/>
      <c r="B851" s="2"/>
      <c r="C851" s="2"/>
      <c r="I851" s="10"/>
      <c r="J851" s="10"/>
      <c r="K851" s="10"/>
      <c r="L851" s="10"/>
    </row>
    <row r="852" ht="14.25" customHeight="1">
      <c r="A852" s="2"/>
      <c r="B852" s="2"/>
      <c r="C852" s="2"/>
      <c r="I852" s="10"/>
      <c r="J852" s="10"/>
      <c r="K852" s="10"/>
      <c r="L852" s="10"/>
    </row>
    <row r="853" ht="14.25" customHeight="1">
      <c r="A853" s="2"/>
      <c r="B853" s="2"/>
      <c r="C853" s="2"/>
      <c r="I853" s="10"/>
      <c r="J853" s="10"/>
      <c r="K853" s="10"/>
      <c r="L853" s="10"/>
    </row>
    <row r="854" ht="14.25" customHeight="1">
      <c r="A854" s="2"/>
      <c r="B854" s="2"/>
      <c r="C854" s="2"/>
      <c r="I854" s="10"/>
      <c r="J854" s="10"/>
      <c r="K854" s="10"/>
      <c r="L854" s="10"/>
    </row>
    <row r="855" ht="14.25" customHeight="1">
      <c r="A855" s="2"/>
      <c r="B855" s="2"/>
      <c r="C855" s="2"/>
      <c r="I855" s="10"/>
      <c r="J855" s="10"/>
      <c r="K855" s="10"/>
      <c r="L855" s="10"/>
    </row>
    <row r="856" ht="14.25" customHeight="1">
      <c r="A856" s="2"/>
      <c r="B856" s="2"/>
      <c r="C856" s="2"/>
      <c r="I856" s="10"/>
      <c r="J856" s="10"/>
      <c r="K856" s="10"/>
      <c r="L856" s="10"/>
    </row>
    <row r="857" ht="14.25" customHeight="1">
      <c r="A857" s="2"/>
      <c r="B857" s="2"/>
      <c r="C857" s="2"/>
      <c r="I857" s="10"/>
      <c r="J857" s="10"/>
      <c r="K857" s="10"/>
      <c r="L857" s="10"/>
    </row>
    <row r="858" ht="14.25" customHeight="1">
      <c r="A858" s="2"/>
      <c r="B858" s="2"/>
      <c r="C858" s="2"/>
      <c r="I858" s="10"/>
      <c r="J858" s="10"/>
      <c r="K858" s="10"/>
      <c r="L858" s="10"/>
    </row>
    <row r="859" ht="14.25" customHeight="1">
      <c r="A859" s="2"/>
      <c r="B859" s="2"/>
      <c r="C859" s="2"/>
      <c r="I859" s="10"/>
      <c r="J859" s="10"/>
      <c r="K859" s="10"/>
      <c r="L859" s="10"/>
    </row>
    <row r="860" ht="14.25" customHeight="1">
      <c r="A860" s="2"/>
      <c r="B860" s="2"/>
      <c r="C860" s="2"/>
      <c r="I860" s="10"/>
      <c r="J860" s="10"/>
      <c r="K860" s="10"/>
      <c r="L860" s="10"/>
    </row>
    <row r="861" ht="14.25" customHeight="1">
      <c r="A861" s="2"/>
      <c r="B861" s="2"/>
      <c r="C861" s="2"/>
      <c r="I861" s="10"/>
      <c r="J861" s="10"/>
      <c r="K861" s="10"/>
      <c r="L861" s="10"/>
    </row>
    <row r="862" ht="14.25" customHeight="1">
      <c r="A862" s="2"/>
      <c r="B862" s="2"/>
      <c r="C862" s="2"/>
      <c r="I862" s="10"/>
      <c r="J862" s="10"/>
      <c r="K862" s="10"/>
      <c r="L862" s="10"/>
    </row>
    <row r="863" ht="14.25" customHeight="1">
      <c r="A863" s="2"/>
      <c r="B863" s="2"/>
      <c r="C863" s="2"/>
      <c r="I863" s="10"/>
      <c r="J863" s="10"/>
      <c r="K863" s="10"/>
      <c r="L863" s="10"/>
    </row>
    <row r="864" ht="14.25" customHeight="1">
      <c r="A864" s="2"/>
      <c r="B864" s="2"/>
      <c r="C864" s="2"/>
      <c r="I864" s="10"/>
      <c r="J864" s="10"/>
      <c r="K864" s="10"/>
      <c r="L864" s="10"/>
    </row>
    <row r="865" ht="14.25" customHeight="1">
      <c r="A865" s="2"/>
      <c r="B865" s="2"/>
      <c r="C865" s="2"/>
      <c r="I865" s="10"/>
      <c r="J865" s="10"/>
      <c r="K865" s="10"/>
      <c r="L865" s="10"/>
    </row>
    <row r="866" ht="14.25" customHeight="1">
      <c r="A866" s="2"/>
      <c r="B866" s="2"/>
      <c r="C866" s="2"/>
      <c r="I866" s="10"/>
      <c r="J866" s="10"/>
      <c r="K866" s="10"/>
      <c r="L866" s="10"/>
    </row>
    <row r="867" ht="14.25" customHeight="1">
      <c r="A867" s="2"/>
      <c r="B867" s="2"/>
      <c r="C867" s="2"/>
      <c r="I867" s="10"/>
      <c r="J867" s="10"/>
      <c r="K867" s="10"/>
      <c r="L867" s="10"/>
    </row>
    <row r="868" ht="14.25" customHeight="1">
      <c r="A868" s="2"/>
      <c r="B868" s="2"/>
      <c r="C868" s="2"/>
      <c r="I868" s="10"/>
      <c r="J868" s="10"/>
      <c r="K868" s="10"/>
      <c r="L868" s="10"/>
    </row>
    <row r="869" ht="14.25" customHeight="1">
      <c r="A869" s="2"/>
      <c r="B869" s="2"/>
      <c r="C869" s="2"/>
      <c r="I869" s="10"/>
      <c r="J869" s="10"/>
      <c r="K869" s="10"/>
      <c r="L869" s="10"/>
    </row>
    <row r="870" ht="14.25" customHeight="1">
      <c r="A870" s="2"/>
      <c r="B870" s="2"/>
      <c r="C870" s="2"/>
      <c r="I870" s="10"/>
      <c r="J870" s="10"/>
      <c r="K870" s="10"/>
      <c r="L870" s="10"/>
    </row>
    <row r="871" ht="14.25" customHeight="1">
      <c r="A871" s="2"/>
      <c r="B871" s="2"/>
      <c r="C871" s="2"/>
      <c r="I871" s="10"/>
      <c r="J871" s="10"/>
      <c r="K871" s="10"/>
      <c r="L871" s="10"/>
    </row>
    <row r="872" ht="14.25" customHeight="1">
      <c r="A872" s="2"/>
      <c r="B872" s="2"/>
      <c r="C872" s="2"/>
      <c r="I872" s="10"/>
      <c r="J872" s="10"/>
      <c r="K872" s="10"/>
      <c r="L872" s="10"/>
    </row>
    <row r="873" ht="14.25" customHeight="1">
      <c r="A873" s="2"/>
      <c r="B873" s="2"/>
      <c r="C873" s="2"/>
      <c r="I873" s="10"/>
      <c r="J873" s="10"/>
      <c r="K873" s="10"/>
      <c r="L873" s="10"/>
    </row>
    <row r="874" ht="14.25" customHeight="1">
      <c r="A874" s="2"/>
      <c r="B874" s="2"/>
      <c r="C874" s="2"/>
      <c r="I874" s="10"/>
      <c r="J874" s="10"/>
      <c r="K874" s="10"/>
      <c r="L874" s="10"/>
    </row>
    <row r="875" ht="14.25" customHeight="1">
      <c r="A875" s="2"/>
      <c r="B875" s="2"/>
      <c r="C875" s="2"/>
      <c r="I875" s="10"/>
      <c r="J875" s="10"/>
      <c r="K875" s="10"/>
      <c r="L875" s="10"/>
    </row>
    <row r="876" ht="14.25" customHeight="1">
      <c r="A876" s="2"/>
      <c r="B876" s="2"/>
      <c r="C876" s="2"/>
      <c r="I876" s="10"/>
      <c r="J876" s="10"/>
      <c r="K876" s="10"/>
      <c r="L876" s="10"/>
    </row>
    <row r="877" ht="14.25" customHeight="1">
      <c r="A877" s="2"/>
      <c r="B877" s="2"/>
      <c r="C877" s="2"/>
      <c r="I877" s="10"/>
      <c r="J877" s="10"/>
      <c r="K877" s="10"/>
      <c r="L877" s="10"/>
    </row>
    <row r="878" ht="14.25" customHeight="1">
      <c r="A878" s="2"/>
      <c r="B878" s="2"/>
      <c r="C878" s="2"/>
      <c r="I878" s="10"/>
      <c r="J878" s="10"/>
      <c r="K878" s="10"/>
      <c r="L878" s="10"/>
    </row>
    <row r="879" ht="14.25" customHeight="1">
      <c r="A879" s="2"/>
      <c r="B879" s="2"/>
      <c r="C879" s="2"/>
      <c r="I879" s="10"/>
      <c r="J879" s="10"/>
      <c r="K879" s="10"/>
      <c r="L879" s="10"/>
    </row>
    <row r="880" ht="14.25" customHeight="1">
      <c r="A880" s="2"/>
      <c r="B880" s="2"/>
      <c r="C880" s="2"/>
      <c r="I880" s="10"/>
      <c r="J880" s="10"/>
      <c r="K880" s="10"/>
      <c r="L880" s="10"/>
    </row>
    <row r="881" ht="14.25" customHeight="1">
      <c r="A881" s="2"/>
      <c r="B881" s="2"/>
      <c r="C881" s="2"/>
      <c r="I881" s="10"/>
      <c r="J881" s="10"/>
      <c r="K881" s="10"/>
      <c r="L881" s="10"/>
    </row>
    <row r="882" ht="14.25" customHeight="1">
      <c r="A882" s="2"/>
      <c r="B882" s="2"/>
      <c r="C882" s="2"/>
      <c r="I882" s="10"/>
      <c r="J882" s="10"/>
      <c r="K882" s="10"/>
      <c r="L882" s="10"/>
    </row>
    <row r="883" ht="14.25" customHeight="1">
      <c r="A883" s="2"/>
      <c r="B883" s="2"/>
      <c r="C883" s="2"/>
      <c r="I883" s="10"/>
      <c r="J883" s="10"/>
      <c r="K883" s="10"/>
      <c r="L883" s="10"/>
    </row>
    <row r="884" ht="14.25" customHeight="1">
      <c r="A884" s="2"/>
      <c r="B884" s="2"/>
      <c r="C884" s="2"/>
      <c r="I884" s="10"/>
      <c r="J884" s="10"/>
      <c r="K884" s="10"/>
      <c r="L884" s="10"/>
    </row>
    <row r="885" ht="14.25" customHeight="1">
      <c r="A885" s="2"/>
      <c r="B885" s="2"/>
      <c r="C885" s="2"/>
      <c r="I885" s="10"/>
      <c r="J885" s="10"/>
      <c r="K885" s="10"/>
      <c r="L885" s="10"/>
    </row>
    <row r="886" ht="14.25" customHeight="1">
      <c r="A886" s="2"/>
      <c r="B886" s="2"/>
      <c r="C886" s="2"/>
      <c r="I886" s="10"/>
      <c r="J886" s="10"/>
      <c r="K886" s="10"/>
      <c r="L886" s="10"/>
    </row>
    <row r="887" ht="14.25" customHeight="1">
      <c r="A887" s="2"/>
      <c r="B887" s="2"/>
      <c r="C887" s="2"/>
      <c r="I887" s="10"/>
      <c r="J887" s="10"/>
      <c r="K887" s="10"/>
      <c r="L887" s="10"/>
    </row>
    <row r="888" ht="14.25" customHeight="1">
      <c r="A888" s="2"/>
      <c r="B888" s="2"/>
      <c r="C888" s="2"/>
      <c r="I888" s="10"/>
      <c r="J888" s="10"/>
      <c r="K888" s="10"/>
      <c r="L888" s="10"/>
    </row>
    <row r="889" ht="14.25" customHeight="1">
      <c r="A889" s="2"/>
      <c r="B889" s="2"/>
      <c r="C889" s="2"/>
      <c r="I889" s="10"/>
      <c r="J889" s="10"/>
      <c r="K889" s="10"/>
      <c r="L889" s="10"/>
    </row>
    <row r="890" ht="14.25" customHeight="1">
      <c r="A890" s="2"/>
      <c r="B890" s="2"/>
      <c r="C890" s="2"/>
      <c r="I890" s="10"/>
      <c r="J890" s="10"/>
      <c r="K890" s="10"/>
      <c r="L890" s="10"/>
    </row>
    <row r="891" ht="14.25" customHeight="1">
      <c r="A891" s="2"/>
      <c r="B891" s="2"/>
      <c r="C891" s="2"/>
      <c r="I891" s="10"/>
      <c r="J891" s="10"/>
      <c r="K891" s="10"/>
      <c r="L891" s="10"/>
    </row>
    <row r="892" ht="14.25" customHeight="1">
      <c r="A892" s="2"/>
      <c r="B892" s="2"/>
      <c r="C892" s="2"/>
      <c r="I892" s="10"/>
      <c r="J892" s="10"/>
      <c r="K892" s="10"/>
      <c r="L892" s="10"/>
    </row>
    <row r="893" ht="14.25" customHeight="1">
      <c r="A893" s="2"/>
      <c r="B893" s="2"/>
      <c r="C893" s="2"/>
      <c r="I893" s="10"/>
      <c r="J893" s="10"/>
      <c r="K893" s="10"/>
      <c r="L893" s="10"/>
    </row>
    <row r="894" ht="14.25" customHeight="1">
      <c r="A894" s="2"/>
      <c r="B894" s="2"/>
      <c r="C894" s="2"/>
      <c r="I894" s="10"/>
      <c r="J894" s="10"/>
      <c r="K894" s="10"/>
      <c r="L894" s="10"/>
    </row>
    <row r="895" ht="14.25" customHeight="1">
      <c r="A895" s="2"/>
      <c r="B895" s="2"/>
      <c r="C895" s="2"/>
      <c r="I895" s="10"/>
      <c r="J895" s="10"/>
      <c r="K895" s="10"/>
      <c r="L895" s="10"/>
    </row>
    <row r="896" ht="14.25" customHeight="1">
      <c r="A896" s="2"/>
      <c r="B896" s="2"/>
      <c r="C896" s="2"/>
      <c r="I896" s="10"/>
      <c r="J896" s="10"/>
      <c r="K896" s="10"/>
      <c r="L896" s="10"/>
    </row>
    <row r="897" ht="14.25" customHeight="1">
      <c r="A897" s="2"/>
      <c r="B897" s="2"/>
      <c r="C897" s="2"/>
      <c r="I897" s="10"/>
      <c r="J897" s="10"/>
      <c r="K897" s="10"/>
      <c r="L897" s="10"/>
    </row>
    <row r="898" ht="14.25" customHeight="1">
      <c r="A898" s="2"/>
      <c r="B898" s="2"/>
      <c r="C898" s="2"/>
      <c r="I898" s="10"/>
      <c r="J898" s="10"/>
      <c r="K898" s="10"/>
      <c r="L898" s="10"/>
    </row>
    <row r="899" ht="14.25" customHeight="1">
      <c r="A899" s="2"/>
      <c r="B899" s="2"/>
      <c r="C899" s="2"/>
      <c r="I899" s="10"/>
      <c r="J899" s="10"/>
      <c r="K899" s="10"/>
      <c r="L899" s="10"/>
    </row>
    <row r="900" ht="14.25" customHeight="1">
      <c r="A900" s="2"/>
      <c r="B900" s="2"/>
      <c r="C900" s="2"/>
      <c r="I900" s="10"/>
      <c r="J900" s="10"/>
      <c r="K900" s="10"/>
      <c r="L900" s="10"/>
    </row>
    <row r="901" ht="14.25" customHeight="1">
      <c r="A901" s="2"/>
      <c r="B901" s="2"/>
      <c r="C901" s="2"/>
      <c r="I901" s="10"/>
      <c r="J901" s="10"/>
      <c r="K901" s="10"/>
      <c r="L901" s="10"/>
    </row>
    <row r="902" ht="14.25" customHeight="1">
      <c r="A902" s="2"/>
      <c r="B902" s="2"/>
      <c r="C902" s="2"/>
      <c r="I902" s="10"/>
      <c r="J902" s="10"/>
      <c r="K902" s="10"/>
      <c r="L902" s="10"/>
    </row>
    <row r="903" ht="14.25" customHeight="1">
      <c r="A903" s="2"/>
      <c r="B903" s="2"/>
      <c r="C903" s="2"/>
      <c r="I903" s="10"/>
      <c r="J903" s="10"/>
      <c r="K903" s="10"/>
      <c r="L903" s="10"/>
    </row>
    <row r="904" ht="14.25" customHeight="1">
      <c r="A904" s="2"/>
      <c r="B904" s="2"/>
      <c r="C904" s="2"/>
      <c r="I904" s="10"/>
      <c r="J904" s="10"/>
      <c r="K904" s="10"/>
      <c r="L904" s="10"/>
    </row>
    <row r="905" ht="14.25" customHeight="1">
      <c r="A905" s="2"/>
      <c r="B905" s="2"/>
      <c r="C905" s="2"/>
      <c r="I905" s="10"/>
      <c r="J905" s="10"/>
      <c r="K905" s="10"/>
      <c r="L905" s="10"/>
    </row>
    <row r="906" ht="14.25" customHeight="1">
      <c r="A906" s="2"/>
      <c r="B906" s="2"/>
      <c r="C906" s="2"/>
      <c r="I906" s="10"/>
      <c r="J906" s="10"/>
      <c r="K906" s="10"/>
      <c r="L906" s="10"/>
    </row>
    <row r="907" ht="14.25" customHeight="1">
      <c r="A907" s="2"/>
      <c r="B907" s="2"/>
      <c r="C907" s="2"/>
      <c r="I907" s="10"/>
      <c r="J907" s="10"/>
      <c r="K907" s="10"/>
      <c r="L907" s="10"/>
    </row>
    <row r="908" ht="14.25" customHeight="1">
      <c r="A908" s="2"/>
      <c r="B908" s="2"/>
      <c r="C908" s="2"/>
      <c r="I908" s="10"/>
      <c r="J908" s="10"/>
      <c r="K908" s="10"/>
      <c r="L908" s="10"/>
    </row>
    <row r="909" ht="14.25" customHeight="1">
      <c r="A909" s="2"/>
      <c r="B909" s="2"/>
      <c r="C909" s="2"/>
      <c r="I909" s="10"/>
      <c r="J909" s="10"/>
      <c r="K909" s="10"/>
      <c r="L909" s="10"/>
    </row>
    <row r="910" ht="14.25" customHeight="1">
      <c r="A910" s="2"/>
      <c r="B910" s="2"/>
      <c r="C910" s="2"/>
      <c r="I910" s="10"/>
      <c r="J910" s="10"/>
      <c r="K910" s="10"/>
      <c r="L910" s="10"/>
    </row>
    <row r="911" ht="14.25" customHeight="1">
      <c r="A911" s="2"/>
      <c r="B911" s="2"/>
      <c r="C911" s="2"/>
      <c r="I911" s="10"/>
      <c r="J911" s="10"/>
      <c r="K911" s="10"/>
      <c r="L911" s="10"/>
    </row>
    <row r="912" ht="14.25" customHeight="1">
      <c r="A912" s="2"/>
      <c r="B912" s="2"/>
      <c r="C912" s="2"/>
      <c r="I912" s="10"/>
      <c r="J912" s="10"/>
      <c r="K912" s="10"/>
      <c r="L912" s="10"/>
    </row>
    <row r="913" ht="14.25" customHeight="1">
      <c r="A913" s="2"/>
      <c r="B913" s="2"/>
      <c r="C913" s="2"/>
      <c r="I913" s="10"/>
      <c r="J913" s="10"/>
      <c r="K913" s="10"/>
      <c r="L913" s="10"/>
    </row>
    <row r="914" ht="14.25" customHeight="1">
      <c r="A914" s="2"/>
      <c r="B914" s="2"/>
      <c r="C914" s="2"/>
      <c r="I914" s="10"/>
      <c r="J914" s="10"/>
      <c r="K914" s="10"/>
      <c r="L914" s="10"/>
    </row>
    <row r="915" ht="14.25" customHeight="1">
      <c r="A915" s="2"/>
      <c r="B915" s="2"/>
      <c r="C915" s="2"/>
      <c r="I915" s="10"/>
      <c r="J915" s="10"/>
      <c r="K915" s="10"/>
      <c r="L915" s="10"/>
    </row>
    <row r="916" ht="14.25" customHeight="1">
      <c r="A916" s="2"/>
      <c r="B916" s="2"/>
      <c r="C916" s="2"/>
      <c r="I916" s="10"/>
      <c r="J916" s="10"/>
      <c r="K916" s="10"/>
      <c r="L916" s="10"/>
    </row>
    <row r="917" ht="14.25" customHeight="1">
      <c r="A917" s="2"/>
      <c r="B917" s="2"/>
      <c r="C917" s="2"/>
      <c r="I917" s="10"/>
      <c r="J917" s="10"/>
      <c r="K917" s="10"/>
      <c r="L917" s="10"/>
    </row>
    <row r="918" ht="14.25" customHeight="1">
      <c r="A918" s="2"/>
      <c r="B918" s="2"/>
      <c r="C918" s="2"/>
      <c r="I918" s="10"/>
      <c r="J918" s="10"/>
      <c r="K918" s="10"/>
      <c r="L918" s="10"/>
    </row>
    <row r="919" ht="14.25" customHeight="1">
      <c r="A919" s="2"/>
      <c r="B919" s="2"/>
      <c r="C919" s="2"/>
      <c r="I919" s="10"/>
      <c r="J919" s="10"/>
      <c r="K919" s="10"/>
      <c r="L919" s="10"/>
    </row>
    <row r="920" ht="14.25" customHeight="1">
      <c r="A920" s="2"/>
      <c r="B920" s="2"/>
      <c r="C920" s="2"/>
      <c r="I920" s="10"/>
      <c r="J920" s="10"/>
      <c r="K920" s="10"/>
      <c r="L920" s="10"/>
    </row>
    <row r="921" ht="14.25" customHeight="1">
      <c r="A921" s="2"/>
      <c r="B921" s="2"/>
      <c r="C921" s="2"/>
      <c r="I921" s="10"/>
      <c r="J921" s="10"/>
      <c r="K921" s="10"/>
      <c r="L921" s="10"/>
    </row>
    <row r="922" ht="14.25" customHeight="1">
      <c r="A922" s="2"/>
      <c r="B922" s="2"/>
      <c r="C922" s="2"/>
      <c r="I922" s="10"/>
      <c r="J922" s="10"/>
      <c r="K922" s="10"/>
      <c r="L922" s="10"/>
    </row>
    <row r="923" ht="14.25" customHeight="1">
      <c r="A923" s="2"/>
      <c r="B923" s="2"/>
      <c r="C923" s="2"/>
      <c r="I923" s="10"/>
      <c r="J923" s="10"/>
      <c r="K923" s="10"/>
      <c r="L923" s="10"/>
    </row>
    <row r="924" ht="14.25" customHeight="1">
      <c r="A924" s="2"/>
      <c r="B924" s="2"/>
      <c r="C924" s="2"/>
      <c r="I924" s="10"/>
      <c r="J924" s="10"/>
      <c r="K924" s="10"/>
      <c r="L924" s="10"/>
    </row>
    <row r="925" ht="14.25" customHeight="1">
      <c r="A925" s="2"/>
      <c r="B925" s="2"/>
      <c r="C925" s="2"/>
      <c r="I925" s="10"/>
      <c r="J925" s="10"/>
      <c r="K925" s="10"/>
      <c r="L925" s="10"/>
    </row>
    <row r="926" ht="14.25" customHeight="1">
      <c r="A926" s="2"/>
      <c r="B926" s="2"/>
      <c r="C926" s="2"/>
      <c r="I926" s="10"/>
      <c r="J926" s="10"/>
      <c r="K926" s="10"/>
      <c r="L926" s="10"/>
    </row>
    <row r="927" ht="14.25" customHeight="1">
      <c r="A927" s="2"/>
      <c r="B927" s="2"/>
      <c r="C927" s="2"/>
      <c r="I927" s="10"/>
      <c r="J927" s="10"/>
      <c r="K927" s="10"/>
      <c r="L927" s="10"/>
    </row>
    <row r="928" ht="14.25" customHeight="1">
      <c r="A928" s="2"/>
      <c r="B928" s="2"/>
      <c r="C928" s="2"/>
      <c r="I928" s="10"/>
      <c r="J928" s="10"/>
      <c r="K928" s="10"/>
      <c r="L928" s="10"/>
    </row>
    <row r="929" ht="14.25" customHeight="1">
      <c r="A929" s="2"/>
      <c r="B929" s="2"/>
      <c r="C929" s="2"/>
      <c r="I929" s="10"/>
      <c r="J929" s="10"/>
      <c r="K929" s="10"/>
      <c r="L929" s="10"/>
    </row>
    <row r="930" ht="14.25" customHeight="1">
      <c r="A930" s="2"/>
      <c r="B930" s="2"/>
      <c r="C930" s="2"/>
      <c r="I930" s="10"/>
      <c r="J930" s="10"/>
      <c r="K930" s="10"/>
      <c r="L930" s="10"/>
    </row>
    <row r="931" ht="14.25" customHeight="1">
      <c r="A931" s="2"/>
      <c r="B931" s="2"/>
      <c r="C931" s="2"/>
      <c r="I931" s="10"/>
      <c r="J931" s="10"/>
      <c r="K931" s="10"/>
      <c r="L931" s="10"/>
    </row>
    <row r="932" ht="14.25" customHeight="1">
      <c r="A932" s="2"/>
      <c r="B932" s="2"/>
      <c r="C932" s="2"/>
      <c r="I932" s="10"/>
      <c r="J932" s="10"/>
      <c r="K932" s="10"/>
      <c r="L932" s="10"/>
    </row>
    <row r="933" ht="14.25" customHeight="1">
      <c r="A933" s="2"/>
      <c r="B933" s="2"/>
      <c r="C933" s="2"/>
      <c r="I933" s="10"/>
      <c r="J933" s="10"/>
      <c r="K933" s="10"/>
      <c r="L933" s="10"/>
    </row>
    <row r="934" ht="14.25" customHeight="1">
      <c r="A934" s="2"/>
      <c r="B934" s="2"/>
      <c r="C934" s="2"/>
      <c r="I934" s="10"/>
      <c r="J934" s="10"/>
      <c r="K934" s="10"/>
      <c r="L934" s="10"/>
    </row>
    <row r="935" ht="14.25" customHeight="1">
      <c r="A935" s="2"/>
      <c r="B935" s="2"/>
      <c r="C935" s="2"/>
      <c r="I935" s="10"/>
      <c r="J935" s="10"/>
      <c r="K935" s="10"/>
      <c r="L935" s="10"/>
    </row>
    <row r="936" ht="14.25" customHeight="1">
      <c r="A936" s="2"/>
      <c r="B936" s="2"/>
      <c r="C936" s="2"/>
      <c r="I936" s="10"/>
      <c r="J936" s="10"/>
      <c r="K936" s="10"/>
      <c r="L936" s="10"/>
    </row>
    <row r="937" ht="14.25" customHeight="1">
      <c r="A937" s="2"/>
      <c r="B937" s="2"/>
      <c r="C937" s="2"/>
      <c r="I937" s="10"/>
      <c r="J937" s="10"/>
      <c r="K937" s="10"/>
      <c r="L937" s="10"/>
    </row>
    <row r="938" ht="14.25" customHeight="1">
      <c r="A938" s="2"/>
      <c r="B938" s="2"/>
      <c r="C938" s="2"/>
      <c r="I938" s="10"/>
      <c r="J938" s="10"/>
      <c r="K938" s="10"/>
      <c r="L938" s="10"/>
    </row>
    <row r="939" ht="14.25" customHeight="1">
      <c r="A939" s="2"/>
      <c r="B939" s="2"/>
      <c r="C939" s="2"/>
      <c r="I939" s="10"/>
      <c r="J939" s="10"/>
      <c r="K939" s="10"/>
      <c r="L939" s="10"/>
    </row>
    <row r="940" ht="14.25" customHeight="1">
      <c r="A940" s="2"/>
      <c r="B940" s="2"/>
      <c r="C940" s="2"/>
      <c r="I940" s="10"/>
      <c r="J940" s="10"/>
      <c r="K940" s="10"/>
      <c r="L940" s="10"/>
    </row>
    <row r="941" ht="14.25" customHeight="1">
      <c r="A941" s="2"/>
      <c r="B941" s="2"/>
      <c r="C941" s="2"/>
      <c r="I941" s="10"/>
      <c r="J941" s="10"/>
      <c r="K941" s="10"/>
      <c r="L941" s="10"/>
    </row>
    <row r="942" ht="14.25" customHeight="1">
      <c r="A942" s="2"/>
      <c r="B942" s="2"/>
      <c r="C942" s="2"/>
      <c r="I942" s="10"/>
      <c r="J942" s="10"/>
      <c r="K942" s="10"/>
      <c r="L942" s="10"/>
    </row>
    <row r="943" ht="14.25" customHeight="1">
      <c r="A943" s="2"/>
      <c r="B943" s="2"/>
      <c r="C943" s="2"/>
      <c r="I943" s="10"/>
      <c r="J943" s="10"/>
      <c r="K943" s="10"/>
      <c r="L943" s="10"/>
    </row>
    <row r="944" ht="14.25" customHeight="1">
      <c r="A944" s="2"/>
      <c r="B944" s="2"/>
      <c r="C944" s="2"/>
      <c r="I944" s="10"/>
      <c r="J944" s="10"/>
      <c r="K944" s="10"/>
      <c r="L944" s="10"/>
    </row>
    <row r="945" ht="14.25" customHeight="1">
      <c r="A945" s="2"/>
      <c r="B945" s="2"/>
      <c r="C945" s="2"/>
      <c r="I945" s="10"/>
      <c r="J945" s="10"/>
      <c r="K945" s="10"/>
      <c r="L945" s="10"/>
    </row>
    <row r="946" ht="14.25" customHeight="1">
      <c r="A946" s="2"/>
      <c r="B946" s="2"/>
      <c r="C946" s="2"/>
      <c r="I946" s="10"/>
      <c r="J946" s="10"/>
      <c r="K946" s="10"/>
      <c r="L946" s="10"/>
    </row>
    <row r="947" ht="14.25" customHeight="1">
      <c r="A947" s="2"/>
      <c r="B947" s="2"/>
      <c r="C947" s="2"/>
      <c r="I947" s="10"/>
      <c r="J947" s="10"/>
      <c r="K947" s="10"/>
      <c r="L947" s="10"/>
    </row>
    <row r="948" ht="14.25" customHeight="1">
      <c r="A948" s="2"/>
      <c r="B948" s="2"/>
      <c r="C948" s="2"/>
      <c r="I948" s="10"/>
      <c r="J948" s="10"/>
      <c r="K948" s="10"/>
      <c r="L948" s="10"/>
    </row>
    <row r="949" ht="14.25" customHeight="1">
      <c r="A949" s="2"/>
      <c r="B949" s="2"/>
      <c r="C949" s="2"/>
      <c r="I949" s="10"/>
      <c r="J949" s="10"/>
      <c r="K949" s="10"/>
      <c r="L949" s="10"/>
    </row>
    <row r="950" ht="14.25" customHeight="1">
      <c r="A950" s="2"/>
      <c r="B950" s="2"/>
      <c r="C950" s="2"/>
      <c r="I950" s="10"/>
      <c r="J950" s="10"/>
      <c r="K950" s="10"/>
      <c r="L950" s="10"/>
    </row>
    <row r="951" ht="14.25" customHeight="1">
      <c r="A951" s="2"/>
      <c r="B951" s="2"/>
      <c r="C951" s="2"/>
      <c r="I951" s="10"/>
      <c r="J951" s="10"/>
      <c r="K951" s="10"/>
      <c r="L951" s="10"/>
    </row>
    <row r="952" ht="14.25" customHeight="1">
      <c r="A952" s="2"/>
      <c r="B952" s="2"/>
      <c r="C952" s="2"/>
      <c r="I952" s="10"/>
      <c r="J952" s="10"/>
      <c r="K952" s="10"/>
      <c r="L952" s="10"/>
    </row>
    <row r="953" ht="14.25" customHeight="1">
      <c r="A953" s="2"/>
      <c r="B953" s="2"/>
      <c r="C953" s="2"/>
      <c r="I953" s="10"/>
      <c r="J953" s="10"/>
      <c r="K953" s="10"/>
      <c r="L953" s="10"/>
    </row>
    <row r="954" ht="14.25" customHeight="1">
      <c r="A954" s="2"/>
      <c r="B954" s="2"/>
      <c r="C954" s="2"/>
      <c r="I954" s="10"/>
      <c r="J954" s="10"/>
      <c r="K954" s="10"/>
      <c r="L954" s="10"/>
    </row>
    <row r="955" ht="14.25" customHeight="1">
      <c r="A955" s="2"/>
      <c r="B955" s="2"/>
      <c r="C955" s="2"/>
      <c r="I955" s="10"/>
      <c r="J955" s="10"/>
      <c r="K955" s="10"/>
      <c r="L955" s="10"/>
    </row>
    <row r="956" ht="14.25" customHeight="1">
      <c r="A956" s="2"/>
      <c r="B956" s="2"/>
      <c r="C956" s="2"/>
      <c r="I956" s="10"/>
      <c r="J956" s="10"/>
      <c r="K956" s="10"/>
      <c r="L956" s="10"/>
    </row>
    <row r="957" ht="14.25" customHeight="1">
      <c r="A957" s="2"/>
      <c r="B957" s="2"/>
      <c r="C957" s="2"/>
      <c r="I957" s="10"/>
      <c r="J957" s="10"/>
      <c r="K957" s="10"/>
      <c r="L957" s="10"/>
    </row>
    <row r="958" ht="14.25" customHeight="1">
      <c r="A958" s="2"/>
      <c r="B958" s="2"/>
      <c r="C958" s="2"/>
      <c r="I958" s="10"/>
      <c r="J958" s="10"/>
      <c r="K958" s="10"/>
      <c r="L958" s="10"/>
    </row>
    <row r="959" ht="14.25" customHeight="1">
      <c r="A959" s="2"/>
      <c r="B959" s="2"/>
      <c r="C959" s="2"/>
      <c r="I959" s="10"/>
      <c r="J959" s="10"/>
      <c r="K959" s="10"/>
      <c r="L959" s="10"/>
    </row>
    <row r="960" ht="14.25" customHeight="1">
      <c r="A960" s="2"/>
      <c r="B960" s="2"/>
      <c r="C960" s="2"/>
      <c r="I960" s="10"/>
      <c r="J960" s="10"/>
      <c r="K960" s="10"/>
      <c r="L960" s="10"/>
    </row>
    <row r="961" ht="14.25" customHeight="1">
      <c r="A961" s="2"/>
      <c r="B961" s="2"/>
      <c r="C961" s="2"/>
      <c r="I961" s="10"/>
      <c r="J961" s="10"/>
      <c r="K961" s="10"/>
      <c r="L961" s="10"/>
    </row>
    <row r="962" ht="14.25" customHeight="1">
      <c r="A962" s="2"/>
      <c r="B962" s="2"/>
      <c r="C962" s="2"/>
      <c r="I962" s="10"/>
      <c r="J962" s="10"/>
      <c r="K962" s="10"/>
      <c r="L962" s="10"/>
    </row>
    <row r="963" ht="14.25" customHeight="1">
      <c r="A963" s="2"/>
      <c r="B963" s="2"/>
      <c r="C963" s="2"/>
      <c r="I963" s="10"/>
      <c r="J963" s="10"/>
      <c r="K963" s="10"/>
      <c r="L963" s="10"/>
    </row>
    <row r="964" ht="14.25" customHeight="1">
      <c r="A964" s="2"/>
      <c r="B964" s="2"/>
      <c r="C964" s="2"/>
      <c r="I964" s="10"/>
      <c r="J964" s="10"/>
      <c r="K964" s="10"/>
      <c r="L964" s="10"/>
    </row>
    <row r="965" ht="14.25" customHeight="1">
      <c r="A965" s="2"/>
      <c r="B965" s="2"/>
      <c r="C965" s="2"/>
      <c r="I965" s="10"/>
      <c r="J965" s="10"/>
      <c r="K965" s="10"/>
      <c r="L965" s="10"/>
    </row>
    <row r="966" ht="14.25" customHeight="1">
      <c r="A966" s="2"/>
      <c r="B966" s="2"/>
      <c r="C966" s="2"/>
      <c r="I966" s="10"/>
      <c r="J966" s="10"/>
      <c r="K966" s="10"/>
      <c r="L966" s="10"/>
    </row>
    <row r="967" ht="14.25" customHeight="1">
      <c r="A967" s="2"/>
      <c r="B967" s="2"/>
      <c r="C967" s="2"/>
      <c r="I967" s="10"/>
      <c r="J967" s="10"/>
      <c r="K967" s="10"/>
      <c r="L967" s="10"/>
    </row>
    <row r="968" ht="14.25" customHeight="1">
      <c r="A968" s="2"/>
      <c r="B968" s="2"/>
      <c r="C968" s="2"/>
      <c r="I968" s="10"/>
      <c r="J968" s="10"/>
      <c r="K968" s="10"/>
      <c r="L968" s="10"/>
    </row>
    <row r="969" ht="14.25" customHeight="1">
      <c r="A969" s="2"/>
      <c r="B969" s="2"/>
      <c r="C969" s="2"/>
      <c r="I969" s="10"/>
      <c r="J969" s="10"/>
      <c r="K969" s="10"/>
      <c r="L969" s="10"/>
    </row>
    <row r="970" ht="14.25" customHeight="1">
      <c r="A970" s="2"/>
      <c r="B970" s="2"/>
      <c r="C970" s="2"/>
      <c r="I970" s="10"/>
      <c r="J970" s="10"/>
      <c r="K970" s="10"/>
      <c r="L970" s="10"/>
    </row>
    <row r="971" ht="14.25" customHeight="1">
      <c r="A971" s="2"/>
      <c r="B971" s="2"/>
      <c r="C971" s="2"/>
      <c r="I971" s="10"/>
      <c r="J971" s="10"/>
      <c r="K971" s="10"/>
      <c r="L971" s="10"/>
    </row>
    <row r="972" ht="14.25" customHeight="1">
      <c r="A972" s="2"/>
      <c r="B972" s="2"/>
      <c r="C972" s="2"/>
      <c r="I972" s="10"/>
      <c r="J972" s="10"/>
      <c r="K972" s="10"/>
      <c r="L972" s="10"/>
    </row>
    <row r="973" ht="14.25" customHeight="1">
      <c r="A973" s="2"/>
      <c r="B973" s="2"/>
      <c r="C973" s="2"/>
      <c r="I973" s="10"/>
      <c r="J973" s="10"/>
      <c r="K973" s="10"/>
      <c r="L973" s="10"/>
    </row>
    <row r="974" ht="14.25" customHeight="1">
      <c r="A974" s="2"/>
      <c r="B974" s="2"/>
      <c r="C974" s="2"/>
      <c r="I974" s="10"/>
      <c r="J974" s="10"/>
      <c r="K974" s="10"/>
      <c r="L974" s="10"/>
    </row>
    <row r="975" ht="14.25" customHeight="1">
      <c r="A975" s="2"/>
      <c r="B975" s="2"/>
      <c r="C975" s="2"/>
      <c r="I975" s="10"/>
      <c r="J975" s="10"/>
      <c r="K975" s="10"/>
      <c r="L975" s="10"/>
    </row>
    <row r="976" ht="14.25" customHeight="1">
      <c r="A976" s="2"/>
      <c r="B976" s="2"/>
      <c r="C976" s="2"/>
      <c r="I976" s="10"/>
      <c r="J976" s="10"/>
      <c r="K976" s="10"/>
      <c r="L976" s="10"/>
    </row>
    <row r="977" ht="14.25" customHeight="1">
      <c r="A977" s="2"/>
      <c r="B977" s="2"/>
      <c r="C977" s="2"/>
      <c r="I977" s="10"/>
      <c r="J977" s="10"/>
      <c r="K977" s="10"/>
      <c r="L977" s="10"/>
    </row>
    <row r="978" ht="14.25" customHeight="1">
      <c r="A978" s="2"/>
      <c r="B978" s="2"/>
      <c r="C978" s="2"/>
      <c r="I978" s="10"/>
      <c r="J978" s="10"/>
      <c r="K978" s="10"/>
      <c r="L978" s="10"/>
    </row>
    <row r="979" ht="14.25" customHeight="1">
      <c r="A979" s="2"/>
      <c r="B979" s="2"/>
      <c r="C979" s="2"/>
      <c r="I979" s="10"/>
      <c r="J979" s="10"/>
      <c r="K979" s="10"/>
      <c r="L979" s="10"/>
    </row>
    <row r="980" ht="14.25" customHeight="1">
      <c r="A980" s="2"/>
      <c r="B980" s="2"/>
      <c r="C980" s="2"/>
      <c r="I980" s="10"/>
      <c r="J980" s="10"/>
      <c r="K980" s="10"/>
      <c r="L980" s="10"/>
    </row>
    <row r="981" ht="14.25" customHeight="1">
      <c r="A981" s="2"/>
      <c r="B981" s="2"/>
      <c r="C981" s="2"/>
      <c r="I981" s="10"/>
      <c r="J981" s="10"/>
      <c r="K981" s="10"/>
      <c r="L981" s="10"/>
    </row>
    <row r="982" ht="14.25" customHeight="1">
      <c r="A982" s="2"/>
      <c r="B982" s="2"/>
      <c r="C982" s="2"/>
      <c r="I982" s="10"/>
      <c r="J982" s="10"/>
      <c r="K982" s="10"/>
      <c r="L982" s="10"/>
    </row>
    <row r="983" ht="14.25" customHeight="1">
      <c r="A983" s="2"/>
      <c r="B983" s="2"/>
      <c r="C983" s="2"/>
      <c r="I983" s="10"/>
      <c r="J983" s="10"/>
      <c r="K983" s="10"/>
      <c r="L983" s="10"/>
    </row>
    <row r="984" ht="14.25" customHeight="1">
      <c r="A984" s="2"/>
      <c r="B984" s="2"/>
      <c r="C984" s="2"/>
      <c r="I984" s="10"/>
      <c r="J984" s="10"/>
      <c r="K984" s="10"/>
      <c r="L984" s="10"/>
    </row>
    <row r="985" ht="14.25" customHeight="1">
      <c r="A985" s="2"/>
      <c r="B985" s="2"/>
      <c r="C985" s="2"/>
      <c r="I985" s="10"/>
      <c r="J985" s="10"/>
      <c r="K985" s="10"/>
      <c r="L985" s="10"/>
    </row>
    <row r="986" ht="14.25" customHeight="1">
      <c r="A986" s="2"/>
      <c r="B986" s="2"/>
      <c r="C986" s="2"/>
      <c r="I986" s="10"/>
      <c r="J986" s="10"/>
      <c r="K986" s="10"/>
      <c r="L986" s="10"/>
    </row>
    <row r="987" ht="14.25" customHeight="1">
      <c r="A987" s="2"/>
      <c r="B987" s="2"/>
      <c r="C987" s="2"/>
      <c r="I987" s="10"/>
      <c r="J987" s="10"/>
      <c r="K987" s="10"/>
      <c r="L987" s="10"/>
    </row>
    <row r="988" ht="14.25" customHeight="1">
      <c r="A988" s="2"/>
      <c r="B988" s="2"/>
      <c r="C988" s="2"/>
      <c r="I988" s="10"/>
      <c r="J988" s="10"/>
      <c r="K988" s="10"/>
      <c r="L988" s="10"/>
    </row>
    <row r="989" ht="14.25" customHeight="1">
      <c r="A989" s="2"/>
      <c r="B989" s="2"/>
      <c r="C989" s="2"/>
      <c r="I989" s="10"/>
      <c r="J989" s="10"/>
      <c r="K989" s="10"/>
      <c r="L989" s="10"/>
    </row>
    <row r="990" ht="14.25" customHeight="1">
      <c r="A990" s="2"/>
      <c r="B990" s="2"/>
      <c r="C990" s="2"/>
      <c r="I990" s="10"/>
      <c r="J990" s="10"/>
      <c r="K990" s="10"/>
      <c r="L990" s="10"/>
    </row>
    <row r="991" ht="14.25" customHeight="1">
      <c r="A991" s="2"/>
      <c r="B991" s="2"/>
      <c r="C991" s="2"/>
      <c r="I991" s="10"/>
      <c r="J991" s="10"/>
      <c r="K991" s="10"/>
      <c r="L991" s="10"/>
    </row>
    <row r="992" ht="14.25" customHeight="1">
      <c r="A992" s="2"/>
      <c r="B992" s="2"/>
      <c r="C992" s="2"/>
      <c r="I992" s="10"/>
      <c r="J992" s="10"/>
      <c r="K992" s="10"/>
      <c r="L992" s="10"/>
    </row>
    <row r="993" ht="14.25" customHeight="1">
      <c r="A993" s="2"/>
      <c r="B993" s="2"/>
      <c r="C993" s="2"/>
      <c r="I993" s="10"/>
      <c r="J993" s="10"/>
      <c r="K993" s="10"/>
      <c r="L993" s="10"/>
    </row>
    <row r="994" ht="14.25" customHeight="1">
      <c r="A994" s="2"/>
      <c r="B994" s="2"/>
      <c r="C994" s="2"/>
      <c r="I994" s="10"/>
      <c r="J994" s="10"/>
      <c r="K994" s="10"/>
      <c r="L994" s="10"/>
    </row>
    <row r="995" ht="14.25" customHeight="1">
      <c r="A995" s="2"/>
      <c r="B995" s="2"/>
      <c r="C995" s="2"/>
      <c r="I995" s="10"/>
      <c r="J995" s="10"/>
      <c r="K995" s="10"/>
      <c r="L995" s="10"/>
    </row>
    <row r="996" ht="14.25" customHeight="1">
      <c r="A996" s="2"/>
      <c r="B996" s="2"/>
      <c r="C996" s="2"/>
      <c r="I996" s="10"/>
      <c r="J996" s="10"/>
      <c r="K996" s="10"/>
      <c r="L996" s="10"/>
    </row>
    <row r="997" ht="14.25" customHeight="1">
      <c r="A997" s="2"/>
      <c r="B997" s="2"/>
      <c r="C997" s="2"/>
      <c r="I997" s="10"/>
      <c r="J997" s="10"/>
      <c r="K997" s="10"/>
      <c r="L997" s="10"/>
    </row>
    <row r="998" ht="14.25" customHeight="1">
      <c r="A998" s="2"/>
      <c r="B998" s="2"/>
      <c r="C998" s="2"/>
      <c r="I998" s="10"/>
      <c r="J998" s="10"/>
      <c r="K998" s="10"/>
      <c r="L998" s="10"/>
    </row>
    <row r="999" ht="14.25" customHeight="1">
      <c r="A999" s="2"/>
      <c r="B999" s="2"/>
      <c r="C999" s="2"/>
      <c r="I999" s="10"/>
      <c r="J999" s="10"/>
      <c r="K999" s="10"/>
      <c r="L999" s="10"/>
    </row>
    <row r="1000" ht="14.25" customHeight="1">
      <c r="A1000" s="2"/>
      <c r="B1000" s="2"/>
      <c r="C1000" s="2"/>
      <c r="I1000" s="10"/>
      <c r="J1000" s="10"/>
      <c r="K1000" s="10"/>
      <c r="L1000" s="10"/>
    </row>
  </sheetData>
  <mergeCells count="25">
    <mergeCell ref="F8:G8"/>
    <mergeCell ref="F9:F24"/>
    <mergeCell ref="F25:F40"/>
    <mergeCell ref="F41:F56"/>
    <mergeCell ref="F57:F72"/>
    <mergeCell ref="F73:G73"/>
    <mergeCell ref="F74:F89"/>
    <mergeCell ref="F90:F105"/>
    <mergeCell ref="F106:F121"/>
    <mergeCell ref="F122:F137"/>
    <mergeCell ref="F140:I140"/>
    <mergeCell ref="F142:I142"/>
    <mergeCell ref="F144:I144"/>
    <mergeCell ref="F152:L153"/>
    <mergeCell ref="G195:I195"/>
    <mergeCell ref="G196:I196"/>
    <mergeCell ref="G197:I197"/>
    <mergeCell ref="F209:L209"/>
    <mergeCell ref="K156:L156"/>
    <mergeCell ref="G168:I168"/>
    <mergeCell ref="G169:I169"/>
    <mergeCell ref="G170:I170"/>
    <mergeCell ref="F172:I172"/>
    <mergeCell ref="G180:L181"/>
    <mergeCell ref="K183:L183"/>
  </mergeCells>
  <printOptions/>
  <pageMargins bottom="0.52" footer="0.0" header="0.0" left="0.7000000000000001" right="0.5" top="1.6421568627451002"/>
  <pageSetup paperSize="9" scale="54" orientation="portrait"/>
  <headerFooter>
    <oddHeader>&amp;LAKTIVCO BURKINA FASO Quartier Patte d'Oie-Arrdt 12 Secteur 52  S/C  01 BP 1804  Ouagadougou 01 Section IT-Lot 23- parcelle 12  Tel: +226 57 00 85 10  contact@aktivco.eu   RCCM-BFOUA2018B3801   IFU : 00104857A   RNI    DME Centre II &amp;R </oddHead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4.43" defaultRowHeight="15.0"/>
  <cols>
    <col customWidth="1" min="1" max="26" width="11.57"/>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1"/>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1"/>
      <c r="C4" s="1"/>
      <c r="D4" s="1"/>
      <c r="E4" s="1"/>
      <c r="F4" s="1"/>
      <c r="G4" s="1"/>
      <c r="H4" s="1"/>
      <c r="I4" s="1"/>
      <c r="J4" s="1"/>
      <c r="K4" s="1"/>
      <c r="L4" s="1"/>
      <c r="M4" s="1"/>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14.25" customHeight="1">
      <c r="A6" s="1"/>
      <c r="B6" s="1"/>
      <c r="C6" s="1"/>
      <c r="D6" s="1"/>
      <c r="E6" s="1"/>
      <c r="F6" s="1"/>
      <c r="G6" s="1"/>
      <c r="H6" s="1"/>
      <c r="I6" s="1"/>
      <c r="J6" s="1"/>
      <c r="K6" s="1"/>
      <c r="L6" s="1"/>
      <c r="M6" s="1"/>
      <c r="N6" s="1"/>
      <c r="O6" s="1"/>
      <c r="P6" s="1"/>
      <c r="Q6" s="1"/>
      <c r="R6" s="1"/>
      <c r="S6" s="1"/>
      <c r="T6" s="1"/>
      <c r="U6" s="1"/>
      <c r="V6" s="1"/>
      <c r="W6" s="1"/>
      <c r="X6" s="1"/>
      <c r="Y6" s="1"/>
      <c r="Z6" s="1"/>
    </row>
    <row r="7" ht="14.25" customHeight="1">
      <c r="A7" s="1"/>
      <c r="B7" s="1"/>
      <c r="C7" s="1"/>
      <c r="D7" s="1"/>
      <c r="E7" s="1"/>
      <c r="F7" s="1"/>
      <c r="G7" s="1"/>
      <c r="H7" s="1"/>
      <c r="I7" s="1"/>
      <c r="J7" s="1"/>
      <c r="K7" s="1"/>
      <c r="L7" s="1"/>
      <c r="M7" s="1"/>
      <c r="N7" s="1"/>
      <c r="O7" s="1"/>
      <c r="P7" s="1"/>
      <c r="Q7" s="1"/>
      <c r="R7" s="1"/>
      <c r="S7" s="1"/>
      <c r="T7" s="1"/>
      <c r="U7" s="1"/>
      <c r="V7" s="1"/>
      <c r="W7" s="1"/>
      <c r="X7" s="1"/>
      <c r="Y7" s="1"/>
      <c r="Z7" s="1"/>
    </row>
    <row r="8" ht="14.25" customHeight="1">
      <c r="A8" s="1"/>
      <c r="B8" s="1"/>
      <c r="C8" s="1"/>
      <c r="D8" s="1"/>
      <c r="E8" s="1"/>
      <c r="F8" s="1"/>
      <c r="G8" s="1"/>
      <c r="H8" s="1"/>
      <c r="I8" s="1"/>
      <c r="J8" s="1"/>
      <c r="K8" s="1"/>
      <c r="L8" s="1"/>
      <c r="M8" s="1"/>
      <c r="N8" s="1"/>
      <c r="O8" s="1"/>
      <c r="P8" s="1"/>
      <c r="Q8" s="1"/>
      <c r="R8" s="1"/>
      <c r="S8" s="1"/>
      <c r="T8" s="1"/>
      <c r="U8" s="1"/>
      <c r="V8" s="1"/>
      <c r="W8" s="1"/>
      <c r="X8" s="1"/>
      <c r="Y8" s="1"/>
      <c r="Z8" s="1"/>
    </row>
    <row r="9" ht="14.25" customHeight="1">
      <c r="A9" s="1"/>
      <c r="B9" s="1"/>
      <c r="C9" s="1"/>
      <c r="D9" s="1"/>
      <c r="E9" s="1"/>
      <c r="F9" s="1"/>
      <c r="G9" s="1"/>
      <c r="H9" s="1"/>
      <c r="I9" s="1"/>
      <c r="J9" s="1"/>
      <c r="K9" s="1"/>
      <c r="L9" s="1"/>
      <c r="M9" s="1"/>
      <c r="N9" s="1"/>
      <c r="O9" s="1"/>
      <c r="P9" s="1"/>
      <c r="Q9" s="1"/>
      <c r="R9" s="1"/>
      <c r="S9" s="1"/>
      <c r="T9" s="1"/>
      <c r="U9" s="1"/>
      <c r="V9" s="1"/>
      <c r="W9" s="1"/>
      <c r="X9" s="1"/>
      <c r="Y9" s="1"/>
      <c r="Z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000000000000001" right="0.7000000000000001"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outlineLevelCol="1"/>
  <cols>
    <col customWidth="1" min="1" max="1" width="5.86"/>
    <col customWidth="1" min="2" max="3" width="8.14"/>
    <col customWidth="1" min="4" max="4" width="29.0"/>
    <col customWidth="1" min="5" max="5" width="8.86"/>
    <col customWidth="1" min="6" max="6" width="2.0"/>
    <col customWidth="1" min="7" max="7" width="22.43"/>
    <col customWidth="1" min="8" max="8" width="6.43"/>
    <col customWidth="1" min="9" max="9" width="11.14"/>
    <col customWidth="1" min="10" max="10" width="6.43"/>
    <col customWidth="1" min="11" max="11" width="5.86"/>
    <col customWidth="1" min="12" max="12" width="6.14"/>
    <col customWidth="1" min="13" max="14" width="8.14"/>
    <col customWidth="1" min="15" max="15" width="13.14"/>
    <col customWidth="1" min="16" max="16" width="2.43"/>
    <col customWidth="1" min="17" max="17" width="8.43"/>
    <col customWidth="1" min="18" max="18" width="9.14"/>
    <col customWidth="1" min="19" max="19" width="8.86"/>
    <col customWidth="1" min="20" max="20" width="2.43"/>
    <col customWidth="1" min="21" max="21" width="10.29"/>
    <col customWidth="1" min="22" max="22" width="7.86"/>
    <col customWidth="1" min="23" max="23" width="7.57"/>
    <col customWidth="1" min="24" max="24" width="8.14"/>
    <col customWidth="1" min="25" max="25" width="2.43"/>
    <col customWidth="1" min="26" max="26" width="10.43" outlineLevel="1"/>
    <col customWidth="1" min="27" max="27" width="10.57" outlineLevel="1"/>
    <col customWidth="1" min="28" max="28" width="10.14" outlineLevel="1"/>
    <col customWidth="1" min="29" max="29" width="2.43"/>
    <col customWidth="1" min="30" max="30" width="58.71" outlineLevel="1"/>
    <col customWidth="1" min="31" max="31" width="2.43" outlineLevel="1"/>
    <col customWidth="1" min="32" max="32" width="8.29" outlineLevel="1"/>
    <col customWidth="1" min="33" max="33" width="8.14" outlineLevel="1"/>
    <col customWidth="1" min="34" max="34" width="10.14" outlineLevel="1"/>
    <col customWidth="1" min="35" max="35" width="8.29" outlineLevel="1"/>
    <col customWidth="1" min="36" max="36" width="11.86" outlineLevel="1"/>
    <col customWidth="1" min="37" max="37" width="10.57" outlineLevel="1"/>
    <col customWidth="1" min="38" max="38" width="9.57" outlineLevel="1"/>
    <col customWidth="1" min="39" max="39" width="11.43" outlineLevel="1"/>
    <col customWidth="1" min="40" max="40" width="8.29" outlineLevel="1"/>
    <col customWidth="1" min="41" max="41" width="7.57" outlineLevel="1"/>
    <col customWidth="1" min="42" max="42" width="3.43" outlineLevel="1"/>
    <col customWidth="1" min="43" max="43" width="7.57" outlineLevel="1"/>
    <col customWidth="1" min="44" max="44" width="2.43" outlineLevel="1"/>
    <col customWidth="1" min="45" max="45" width="2.43"/>
    <col customWidth="1" min="46" max="63" width="5.0"/>
  </cols>
  <sheetData>
    <row r="1" ht="10.5" customHeight="1">
      <c r="A1" s="113">
        <v>0.0</v>
      </c>
      <c r="B1" s="113">
        <v>1.0</v>
      </c>
      <c r="C1" s="113">
        <v>2.0</v>
      </c>
      <c r="D1" s="114">
        <v>3.0</v>
      </c>
      <c r="E1" s="113">
        <v>4.0</v>
      </c>
      <c r="F1" s="113"/>
      <c r="G1" s="113">
        <v>6.0</v>
      </c>
      <c r="H1" s="113">
        <v>7.0</v>
      </c>
      <c r="I1" s="113">
        <v>8.0</v>
      </c>
      <c r="J1" s="113">
        <v>9.0</v>
      </c>
      <c r="K1" s="113">
        <v>10.0</v>
      </c>
      <c r="L1" s="113">
        <v>11.0</v>
      </c>
      <c r="M1" s="113">
        <v>12.0</v>
      </c>
      <c r="N1" s="113">
        <v>13.0</v>
      </c>
      <c r="O1" s="113">
        <v>14.0</v>
      </c>
      <c r="P1" s="113">
        <v>21.0</v>
      </c>
      <c r="Q1" s="113">
        <v>22.0</v>
      </c>
      <c r="R1" s="113">
        <v>23.0</v>
      </c>
      <c r="S1" s="113">
        <v>24.0</v>
      </c>
      <c r="T1" s="113">
        <v>25.0</v>
      </c>
      <c r="U1" s="113">
        <v>26.0</v>
      </c>
      <c r="V1" s="113">
        <v>27.0</v>
      </c>
      <c r="W1" s="113">
        <v>28.0</v>
      </c>
      <c r="X1" s="113">
        <v>29.0</v>
      </c>
      <c r="Y1" s="113">
        <v>30.0</v>
      </c>
      <c r="Z1" s="113">
        <v>31.0</v>
      </c>
      <c r="AA1" s="113">
        <v>32.0</v>
      </c>
      <c r="AB1" s="113">
        <v>33.0</v>
      </c>
      <c r="AC1" s="113">
        <v>34.0</v>
      </c>
      <c r="AD1" s="113">
        <v>35.0</v>
      </c>
      <c r="AE1" s="113">
        <v>36.0</v>
      </c>
      <c r="AF1" s="113">
        <v>37.0</v>
      </c>
      <c r="AG1" s="113">
        <v>38.0</v>
      </c>
      <c r="AH1" s="113">
        <v>39.0</v>
      </c>
      <c r="AI1" s="113">
        <v>40.0</v>
      </c>
      <c r="AJ1" s="113">
        <v>41.0</v>
      </c>
      <c r="AK1" s="113">
        <v>42.0</v>
      </c>
      <c r="AL1" s="113">
        <v>43.0</v>
      </c>
      <c r="AM1" s="113">
        <v>44.0</v>
      </c>
      <c r="AN1" s="113">
        <v>45.0</v>
      </c>
      <c r="AO1" s="113">
        <v>46.0</v>
      </c>
      <c r="AP1" s="113">
        <v>47.0</v>
      </c>
      <c r="AQ1" s="113">
        <v>48.0</v>
      </c>
      <c r="AR1" s="113">
        <v>49.0</v>
      </c>
      <c r="AS1" s="113">
        <v>50.0</v>
      </c>
      <c r="AT1" s="113"/>
      <c r="AU1" s="113"/>
      <c r="AV1" s="113"/>
      <c r="AW1" s="113"/>
      <c r="AX1" s="113"/>
      <c r="AY1" s="113"/>
      <c r="AZ1" s="113"/>
      <c r="BA1" s="113"/>
      <c r="BB1" s="113"/>
      <c r="BC1" s="113"/>
      <c r="BD1" s="113"/>
      <c r="BE1" s="113"/>
      <c r="BF1" s="113"/>
      <c r="BG1" s="113"/>
      <c r="BH1" s="113"/>
      <c r="BI1" s="113"/>
      <c r="BJ1" s="113"/>
      <c r="BK1" s="113"/>
    </row>
    <row r="2" ht="10.5" customHeight="1">
      <c r="A2" s="113"/>
      <c r="B2" s="113"/>
      <c r="C2" s="113"/>
      <c r="D2" s="114"/>
      <c r="E2" s="113"/>
      <c r="F2" s="113"/>
      <c r="G2" s="113"/>
      <c r="H2" s="113"/>
      <c r="I2" s="113"/>
      <c r="J2" s="115"/>
      <c r="K2" s="115">
        <v>-30830.0</v>
      </c>
      <c r="L2" s="113"/>
      <c r="M2" s="113"/>
      <c r="N2" s="113"/>
      <c r="O2" s="113"/>
      <c r="P2" s="116"/>
      <c r="Q2" s="117">
        <v>44866.0</v>
      </c>
      <c r="R2" s="118"/>
      <c r="S2" s="119"/>
      <c r="T2" s="120"/>
      <c r="U2" s="121"/>
      <c r="V2" s="121"/>
      <c r="W2" s="121"/>
      <c r="X2" s="121"/>
      <c r="Y2" s="121"/>
      <c r="Z2" s="121"/>
      <c r="AA2" s="121"/>
      <c r="AB2" s="121"/>
      <c r="AC2" s="113"/>
      <c r="AD2" s="122"/>
      <c r="AE2" s="122"/>
      <c r="AF2" s="123"/>
      <c r="AG2" s="113"/>
      <c r="AH2" s="113"/>
      <c r="AI2" s="113"/>
      <c r="AJ2" s="113"/>
      <c r="AK2" s="113"/>
      <c r="AL2" s="113"/>
      <c r="AM2" s="113"/>
      <c r="AN2" s="124"/>
      <c r="AO2" s="124"/>
      <c r="AP2" s="124"/>
      <c r="AQ2" s="124"/>
      <c r="AR2" s="124"/>
      <c r="AS2" s="124"/>
      <c r="AT2" s="124"/>
      <c r="AU2" s="124"/>
      <c r="AV2" s="124"/>
      <c r="AW2" s="124"/>
      <c r="AX2" s="124"/>
      <c r="AY2" s="124"/>
      <c r="AZ2" s="124"/>
      <c r="BA2" s="124"/>
      <c r="BB2" s="124"/>
      <c r="BC2" s="124"/>
      <c r="BD2" s="124"/>
      <c r="BE2" s="124"/>
      <c r="BF2" s="124"/>
      <c r="BG2" s="124"/>
      <c r="BH2" s="124"/>
      <c r="BI2" s="124"/>
      <c r="BJ2" s="124"/>
      <c r="BK2" s="124"/>
    </row>
    <row r="3" ht="10.5" customHeight="1">
      <c r="A3" s="113"/>
      <c r="B3" s="113"/>
      <c r="C3" s="113"/>
      <c r="D3" s="114"/>
      <c r="E3" s="113"/>
      <c r="F3" s="113"/>
      <c r="G3" s="113"/>
      <c r="H3" s="113"/>
      <c r="I3" s="113"/>
      <c r="J3" s="113"/>
      <c r="K3" s="113"/>
      <c r="L3" s="113"/>
      <c r="M3" s="113"/>
      <c r="N3" s="113"/>
      <c r="O3" s="113"/>
      <c r="P3" s="116"/>
      <c r="Q3" s="125">
        <f>IFERROR(SUMPRODUCT((Price_Catalogue_Indexation!$O$5:$AS$5=Fichier_de_calcul!Q$4)*(Price_Catalogue_Indexation!$O$6:$AS$6=Fichier_de_calcul!$L3)*(Price_Catalogue_Indexation!$O$7:$AS$7=Fichier_de_calcul!$M3)*(Price_Catalogue_Indexation!$A$14:$A$219=Fichier_de_calcul!$O3)*(Price_Catalogue_Indexation!$C$14:$C$219=Fichier_de_calcul!$N3)*(Price_Catalogue_Indexation!$O$14:$AS$219)),0)</f>
        <v>0</v>
      </c>
      <c r="R3" s="125">
        <f>IFERROR(SUMPRODUCT((Price_Catalogue_Indexation!$O$5:$AS$5=Fichier_de_calcul!R$4)*(Price_Catalogue_Indexation!$O$6:$AS$6=Fichier_de_calcul!$L3)*(Price_Catalogue_Indexation!$O$7:$AS$7=Fichier_de_calcul!$M3)*(Price_Catalogue_Indexation!$A$14:$A$219=Fichier_de_calcul!$O3)*(Price_Catalogue_Indexation!$C$14:$C$219=Fichier_de_calcul!$N3)*(Price_Catalogue_Indexation!$O$14:$AS$219)),0)</f>
        <v>0</v>
      </c>
      <c r="S3" s="126"/>
      <c r="T3" s="120"/>
      <c r="U3" s="121"/>
      <c r="V3" s="121"/>
      <c r="W3" s="121"/>
      <c r="X3" s="121"/>
      <c r="Y3" s="121"/>
      <c r="Z3" s="121"/>
      <c r="AA3" s="121"/>
      <c r="AB3" s="121"/>
      <c r="AC3" s="113"/>
      <c r="AD3" s="122"/>
      <c r="AE3" s="122"/>
      <c r="AF3" s="123"/>
      <c r="AG3" s="113"/>
      <c r="AH3" s="113"/>
      <c r="AI3" s="113"/>
      <c r="AJ3" s="113"/>
      <c r="AK3" s="113"/>
      <c r="AL3" s="127"/>
      <c r="AM3" s="128"/>
      <c r="AN3" s="124"/>
      <c r="AO3" s="124"/>
      <c r="AP3" s="124"/>
      <c r="AQ3" s="124"/>
      <c r="AR3" s="124"/>
      <c r="AS3" s="124"/>
      <c r="AT3" s="124"/>
      <c r="AU3" s="124"/>
      <c r="AV3" s="124"/>
      <c r="AW3" s="124"/>
      <c r="AX3" s="124"/>
      <c r="AY3" s="124"/>
      <c r="AZ3" s="124"/>
      <c r="BA3" s="124"/>
      <c r="BB3" s="124"/>
      <c r="BC3" s="124"/>
      <c r="BD3" s="124"/>
      <c r="BE3" s="124"/>
      <c r="BF3" s="124"/>
      <c r="BG3" s="124"/>
      <c r="BH3" s="124"/>
      <c r="BI3" s="124"/>
      <c r="BJ3" s="124"/>
      <c r="BK3" s="124"/>
    </row>
    <row r="4" ht="10.5" customHeight="1">
      <c r="A4" s="129" t="s">
        <v>67</v>
      </c>
      <c r="B4" s="129" t="s">
        <v>68</v>
      </c>
      <c r="C4" s="129" t="s">
        <v>69</v>
      </c>
      <c r="D4" s="130" t="s">
        <v>70</v>
      </c>
      <c r="E4" s="131" t="s">
        <v>71</v>
      </c>
      <c r="F4" s="113"/>
      <c r="G4" s="132" t="s">
        <v>72</v>
      </c>
      <c r="H4" s="132" t="s">
        <v>73</v>
      </c>
      <c r="I4" s="132" t="s">
        <v>74</v>
      </c>
      <c r="J4" s="132" t="s">
        <v>75</v>
      </c>
      <c r="K4" s="132" t="s">
        <v>76</v>
      </c>
      <c r="L4" s="132" t="s">
        <v>77</v>
      </c>
      <c r="M4" s="132" t="s">
        <v>78</v>
      </c>
      <c r="N4" s="132" t="s">
        <v>79</v>
      </c>
      <c r="O4" s="132" t="s">
        <v>80</v>
      </c>
      <c r="P4" s="133"/>
      <c r="Q4" s="134" t="s">
        <v>81</v>
      </c>
      <c r="R4" s="134" t="s">
        <v>82</v>
      </c>
      <c r="S4" s="134" t="s">
        <v>83</v>
      </c>
      <c r="T4" s="135"/>
      <c r="U4" s="134" t="s">
        <v>84</v>
      </c>
      <c r="V4" s="134" t="s">
        <v>85</v>
      </c>
      <c r="W4" s="134" t="s">
        <v>86</v>
      </c>
      <c r="X4" s="136" t="s">
        <v>87</v>
      </c>
      <c r="Y4" s="135"/>
      <c r="Z4" s="136" t="s">
        <v>88</v>
      </c>
      <c r="AA4" s="137" t="s">
        <v>89</v>
      </c>
      <c r="AB4" s="137" t="s">
        <v>90</v>
      </c>
      <c r="AC4" s="138"/>
      <c r="AD4" s="139" t="s">
        <v>91</v>
      </c>
      <c r="AE4" s="140"/>
      <c r="AF4" s="141" t="s">
        <v>92</v>
      </c>
      <c r="AG4" s="141" t="s">
        <v>93</v>
      </c>
      <c r="AH4" s="141" t="s">
        <v>94</v>
      </c>
      <c r="AI4" s="142" t="s">
        <v>92</v>
      </c>
      <c r="AJ4" s="142" t="s">
        <v>95</v>
      </c>
      <c r="AK4" s="142" t="s">
        <v>96</v>
      </c>
      <c r="AL4" s="143" t="s">
        <v>97</v>
      </c>
      <c r="AM4" s="143" t="s">
        <v>98</v>
      </c>
      <c r="AN4" s="143" t="s">
        <v>92</v>
      </c>
      <c r="AO4" s="138"/>
      <c r="AP4" s="138"/>
      <c r="AQ4" s="138"/>
      <c r="AR4" s="138"/>
      <c r="AS4" s="138"/>
      <c r="AT4" s="138"/>
      <c r="AU4" s="138"/>
      <c r="AV4" s="138"/>
      <c r="AW4" s="138"/>
      <c r="AX4" s="138"/>
      <c r="AY4" s="138"/>
      <c r="AZ4" s="138"/>
      <c r="BA4" s="138"/>
      <c r="BB4" s="138"/>
      <c r="BC4" s="138"/>
      <c r="BD4" s="138"/>
      <c r="BE4" s="138"/>
      <c r="BF4" s="138"/>
      <c r="BG4" s="138"/>
      <c r="BH4" s="138"/>
      <c r="BI4" s="138"/>
      <c r="BJ4" s="138"/>
      <c r="BK4" s="138"/>
    </row>
    <row r="5" ht="10.5" customHeight="1">
      <c r="A5" s="144">
        <v>1.0</v>
      </c>
      <c r="B5" s="144" t="s">
        <v>99</v>
      </c>
      <c r="C5" s="144" t="s">
        <v>100</v>
      </c>
      <c r="D5" s="145" t="s">
        <v>101</v>
      </c>
      <c r="E5" s="146" t="s">
        <v>0</v>
      </c>
      <c r="F5" s="147"/>
      <c r="G5" s="148" t="s">
        <v>102</v>
      </c>
      <c r="H5" s="148"/>
      <c r="I5" s="148" t="s">
        <v>0</v>
      </c>
      <c r="J5" s="148" t="s">
        <v>0</v>
      </c>
      <c r="K5" s="148" t="s">
        <v>103</v>
      </c>
      <c r="L5" s="149" t="s">
        <v>16</v>
      </c>
      <c r="M5" s="148" t="s">
        <v>15</v>
      </c>
      <c r="N5" s="148">
        <v>1500.0</v>
      </c>
      <c r="O5" s="149" t="s">
        <v>30</v>
      </c>
      <c r="P5" s="150"/>
      <c r="Q5" s="149">
        <f>IFERROR(SUMPRODUCT((Price_Catalogue_Indexation!$O$5:$AS$5=Fichier_de_calcul!Q$4)*(Price_Catalogue_Indexation!$O$6:$AS$6=Fichier_de_calcul!$L5)*(Price_Catalogue_Indexation!$O$7:$AS$7=Fichier_de_calcul!$M5)*(Price_Catalogue_Indexation!$A$14:$A$219=Fichier_de_calcul!$O5)*(Price_Catalogue_Indexation!$C$14:$C$219=Fichier_de_calcul!$N5)*(Price_Catalogue_Indexation!$O$14:$AS$219)),0)</f>
        <v>43520.37879</v>
      </c>
      <c r="R5" s="149">
        <f>IFERROR(SUMPRODUCT((Price_Catalogue_Indexation!$O$5:$AS$5=Fichier_de_calcul!R$4)*(Price_Catalogue_Indexation!$O$6:$AS$6=Fichier_de_calcul!$L5)*(Price_Catalogue_Indexation!$O$7:$AS$7=Fichier_de_calcul!$M5)*(Price_Catalogue_Indexation!$A$14:$A$219=Fichier_de_calcul!$O5)*(Price_Catalogue_Indexation!$C$14:$C$219=Fichier_de_calcul!$N5)*(Price_Catalogue_Indexation!$O$14:$AS$219)),0)</f>
        <v>139478.2778</v>
      </c>
      <c r="S5" s="149">
        <f>IFERROR(SUMPRODUCT((Price_Catalogue_Indexation!$O$5:$AS$5=Fichier_de_calcul!S$4)*(Price_Catalogue_Indexation!$O$6:$AS$6=Fichier_de_calcul!$L5)*(Price_Catalogue_Indexation!$O$7:$AS$7=Fichier_de_calcul!$M5)*(Price_Catalogue_Indexation!$A$14:$A$219=Fichier_de_calcul!$O5)*(Price_Catalogue_Indexation!$C$14:$C$219=Fichier_de_calcul!$N5)*(Price_Catalogue_Indexation!$O$14:$AS$219)),0)</f>
        <v>224814.8797</v>
      </c>
      <c r="T5" s="150"/>
      <c r="U5" s="149">
        <f>IF(E5="YES",'Autres_hypothèses'!$E$3,0)</f>
        <v>26225.58067</v>
      </c>
      <c r="V5" s="149">
        <f>IF(J5="YES",'Autres_hypothèses'!$E$4,0)</f>
        <v>75000</v>
      </c>
      <c r="W5" s="149">
        <f t="shared" ref="W5:W16" si="1">-47*655.957</f>
        <v>-30829.979</v>
      </c>
      <c r="X5" s="151">
        <f>S5*Facture_pour_Orange!$K$142+Fichier_de_calcul!Q5*Facture_pour_Orange!$K$144+Fichier_de_calcul!U5*Facture_pour_Orange!$K$172</f>
        <v>-16197.34069</v>
      </c>
      <c r="Y5" s="152"/>
      <c r="Z5" s="151">
        <f t="shared" ref="Z5:Z741" si="2">SUM(U5:X5,Q5:S5)</f>
        <v>462011.7973</v>
      </c>
      <c r="AA5" s="149">
        <f t="shared" ref="AA5:AA741" si="3">Z5*0.18</f>
        <v>83162.12351</v>
      </c>
      <c r="AB5" s="149">
        <f t="shared" ref="AB5:AB741" si="4">SUM(Z5:AA5)</f>
        <v>545173.9208</v>
      </c>
      <c r="AC5" s="150"/>
      <c r="AD5" s="153"/>
      <c r="AE5" s="154"/>
      <c r="AF5" s="155"/>
      <c r="AG5" s="155"/>
      <c r="AH5" s="156"/>
      <c r="AI5" s="155"/>
      <c r="AJ5" s="155"/>
      <c r="AK5" s="157"/>
      <c r="AL5" s="155"/>
      <c r="AM5" s="157"/>
      <c r="AN5" s="155"/>
      <c r="AO5" s="158"/>
      <c r="AP5" s="158"/>
      <c r="AQ5" s="158"/>
      <c r="AR5" s="152"/>
      <c r="AS5" s="152"/>
      <c r="AT5" s="152"/>
      <c r="AU5" s="152"/>
      <c r="AV5" s="152"/>
      <c r="AW5" s="152"/>
      <c r="AX5" s="152"/>
      <c r="AY5" s="152"/>
      <c r="AZ5" s="152"/>
      <c r="BA5" s="152"/>
      <c r="BB5" s="152"/>
      <c r="BC5" s="152"/>
      <c r="BD5" s="152"/>
      <c r="BE5" s="152"/>
      <c r="BF5" s="152"/>
      <c r="BG5" s="152"/>
      <c r="BH5" s="152"/>
      <c r="BI5" s="152"/>
      <c r="BJ5" s="152"/>
      <c r="BK5" s="152"/>
    </row>
    <row r="6" ht="10.5" customHeight="1">
      <c r="A6" s="144">
        <v>2.0</v>
      </c>
      <c r="B6" s="144" t="s">
        <v>104</v>
      </c>
      <c r="C6" s="144" t="s">
        <v>105</v>
      </c>
      <c r="D6" s="159" t="s">
        <v>106</v>
      </c>
      <c r="E6" s="146" t="s">
        <v>0</v>
      </c>
      <c r="F6" s="147"/>
      <c r="G6" s="149" t="s">
        <v>102</v>
      </c>
      <c r="H6" s="149"/>
      <c r="I6" s="149" t="s">
        <v>0</v>
      </c>
      <c r="J6" s="149" t="s">
        <v>0</v>
      </c>
      <c r="K6" s="149" t="s">
        <v>107</v>
      </c>
      <c r="L6" s="149" t="s">
        <v>16</v>
      </c>
      <c r="M6" s="149" t="s">
        <v>15</v>
      </c>
      <c r="N6" s="149">
        <v>2000.0</v>
      </c>
      <c r="O6" s="149" t="s">
        <v>23</v>
      </c>
      <c r="P6" s="150"/>
      <c r="Q6" s="149">
        <f>IFERROR(SUMPRODUCT((Price_Catalogue_Indexation!$O$5:$AS$5=Fichier_de_calcul!Q$4)*(Price_Catalogue_Indexation!$O$6:$AS$6=Fichier_de_calcul!$L6)*(Price_Catalogue_Indexation!$O$7:$AS$7=Fichier_de_calcul!$M6)*(Price_Catalogue_Indexation!$A$14:$A$219=Fichier_de_calcul!$O6)*(Price_Catalogue_Indexation!$C$14:$C$219=Fichier_de_calcul!$N6)*(Price_Catalogue_Indexation!$O$14:$AS$219)),0)</f>
        <v>67436.18321</v>
      </c>
      <c r="R6" s="149">
        <f>IFERROR(SUMPRODUCT((Price_Catalogue_Indexation!$O$5:$AS$5=Fichier_de_calcul!R$4)*(Price_Catalogue_Indexation!$O$6:$AS$6=Fichier_de_calcul!$L6)*(Price_Catalogue_Indexation!$O$7:$AS$7=Fichier_de_calcul!$M6)*(Price_Catalogue_Indexation!$A$14:$A$219=Fichier_de_calcul!$O6)*(Price_Catalogue_Indexation!$C$14:$C$219=Fichier_de_calcul!$N6)*(Price_Catalogue_Indexation!$O$14:$AS$219)),0)</f>
        <v>89451.27082</v>
      </c>
      <c r="S6" s="149">
        <f>IFERROR(SUMPRODUCT((Price_Catalogue_Indexation!$O$5:$AS$5=Fichier_de_calcul!S$4)*(Price_Catalogue_Indexation!$O$6:$AS$6=Fichier_de_calcul!$L6)*(Price_Catalogue_Indexation!$O$7:$AS$7=Fichier_de_calcul!$M6)*(Price_Catalogue_Indexation!$A$14:$A$219=Fichier_de_calcul!$O6)*(Price_Catalogue_Indexation!$C$14:$C$219=Fichier_de_calcul!$N6)*(Price_Catalogue_Indexation!$O$14:$AS$219)),0)</f>
        <v>519741.3304</v>
      </c>
      <c r="T6" s="150"/>
      <c r="U6" s="149">
        <f>IF(E6="YES",'Autres_hypothèses'!$E$3,0)</f>
        <v>26225.58067</v>
      </c>
      <c r="V6" s="149">
        <f>IF(J6="YES",'Autres_hypothèses'!$E$4,0)</f>
        <v>75000</v>
      </c>
      <c r="W6" s="149">
        <f t="shared" si="1"/>
        <v>-30829.979</v>
      </c>
      <c r="X6" s="151">
        <f>S6*Facture_pour_Orange!$K$142+Fichier_de_calcul!Q6*Facture_pour_Orange!$K$144+Fichier_de_calcul!U6*Facture_pour_Orange!$K$172</f>
        <v>-23929.76608</v>
      </c>
      <c r="Y6" s="152"/>
      <c r="Z6" s="151">
        <f t="shared" si="2"/>
        <v>723094.62</v>
      </c>
      <c r="AA6" s="149">
        <f t="shared" si="3"/>
        <v>130157.0316</v>
      </c>
      <c r="AB6" s="149">
        <f t="shared" si="4"/>
        <v>853251.6516</v>
      </c>
      <c r="AC6" s="150"/>
      <c r="AD6" s="153"/>
      <c r="AE6" s="154"/>
      <c r="AF6" s="155"/>
      <c r="AG6" s="155"/>
      <c r="AH6" s="160"/>
      <c r="AI6" s="155"/>
      <c r="AJ6" s="155"/>
      <c r="AK6" s="161"/>
      <c r="AL6" s="155"/>
      <c r="AM6" s="162"/>
      <c r="AN6" s="155"/>
      <c r="AO6" s="158"/>
      <c r="AP6" s="158"/>
      <c r="AQ6" s="158"/>
      <c r="AR6" s="152"/>
      <c r="AS6" s="152"/>
      <c r="AT6" s="152"/>
      <c r="AU6" s="152"/>
      <c r="AV6" s="152"/>
      <c r="AW6" s="152"/>
      <c r="AX6" s="152"/>
      <c r="AY6" s="152"/>
      <c r="AZ6" s="152"/>
      <c r="BA6" s="152"/>
      <c r="BB6" s="152"/>
      <c r="BC6" s="152"/>
      <c r="BD6" s="152"/>
      <c r="BE6" s="152"/>
      <c r="BF6" s="152"/>
      <c r="BG6" s="152"/>
      <c r="BH6" s="152"/>
      <c r="BI6" s="152"/>
      <c r="BJ6" s="152"/>
      <c r="BK6" s="152"/>
    </row>
    <row r="7" ht="10.5" customHeight="1">
      <c r="A7" s="144">
        <v>3.0</v>
      </c>
      <c r="B7" s="144" t="s">
        <v>108</v>
      </c>
      <c r="C7" s="144" t="s">
        <v>109</v>
      </c>
      <c r="D7" s="159" t="s">
        <v>110</v>
      </c>
      <c r="E7" s="146" t="s">
        <v>0</v>
      </c>
      <c r="F7" s="147"/>
      <c r="G7" s="149" t="s">
        <v>102</v>
      </c>
      <c r="H7" s="149"/>
      <c r="I7" s="149" t="s">
        <v>0</v>
      </c>
      <c r="J7" s="149" t="s">
        <v>0</v>
      </c>
      <c r="K7" s="149" t="s">
        <v>111</v>
      </c>
      <c r="L7" s="149" t="s">
        <v>38</v>
      </c>
      <c r="M7" s="149" t="s">
        <v>42</v>
      </c>
      <c r="N7" s="149">
        <v>3000.0</v>
      </c>
      <c r="O7" s="149" t="s">
        <v>30</v>
      </c>
      <c r="P7" s="150"/>
      <c r="Q7" s="149">
        <f>IFERROR(SUMPRODUCT((Price_Catalogue_Indexation!$O$5:$AS$5=Fichier_de_calcul!Q$4)*(Price_Catalogue_Indexation!$O$6:$AS$6=Fichier_de_calcul!$L7)*(Price_Catalogue_Indexation!$O$7:$AS$7=Fichier_de_calcul!$M7)*(Price_Catalogue_Indexation!$A$14:$A$219=Fichier_de_calcul!$O7)*(Price_Catalogue_Indexation!$C$14:$C$219=Fichier_de_calcul!$N7)*(Price_Catalogue_Indexation!$O$14:$AS$219)),0)</f>
        <v>43712.60131</v>
      </c>
      <c r="R7" s="149">
        <f>IFERROR(SUMPRODUCT((Price_Catalogue_Indexation!$O$5:$AS$5=Fichier_de_calcul!R$4)*(Price_Catalogue_Indexation!$O$6:$AS$6=Fichier_de_calcul!$L7)*(Price_Catalogue_Indexation!$O$7:$AS$7=Fichier_de_calcul!$M7)*(Price_Catalogue_Indexation!$A$14:$A$219=Fichier_de_calcul!$O7)*(Price_Catalogue_Indexation!$C$14:$C$219=Fichier_de_calcul!$N7)*(Price_Catalogue_Indexation!$O$14:$AS$219)),0)</f>
        <v>225810.1148</v>
      </c>
      <c r="S7" s="149">
        <f>IFERROR(SUMPRODUCT((Price_Catalogue_Indexation!$O$5:$AS$5=Fichier_de_calcul!S$4)*(Price_Catalogue_Indexation!$O$6:$AS$6=Fichier_de_calcul!$L7)*(Price_Catalogue_Indexation!$O$7:$AS$7=Fichier_de_calcul!$M7)*(Price_Catalogue_Indexation!$A$14:$A$219=Fichier_de_calcul!$O7)*(Price_Catalogue_Indexation!$C$14:$C$219=Fichier_de_calcul!$N7)*(Price_Catalogue_Indexation!$O$14:$AS$219)),0)</f>
        <v>244625.3379</v>
      </c>
      <c r="T7" s="150"/>
      <c r="U7" s="149">
        <f>IF(E7="YES",'Autres_hypothèses'!$E$3,0)</f>
        <v>26225.58067</v>
      </c>
      <c r="V7" s="149">
        <f>IF(J7="YES",'Autres_hypothèses'!$E$4,0)</f>
        <v>75000</v>
      </c>
      <c r="W7" s="149">
        <f t="shared" si="1"/>
        <v>-30829.979</v>
      </c>
      <c r="X7" s="151">
        <f>S7*Facture_pour_Orange!$K$142+Fichier_de_calcul!Q7*Facture_pour_Orange!$K$144+Fichier_de_calcul!U7*Facture_pour_Orange!$K$172</f>
        <v>-16433.88978</v>
      </c>
      <c r="Y7" s="152"/>
      <c r="Z7" s="151">
        <f t="shared" si="2"/>
        <v>568109.7659</v>
      </c>
      <c r="AA7" s="149">
        <f t="shared" si="3"/>
        <v>102259.7579</v>
      </c>
      <c r="AB7" s="149">
        <f t="shared" si="4"/>
        <v>670369.5238</v>
      </c>
      <c r="AC7" s="150"/>
      <c r="AD7" s="153"/>
      <c r="AE7" s="154"/>
      <c r="AF7" s="155"/>
      <c r="AG7" s="155"/>
      <c r="AH7" s="160"/>
      <c r="AI7" s="155"/>
      <c r="AJ7" s="155"/>
      <c r="AK7" s="161"/>
      <c r="AL7" s="155"/>
      <c r="AM7" s="162"/>
      <c r="AN7" s="155"/>
      <c r="AO7" s="158"/>
      <c r="AP7" s="158"/>
      <c r="AQ7" s="158"/>
      <c r="AR7" s="152"/>
      <c r="AS7" s="152"/>
      <c r="AT7" s="152"/>
      <c r="AU7" s="152"/>
      <c r="AV7" s="152"/>
      <c r="AW7" s="152"/>
      <c r="AX7" s="152"/>
      <c r="AY7" s="152"/>
      <c r="AZ7" s="152"/>
      <c r="BA7" s="152"/>
      <c r="BB7" s="152"/>
      <c r="BC7" s="152"/>
      <c r="BD7" s="152"/>
      <c r="BE7" s="152"/>
      <c r="BF7" s="152"/>
      <c r="BG7" s="152"/>
      <c r="BH7" s="152"/>
      <c r="BI7" s="152"/>
      <c r="BJ7" s="152"/>
      <c r="BK7" s="152"/>
    </row>
    <row r="8" ht="10.5" customHeight="1">
      <c r="A8" s="144">
        <v>4.0</v>
      </c>
      <c r="B8" s="144" t="s">
        <v>112</v>
      </c>
      <c r="C8" s="144" t="s">
        <v>113</v>
      </c>
      <c r="D8" s="145" t="s">
        <v>114</v>
      </c>
      <c r="E8" s="146" t="s">
        <v>0</v>
      </c>
      <c r="F8" s="147"/>
      <c r="G8" s="149" t="s">
        <v>102</v>
      </c>
      <c r="H8" s="149"/>
      <c r="I8" s="149" t="s">
        <v>0</v>
      </c>
      <c r="J8" s="149" t="s">
        <v>0</v>
      </c>
      <c r="K8" s="149" t="s">
        <v>111</v>
      </c>
      <c r="L8" s="149" t="s">
        <v>38</v>
      </c>
      <c r="M8" s="149" t="s">
        <v>42</v>
      </c>
      <c r="N8" s="149">
        <v>1000.0</v>
      </c>
      <c r="O8" s="149" t="s">
        <v>28</v>
      </c>
      <c r="P8" s="150"/>
      <c r="Q8" s="149">
        <f>IFERROR(SUMPRODUCT((Price_Catalogue_Indexation!$O$5:$AS$5=Fichier_de_calcul!Q$4)*(Price_Catalogue_Indexation!$O$6:$AS$6=Fichier_de_calcul!$L8)*(Price_Catalogue_Indexation!$O$7:$AS$7=Fichier_de_calcul!$M8)*(Price_Catalogue_Indexation!$A$14:$A$219=Fichier_de_calcul!$O8)*(Price_Catalogue_Indexation!$C$14:$C$219=Fichier_de_calcul!$N8)*(Price_Catalogue_Indexation!$O$14:$AS$219)),0)</f>
        <v>42495.63609</v>
      </c>
      <c r="R8" s="149">
        <f>IFERROR(SUMPRODUCT((Price_Catalogue_Indexation!$O$5:$AS$5=Fichier_de_calcul!R$4)*(Price_Catalogue_Indexation!$O$6:$AS$6=Fichier_de_calcul!$L8)*(Price_Catalogue_Indexation!$O$7:$AS$7=Fichier_de_calcul!$M8)*(Price_Catalogue_Indexation!$A$14:$A$219=Fichier_de_calcul!$O8)*(Price_Catalogue_Indexation!$C$14:$C$219=Fichier_de_calcul!$N8)*(Price_Catalogue_Indexation!$O$14:$AS$219)),0)</f>
        <v>109637.2142</v>
      </c>
      <c r="S8" s="149">
        <f>IFERROR(SUMPRODUCT((Price_Catalogue_Indexation!$O$5:$AS$5=Fichier_de_calcul!S$4)*(Price_Catalogue_Indexation!$O$6:$AS$6=Fichier_de_calcul!$L8)*(Price_Catalogue_Indexation!$O$7:$AS$7=Fichier_de_calcul!$M8)*(Price_Catalogue_Indexation!$A$14:$A$219=Fichier_de_calcul!$O8)*(Price_Catalogue_Indexation!$C$14:$C$219=Fichier_de_calcul!$N8)*(Price_Catalogue_Indexation!$O$14:$AS$219)),0)</f>
        <v>162543.7188</v>
      </c>
      <c r="T8" s="150"/>
      <c r="U8" s="149">
        <f>IF(E8="YES",'Autres_hypothèses'!$E$3,0)</f>
        <v>26225.58067</v>
      </c>
      <c r="V8" s="149">
        <f>IF(J8="YES",'Autres_hypothèses'!$E$4,0)</f>
        <v>75000</v>
      </c>
      <c r="W8" s="149">
        <f t="shared" si="1"/>
        <v>-30829.979</v>
      </c>
      <c r="X8" s="151">
        <f>S8*Facture_pour_Orange!$K$142+Fichier_de_calcul!Q8*Facture_pour_Orange!$K$144+Fichier_de_calcul!U8*Facture_pour_Orange!$K$172</f>
        <v>-15369.68054</v>
      </c>
      <c r="Y8" s="152"/>
      <c r="Z8" s="151">
        <f t="shared" si="2"/>
        <v>369702.4902</v>
      </c>
      <c r="AA8" s="149">
        <f t="shared" si="3"/>
        <v>66546.44824</v>
      </c>
      <c r="AB8" s="149">
        <f t="shared" si="4"/>
        <v>436248.9385</v>
      </c>
      <c r="AC8" s="150"/>
      <c r="AD8" s="153"/>
      <c r="AE8" s="154"/>
      <c r="AF8" s="155"/>
      <c r="AG8" s="155"/>
      <c r="AH8" s="160"/>
      <c r="AI8" s="155"/>
      <c r="AJ8" s="155"/>
      <c r="AK8" s="161"/>
      <c r="AL8" s="155"/>
      <c r="AM8" s="162"/>
      <c r="AN8" s="155"/>
      <c r="AO8" s="158"/>
      <c r="AP8" s="158"/>
      <c r="AQ8" s="158"/>
      <c r="AR8" s="152"/>
      <c r="AS8" s="152"/>
      <c r="AT8" s="152"/>
      <c r="AU8" s="152"/>
      <c r="AV8" s="152"/>
      <c r="AW8" s="152"/>
      <c r="AX8" s="152"/>
      <c r="AY8" s="152"/>
      <c r="AZ8" s="152"/>
      <c r="BA8" s="152"/>
      <c r="BB8" s="152"/>
      <c r="BC8" s="152"/>
      <c r="BD8" s="152"/>
      <c r="BE8" s="152"/>
      <c r="BF8" s="152"/>
      <c r="BG8" s="152"/>
      <c r="BH8" s="152"/>
      <c r="BI8" s="152"/>
      <c r="BJ8" s="152"/>
      <c r="BK8" s="152"/>
    </row>
    <row r="9" ht="10.5" customHeight="1">
      <c r="A9" s="144">
        <v>5.0</v>
      </c>
      <c r="B9" s="144"/>
      <c r="C9" s="144" t="s">
        <v>115</v>
      </c>
      <c r="D9" s="159" t="s">
        <v>116</v>
      </c>
      <c r="E9" s="146" t="s">
        <v>0</v>
      </c>
      <c r="F9" s="147"/>
      <c r="G9" s="149" t="s">
        <v>102</v>
      </c>
      <c r="H9" s="149"/>
      <c r="I9" s="149" t="s">
        <v>0</v>
      </c>
      <c r="J9" s="149" t="s">
        <v>0</v>
      </c>
      <c r="K9" s="149" t="s">
        <v>103</v>
      </c>
      <c r="L9" s="149" t="s">
        <v>13</v>
      </c>
      <c r="M9" s="149" t="s">
        <v>15</v>
      </c>
      <c r="N9" s="149">
        <v>4000.0</v>
      </c>
      <c r="O9" s="149" t="s">
        <v>30</v>
      </c>
      <c r="P9" s="150"/>
      <c r="Q9" s="149">
        <f>IFERROR(SUMPRODUCT((Price_Catalogue_Indexation!$O$5:$AS$5=Fichier_de_calcul!Q$4)*(Price_Catalogue_Indexation!$O$6:$AS$6=Fichier_de_calcul!$L9)*(Price_Catalogue_Indexation!$O$7:$AS$7=Fichier_de_calcul!$M9)*(Price_Catalogue_Indexation!$A$14:$A$219=Fichier_de_calcul!$O9)*(Price_Catalogue_Indexation!$C$14:$C$219=Fichier_de_calcul!$N9)*(Price_Catalogue_Indexation!$O$14:$AS$219)),0)</f>
        <v>44216.19419</v>
      </c>
      <c r="R9" s="149">
        <f>IFERROR(SUMPRODUCT((Price_Catalogue_Indexation!$O$5:$AS$5=Fichier_de_calcul!R$4)*(Price_Catalogue_Indexation!$O$6:$AS$6=Fichier_de_calcul!$L9)*(Price_Catalogue_Indexation!$O$7:$AS$7=Fichier_de_calcul!$M9)*(Price_Catalogue_Indexation!$A$14:$A$219=Fichier_de_calcul!$O9)*(Price_Catalogue_Indexation!$C$14:$C$219=Fichier_de_calcul!$N9)*(Price_Catalogue_Indexation!$O$14:$AS$219)),0)</f>
        <v>364093.355</v>
      </c>
      <c r="S9" s="149">
        <f>IFERROR(SUMPRODUCT((Price_Catalogue_Indexation!$O$5:$AS$5=Fichier_de_calcul!S$4)*(Price_Catalogue_Indexation!$O$6:$AS$6=Fichier_de_calcul!$L9)*(Price_Catalogue_Indexation!$O$7:$AS$7=Fichier_de_calcul!$M9)*(Price_Catalogue_Indexation!$A$14:$A$219=Fichier_de_calcul!$O9)*(Price_Catalogue_Indexation!$C$14:$C$219=Fichier_de_calcul!$N9)*(Price_Catalogue_Indexation!$O$14:$AS$219)),0)</f>
        <v>290079.9735</v>
      </c>
      <c r="T9" s="150"/>
      <c r="U9" s="149">
        <f>IF(E9="YES",'Autres_hypothèses'!$E$3,0)</f>
        <v>26225.58067</v>
      </c>
      <c r="V9" s="149">
        <f>IF(J9="YES",'Autres_hypothèses'!$E$4,0)</f>
        <v>75000</v>
      </c>
      <c r="W9" s="149">
        <f t="shared" si="1"/>
        <v>-30829.979</v>
      </c>
      <c r="X9" s="151">
        <f>S9*Facture_pour_Orange!$K$142+Fichier_de_calcul!Q9*Facture_pour_Orange!$K$144+Fichier_de_calcul!U9*Facture_pour_Orange!$K$172</f>
        <v>-16989.15471</v>
      </c>
      <c r="Y9" s="152"/>
      <c r="Z9" s="151">
        <f t="shared" si="2"/>
        <v>751795.9697</v>
      </c>
      <c r="AA9" s="149">
        <f t="shared" si="3"/>
        <v>135323.2745</v>
      </c>
      <c r="AB9" s="149">
        <f t="shared" si="4"/>
        <v>887119.2442</v>
      </c>
      <c r="AC9" s="150"/>
      <c r="AD9" s="153"/>
      <c r="AE9" s="154"/>
      <c r="AF9" s="155"/>
      <c r="AG9" s="155"/>
      <c r="AH9" s="160"/>
      <c r="AI9" s="155"/>
      <c r="AJ9" s="155"/>
      <c r="AK9" s="161"/>
      <c r="AL9" s="155"/>
      <c r="AM9" s="162"/>
      <c r="AN9" s="155"/>
      <c r="AO9" s="158"/>
      <c r="AP9" s="158"/>
      <c r="AQ9" s="158"/>
      <c r="AR9" s="152"/>
      <c r="AS9" s="152"/>
      <c r="AT9" s="152"/>
      <c r="AU9" s="152"/>
      <c r="AV9" s="152"/>
      <c r="AW9" s="152"/>
      <c r="AX9" s="152"/>
      <c r="AY9" s="152"/>
      <c r="AZ9" s="152"/>
      <c r="BA9" s="152"/>
      <c r="BB9" s="152"/>
      <c r="BC9" s="152"/>
      <c r="BD9" s="152"/>
      <c r="BE9" s="152"/>
      <c r="BF9" s="152"/>
      <c r="BG9" s="152"/>
      <c r="BH9" s="152"/>
      <c r="BI9" s="152"/>
      <c r="BJ9" s="152"/>
      <c r="BK9" s="152"/>
    </row>
    <row r="10" ht="10.5" customHeight="1">
      <c r="A10" s="144">
        <v>6.0</v>
      </c>
      <c r="B10" s="144"/>
      <c r="C10" s="144" t="s">
        <v>117</v>
      </c>
      <c r="D10" s="159" t="s">
        <v>118</v>
      </c>
      <c r="E10" s="146" t="s">
        <v>0</v>
      </c>
      <c r="F10" s="147"/>
      <c r="G10" s="149" t="s">
        <v>102</v>
      </c>
      <c r="H10" s="149"/>
      <c r="I10" s="149" t="s">
        <v>0</v>
      </c>
      <c r="J10" s="149" t="s">
        <v>0</v>
      </c>
      <c r="K10" s="149" t="s">
        <v>107</v>
      </c>
      <c r="L10" s="149" t="s">
        <v>39</v>
      </c>
      <c r="M10" s="149" t="s">
        <v>42</v>
      </c>
      <c r="N10" s="149">
        <v>500.0</v>
      </c>
      <c r="O10" s="149" t="s">
        <v>27</v>
      </c>
      <c r="P10" s="150"/>
      <c r="Q10" s="149">
        <f>IFERROR(SUMPRODUCT((Price_Catalogue_Indexation!$O$5:$AS$5=Fichier_de_calcul!Q$4)*(Price_Catalogue_Indexation!$O$6:$AS$6=Fichier_de_calcul!$L10)*(Price_Catalogue_Indexation!$O$7:$AS$7=Fichier_de_calcul!$M10)*(Price_Catalogue_Indexation!$A$14:$A$219=Fichier_de_calcul!$O10)*(Price_Catalogue_Indexation!$C$14:$C$219=Fichier_de_calcul!$N10)*(Price_Catalogue_Indexation!$O$14:$AS$219)),0)</f>
        <v>42426.1778</v>
      </c>
      <c r="R10" s="149">
        <f>IFERROR(SUMPRODUCT((Price_Catalogue_Indexation!$O$5:$AS$5=Fichier_de_calcul!R$4)*(Price_Catalogue_Indexation!$O$6:$AS$6=Fichier_de_calcul!$L10)*(Price_Catalogue_Indexation!$O$7:$AS$7=Fichier_de_calcul!$M10)*(Price_Catalogue_Indexation!$A$14:$A$219=Fichier_de_calcul!$O10)*(Price_Catalogue_Indexation!$C$14:$C$219=Fichier_de_calcul!$N10)*(Price_Catalogue_Indexation!$O$14:$AS$219)),0)</f>
        <v>52698.57052</v>
      </c>
      <c r="S10" s="149">
        <f>IFERROR(SUMPRODUCT((Price_Catalogue_Indexation!$O$5:$AS$5=Fichier_de_calcul!S$4)*(Price_Catalogue_Indexation!$O$6:$AS$6=Fichier_de_calcul!$L10)*(Price_Catalogue_Indexation!$O$7:$AS$7=Fichier_de_calcul!$M10)*(Price_Catalogue_Indexation!$A$14:$A$219=Fichier_de_calcul!$O10)*(Price_Catalogue_Indexation!$C$14:$C$219=Fichier_de_calcul!$N10)*(Price_Catalogue_Indexation!$O$14:$AS$219)),0)</f>
        <v>98413.54824</v>
      </c>
      <c r="T10" s="150"/>
      <c r="U10" s="149">
        <f>IF(E10="YES",'Autres_hypothèses'!$E$3,0)</f>
        <v>26225.58067</v>
      </c>
      <c r="V10" s="149">
        <f>IF(J10="YES",'Autres_hypothèses'!$E$4,0)</f>
        <v>75000</v>
      </c>
      <c r="W10" s="149">
        <f t="shared" si="1"/>
        <v>-30829.979</v>
      </c>
      <c r="X10" s="151">
        <f>S10*Facture_pour_Orange!$K$142+Fichier_de_calcul!Q10*Facture_pour_Orange!$K$144+Fichier_de_calcul!U10*Facture_pour_Orange!$K$172</f>
        <v>-14714.48718</v>
      </c>
      <c r="Y10" s="152"/>
      <c r="Z10" s="151">
        <f t="shared" si="2"/>
        <v>249219.4111</v>
      </c>
      <c r="AA10" s="149">
        <f t="shared" si="3"/>
        <v>44859.49399</v>
      </c>
      <c r="AB10" s="149">
        <f t="shared" si="4"/>
        <v>294078.905</v>
      </c>
      <c r="AC10" s="150"/>
      <c r="AD10" s="153"/>
      <c r="AE10" s="154"/>
      <c r="AF10" s="155"/>
      <c r="AG10" s="155"/>
      <c r="AH10" s="160"/>
      <c r="AI10" s="155"/>
      <c r="AJ10" s="155"/>
      <c r="AK10" s="161"/>
      <c r="AL10" s="155"/>
      <c r="AM10" s="162"/>
      <c r="AN10" s="155"/>
      <c r="AO10" s="158"/>
      <c r="AP10" s="158"/>
      <c r="AQ10" s="158"/>
      <c r="AR10" s="152"/>
      <c r="AS10" s="152"/>
      <c r="AT10" s="152"/>
      <c r="AU10" s="152"/>
      <c r="AV10" s="152"/>
      <c r="AW10" s="152"/>
      <c r="AX10" s="152"/>
      <c r="AY10" s="152"/>
      <c r="AZ10" s="152"/>
      <c r="BA10" s="152"/>
      <c r="BB10" s="152"/>
      <c r="BC10" s="152"/>
      <c r="BD10" s="152"/>
      <c r="BE10" s="152"/>
      <c r="BF10" s="152"/>
      <c r="BG10" s="152"/>
      <c r="BH10" s="152"/>
      <c r="BI10" s="152"/>
      <c r="BJ10" s="152"/>
      <c r="BK10" s="152"/>
    </row>
    <row r="11" ht="10.5" customHeight="1">
      <c r="A11" s="144">
        <v>7.0</v>
      </c>
      <c r="B11" s="144" t="s">
        <v>119</v>
      </c>
      <c r="C11" s="144" t="s">
        <v>120</v>
      </c>
      <c r="D11" s="145" t="s">
        <v>121</v>
      </c>
      <c r="E11" s="146" t="s">
        <v>0</v>
      </c>
      <c r="F11" s="147"/>
      <c r="G11" s="149" t="s">
        <v>102</v>
      </c>
      <c r="H11" s="149"/>
      <c r="I11" s="149" t="s">
        <v>0</v>
      </c>
      <c r="J11" s="149" t="s">
        <v>0</v>
      </c>
      <c r="K11" s="149" t="s">
        <v>103</v>
      </c>
      <c r="L11" s="149" t="s">
        <v>16</v>
      </c>
      <c r="M11" s="149" t="s">
        <v>15</v>
      </c>
      <c r="N11" s="149">
        <v>9000.0</v>
      </c>
      <c r="O11" s="149" t="s">
        <v>37</v>
      </c>
      <c r="P11" s="150"/>
      <c r="Q11" s="149">
        <f>IFERROR(SUMPRODUCT((Price_Catalogue_Indexation!$O$5:$AS$5=Fichier_de_calcul!Q$4)*(Price_Catalogue_Indexation!$O$6:$AS$6=Fichier_de_calcul!$L11)*(Price_Catalogue_Indexation!$O$7:$AS$7=Fichier_de_calcul!$M11)*(Price_Catalogue_Indexation!$A$14:$A$219=Fichier_de_calcul!$O11)*(Price_Catalogue_Indexation!$C$14:$C$219=Fichier_de_calcul!$N11)*(Price_Catalogue_Indexation!$O$14:$AS$219)),0)</f>
        <v>94305.32308</v>
      </c>
      <c r="R11" s="149">
        <f>IFERROR(SUMPRODUCT((Price_Catalogue_Indexation!$O$5:$AS$5=Fichier_de_calcul!R$4)*(Price_Catalogue_Indexation!$O$6:$AS$6=Fichier_de_calcul!$L11)*(Price_Catalogue_Indexation!$O$7:$AS$7=Fichier_de_calcul!$M11)*(Price_Catalogue_Indexation!$A$14:$A$219=Fichier_de_calcul!$O11)*(Price_Catalogue_Indexation!$C$14:$C$219=Fichier_de_calcul!$N11)*(Price_Catalogue_Indexation!$O$14:$AS$219)),0)</f>
        <v>679720.5143</v>
      </c>
      <c r="S11" s="149">
        <f>IFERROR(SUMPRODUCT((Price_Catalogue_Indexation!$O$5:$AS$5=Fichier_de_calcul!S$4)*(Price_Catalogue_Indexation!$O$6:$AS$6=Fichier_de_calcul!$L11)*(Price_Catalogue_Indexation!$O$7:$AS$7=Fichier_de_calcul!$M11)*(Price_Catalogue_Indexation!$A$14:$A$219=Fichier_de_calcul!$O11)*(Price_Catalogue_Indexation!$C$14:$C$219=Fichier_de_calcul!$N11)*(Price_Catalogue_Indexation!$O$14:$AS$219)),0)</f>
        <v>378228.9934</v>
      </c>
      <c r="T11" s="150"/>
      <c r="U11" s="149">
        <f>IF(E11="YES",'Autres_hypothèses'!$E$3,0)</f>
        <v>26225.58067</v>
      </c>
      <c r="V11" s="149">
        <f>IF(J11="YES",'Autres_hypothèses'!$E$4,0)</f>
        <v>75000</v>
      </c>
      <c r="W11" s="149">
        <f t="shared" si="1"/>
        <v>-30829.979</v>
      </c>
      <c r="X11" s="151">
        <f>S11*Facture_pour_Orange!$K$142+Fichier_de_calcul!Q11*Facture_pour_Orange!$K$144+Fichier_de_calcul!U11*Facture_pour_Orange!$K$172</f>
        <v>-27888.47068</v>
      </c>
      <c r="Y11" s="152"/>
      <c r="Z11" s="151">
        <f t="shared" si="2"/>
        <v>1194761.962</v>
      </c>
      <c r="AA11" s="149">
        <f t="shared" si="3"/>
        <v>215057.1531</v>
      </c>
      <c r="AB11" s="149">
        <f t="shared" si="4"/>
        <v>1409819.115</v>
      </c>
      <c r="AC11" s="150"/>
      <c r="AD11" s="153"/>
      <c r="AE11" s="154"/>
      <c r="AF11" s="155"/>
      <c r="AG11" s="155"/>
      <c r="AH11" s="160"/>
      <c r="AI11" s="155"/>
      <c r="AJ11" s="155"/>
      <c r="AK11" s="161"/>
      <c r="AL11" s="155"/>
      <c r="AM11" s="162"/>
      <c r="AN11" s="155"/>
      <c r="AO11" s="158"/>
      <c r="AP11" s="158"/>
      <c r="AQ11" s="158"/>
      <c r="AR11" s="152"/>
      <c r="AS11" s="152"/>
      <c r="AT11" s="152"/>
      <c r="AU11" s="152"/>
      <c r="AV11" s="152"/>
      <c r="AW11" s="152"/>
      <c r="AX11" s="152"/>
      <c r="AY11" s="152"/>
      <c r="AZ11" s="152"/>
      <c r="BA11" s="152"/>
      <c r="BB11" s="152"/>
      <c r="BC11" s="152"/>
      <c r="BD11" s="152"/>
      <c r="BE11" s="152"/>
      <c r="BF11" s="152"/>
      <c r="BG11" s="152"/>
      <c r="BH11" s="152"/>
      <c r="BI11" s="152"/>
      <c r="BJ11" s="152"/>
      <c r="BK11" s="152"/>
    </row>
    <row r="12" ht="10.5" customHeight="1">
      <c r="A12" s="144">
        <v>8.0</v>
      </c>
      <c r="B12" s="144" t="s">
        <v>122</v>
      </c>
      <c r="C12" s="144" t="s">
        <v>123</v>
      </c>
      <c r="D12" s="159" t="s">
        <v>124</v>
      </c>
      <c r="E12" s="146" t="s">
        <v>0</v>
      </c>
      <c r="F12" s="147"/>
      <c r="G12" s="149" t="s">
        <v>102</v>
      </c>
      <c r="H12" s="149"/>
      <c r="I12" s="149" t="s">
        <v>0</v>
      </c>
      <c r="J12" s="149" t="s">
        <v>0</v>
      </c>
      <c r="K12" s="149" t="s">
        <v>111</v>
      </c>
      <c r="L12" s="149" t="s">
        <v>38</v>
      </c>
      <c r="M12" s="149" t="s">
        <v>42</v>
      </c>
      <c r="N12" s="149">
        <v>2000.0</v>
      </c>
      <c r="O12" s="149" t="s">
        <v>30</v>
      </c>
      <c r="P12" s="150"/>
      <c r="Q12" s="149">
        <f>IFERROR(SUMPRODUCT((Price_Catalogue_Indexation!$O$5:$AS$5=Fichier_de_calcul!Q$4)*(Price_Catalogue_Indexation!$O$6:$AS$6=Fichier_de_calcul!$L12)*(Price_Catalogue_Indexation!$O$7:$AS$7=Fichier_de_calcul!$M12)*(Price_Catalogue_Indexation!$A$14:$A$219=Fichier_de_calcul!$O12)*(Price_Catalogue_Indexation!$C$14:$C$219=Fichier_de_calcul!$N12)*(Price_Catalogue_Indexation!$O$14:$AS$219)),0)</f>
        <v>43552.07308</v>
      </c>
      <c r="R12" s="149">
        <f>IFERROR(SUMPRODUCT((Price_Catalogue_Indexation!$O$5:$AS$5=Fichier_de_calcul!R$4)*(Price_Catalogue_Indexation!$O$6:$AS$6=Fichier_de_calcul!$L12)*(Price_Catalogue_Indexation!$O$7:$AS$7=Fichier_de_calcul!$M12)*(Price_Catalogue_Indexation!$A$14:$A$219=Fichier_de_calcul!$O12)*(Price_Catalogue_Indexation!$C$14:$C$219=Fichier_de_calcul!$N12)*(Price_Catalogue_Indexation!$O$14:$AS$219)),0)</f>
        <v>156709.8419</v>
      </c>
      <c r="S12" s="149">
        <f>IFERROR(SUMPRODUCT((Price_Catalogue_Indexation!$O$5:$AS$5=Fichier_de_calcul!S$4)*(Price_Catalogue_Indexation!$O$6:$AS$6=Fichier_de_calcul!$L12)*(Price_Catalogue_Indexation!$O$7:$AS$7=Fichier_de_calcul!$M12)*(Price_Catalogue_Indexation!$A$14:$A$219=Fichier_de_calcul!$O12)*(Price_Catalogue_Indexation!$C$14:$C$219=Fichier_de_calcul!$N12)*(Price_Catalogue_Indexation!$O$14:$AS$219)),0)</f>
        <v>227830.723</v>
      </c>
      <c r="T12" s="150"/>
      <c r="U12" s="149">
        <f>IF(E12="YES",'Autres_hypothèses'!$E$3,0)</f>
        <v>26225.58067</v>
      </c>
      <c r="V12" s="149">
        <f>IF(J12="YES",'Autres_hypothèses'!$E$4,0)</f>
        <v>75000</v>
      </c>
      <c r="W12" s="149">
        <f t="shared" si="1"/>
        <v>-30829.979</v>
      </c>
      <c r="X12" s="151">
        <f>S12*Facture_pour_Orange!$K$142+Fichier_de_calcul!Q12*Facture_pour_Orange!$K$144+Fichier_de_calcul!U12*Facture_pour_Orange!$K$172</f>
        <v>-16233.83798</v>
      </c>
      <c r="Y12" s="152"/>
      <c r="Z12" s="151">
        <f t="shared" si="2"/>
        <v>482254.4017</v>
      </c>
      <c r="AA12" s="149">
        <f t="shared" si="3"/>
        <v>86805.79231</v>
      </c>
      <c r="AB12" s="149">
        <f t="shared" si="4"/>
        <v>569060.194</v>
      </c>
      <c r="AC12" s="150"/>
      <c r="AD12" s="153"/>
      <c r="AE12" s="154"/>
      <c r="AF12" s="155"/>
      <c r="AG12" s="155"/>
      <c r="AH12" s="160"/>
      <c r="AI12" s="155"/>
      <c r="AJ12" s="155"/>
      <c r="AK12" s="161"/>
      <c r="AL12" s="155"/>
      <c r="AM12" s="162"/>
      <c r="AN12" s="155"/>
      <c r="AO12" s="158"/>
      <c r="AP12" s="158"/>
      <c r="AQ12" s="158"/>
      <c r="AR12" s="152"/>
      <c r="AS12" s="152"/>
      <c r="AT12" s="152"/>
      <c r="AU12" s="152"/>
      <c r="AV12" s="152"/>
      <c r="AW12" s="152"/>
      <c r="AX12" s="152"/>
      <c r="AY12" s="152"/>
      <c r="AZ12" s="152"/>
      <c r="BA12" s="152"/>
      <c r="BB12" s="152"/>
      <c r="BC12" s="152"/>
      <c r="BD12" s="152"/>
      <c r="BE12" s="152"/>
      <c r="BF12" s="152"/>
      <c r="BG12" s="152"/>
      <c r="BH12" s="152"/>
      <c r="BI12" s="152"/>
      <c r="BJ12" s="152"/>
      <c r="BK12" s="152"/>
    </row>
    <row r="13" ht="10.5" customHeight="1">
      <c r="A13" s="144">
        <v>9.0</v>
      </c>
      <c r="B13" s="144" t="s">
        <v>125</v>
      </c>
      <c r="C13" s="144" t="s">
        <v>126</v>
      </c>
      <c r="D13" s="163" t="s">
        <v>127</v>
      </c>
      <c r="E13" s="146" t="s">
        <v>0</v>
      </c>
      <c r="F13" s="147"/>
      <c r="G13" s="149" t="s">
        <v>102</v>
      </c>
      <c r="H13" s="149"/>
      <c r="I13" s="149" t="s">
        <v>0</v>
      </c>
      <c r="J13" s="149" t="s">
        <v>0</v>
      </c>
      <c r="K13" s="149" t="s">
        <v>107</v>
      </c>
      <c r="L13" s="149" t="s">
        <v>39</v>
      </c>
      <c r="M13" s="149" t="s">
        <v>42</v>
      </c>
      <c r="N13" s="149">
        <v>500.0</v>
      </c>
      <c r="O13" s="149" t="s">
        <v>30</v>
      </c>
      <c r="P13" s="150"/>
      <c r="Q13" s="149">
        <f>IFERROR(SUMPRODUCT((Price_Catalogue_Indexation!$O$5:$AS$5=Fichier_de_calcul!Q$4)*(Price_Catalogue_Indexation!$O$6:$AS$6=Fichier_de_calcul!$L13)*(Price_Catalogue_Indexation!$O$7:$AS$7=Fichier_de_calcul!$M13)*(Price_Catalogue_Indexation!$A$14:$A$219=Fichier_de_calcul!$O13)*(Price_Catalogue_Indexation!$C$14:$C$219=Fichier_de_calcul!$N13)*(Price_Catalogue_Indexation!$O$14:$AS$219)),0)</f>
        <v>43147.60072</v>
      </c>
      <c r="R13" s="149">
        <f>IFERROR(SUMPRODUCT((Price_Catalogue_Indexation!$O$5:$AS$5=Fichier_de_calcul!R$4)*(Price_Catalogue_Indexation!$O$6:$AS$6=Fichier_de_calcul!$L13)*(Price_Catalogue_Indexation!$O$7:$AS$7=Fichier_de_calcul!$M13)*(Price_Catalogue_Indexation!$A$14:$A$219=Fichier_de_calcul!$O13)*(Price_Catalogue_Indexation!$C$14:$C$219=Fichier_de_calcul!$N13)*(Price_Catalogue_Indexation!$O$14:$AS$219)),0)</f>
        <v>53015.61811</v>
      </c>
      <c r="S13" s="149">
        <f>IFERROR(SUMPRODUCT((Price_Catalogue_Indexation!$O$5:$AS$5=Fichier_de_calcul!S$4)*(Price_Catalogue_Indexation!$O$6:$AS$6=Fichier_de_calcul!$L13)*(Price_Catalogue_Indexation!$O$7:$AS$7=Fichier_de_calcul!$M13)*(Price_Catalogue_Indexation!$A$14:$A$219=Fichier_de_calcul!$O13)*(Price_Catalogue_Indexation!$C$14:$C$219=Fichier_de_calcul!$N13)*(Price_Catalogue_Indexation!$O$14:$AS$219)),0)</f>
        <v>193210.2754</v>
      </c>
      <c r="T13" s="150"/>
      <c r="U13" s="149">
        <f>IF(E13="YES",'Autres_hypothèses'!$E$3,0)</f>
        <v>26225.58067</v>
      </c>
      <c r="V13" s="149">
        <f>IF(J13="YES",'Autres_hypothèses'!$E$4,0)</f>
        <v>75000</v>
      </c>
      <c r="W13" s="149">
        <f t="shared" si="1"/>
        <v>-30829.979</v>
      </c>
      <c r="X13" s="151">
        <f>S13*Facture_pour_Orange!$K$142+Fichier_de_calcul!Q13*Facture_pour_Orange!$K$144+Fichier_de_calcul!U13*Facture_pour_Orange!$K$172</f>
        <v>-15806.73903</v>
      </c>
      <c r="Y13" s="152"/>
      <c r="Z13" s="151">
        <f t="shared" si="2"/>
        <v>343962.3568</v>
      </c>
      <c r="AA13" s="149">
        <f t="shared" si="3"/>
        <v>61913.22423</v>
      </c>
      <c r="AB13" s="149">
        <f t="shared" si="4"/>
        <v>405875.5811</v>
      </c>
      <c r="AC13" s="150"/>
      <c r="AD13" s="153"/>
      <c r="AE13" s="154"/>
      <c r="AF13" s="155"/>
      <c r="AG13" s="155"/>
      <c r="AH13" s="160"/>
      <c r="AI13" s="155"/>
      <c r="AJ13" s="155"/>
      <c r="AK13" s="161"/>
      <c r="AL13" s="155"/>
      <c r="AM13" s="162"/>
      <c r="AN13" s="155"/>
      <c r="AO13" s="158"/>
      <c r="AP13" s="158"/>
      <c r="AQ13" s="158"/>
      <c r="AR13" s="152"/>
      <c r="AS13" s="152"/>
      <c r="AT13" s="152"/>
      <c r="AU13" s="152"/>
      <c r="AV13" s="152"/>
      <c r="AW13" s="152"/>
      <c r="AX13" s="152"/>
      <c r="AY13" s="152"/>
      <c r="AZ13" s="152"/>
      <c r="BA13" s="152"/>
      <c r="BB13" s="152"/>
      <c r="BC13" s="152"/>
      <c r="BD13" s="152"/>
      <c r="BE13" s="152"/>
      <c r="BF13" s="152"/>
      <c r="BG13" s="152"/>
      <c r="BH13" s="152"/>
      <c r="BI13" s="152"/>
      <c r="BJ13" s="152"/>
      <c r="BK13" s="152"/>
    </row>
    <row r="14" ht="10.5" customHeight="1">
      <c r="A14" s="144">
        <v>10.0</v>
      </c>
      <c r="B14" s="144"/>
      <c r="C14" s="144" t="s">
        <v>128</v>
      </c>
      <c r="D14" s="145" t="s">
        <v>129</v>
      </c>
      <c r="E14" s="146" t="s">
        <v>0</v>
      </c>
      <c r="F14" s="147"/>
      <c r="G14" s="149" t="s">
        <v>102</v>
      </c>
      <c r="H14" s="149"/>
      <c r="I14" s="149" t="s">
        <v>0</v>
      </c>
      <c r="J14" s="149" t="s">
        <v>0</v>
      </c>
      <c r="K14" s="149" t="s">
        <v>103</v>
      </c>
      <c r="L14" s="149" t="s">
        <v>16</v>
      </c>
      <c r="M14" s="149" t="s">
        <v>15</v>
      </c>
      <c r="N14" s="149">
        <v>1500.0</v>
      </c>
      <c r="O14" s="149" t="s">
        <v>30</v>
      </c>
      <c r="P14" s="150"/>
      <c r="Q14" s="149">
        <f>IFERROR(SUMPRODUCT((Price_Catalogue_Indexation!$O$5:$AS$5=Fichier_de_calcul!Q$4)*(Price_Catalogue_Indexation!$O$6:$AS$6=Fichier_de_calcul!$L14)*(Price_Catalogue_Indexation!$O$7:$AS$7=Fichier_de_calcul!$M14)*(Price_Catalogue_Indexation!$A$14:$A$219=Fichier_de_calcul!$O14)*(Price_Catalogue_Indexation!$C$14:$C$219=Fichier_de_calcul!$N14)*(Price_Catalogue_Indexation!$O$14:$AS$219)),0)</f>
        <v>43520.37879</v>
      </c>
      <c r="R14" s="149">
        <f>IFERROR(SUMPRODUCT((Price_Catalogue_Indexation!$O$5:$AS$5=Fichier_de_calcul!R$4)*(Price_Catalogue_Indexation!$O$6:$AS$6=Fichier_de_calcul!$L14)*(Price_Catalogue_Indexation!$O$7:$AS$7=Fichier_de_calcul!$M14)*(Price_Catalogue_Indexation!$A$14:$A$219=Fichier_de_calcul!$O14)*(Price_Catalogue_Indexation!$C$14:$C$219=Fichier_de_calcul!$N14)*(Price_Catalogue_Indexation!$O$14:$AS$219)),0)</f>
        <v>139478.2778</v>
      </c>
      <c r="S14" s="149">
        <f>IFERROR(SUMPRODUCT((Price_Catalogue_Indexation!$O$5:$AS$5=Fichier_de_calcul!S$4)*(Price_Catalogue_Indexation!$O$6:$AS$6=Fichier_de_calcul!$L14)*(Price_Catalogue_Indexation!$O$7:$AS$7=Fichier_de_calcul!$M14)*(Price_Catalogue_Indexation!$A$14:$A$219=Fichier_de_calcul!$O14)*(Price_Catalogue_Indexation!$C$14:$C$219=Fichier_de_calcul!$N14)*(Price_Catalogue_Indexation!$O$14:$AS$219)),0)</f>
        <v>224814.8797</v>
      </c>
      <c r="T14" s="150"/>
      <c r="U14" s="149">
        <f>IF(E14="YES",'Autres_hypothèses'!$E$3,0)</f>
        <v>26225.58067</v>
      </c>
      <c r="V14" s="149">
        <f>IF(J14="YES",'Autres_hypothèses'!$E$4,0)</f>
        <v>75000</v>
      </c>
      <c r="W14" s="149">
        <f t="shared" si="1"/>
        <v>-30829.979</v>
      </c>
      <c r="X14" s="151">
        <f>S14*Facture_pour_Orange!$K$142+Fichier_de_calcul!Q14*Facture_pour_Orange!$K$144+Fichier_de_calcul!U14*Facture_pour_Orange!$K$172</f>
        <v>-16197.34069</v>
      </c>
      <c r="Y14" s="152"/>
      <c r="Z14" s="151">
        <f t="shared" si="2"/>
        <v>462011.7973</v>
      </c>
      <c r="AA14" s="149">
        <f t="shared" si="3"/>
        <v>83162.12351</v>
      </c>
      <c r="AB14" s="149">
        <f t="shared" si="4"/>
        <v>545173.9208</v>
      </c>
      <c r="AC14" s="150"/>
      <c r="AD14" s="164"/>
      <c r="AE14" s="154"/>
      <c r="AF14" s="155"/>
      <c r="AG14" s="155"/>
      <c r="AH14" s="160"/>
      <c r="AI14" s="155"/>
      <c r="AJ14" s="155"/>
      <c r="AK14" s="161"/>
      <c r="AL14" s="155"/>
      <c r="AM14" s="162"/>
      <c r="AN14" s="155"/>
      <c r="AO14" s="158"/>
      <c r="AP14" s="158"/>
      <c r="AQ14" s="158"/>
      <c r="AR14" s="152"/>
      <c r="AS14" s="152"/>
      <c r="AT14" s="152"/>
      <c r="AU14" s="152"/>
      <c r="AV14" s="152"/>
      <c r="AW14" s="152"/>
      <c r="AX14" s="152"/>
      <c r="AY14" s="152"/>
      <c r="AZ14" s="152"/>
      <c r="BA14" s="152"/>
      <c r="BB14" s="152"/>
      <c r="BC14" s="152"/>
      <c r="BD14" s="152"/>
      <c r="BE14" s="152"/>
      <c r="BF14" s="152"/>
      <c r="BG14" s="152"/>
      <c r="BH14" s="152"/>
      <c r="BI14" s="152"/>
      <c r="BJ14" s="152"/>
      <c r="BK14" s="152"/>
    </row>
    <row r="15" ht="10.5" customHeight="1">
      <c r="A15" s="144">
        <v>11.0</v>
      </c>
      <c r="B15" s="144"/>
      <c r="C15" s="144" t="s">
        <v>130</v>
      </c>
      <c r="D15" s="159" t="s">
        <v>131</v>
      </c>
      <c r="E15" s="146" t="s">
        <v>0</v>
      </c>
      <c r="F15" s="147"/>
      <c r="G15" s="149" t="s">
        <v>102</v>
      </c>
      <c r="H15" s="149"/>
      <c r="I15" s="149" t="s">
        <v>0</v>
      </c>
      <c r="J15" s="149" t="s">
        <v>0</v>
      </c>
      <c r="K15" s="149" t="s">
        <v>107</v>
      </c>
      <c r="L15" s="149" t="s">
        <v>39</v>
      </c>
      <c r="M15" s="149" t="s">
        <v>15</v>
      </c>
      <c r="N15" s="149">
        <v>500.0</v>
      </c>
      <c r="O15" s="149" t="s">
        <v>27</v>
      </c>
      <c r="P15" s="150"/>
      <c r="Q15" s="149">
        <f>IFERROR(SUMPRODUCT((Price_Catalogue_Indexation!$O$5:$AS$5=Fichier_de_calcul!Q$4)*(Price_Catalogue_Indexation!$O$6:$AS$6=Fichier_de_calcul!$L15)*(Price_Catalogue_Indexation!$O$7:$AS$7=Fichier_de_calcul!$M15)*(Price_Catalogue_Indexation!$A$14:$A$219=Fichier_de_calcul!$O15)*(Price_Catalogue_Indexation!$C$14:$C$219=Fichier_de_calcul!$N15)*(Price_Catalogue_Indexation!$O$14:$AS$219)),0)</f>
        <v>42426.1778</v>
      </c>
      <c r="R15" s="149">
        <f>IFERROR(SUMPRODUCT((Price_Catalogue_Indexation!$O$5:$AS$5=Fichier_de_calcul!R$4)*(Price_Catalogue_Indexation!$O$6:$AS$6=Fichier_de_calcul!$L15)*(Price_Catalogue_Indexation!$O$7:$AS$7=Fichier_de_calcul!$M15)*(Price_Catalogue_Indexation!$A$14:$A$219=Fichier_de_calcul!$O15)*(Price_Catalogue_Indexation!$C$14:$C$219=Fichier_de_calcul!$N15)*(Price_Catalogue_Indexation!$O$14:$AS$219)),0)</f>
        <v>52698.57052</v>
      </c>
      <c r="S15" s="149">
        <f>IFERROR(SUMPRODUCT((Price_Catalogue_Indexation!$O$5:$AS$5=Fichier_de_calcul!S$4)*(Price_Catalogue_Indexation!$O$6:$AS$6=Fichier_de_calcul!$L15)*(Price_Catalogue_Indexation!$O$7:$AS$7=Fichier_de_calcul!$M15)*(Price_Catalogue_Indexation!$A$14:$A$219=Fichier_de_calcul!$O15)*(Price_Catalogue_Indexation!$C$14:$C$219=Fichier_de_calcul!$N15)*(Price_Catalogue_Indexation!$O$14:$AS$219)),0)</f>
        <v>98436.88157</v>
      </c>
      <c r="T15" s="150"/>
      <c r="U15" s="149">
        <f>IF(E15="YES",'Autres_hypothèses'!$E$3,0)</f>
        <v>26225.58067</v>
      </c>
      <c r="V15" s="149">
        <f>IF(J15="YES",'Autres_hypothèses'!$E$4,0)</f>
        <v>75000</v>
      </c>
      <c r="W15" s="149">
        <f t="shared" si="1"/>
        <v>-30829.979</v>
      </c>
      <c r="X15" s="151">
        <f>S15*Facture_pour_Orange!$K$142+Fichier_de_calcul!Q15*Facture_pour_Orange!$K$144+Fichier_de_calcul!U15*Facture_pour_Orange!$K$172</f>
        <v>-14714.72051</v>
      </c>
      <c r="Y15" s="152"/>
      <c r="Z15" s="151">
        <f t="shared" si="2"/>
        <v>249242.5111</v>
      </c>
      <c r="AA15" s="149">
        <f t="shared" si="3"/>
        <v>44863.65199</v>
      </c>
      <c r="AB15" s="149">
        <f t="shared" si="4"/>
        <v>294106.163</v>
      </c>
      <c r="AC15" s="150"/>
      <c r="AD15" s="153"/>
      <c r="AE15" s="154"/>
      <c r="AF15" s="155"/>
      <c r="AG15" s="155"/>
      <c r="AH15" s="160"/>
      <c r="AI15" s="155"/>
      <c r="AJ15" s="155"/>
      <c r="AK15" s="161"/>
      <c r="AL15" s="155"/>
      <c r="AM15" s="162"/>
      <c r="AN15" s="155"/>
      <c r="AO15" s="158"/>
      <c r="AP15" s="158"/>
      <c r="AQ15" s="158"/>
      <c r="AR15" s="152"/>
      <c r="AS15" s="152"/>
      <c r="AT15" s="152"/>
      <c r="AU15" s="152"/>
      <c r="AV15" s="152"/>
      <c r="AW15" s="152"/>
      <c r="AX15" s="152"/>
      <c r="AY15" s="152"/>
      <c r="AZ15" s="152"/>
      <c r="BA15" s="152"/>
      <c r="BB15" s="152"/>
      <c r="BC15" s="152"/>
      <c r="BD15" s="152"/>
      <c r="BE15" s="152"/>
      <c r="BF15" s="152"/>
      <c r="BG15" s="152"/>
      <c r="BH15" s="152"/>
      <c r="BI15" s="152"/>
      <c r="BJ15" s="152"/>
      <c r="BK15" s="152"/>
    </row>
    <row r="16" ht="10.5" customHeight="1">
      <c r="A16" s="144">
        <v>12.0</v>
      </c>
      <c r="B16" s="144"/>
      <c r="C16" s="144" t="s">
        <v>132</v>
      </c>
      <c r="D16" s="159" t="s">
        <v>133</v>
      </c>
      <c r="E16" s="146" t="s">
        <v>0</v>
      </c>
      <c r="F16" s="147"/>
      <c r="G16" s="149" t="s">
        <v>102</v>
      </c>
      <c r="H16" s="149"/>
      <c r="I16" s="149" t="s">
        <v>0</v>
      </c>
      <c r="J16" s="149" t="s">
        <v>0</v>
      </c>
      <c r="K16" s="149" t="s">
        <v>107</v>
      </c>
      <c r="L16" s="149" t="s">
        <v>39</v>
      </c>
      <c r="M16" s="149" t="s">
        <v>15</v>
      </c>
      <c r="N16" s="149">
        <v>500.0</v>
      </c>
      <c r="O16" s="149" t="s">
        <v>27</v>
      </c>
      <c r="P16" s="150"/>
      <c r="Q16" s="149">
        <f>IFERROR(SUMPRODUCT((Price_Catalogue_Indexation!$O$5:$AS$5=Fichier_de_calcul!Q$4)*(Price_Catalogue_Indexation!$O$6:$AS$6=Fichier_de_calcul!$L16)*(Price_Catalogue_Indexation!$O$7:$AS$7=Fichier_de_calcul!$M16)*(Price_Catalogue_Indexation!$A$14:$A$219=Fichier_de_calcul!$O16)*(Price_Catalogue_Indexation!$C$14:$C$219=Fichier_de_calcul!$N16)*(Price_Catalogue_Indexation!$O$14:$AS$219)),0)</f>
        <v>42426.1778</v>
      </c>
      <c r="R16" s="149">
        <f>IFERROR(SUMPRODUCT((Price_Catalogue_Indexation!$O$5:$AS$5=Fichier_de_calcul!R$4)*(Price_Catalogue_Indexation!$O$6:$AS$6=Fichier_de_calcul!$L16)*(Price_Catalogue_Indexation!$O$7:$AS$7=Fichier_de_calcul!$M16)*(Price_Catalogue_Indexation!$A$14:$A$219=Fichier_de_calcul!$O16)*(Price_Catalogue_Indexation!$C$14:$C$219=Fichier_de_calcul!$N16)*(Price_Catalogue_Indexation!$O$14:$AS$219)),0)</f>
        <v>52698.57052</v>
      </c>
      <c r="S16" s="149">
        <f>IFERROR(SUMPRODUCT((Price_Catalogue_Indexation!$O$5:$AS$5=Fichier_de_calcul!S$4)*(Price_Catalogue_Indexation!$O$6:$AS$6=Fichier_de_calcul!$L16)*(Price_Catalogue_Indexation!$O$7:$AS$7=Fichier_de_calcul!$M16)*(Price_Catalogue_Indexation!$A$14:$A$219=Fichier_de_calcul!$O16)*(Price_Catalogue_Indexation!$C$14:$C$219=Fichier_de_calcul!$N16)*(Price_Catalogue_Indexation!$O$14:$AS$219)),0)</f>
        <v>98436.88157</v>
      </c>
      <c r="T16" s="150"/>
      <c r="U16" s="149">
        <f>IF(E16="YES",'Autres_hypothèses'!$E$3,0)</f>
        <v>26225.58067</v>
      </c>
      <c r="V16" s="149">
        <f>IF(J16="YES",'Autres_hypothèses'!$E$4,0)</f>
        <v>75000</v>
      </c>
      <c r="W16" s="149">
        <f t="shared" si="1"/>
        <v>-30829.979</v>
      </c>
      <c r="X16" s="151">
        <f>S16*Facture_pour_Orange!$K$142+Fichier_de_calcul!Q16*Facture_pour_Orange!$K$144+Fichier_de_calcul!U16*Facture_pour_Orange!$K$172</f>
        <v>-14714.72051</v>
      </c>
      <c r="Y16" s="152"/>
      <c r="Z16" s="151">
        <f t="shared" si="2"/>
        <v>249242.5111</v>
      </c>
      <c r="AA16" s="149">
        <f t="shared" si="3"/>
        <v>44863.65199</v>
      </c>
      <c r="AB16" s="149">
        <f t="shared" si="4"/>
        <v>294106.163</v>
      </c>
      <c r="AC16" s="150"/>
      <c r="AD16" s="153"/>
      <c r="AE16" s="154"/>
      <c r="AF16" s="155"/>
      <c r="AG16" s="155"/>
      <c r="AH16" s="160"/>
      <c r="AI16" s="155"/>
      <c r="AJ16" s="155"/>
      <c r="AK16" s="161"/>
      <c r="AL16" s="155"/>
      <c r="AM16" s="162"/>
      <c r="AN16" s="155"/>
      <c r="AO16" s="158"/>
      <c r="AP16" s="158"/>
      <c r="AQ16" s="158"/>
      <c r="AR16" s="152"/>
      <c r="AS16" s="152"/>
      <c r="AT16" s="152"/>
      <c r="AU16" s="152"/>
      <c r="AV16" s="152"/>
      <c r="AW16" s="152"/>
      <c r="AX16" s="152"/>
      <c r="AY16" s="152"/>
      <c r="AZ16" s="152"/>
      <c r="BA16" s="152"/>
      <c r="BB16" s="152"/>
      <c r="BC16" s="152"/>
      <c r="BD16" s="152"/>
      <c r="BE16" s="152"/>
      <c r="BF16" s="152"/>
      <c r="BG16" s="152"/>
      <c r="BH16" s="152"/>
      <c r="BI16" s="152"/>
      <c r="BJ16" s="152"/>
      <c r="BK16" s="152"/>
    </row>
    <row r="17" ht="10.5" customHeight="1">
      <c r="A17" s="144">
        <v>13.0</v>
      </c>
      <c r="B17" s="144" t="s">
        <v>134</v>
      </c>
      <c r="C17" s="144" t="s">
        <v>135</v>
      </c>
      <c r="D17" s="165" t="s">
        <v>136</v>
      </c>
      <c r="E17" s="146" t="s">
        <v>0</v>
      </c>
      <c r="F17" s="147"/>
      <c r="G17" s="161" t="s">
        <v>137</v>
      </c>
      <c r="H17" s="149" t="s">
        <v>0</v>
      </c>
      <c r="I17" s="149" t="s">
        <v>138</v>
      </c>
      <c r="J17" s="149" t="s">
        <v>0</v>
      </c>
      <c r="K17" s="149" t="s">
        <v>111</v>
      </c>
      <c r="L17" s="149" t="s">
        <v>38</v>
      </c>
      <c r="M17" s="149" t="s">
        <v>42</v>
      </c>
      <c r="N17" s="149">
        <v>3500.0</v>
      </c>
      <c r="O17" s="149" t="s">
        <v>30</v>
      </c>
      <c r="P17" s="150"/>
      <c r="Q17" s="149">
        <f>IFERROR(SUMPRODUCT((Price_Catalogue_Indexation!$O$5:$AS$5=Fichier_de_calcul!Q$4)*(Price_Catalogue_Indexation!$O$6:$AS$6=Fichier_de_calcul!$L17)*(Price_Catalogue_Indexation!$O$7:$AS$7=Fichier_de_calcul!$M17)*(Price_Catalogue_Indexation!$A$14:$A$219=Fichier_de_calcul!$O17)*(Price_Catalogue_Indexation!$C$14:$C$219=Fichier_de_calcul!$N17)*(Price_Catalogue_Indexation!$O$14:$AS$219)),0)</f>
        <v>43777.60888</v>
      </c>
      <c r="R17" s="149">
        <f>IFERROR(SUMPRODUCT((Price_Catalogue_Indexation!$O$5:$AS$5=Fichier_de_calcul!R$4)*(Price_Catalogue_Indexation!$O$6:$AS$6=Fichier_de_calcul!$L17)*(Price_Catalogue_Indexation!$O$7:$AS$7=Fichier_de_calcul!$M17)*(Price_Catalogue_Indexation!$A$14:$A$219=Fichier_de_calcul!$O17)*(Price_Catalogue_Indexation!$C$14:$C$219=Fichier_de_calcul!$N17)*(Price_Catalogue_Indexation!$O$14:$AS$219)),0)</f>
        <v>260356.9553</v>
      </c>
      <c r="S17" s="149">
        <f>IFERROR(SUMPRODUCT((Price_Catalogue_Indexation!$O$5:$AS$5=Fichier_de_calcul!S$4)*(Price_Catalogue_Indexation!$O$6:$AS$6=Fichier_de_calcul!$L17)*(Price_Catalogue_Indexation!$O$7:$AS$7=Fichier_de_calcul!$M17)*(Price_Catalogue_Indexation!$A$14:$A$219=Fichier_de_calcul!$O17)*(Price_Catalogue_Indexation!$C$14:$C$219=Fichier_de_calcul!$N17)*(Price_Catalogue_Indexation!$O$14:$AS$219)),0)</f>
        <v>247960.634</v>
      </c>
      <c r="T17" s="150"/>
      <c r="U17" s="149">
        <f>IF(E17="YES",'Autres_hypothèses'!$E$3,0)</f>
        <v>26225.58067</v>
      </c>
      <c r="V17" s="149">
        <f>IF(J17="YES",'Autres_hypothèses'!$E$4,0)</f>
        <v>75000</v>
      </c>
      <c r="W17" s="149"/>
      <c r="X17" s="151">
        <f>S17*Facture_pour_Orange!$K$142+Fichier_de_calcul!Q17*Facture_pour_Orange!$K$144+Fichier_de_calcul!U17*Facture_pour_Orange!$K$172</f>
        <v>-16480.24425</v>
      </c>
      <c r="Y17" s="152"/>
      <c r="Z17" s="151">
        <f t="shared" si="2"/>
        <v>636840.5346</v>
      </c>
      <c r="AA17" s="149">
        <f t="shared" si="3"/>
        <v>114631.2962</v>
      </c>
      <c r="AB17" s="149">
        <f t="shared" si="4"/>
        <v>751471.8308</v>
      </c>
      <c r="AC17" s="150"/>
      <c r="AD17" s="153"/>
      <c r="AE17" s="154"/>
      <c r="AF17" s="155">
        <v>43951.0</v>
      </c>
      <c r="AG17" s="155">
        <v>43924.0</v>
      </c>
      <c r="AH17" s="161">
        <f>(AF17-AG17)/30</f>
        <v>0.9</v>
      </c>
      <c r="AI17" s="155">
        <v>43951.0</v>
      </c>
      <c r="AJ17" s="155">
        <v>43924.0</v>
      </c>
      <c r="AK17" s="161">
        <f>(AI17-AJ17)/30</f>
        <v>0.9</v>
      </c>
      <c r="AL17" s="155">
        <v>44072.0</v>
      </c>
      <c r="AM17" s="162">
        <f>(AN17-AL17)/30</f>
        <v>0.06666666667</v>
      </c>
      <c r="AN17" s="155">
        <v>44074.0</v>
      </c>
      <c r="AO17" s="158"/>
      <c r="AP17" s="158"/>
      <c r="AQ17" s="158"/>
      <c r="AR17" s="152"/>
      <c r="AS17" s="152"/>
      <c r="AT17" s="152"/>
      <c r="AU17" s="152"/>
      <c r="AV17" s="152"/>
      <c r="AW17" s="152"/>
      <c r="AX17" s="152"/>
      <c r="AY17" s="152"/>
      <c r="AZ17" s="152"/>
      <c r="BA17" s="152"/>
      <c r="BB17" s="152"/>
      <c r="BC17" s="152"/>
      <c r="BD17" s="152"/>
      <c r="BE17" s="152"/>
      <c r="BF17" s="152"/>
      <c r="BG17" s="152"/>
      <c r="BH17" s="152"/>
      <c r="BI17" s="152"/>
      <c r="BJ17" s="152"/>
      <c r="BK17" s="152"/>
    </row>
    <row r="18" ht="10.5" customHeight="1">
      <c r="A18" s="144">
        <v>14.0</v>
      </c>
      <c r="B18" s="144"/>
      <c r="C18" s="144" t="s">
        <v>139</v>
      </c>
      <c r="D18" s="159" t="s">
        <v>140</v>
      </c>
      <c r="E18" s="146" t="s">
        <v>0</v>
      </c>
      <c r="F18" s="147"/>
      <c r="G18" s="149" t="s">
        <v>102</v>
      </c>
      <c r="H18" s="149"/>
      <c r="I18" s="149" t="s">
        <v>0</v>
      </c>
      <c r="J18" s="149" t="s">
        <v>0</v>
      </c>
      <c r="K18" s="149" t="s">
        <v>107</v>
      </c>
      <c r="L18" s="149" t="s">
        <v>39</v>
      </c>
      <c r="M18" s="149" t="s">
        <v>42</v>
      </c>
      <c r="N18" s="149">
        <v>500.0</v>
      </c>
      <c r="O18" s="149" t="s">
        <v>27</v>
      </c>
      <c r="P18" s="150"/>
      <c r="Q18" s="149">
        <f>IFERROR(SUMPRODUCT((Price_Catalogue_Indexation!$O$5:$AS$5=Fichier_de_calcul!Q$4)*(Price_Catalogue_Indexation!$O$6:$AS$6=Fichier_de_calcul!$L18)*(Price_Catalogue_Indexation!$O$7:$AS$7=Fichier_de_calcul!$M18)*(Price_Catalogue_Indexation!$A$14:$A$219=Fichier_de_calcul!$O18)*(Price_Catalogue_Indexation!$C$14:$C$219=Fichier_de_calcul!$N18)*(Price_Catalogue_Indexation!$O$14:$AS$219)),0)</f>
        <v>42426.1778</v>
      </c>
      <c r="R18" s="149">
        <f>IFERROR(SUMPRODUCT((Price_Catalogue_Indexation!$O$5:$AS$5=Fichier_de_calcul!R$4)*(Price_Catalogue_Indexation!$O$6:$AS$6=Fichier_de_calcul!$L18)*(Price_Catalogue_Indexation!$O$7:$AS$7=Fichier_de_calcul!$M18)*(Price_Catalogue_Indexation!$A$14:$A$219=Fichier_de_calcul!$O18)*(Price_Catalogue_Indexation!$C$14:$C$219=Fichier_de_calcul!$N18)*(Price_Catalogue_Indexation!$O$14:$AS$219)),0)</f>
        <v>52698.57052</v>
      </c>
      <c r="S18" s="149">
        <f>IFERROR(SUMPRODUCT((Price_Catalogue_Indexation!$O$5:$AS$5=Fichier_de_calcul!S$4)*(Price_Catalogue_Indexation!$O$6:$AS$6=Fichier_de_calcul!$L18)*(Price_Catalogue_Indexation!$O$7:$AS$7=Fichier_de_calcul!$M18)*(Price_Catalogue_Indexation!$A$14:$A$219=Fichier_de_calcul!$O18)*(Price_Catalogue_Indexation!$C$14:$C$219=Fichier_de_calcul!$N18)*(Price_Catalogue_Indexation!$O$14:$AS$219)),0)</f>
        <v>98413.54824</v>
      </c>
      <c r="T18" s="150"/>
      <c r="U18" s="149">
        <f>IF(E18="YES",'Autres_hypothèses'!$E$3,0)</f>
        <v>26225.58067</v>
      </c>
      <c r="V18" s="149">
        <f>IF(J18="YES",'Autres_hypothèses'!$E$4,0)</f>
        <v>75000</v>
      </c>
      <c r="W18" s="149">
        <f t="shared" ref="W18:W23" si="5">-47*655.957</f>
        <v>-30829.979</v>
      </c>
      <c r="X18" s="151">
        <f>S18*Facture_pour_Orange!$K$142+Fichier_de_calcul!Q18*Facture_pour_Orange!$K$144+Fichier_de_calcul!U18*Facture_pour_Orange!$K$172</f>
        <v>-14714.48718</v>
      </c>
      <c r="Y18" s="152"/>
      <c r="Z18" s="151">
        <f t="shared" si="2"/>
        <v>249219.4111</v>
      </c>
      <c r="AA18" s="149">
        <f t="shared" si="3"/>
        <v>44859.49399</v>
      </c>
      <c r="AB18" s="149">
        <f t="shared" si="4"/>
        <v>294078.905</v>
      </c>
      <c r="AC18" s="150"/>
      <c r="AD18" s="153"/>
      <c r="AE18" s="154"/>
      <c r="AF18" s="155"/>
      <c r="AG18" s="155"/>
      <c r="AH18" s="160"/>
      <c r="AI18" s="155"/>
      <c r="AJ18" s="155"/>
      <c r="AK18" s="161"/>
      <c r="AL18" s="155"/>
      <c r="AM18" s="162"/>
      <c r="AN18" s="155"/>
      <c r="AO18" s="158"/>
      <c r="AP18" s="158"/>
      <c r="AQ18" s="158"/>
      <c r="AR18" s="152"/>
      <c r="AS18" s="152"/>
      <c r="AT18" s="152"/>
      <c r="AU18" s="152"/>
      <c r="AV18" s="152"/>
      <c r="AW18" s="152"/>
      <c r="AX18" s="152"/>
      <c r="AY18" s="152"/>
      <c r="AZ18" s="152"/>
      <c r="BA18" s="152"/>
      <c r="BB18" s="152"/>
      <c r="BC18" s="152"/>
      <c r="BD18" s="152"/>
      <c r="BE18" s="152"/>
      <c r="BF18" s="152"/>
      <c r="BG18" s="152"/>
      <c r="BH18" s="152"/>
      <c r="BI18" s="152"/>
      <c r="BJ18" s="152"/>
      <c r="BK18" s="152"/>
    </row>
    <row r="19" ht="10.5" customHeight="1">
      <c r="A19" s="144">
        <v>15.0</v>
      </c>
      <c r="B19" s="144"/>
      <c r="C19" s="144" t="s">
        <v>141</v>
      </c>
      <c r="D19" s="159" t="s">
        <v>142</v>
      </c>
      <c r="E19" s="146" t="s">
        <v>0</v>
      </c>
      <c r="F19" s="147"/>
      <c r="G19" s="149" t="s">
        <v>102</v>
      </c>
      <c r="H19" s="149"/>
      <c r="I19" s="149" t="s">
        <v>0</v>
      </c>
      <c r="J19" s="149" t="s">
        <v>0</v>
      </c>
      <c r="K19" s="149" t="s">
        <v>107</v>
      </c>
      <c r="L19" s="149" t="s">
        <v>39</v>
      </c>
      <c r="M19" s="149" t="s">
        <v>15</v>
      </c>
      <c r="N19" s="149">
        <v>500.0</v>
      </c>
      <c r="O19" s="149" t="s">
        <v>27</v>
      </c>
      <c r="P19" s="150"/>
      <c r="Q19" s="149">
        <f>IFERROR(SUMPRODUCT((Price_Catalogue_Indexation!$O$5:$AS$5=Fichier_de_calcul!Q$4)*(Price_Catalogue_Indexation!$O$6:$AS$6=Fichier_de_calcul!$L19)*(Price_Catalogue_Indexation!$O$7:$AS$7=Fichier_de_calcul!$M19)*(Price_Catalogue_Indexation!$A$14:$A$219=Fichier_de_calcul!$O19)*(Price_Catalogue_Indexation!$C$14:$C$219=Fichier_de_calcul!$N19)*(Price_Catalogue_Indexation!$O$14:$AS$219)),0)</f>
        <v>42426.1778</v>
      </c>
      <c r="R19" s="149">
        <f>IFERROR(SUMPRODUCT((Price_Catalogue_Indexation!$O$5:$AS$5=Fichier_de_calcul!R$4)*(Price_Catalogue_Indexation!$O$6:$AS$6=Fichier_de_calcul!$L19)*(Price_Catalogue_Indexation!$O$7:$AS$7=Fichier_de_calcul!$M19)*(Price_Catalogue_Indexation!$A$14:$A$219=Fichier_de_calcul!$O19)*(Price_Catalogue_Indexation!$C$14:$C$219=Fichier_de_calcul!$N19)*(Price_Catalogue_Indexation!$O$14:$AS$219)),0)</f>
        <v>52698.57052</v>
      </c>
      <c r="S19" s="149">
        <f>IFERROR(SUMPRODUCT((Price_Catalogue_Indexation!$O$5:$AS$5=Fichier_de_calcul!S$4)*(Price_Catalogue_Indexation!$O$6:$AS$6=Fichier_de_calcul!$L19)*(Price_Catalogue_Indexation!$O$7:$AS$7=Fichier_de_calcul!$M19)*(Price_Catalogue_Indexation!$A$14:$A$219=Fichier_de_calcul!$O19)*(Price_Catalogue_Indexation!$C$14:$C$219=Fichier_de_calcul!$N19)*(Price_Catalogue_Indexation!$O$14:$AS$219)),0)</f>
        <v>98436.88157</v>
      </c>
      <c r="T19" s="150"/>
      <c r="U19" s="149">
        <f>IF(E19="YES",'Autres_hypothèses'!$E$3,0)</f>
        <v>26225.58067</v>
      </c>
      <c r="V19" s="149">
        <f>IF(J19="YES",'Autres_hypothèses'!$E$4,0)</f>
        <v>75000</v>
      </c>
      <c r="W19" s="149">
        <f t="shared" si="5"/>
        <v>-30829.979</v>
      </c>
      <c r="X19" s="151">
        <f>S19*Facture_pour_Orange!$K$142+Fichier_de_calcul!Q19*Facture_pour_Orange!$K$144+Fichier_de_calcul!U19*Facture_pour_Orange!$K$172</f>
        <v>-14714.72051</v>
      </c>
      <c r="Y19" s="152"/>
      <c r="Z19" s="151">
        <f t="shared" si="2"/>
        <v>249242.5111</v>
      </c>
      <c r="AA19" s="149">
        <f t="shared" si="3"/>
        <v>44863.65199</v>
      </c>
      <c r="AB19" s="149">
        <f t="shared" si="4"/>
        <v>294106.163</v>
      </c>
      <c r="AC19" s="150"/>
      <c r="AD19" s="153"/>
      <c r="AE19" s="154"/>
      <c r="AF19" s="155"/>
      <c r="AG19" s="155"/>
      <c r="AH19" s="160"/>
      <c r="AI19" s="155"/>
      <c r="AJ19" s="155"/>
      <c r="AK19" s="161"/>
      <c r="AL19" s="155"/>
      <c r="AM19" s="162"/>
      <c r="AN19" s="155"/>
      <c r="AO19" s="158"/>
      <c r="AP19" s="158"/>
      <c r="AQ19" s="158"/>
      <c r="AR19" s="152"/>
      <c r="AS19" s="152"/>
      <c r="AT19" s="152"/>
      <c r="AU19" s="152"/>
      <c r="AV19" s="152"/>
      <c r="AW19" s="152"/>
      <c r="AX19" s="152"/>
      <c r="AY19" s="152"/>
      <c r="AZ19" s="152"/>
      <c r="BA19" s="152"/>
      <c r="BB19" s="152"/>
      <c r="BC19" s="152"/>
      <c r="BD19" s="152"/>
      <c r="BE19" s="152"/>
      <c r="BF19" s="152"/>
      <c r="BG19" s="152"/>
      <c r="BH19" s="152"/>
      <c r="BI19" s="152"/>
      <c r="BJ19" s="152"/>
      <c r="BK19" s="152"/>
    </row>
    <row r="20" ht="10.5" customHeight="1">
      <c r="A20" s="144">
        <v>16.0</v>
      </c>
      <c r="B20" s="144"/>
      <c r="C20" s="144" t="s">
        <v>143</v>
      </c>
      <c r="D20" s="145" t="s">
        <v>144</v>
      </c>
      <c r="E20" s="146" t="s">
        <v>0</v>
      </c>
      <c r="F20" s="147"/>
      <c r="G20" s="149" t="s">
        <v>102</v>
      </c>
      <c r="H20" s="149"/>
      <c r="I20" s="149" t="s">
        <v>0</v>
      </c>
      <c r="J20" s="149" t="s">
        <v>0</v>
      </c>
      <c r="K20" s="149" t="s">
        <v>103</v>
      </c>
      <c r="L20" s="149" t="s">
        <v>38</v>
      </c>
      <c r="M20" s="149" t="s">
        <v>15</v>
      </c>
      <c r="N20" s="149">
        <v>500.0</v>
      </c>
      <c r="O20" s="149" t="s">
        <v>30</v>
      </c>
      <c r="P20" s="150"/>
      <c r="Q20" s="149">
        <f>IFERROR(SUMPRODUCT((Price_Catalogue_Indexation!$O$5:$AS$5=Fichier_de_calcul!Q$4)*(Price_Catalogue_Indexation!$O$6:$AS$6=Fichier_de_calcul!$L20)*(Price_Catalogue_Indexation!$O$7:$AS$7=Fichier_de_calcul!$M20)*(Price_Catalogue_Indexation!$A$14:$A$219=Fichier_de_calcul!$O20)*(Price_Catalogue_Indexation!$C$14:$C$219=Fichier_de_calcul!$N20)*(Price_Catalogue_Indexation!$O$14:$AS$219)),0)</f>
        <v>43147.60072</v>
      </c>
      <c r="R20" s="149">
        <f>IFERROR(SUMPRODUCT((Price_Catalogue_Indexation!$O$5:$AS$5=Fichier_de_calcul!R$4)*(Price_Catalogue_Indexation!$O$6:$AS$6=Fichier_de_calcul!$L20)*(Price_Catalogue_Indexation!$O$7:$AS$7=Fichier_de_calcul!$M20)*(Price_Catalogue_Indexation!$A$14:$A$219=Fichier_de_calcul!$O20)*(Price_Catalogue_Indexation!$C$14:$C$219=Fichier_de_calcul!$N20)*(Price_Catalogue_Indexation!$O$14:$AS$219)),0)</f>
        <v>53015.61811</v>
      </c>
      <c r="S20" s="149">
        <f>IFERROR(SUMPRODUCT((Price_Catalogue_Indexation!$O$5:$AS$5=Fichier_de_calcul!S$4)*(Price_Catalogue_Indexation!$O$6:$AS$6=Fichier_de_calcul!$L20)*(Price_Catalogue_Indexation!$O$7:$AS$7=Fichier_de_calcul!$M20)*(Price_Catalogue_Indexation!$A$14:$A$219=Fichier_de_calcul!$O20)*(Price_Catalogue_Indexation!$C$14:$C$219=Fichier_de_calcul!$N20)*(Price_Catalogue_Indexation!$O$14:$AS$219)),0)</f>
        <v>192821.7073</v>
      </c>
      <c r="T20" s="150"/>
      <c r="U20" s="149">
        <f>IF(E20="YES",'Autres_hypothèses'!$E$3,0)</f>
        <v>26225.58067</v>
      </c>
      <c r="V20" s="149">
        <f>IF(J20="YES",'Autres_hypothèses'!$E$4,0)</f>
        <v>75000</v>
      </c>
      <c r="W20" s="149">
        <f t="shared" si="5"/>
        <v>-30829.979</v>
      </c>
      <c r="X20" s="151">
        <f>S20*Facture_pour_Orange!$K$142+Fichier_de_calcul!Q20*Facture_pour_Orange!$K$144+Fichier_de_calcul!U20*Facture_pour_Orange!$K$172</f>
        <v>-15802.85335</v>
      </c>
      <c r="Y20" s="152"/>
      <c r="Z20" s="151">
        <f t="shared" si="2"/>
        <v>343577.6745</v>
      </c>
      <c r="AA20" s="149">
        <f t="shared" si="3"/>
        <v>61843.98141</v>
      </c>
      <c r="AB20" s="149">
        <f t="shared" si="4"/>
        <v>405421.6559</v>
      </c>
      <c r="AC20" s="150"/>
      <c r="AD20" s="153"/>
      <c r="AE20" s="154"/>
      <c r="AF20" s="155"/>
      <c r="AG20" s="155"/>
      <c r="AH20" s="160"/>
      <c r="AI20" s="155"/>
      <c r="AJ20" s="155"/>
      <c r="AK20" s="161"/>
      <c r="AL20" s="155"/>
      <c r="AM20" s="162"/>
      <c r="AN20" s="155"/>
      <c r="AO20" s="158"/>
      <c r="AP20" s="158"/>
      <c r="AQ20" s="158"/>
      <c r="AR20" s="152"/>
      <c r="AS20" s="152"/>
      <c r="AT20" s="152"/>
      <c r="AU20" s="152"/>
      <c r="AV20" s="152"/>
      <c r="AW20" s="152"/>
      <c r="AX20" s="152"/>
      <c r="AY20" s="152"/>
      <c r="AZ20" s="152"/>
      <c r="BA20" s="152"/>
      <c r="BB20" s="152"/>
      <c r="BC20" s="152"/>
      <c r="BD20" s="152"/>
      <c r="BE20" s="152"/>
      <c r="BF20" s="152"/>
      <c r="BG20" s="152"/>
      <c r="BH20" s="152"/>
      <c r="BI20" s="152"/>
      <c r="BJ20" s="152"/>
      <c r="BK20" s="152"/>
    </row>
    <row r="21" ht="10.5" customHeight="1">
      <c r="A21" s="144">
        <v>17.0</v>
      </c>
      <c r="B21" s="144" t="s">
        <v>145</v>
      </c>
      <c r="C21" s="144" t="s">
        <v>146</v>
      </c>
      <c r="D21" s="159" t="s">
        <v>147</v>
      </c>
      <c r="E21" s="146" t="s">
        <v>0</v>
      </c>
      <c r="F21" s="147"/>
      <c r="G21" s="149" t="s">
        <v>102</v>
      </c>
      <c r="H21" s="149"/>
      <c r="I21" s="149" t="s">
        <v>0</v>
      </c>
      <c r="J21" s="149" t="s">
        <v>0</v>
      </c>
      <c r="K21" s="149" t="s">
        <v>111</v>
      </c>
      <c r="L21" s="149" t="s">
        <v>13</v>
      </c>
      <c r="M21" s="149" t="s">
        <v>42</v>
      </c>
      <c r="N21" s="149">
        <v>3500.0</v>
      </c>
      <c r="O21" s="149" t="s">
        <v>30</v>
      </c>
      <c r="P21" s="150"/>
      <c r="Q21" s="149">
        <f>IFERROR(SUMPRODUCT((Price_Catalogue_Indexation!$O$5:$AS$5=Fichier_de_calcul!Q$4)*(Price_Catalogue_Indexation!$O$6:$AS$6=Fichier_de_calcul!$L21)*(Price_Catalogue_Indexation!$O$7:$AS$7=Fichier_de_calcul!$M21)*(Price_Catalogue_Indexation!$A$14:$A$219=Fichier_de_calcul!$O21)*(Price_Catalogue_Indexation!$C$14:$C$219=Fichier_de_calcul!$N21)*(Price_Catalogue_Indexation!$O$14:$AS$219)),0)</f>
        <v>43777.60888</v>
      </c>
      <c r="R21" s="149">
        <f>IFERROR(SUMPRODUCT((Price_Catalogue_Indexation!$O$5:$AS$5=Fichier_de_calcul!R$4)*(Price_Catalogue_Indexation!$O$6:$AS$6=Fichier_de_calcul!$L21)*(Price_Catalogue_Indexation!$O$7:$AS$7=Fichier_de_calcul!$M21)*(Price_Catalogue_Indexation!$A$14:$A$219=Fichier_de_calcul!$O21)*(Price_Catalogue_Indexation!$C$14:$C$219=Fichier_de_calcul!$N21)*(Price_Catalogue_Indexation!$O$14:$AS$219)),0)</f>
        <v>260356.9553</v>
      </c>
      <c r="S21" s="149">
        <f>IFERROR(SUMPRODUCT((Price_Catalogue_Indexation!$O$5:$AS$5=Fichier_de_calcul!S$4)*(Price_Catalogue_Indexation!$O$6:$AS$6=Fichier_de_calcul!$L21)*(Price_Catalogue_Indexation!$O$7:$AS$7=Fichier_de_calcul!$M21)*(Price_Catalogue_Indexation!$A$14:$A$219=Fichier_de_calcul!$O21)*(Price_Catalogue_Indexation!$C$14:$C$219=Fichier_de_calcul!$N21)*(Price_Catalogue_Indexation!$O$14:$AS$219)),0)</f>
        <v>247960.634</v>
      </c>
      <c r="T21" s="150"/>
      <c r="U21" s="149">
        <f>IF(E21="YES",'Autres_hypothèses'!$E$3,0)</f>
        <v>26225.58067</v>
      </c>
      <c r="V21" s="149">
        <f>IF(J21="YES",'Autres_hypothèses'!$E$4,0)</f>
        <v>75000</v>
      </c>
      <c r="W21" s="149">
        <f t="shared" si="5"/>
        <v>-30829.979</v>
      </c>
      <c r="X21" s="151">
        <f>S21*Facture_pour_Orange!$K$142+Fichier_de_calcul!Q21*Facture_pour_Orange!$K$144+Fichier_de_calcul!U21*Facture_pour_Orange!$K$172</f>
        <v>-16480.24425</v>
      </c>
      <c r="Y21" s="152"/>
      <c r="Z21" s="151">
        <f t="shared" si="2"/>
        <v>606010.5556</v>
      </c>
      <c r="AA21" s="149">
        <f t="shared" si="3"/>
        <v>109081.9</v>
      </c>
      <c r="AB21" s="149">
        <f t="shared" si="4"/>
        <v>715092.4556</v>
      </c>
      <c r="AC21" s="150"/>
      <c r="AD21" s="153"/>
      <c r="AE21" s="154"/>
      <c r="AF21" s="155"/>
      <c r="AG21" s="155"/>
      <c r="AH21" s="160"/>
      <c r="AI21" s="155"/>
      <c r="AJ21" s="155"/>
      <c r="AK21" s="161"/>
      <c r="AL21" s="155"/>
      <c r="AM21" s="162"/>
      <c r="AN21" s="155"/>
      <c r="AO21" s="158"/>
      <c r="AP21" s="158"/>
      <c r="AQ21" s="158"/>
      <c r="AR21" s="152"/>
      <c r="AS21" s="152"/>
      <c r="AT21" s="152"/>
      <c r="AU21" s="152"/>
      <c r="AV21" s="152"/>
      <c r="AW21" s="152"/>
      <c r="AX21" s="152"/>
      <c r="AY21" s="152"/>
      <c r="AZ21" s="152"/>
      <c r="BA21" s="152"/>
      <c r="BB21" s="152"/>
      <c r="BC21" s="152"/>
      <c r="BD21" s="152"/>
      <c r="BE21" s="152"/>
      <c r="BF21" s="152"/>
      <c r="BG21" s="152"/>
      <c r="BH21" s="152"/>
      <c r="BI21" s="152"/>
      <c r="BJ21" s="152"/>
      <c r="BK21" s="152"/>
    </row>
    <row r="22" ht="10.5" customHeight="1">
      <c r="A22" s="144">
        <v>18.0</v>
      </c>
      <c r="B22" s="144"/>
      <c r="C22" s="144" t="s">
        <v>148</v>
      </c>
      <c r="D22" s="159" t="s">
        <v>149</v>
      </c>
      <c r="E22" s="146" t="s">
        <v>0</v>
      </c>
      <c r="F22" s="147"/>
      <c r="G22" s="149" t="s">
        <v>102</v>
      </c>
      <c r="H22" s="149"/>
      <c r="I22" s="149" t="s">
        <v>0</v>
      </c>
      <c r="J22" s="149" t="s">
        <v>0</v>
      </c>
      <c r="K22" s="149" t="s">
        <v>107</v>
      </c>
      <c r="L22" s="149" t="s">
        <v>39</v>
      </c>
      <c r="M22" s="149" t="s">
        <v>42</v>
      </c>
      <c r="N22" s="149">
        <v>500.0</v>
      </c>
      <c r="O22" s="149" t="s">
        <v>27</v>
      </c>
      <c r="P22" s="150"/>
      <c r="Q22" s="149">
        <f>IFERROR(SUMPRODUCT((Price_Catalogue_Indexation!$O$5:$AS$5=Fichier_de_calcul!Q$4)*(Price_Catalogue_Indexation!$O$6:$AS$6=Fichier_de_calcul!$L22)*(Price_Catalogue_Indexation!$O$7:$AS$7=Fichier_de_calcul!$M22)*(Price_Catalogue_Indexation!$A$14:$A$219=Fichier_de_calcul!$O22)*(Price_Catalogue_Indexation!$C$14:$C$219=Fichier_de_calcul!$N22)*(Price_Catalogue_Indexation!$O$14:$AS$219)),0)</f>
        <v>42426.1778</v>
      </c>
      <c r="R22" s="149">
        <f>IFERROR(SUMPRODUCT((Price_Catalogue_Indexation!$O$5:$AS$5=Fichier_de_calcul!R$4)*(Price_Catalogue_Indexation!$O$6:$AS$6=Fichier_de_calcul!$L22)*(Price_Catalogue_Indexation!$O$7:$AS$7=Fichier_de_calcul!$M22)*(Price_Catalogue_Indexation!$A$14:$A$219=Fichier_de_calcul!$O22)*(Price_Catalogue_Indexation!$C$14:$C$219=Fichier_de_calcul!$N22)*(Price_Catalogue_Indexation!$O$14:$AS$219)),0)</f>
        <v>52698.57052</v>
      </c>
      <c r="S22" s="149">
        <f>IFERROR(SUMPRODUCT((Price_Catalogue_Indexation!$O$5:$AS$5=Fichier_de_calcul!S$4)*(Price_Catalogue_Indexation!$O$6:$AS$6=Fichier_de_calcul!$L22)*(Price_Catalogue_Indexation!$O$7:$AS$7=Fichier_de_calcul!$M22)*(Price_Catalogue_Indexation!$A$14:$A$219=Fichier_de_calcul!$O22)*(Price_Catalogue_Indexation!$C$14:$C$219=Fichier_de_calcul!$N22)*(Price_Catalogue_Indexation!$O$14:$AS$219)),0)</f>
        <v>98413.54824</v>
      </c>
      <c r="T22" s="150"/>
      <c r="U22" s="149">
        <f>IF(E22="YES",'Autres_hypothèses'!$E$3,0)</f>
        <v>26225.58067</v>
      </c>
      <c r="V22" s="149">
        <f>IF(J22="YES",'Autres_hypothèses'!$E$4,0)</f>
        <v>75000</v>
      </c>
      <c r="W22" s="149">
        <f t="shared" si="5"/>
        <v>-30829.979</v>
      </c>
      <c r="X22" s="151">
        <f>S22*Facture_pour_Orange!$K$142+Fichier_de_calcul!Q22*Facture_pour_Orange!$K$144+Fichier_de_calcul!U22*Facture_pour_Orange!$K$172</f>
        <v>-14714.48718</v>
      </c>
      <c r="Y22" s="152"/>
      <c r="Z22" s="151">
        <f t="shared" si="2"/>
        <v>249219.4111</v>
      </c>
      <c r="AA22" s="149">
        <f t="shared" si="3"/>
        <v>44859.49399</v>
      </c>
      <c r="AB22" s="149">
        <f t="shared" si="4"/>
        <v>294078.905</v>
      </c>
      <c r="AC22" s="150"/>
      <c r="AD22" s="153"/>
      <c r="AE22" s="154"/>
      <c r="AF22" s="155"/>
      <c r="AG22" s="155"/>
      <c r="AH22" s="160"/>
      <c r="AI22" s="155"/>
      <c r="AJ22" s="155"/>
      <c r="AK22" s="161"/>
      <c r="AL22" s="155"/>
      <c r="AM22" s="162"/>
      <c r="AN22" s="155"/>
      <c r="AO22" s="158"/>
      <c r="AP22" s="158"/>
      <c r="AQ22" s="158"/>
      <c r="AR22" s="152"/>
      <c r="AS22" s="152"/>
      <c r="AT22" s="152"/>
      <c r="AU22" s="152"/>
      <c r="AV22" s="152"/>
      <c r="AW22" s="152"/>
      <c r="AX22" s="152"/>
      <c r="AY22" s="152"/>
      <c r="AZ22" s="152"/>
      <c r="BA22" s="152"/>
      <c r="BB22" s="152"/>
      <c r="BC22" s="152"/>
      <c r="BD22" s="152"/>
      <c r="BE22" s="152"/>
      <c r="BF22" s="152"/>
      <c r="BG22" s="152"/>
      <c r="BH22" s="152"/>
      <c r="BI22" s="152"/>
      <c r="BJ22" s="152"/>
      <c r="BK22" s="152"/>
    </row>
    <row r="23" ht="10.5" customHeight="1">
      <c r="A23" s="144">
        <v>19.0</v>
      </c>
      <c r="B23" s="144"/>
      <c r="C23" s="144" t="s">
        <v>150</v>
      </c>
      <c r="D23" s="145" t="s">
        <v>151</v>
      </c>
      <c r="E23" s="146" t="s">
        <v>0</v>
      </c>
      <c r="F23" s="147"/>
      <c r="G23" s="149" t="s">
        <v>102</v>
      </c>
      <c r="H23" s="149"/>
      <c r="I23" s="149" t="s">
        <v>0</v>
      </c>
      <c r="J23" s="149" t="s">
        <v>0</v>
      </c>
      <c r="K23" s="149" t="s">
        <v>103</v>
      </c>
      <c r="L23" s="149" t="s">
        <v>16</v>
      </c>
      <c r="M23" s="149" t="s">
        <v>15</v>
      </c>
      <c r="N23" s="149">
        <v>1000.0</v>
      </c>
      <c r="O23" s="149" t="s">
        <v>30</v>
      </c>
      <c r="P23" s="150"/>
      <c r="Q23" s="149">
        <f>IFERROR(SUMPRODUCT((Price_Catalogue_Indexation!$O$5:$AS$5=Fichier_de_calcul!Q$4)*(Price_Catalogue_Indexation!$O$6:$AS$6=Fichier_de_calcul!$L23)*(Price_Catalogue_Indexation!$O$7:$AS$7=Fichier_de_calcul!$M23)*(Price_Catalogue_Indexation!$A$14:$A$219=Fichier_de_calcul!$O23)*(Price_Catalogue_Indexation!$C$14:$C$219=Fichier_de_calcul!$N23)*(Price_Catalogue_Indexation!$O$14:$AS$219)),0)</f>
        <v>43217.05901</v>
      </c>
      <c r="R23" s="149">
        <f>IFERROR(SUMPRODUCT((Price_Catalogue_Indexation!$O$5:$AS$5=Fichier_de_calcul!R$4)*(Price_Catalogue_Indexation!$O$6:$AS$6=Fichier_de_calcul!$L23)*(Price_Catalogue_Indexation!$O$7:$AS$7=Fichier_de_calcul!$M23)*(Price_Catalogue_Indexation!$A$14:$A$219=Fichier_de_calcul!$O23)*(Price_Catalogue_Indexation!$C$14:$C$219=Fichier_de_calcul!$N23)*(Price_Catalogue_Indexation!$O$14:$AS$219)),0)</f>
        <v>87591.26532</v>
      </c>
      <c r="S23" s="149">
        <f>IFERROR(SUMPRODUCT((Price_Catalogue_Indexation!$O$5:$AS$5=Fichier_de_calcul!S$4)*(Price_Catalogue_Indexation!$O$6:$AS$6=Fichier_de_calcul!$L23)*(Price_Catalogue_Indexation!$O$7:$AS$7=Fichier_de_calcul!$M23)*(Price_Catalogue_Indexation!$A$14:$A$219=Fichier_de_calcul!$O23)*(Price_Catalogue_Indexation!$C$14:$C$219=Fichier_de_calcul!$N23)*(Price_Catalogue_Indexation!$O$14:$AS$219)),0)</f>
        <v>198666.0334</v>
      </c>
      <c r="T23" s="150"/>
      <c r="U23" s="149">
        <f>IF(E23="YES",'Autres_hypothèses'!$E$3,0)</f>
        <v>26225.58067</v>
      </c>
      <c r="V23" s="149">
        <f>IF(J23="YES",'Autres_hypothèses'!$E$4,0)</f>
        <v>75000</v>
      </c>
      <c r="W23" s="149">
        <f t="shared" si="5"/>
        <v>-30829.979</v>
      </c>
      <c r="X23" s="151">
        <f>S23*Facture_pour_Orange!$K$142+Fichier_de_calcul!Q23*Facture_pour_Orange!$K$144+Fichier_de_calcul!U23*Facture_pour_Orange!$K$172</f>
        <v>-15875.18827</v>
      </c>
      <c r="Y23" s="152"/>
      <c r="Z23" s="151">
        <f t="shared" si="2"/>
        <v>383994.7711</v>
      </c>
      <c r="AA23" s="149">
        <f t="shared" si="3"/>
        <v>69119.0588</v>
      </c>
      <c r="AB23" s="149">
        <f t="shared" si="4"/>
        <v>453113.8299</v>
      </c>
      <c r="AC23" s="150"/>
      <c r="AD23" s="153"/>
      <c r="AE23" s="154"/>
      <c r="AF23" s="155"/>
      <c r="AG23" s="155"/>
      <c r="AH23" s="160"/>
      <c r="AI23" s="155"/>
      <c r="AJ23" s="155"/>
      <c r="AK23" s="161"/>
      <c r="AL23" s="155"/>
      <c r="AM23" s="162"/>
      <c r="AN23" s="155"/>
      <c r="AO23" s="158"/>
      <c r="AP23" s="158"/>
      <c r="AQ23" s="158"/>
      <c r="AR23" s="152"/>
      <c r="AS23" s="152"/>
      <c r="AT23" s="152"/>
      <c r="AU23" s="152"/>
      <c r="AV23" s="152"/>
      <c r="AW23" s="152"/>
      <c r="AX23" s="152"/>
      <c r="AY23" s="152"/>
      <c r="AZ23" s="152"/>
      <c r="BA23" s="152"/>
      <c r="BB23" s="152"/>
      <c r="BC23" s="152"/>
      <c r="BD23" s="152"/>
      <c r="BE23" s="152"/>
      <c r="BF23" s="152"/>
      <c r="BG23" s="152"/>
      <c r="BH23" s="152"/>
      <c r="BI23" s="152"/>
      <c r="BJ23" s="152"/>
      <c r="BK23" s="152"/>
    </row>
    <row r="24" ht="10.5" customHeight="1">
      <c r="A24" s="144">
        <v>20.0</v>
      </c>
      <c r="B24" s="144" t="s">
        <v>152</v>
      </c>
      <c r="C24" s="144" t="s">
        <v>153</v>
      </c>
      <c r="D24" s="159" t="s">
        <v>154</v>
      </c>
      <c r="E24" s="146" t="s">
        <v>0</v>
      </c>
      <c r="F24" s="147"/>
      <c r="G24" s="161" t="s">
        <v>137</v>
      </c>
      <c r="H24" s="149" t="s">
        <v>0</v>
      </c>
      <c r="I24" s="149" t="s">
        <v>138</v>
      </c>
      <c r="J24" s="149" t="s">
        <v>0</v>
      </c>
      <c r="K24" s="149" t="s">
        <v>111</v>
      </c>
      <c r="L24" s="149" t="s">
        <v>38</v>
      </c>
      <c r="M24" s="149" t="s">
        <v>42</v>
      </c>
      <c r="N24" s="149">
        <v>3500.0</v>
      </c>
      <c r="O24" s="149" t="s">
        <v>27</v>
      </c>
      <c r="P24" s="150"/>
      <c r="Q24" s="149">
        <f>IFERROR(SUMPRODUCT((Price_Catalogue_Indexation!$O$5:$AS$5=Fichier_de_calcul!Q$4)*(Price_Catalogue_Indexation!$O$6:$AS$6=Fichier_de_calcul!$L24)*(Price_Catalogue_Indexation!$O$7:$AS$7=Fichier_de_calcul!$M24)*(Price_Catalogue_Indexation!$A$14:$A$219=Fichier_de_calcul!$O24)*(Price_Catalogue_Indexation!$C$14:$C$219=Fichier_de_calcul!$N24)*(Price_Catalogue_Indexation!$O$14:$AS$219)),0)</f>
        <v>43056.18596</v>
      </c>
      <c r="R24" s="149">
        <f>IFERROR(SUMPRODUCT((Price_Catalogue_Indexation!$O$5:$AS$5=Fichier_de_calcul!R$4)*(Price_Catalogue_Indexation!$O$6:$AS$6=Fichier_de_calcul!$L24)*(Price_Catalogue_Indexation!$O$7:$AS$7=Fichier_de_calcul!$M24)*(Price_Catalogue_Indexation!$A$14:$A$219=Fichier_de_calcul!$O24)*(Price_Catalogue_Indexation!$C$14:$C$219=Fichier_de_calcul!$N24)*(Price_Catalogue_Indexation!$O$14:$AS$219)),0)</f>
        <v>259992.2136</v>
      </c>
      <c r="S24" s="149">
        <f>IFERROR(SUMPRODUCT((Price_Catalogue_Indexation!$O$5:$AS$5=Fichier_de_calcul!S$4)*(Price_Catalogue_Indexation!$O$6:$AS$6=Fichier_de_calcul!$L24)*(Price_Catalogue_Indexation!$O$7:$AS$7=Fichier_de_calcul!$M24)*(Price_Catalogue_Indexation!$A$14:$A$219=Fichier_de_calcul!$O24)*(Price_Catalogue_Indexation!$C$14:$C$219=Fichier_de_calcul!$N24)*(Price_Catalogue_Indexation!$O$14:$AS$219)),0)</f>
        <v>182873.6642</v>
      </c>
      <c r="T24" s="150"/>
      <c r="U24" s="149">
        <f>IF(E24="YES",'Autres_hypothèses'!$E$3,0)</f>
        <v>26225.58067</v>
      </c>
      <c r="V24" s="149">
        <f>IF(J24="YES",'Autres_hypothèses'!$E$4,0)</f>
        <v>75000</v>
      </c>
      <c r="W24" s="149"/>
      <c r="X24" s="151">
        <f>S24*Facture_pour_Orange!$K$142+Fichier_de_calcul!Q24*Facture_pour_Orange!$K$144+Fichier_de_calcul!U24*Facture_pour_Orange!$K$172</f>
        <v>-15685.08997</v>
      </c>
      <c r="Y24" s="152"/>
      <c r="Z24" s="151">
        <f t="shared" si="2"/>
        <v>571462.5545</v>
      </c>
      <c r="AA24" s="149">
        <f t="shared" si="3"/>
        <v>102863.2598</v>
      </c>
      <c r="AB24" s="149">
        <f t="shared" si="4"/>
        <v>674325.8143</v>
      </c>
      <c r="AC24" s="150"/>
      <c r="AD24" s="153"/>
      <c r="AE24" s="154"/>
      <c r="AF24" s="155">
        <v>43951.0</v>
      </c>
      <c r="AG24" s="155">
        <v>43929.0</v>
      </c>
      <c r="AH24" s="166">
        <f>(AF24-AG24)/30</f>
        <v>0.7333333333</v>
      </c>
      <c r="AI24" s="155">
        <v>43951.0</v>
      </c>
      <c r="AJ24" s="155">
        <v>43929.0</v>
      </c>
      <c r="AK24" s="162">
        <f>(AI24-AJ24)/30</f>
        <v>0.7333333333</v>
      </c>
      <c r="AL24" s="155">
        <v>43929.0</v>
      </c>
      <c r="AM24" s="162">
        <f>(AN24-AL24)/30</f>
        <v>0.7333333333</v>
      </c>
      <c r="AN24" s="155">
        <v>43951.0</v>
      </c>
      <c r="AO24" s="158"/>
      <c r="AP24" s="158"/>
      <c r="AQ24" s="158"/>
      <c r="AR24" s="152"/>
      <c r="AS24" s="152"/>
      <c r="AT24" s="152"/>
      <c r="AU24" s="152"/>
      <c r="AV24" s="152"/>
      <c r="AW24" s="152"/>
      <c r="AX24" s="152"/>
      <c r="AY24" s="152"/>
      <c r="AZ24" s="152"/>
      <c r="BA24" s="152"/>
      <c r="BB24" s="152"/>
      <c r="BC24" s="152"/>
      <c r="BD24" s="152"/>
      <c r="BE24" s="152"/>
      <c r="BF24" s="152"/>
      <c r="BG24" s="152"/>
      <c r="BH24" s="152"/>
      <c r="BI24" s="152"/>
      <c r="BJ24" s="152"/>
      <c r="BK24" s="152"/>
    </row>
    <row r="25" ht="10.5" customHeight="1">
      <c r="A25" s="144">
        <v>21.0</v>
      </c>
      <c r="B25" s="144"/>
      <c r="C25" s="144" t="s">
        <v>155</v>
      </c>
      <c r="D25" s="159" t="s">
        <v>156</v>
      </c>
      <c r="E25" s="146" t="s">
        <v>0</v>
      </c>
      <c r="F25" s="147"/>
      <c r="G25" s="149" t="s">
        <v>102</v>
      </c>
      <c r="H25" s="149"/>
      <c r="I25" s="149" t="s">
        <v>0</v>
      </c>
      <c r="J25" s="149" t="s">
        <v>0</v>
      </c>
      <c r="K25" s="149" t="s">
        <v>103</v>
      </c>
      <c r="L25" s="149" t="s">
        <v>13</v>
      </c>
      <c r="M25" s="149" t="s">
        <v>15</v>
      </c>
      <c r="N25" s="149">
        <v>1000.0</v>
      </c>
      <c r="O25" s="149" t="s">
        <v>30</v>
      </c>
      <c r="P25" s="150"/>
      <c r="Q25" s="149">
        <f>IFERROR(SUMPRODUCT((Price_Catalogue_Indexation!$O$5:$AS$5=Fichier_de_calcul!Q$4)*(Price_Catalogue_Indexation!$O$6:$AS$6=Fichier_de_calcul!$L25)*(Price_Catalogue_Indexation!$O$7:$AS$7=Fichier_de_calcul!$M25)*(Price_Catalogue_Indexation!$A$14:$A$219=Fichier_de_calcul!$O25)*(Price_Catalogue_Indexation!$C$14:$C$219=Fichier_de_calcul!$N25)*(Price_Catalogue_Indexation!$O$14:$AS$219)),0)</f>
        <v>43217.05901</v>
      </c>
      <c r="R25" s="149">
        <f>IFERROR(SUMPRODUCT((Price_Catalogue_Indexation!$O$5:$AS$5=Fichier_de_calcul!R$4)*(Price_Catalogue_Indexation!$O$6:$AS$6=Fichier_de_calcul!$L25)*(Price_Catalogue_Indexation!$O$7:$AS$7=Fichier_de_calcul!$M25)*(Price_Catalogue_Indexation!$A$14:$A$219=Fichier_de_calcul!$O25)*(Price_Catalogue_Indexation!$C$14:$C$219=Fichier_de_calcul!$N25)*(Price_Catalogue_Indexation!$O$14:$AS$219)),0)</f>
        <v>87591.26532</v>
      </c>
      <c r="S25" s="149">
        <f>IFERROR(SUMPRODUCT((Price_Catalogue_Indexation!$O$5:$AS$5=Fichier_de_calcul!S$4)*(Price_Catalogue_Indexation!$O$6:$AS$6=Fichier_de_calcul!$L25)*(Price_Catalogue_Indexation!$O$7:$AS$7=Fichier_de_calcul!$M25)*(Price_Catalogue_Indexation!$A$14:$A$219=Fichier_de_calcul!$O25)*(Price_Catalogue_Indexation!$C$14:$C$219=Fichier_de_calcul!$N25)*(Price_Catalogue_Indexation!$O$14:$AS$219)),0)</f>
        <v>198666.0334</v>
      </c>
      <c r="T25" s="150"/>
      <c r="U25" s="149">
        <f>IF(E25="YES",'Autres_hypothèses'!$E$3,0)</f>
        <v>26225.58067</v>
      </c>
      <c r="V25" s="149">
        <f>IF(J25="YES",'Autres_hypothèses'!$E$4,0)</f>
        <v>75000</v>
      </c>
      <c r="W25" s="149">
        <f t="shared" ref="W25:W203" si="6">-47*655.957</f>
        <v>-30829.979</v>
      </c>
      <c r="X25" s="151">
        <f>S25*Facture_pour_Orange!$K$142+Fichier_de_calcul!Q25*Facture_pour_Orange!$K$144+Fichier_de_calcul!U25*Facture_pour_Orange!$K$172</f>
        <v>-15875.18827</v>
      </c>
      <c r="Y25" s="152"/>
      <c r="Z25" s="151">
        <f t="shared" si="2"/>
        <v>383994.7711</v>
      </c>
      <c r="AA25" s="149">
        <f t="shared" si="3"/>
        <v>69119.0588</v>
      </c>
      <c r="AB25" s="149">
        <f t="shared" si="4"/>
        <v>453113.8299</v>
      </c>
      <c r="AC25" s="150"/>
      <c r="AD25" s="153"/>
      <c r="AE25" s="154"/>
      <c r="AF25" s="155"/>
      <c r="AG25" s="155"/>
      <c r="AH25" s="160"/>
      <c r="AI25" s="155"/>
      <c r="AJ25" s="155"/>
      <c r="AK25" s="161"/>
      <c r="AL25" s="155"/>
      <c r="AM25" s="162"/>
      <c r="AN25" s="155"/>
      <c r="AO25" s="158"/>
      <c r="AP25" s="158"/>
      <c r="AQ25" s="158"/>
      <c r="AR25" s="152"/>
      <c r="AS25" s="152"/>
      <c r="AT25" s="152"/>
      <c r="AU25" s="152"/>
      <c r="AV25" s="152"/>
      <c r="AW25" s="152"/>
      <c r="AX25" s="152"/>
      <c r="AY25" s="152"/>
      <c r="AZ25" s="152"/>
      <c r="BA25" s="152"/>
      <c r="BB25" s="152"/>
      <c r="BC25" s="152"/>
      <c r="BD25" s="152"/>
      <c r="BE25" s="152"/>
      <c r="BF25" s="152"/>
      <c r="BG25" s="152"/>
      <c r="BH25" s="152"/>
      <c r="BI25" s="152"/>
      <c r="BJ25" s="152"/>
      <c r="BK25" s="152"/>
    </row>
    <row r="26" ht="10.5" customHeight="1">
      <c r="A26" s="144">
        <v>22.0</v>
      </c>
      <c r="B26" s="144" t="s">
        <v>157</v>
      </c>
      <c r="C26" s="144" t="s">
        <v>158</v>
      </c>
      <c r="D26" s="165" t="s">
        <v>159</v>
      </c>
      <c r="E26" s="146" t="s">
        <v>0</v>
      </c>
      <c r="F26" s="147"/>
      <c r="G26" s="149" t="s">
        <v>102</v>
      </c>
      <c r="H26" s="149"/>
      <c r="I26" s="149" t="s">
        <v>0</v>
      </c>
      <c r="J26" s="149" t="s">
        <v>0</v>
      </c>
      <c r="K26" s="149" t="s">
        <v>111</v>
      </c>
      <c r="L26" s="149" t="s">
        <v>38</v>
      </c>
      <c r="M26" s="149" t="s">
        <v>42</v>
      </c>
      <c r="N26" s="149">
        <v>1000.0</v>
      </c>
      <c r="O26" s="149" t="s">
        <v>30</v>
      </c>
      <c r="P26" s="150"/>
      <c r="Q26" s="149">
        <f>IFERROR(SUMPRODUCT((Price_Catalogue_Indexation!$O$5:$AS$5=Fichier_de_calcul!Q$4)*(Price_Catalogue_Indexation!$O$6:$AS$6=Fichier_de_calcul!$L26)*(Price_Catalogue_Indexation!$O$7:$AS$7=Fichier_de_calcul!$M26)*(Price_Catalogue_Indexation!$A$14:$A$219=Fichier_de_calcul!$O26)*(Price_Catalogue_Indexation!$C$14:$C$219=Fichier_de_calcul!$N26)*(Price_Catalogue_Indexation!$O$14:$AS$219)),0)</f>
        <v>43217.05901</v>
      </c>
      <c r="R26" s="149">
        <f>IFERROR(SUMPRODUCT((Price_Catalogue_Indexation!$O$5:$AS$5=Fichier_de_calcul!R$4)*(Price_Catalogue_Indexation!$O$6:$AS$6=Fichier_de_calcul!$L26)*(Price_Catalogue_Indexation!$O$7:$AS$7=Fichier_de_calcul!$M26)*(Price_Catalogue_Indexation!$A$14:$A$219=Fichier_de_calcul!$O26)*(Price_Catalogue_Indexation!$C$14:$C$219=Fichier_de_calcul!$N26)*(Price_Catalogue_Indexation!$O$14:$AS$219)),0)</f>
        <v>87591.26532</v>
      </c>
      <c r="S26" s="149">
        <f>IFERROR(SUMPRODUCT((Price_Catalogue_Indexation!$O$5:$AS$5=Fichier_de_calcul!S$4)*(Price_Catalogue_Indexation!$O$6:$AS$6=Fichier_de_calcul!$L26)*(Price_Catalogue_Indexation!$O$7:$AS$7=Fichier_de_calcul!$M26)*(Price_Catalogue_Indexation!$A$14:$A$219=Fichier_de_calcul!$O26)*(Price_Catalogue_Indexation!$C$14:$C$219=Fichier_de_calcul!$N26)*(Price_Catalogue_Indexation!$O$14:$AS$219)),0)</f>
        <v>198642.7</v>
      </c>
      <c r="T26" s="150"/>
      <c r="U26" s="149">
        <f>IF(E26="YES",'Autres_hypothèses'!$E$3,0)</f>
        <v>26225.58067</v>
      </c>
      <c r="V26" s="149">
        <f>IF(J26="YES",'Autres_hypothèses'!$E$4,0)</f>
        <v>75000</v>
      </c>
      <c r="W26" s="149">
        <f t="shared" si="6"/>
        <v>-30829.979</v>
      </c>
      <c r="X26" s="151">
        <f>S26*Facture_pour_Orange!$K$142+Fichier_de_calcul!Q26*Facture_pour_Orange!$K$144+Fichier_de_calcul!U26*Facture_pour_Orange!$K$172</f>
        <v>-15874.95494</v>
      </c>
      <c r="Y26" s="152"/>
      <c r="Z26" s="151">
        <f t="shared" si="2"/>
        <v>383971.6711</v>
      </c>
      <c r="AA26" s="149">
        <f t="shared" si="3"/>
        <v>69114.9008</v>
      </c>
      <c r="AB26" s="149">
        <f t="shared" si="4"/>
        <v>453086.5719</v>
      </c>
      <c r="AC26" s="150"/>
      <c r="AD26" s="153"/>
      <c r="AE26" s="154"/>
      <c r="AF26" s="155"/>
      <c r="AG26" s="155"/>
      <c r="AH26" s="160"/>
      <c r="AI26" s="155"/>
      <c r="AJ26" s="155"/>
      <c r="AK26" s="161"/>
      <c r="AL26" s="155"/>
      <c r="AM26" s="162"/>
      <c r="AN26" s="155"/>
      <c r="AO26" s="158"/>
      <c r="AP26" s="158"/>
      <c r="AQ26" s="158"/>
      <c r="AR26" s="152"/>
      <c r="AS26" s="152"/>
      <c r="AT26" s="152"/>
      <c r="AU26" s="152"/>
      <c r="AV26" s="152"/>
      <c r="AW26" s="152"/>
      <c r="AX26" s="152"/>
      <c r="AY26" s="152"/>
      <c r="AZ26" s="152"/>
      <c r="BA26" s="152"/>
      <c r="BB26" s="152"/>
      <c r="BC26" s="152"/>
      <c r="BD26" s="152"/>
      <c r="BE26" s="152"/>
      <c r="BF26" s="152"/>
      <c r="BG26" s="152"/>
      <c r="BH26" s="152"/>
      <c r="BI26" s="152"/>
      <c r="BJ26" s="152"/>
      <c r="BK26" s="152"/>
    </row>
    <row r="27" ht="10.5" customHeight="1">
      <c r="A27" s="144">
        <v>23.0</v>
      </c>
      <c r="B27" s="144"/>
      <c r="C27" s="144" t="s">
        <v>160</v>
      </c>
      <c r="D27" s="159" t="s">
        <v>161</v>
      </c>
      <c r="E27" s="146" t="s">
        <v>0</v>
      </c>
      <c r="F27" s="147"/>
      <c r="G27" s="149" t="s">
        <v>102</v>
      </c>
      <c r="H27" s="149"/>
      <c r="I27" s="149" t="s">
        <v>0</v>
      </c>
      <c r="J27" s="149" t="s">
        <v>0</v>
      </c>
      <c r="K27" s="149" t="s">
        <v>103</v>
      </c>
      <c r="L27" s="149" t="s">
        <v>38</v>
      </c>
      <c r="M27" s="149" t="s">
        <v>15</v>
      </c>
      <c r="N27" s="149">
        <v>1500.0</v>
      </c>
      <c r="O27" s="149" t="s">
        <v>30</v>
      </c>
      <c r="P27" s="150"/>
      <c r="Q27" s="149">
        <f>IFERROR(SUMPRODUCT((Price_Catalogue_Indexation!$O$5:$AS$5=Fichier_de_calcul!Q$4)*(Price_Catalogue_Indexation!$O$6:$AS$6=Fichier_de_calcul!$L27)*(Price_Catalogue_Indexation!$O$7:$AS$7=Fichier_de_calcul!$M27)*(Price_Catalogue_Indexation!$A$14:$A$219=Fichier_de_calcul!$O27)*(Price_Catalogue_Indexation!$C$14:$C$219=Fichier_de_calcul!$N27)*(Price_Catalogue_Indexation!$O$14:$AS$219)),0)</f>
        <v>43520.37879</v>
      </c>
      <c r="R27" s="149">
        <f>IFERROR(SUMPRODUCT((Price_Catalogue_Indexation!$O$5:$AS$5=Fichier_de_calcul!R$4)*(Price_Catalogue_Indexation!$O$6:$AS$6=Fichier_de_calcul!$L27)*(Price_Catalogue_Indexation!$O$7:$AS$7=Fichier_de_calcul!$M27)*(Price_Catalogue_Indexation!$A$14:$A$219=Fichier_de_calcul!$O27)*(Price_Catalogue_Indexation!$C$14:$C$219=Fichier_de_calcul!$N27)*(Price_Catalogue_Indexation!$O$14:$AS$219)),0)</f>
        <v>139478.2778</v>
      </c>
      <c r="S27" s="149">
        <f>IFERROR(SUMPRODUCT((Price_Catalogue_Indexation!$O$5:$AS$5=Fichier_de_calcul!S$4)*(Price_Catalogue_Indexation!$O$6:$AS$6=Fichier_de_calcul!$L27)*(Price_Catalogue_Indexation!$O$7:$AS$7=Fichier_de_calcul!$M27)*(Price_Catalogue_Indexation!$A$14:$A$219=Fichier_de_calcul!$O27)*(Price_Catalogue_Indexation!$C$14:$C$219=Fichier_de_calcul!$N27)*(Price_Catalogue_Indexation!$O$14:$AS$219)),0)</f>
        <v>224814.8797</v>
      </c>
      <c r="T27" s="150"/>
      <c r="U27" s="149">
        <f>IF(E27="YES",'Autres_hypothèses'!$E$3,0)</f>
        <v>26225.58067</v>
      </c>
      <c r="V27" s="149">
        <f>IF(J27="YES",'Autres_hypothèses'!$E$4,0)</f>
        <v>75000</v>
      </c>
      <c r="W27" s="149">
        <f t="shared" si="6"/>
        <v>-30829.979</v>
      </c>
      <c r="X27" s="151">
        <f>S27*Facture_pour_Orange!$K$142+Fichier_de_calcul!Q27*Facture_pour_Orange!$K$144+Fichier_de_calcul!U27*Facture_pour_Orange!$K$172</f>
        <v>-16197.34069</v>
      </c>
      <c r="Y27" s="152"/>
      <c r="Z27" s="151">
        <f t="shared" si="2"/>
        <v>462011.7973</v>
      </c>
      <c r="AA27" s="149">
        <f t="shared" si="3"/>
        <v>83162.12351</v>
      </c>
      <c r="AB27" s="149">
        <f t="shared" si="4"/>
        <v>545173.9208</v>
      </c>
      <c r="AC27" s="150"/>
      <c r="AD27" s="153"/>
      <c r="AE27" s="154"/>
      <c r="AF27" s="155"/>
      <c r="AG27" s="155"/>
      <c r="AH27" s="160"/>
      <c r="AI27" s="155"/>
      <c r="AJ27" s="155"/>
      <c r="AK27" s="161"/>
      <c r="AL27" s="155"/>
      <c r="AM27" s="162"/>
      <c r="AN27" s="155"/>
      <c r="AO27" s="158"/>
      <c r="AP27" s="158"/>
      <c r="AQ27" s="158"/>
      <c r="AR27" s="152"/>
      <c r="AS27" s="152"/>
      <c r="AT27" s="152"/>
      <c r="AU27" s="152"/>
      <c r="AV27" s="152"/>
      <c r="AW27" s="152"/>
      <c r="AX27" s="152"/>
      <c r="AY27" s="152"/>
      <c r="AZ27" s="152"/>
      <c r="BA27" s="152"/>
      <c r="BB27" s="152"/>
      <c r="BC27" s="152"/>
      <c r="BD27" s="152"/>
      <c r="BE27" s="152"/>
      <c r="BF27" s="152"/>
      <c r="BG27" s="152"/>
      <c r="BH27" s="152"/>
      <c r="BI27" s="152"/>
      <c r="BJ27" s="152"/>
      <c r="BK27" s="152"/>
    </row>
    <row r="28" ht="10.5" customHeight="1">
      <c r="A28" s="144">
        <v>24.0</v>
      </c>
      <c r="B28" s="144"/>
      <c r="C28" s="144" t="s">
        <v>162</v>
      </c>
      <c r="D28" s="159" t="s">
        <v>163</v>
      </c>
      <c r="E28" s="146" t="s">
        <v>0</v>
      </c>
      <c r="F28" s="147"/>
      <c r="G28" s="149" t="s">
        <v>102</v>
      </c>
      <c r="H28" s="149"/>
      <c r="I28" s="149" t="s">
        <v>0</v>
      </c>
      <c r="J28" s="149" t="s">
        <v>0</v>
      </c>
      <c r="K28" s="149" t="s">
        <v>107</v>
      </c>
      <c r="L28" s="149" t="s">
        <v>38</v>
      </c>
      <c r="M28" s="149" t="s">
        <v>15</v>
      </c>
      <c r="N28" s="149">
        <v>500.0</v>
      </c>
      <c r="O28" s="149" t="s">
        <v>27</v>
      </c>
      <c r="P28" s="150"/>
      <c r="Q28" s="149">
        <f>IFERROR(SUMPRODUCT((Price_Catalogue_Indexation!$O$5:$AS$5=Fichier_de_calcul!Q$4)*(Price_Catalogue_Indexation!$O$6:$AS$6=Fichier_de_calcul!$L28)*(Price_Catalogue_Indexation!$O$7:$AS$7=Fichier_de_calcul!$M28)*(Price_Catalogue_Indexation!$A$14:$A$219=Fichier_de_calcul!$O28)*(Price_Catalogue_Indexation!$C$14:$C$219=Fichier_de_calcul!$N28)*(Price_Catalogue_Indexation!$O$14:$AS$219)),0)</f>
        <v>42426.1778</v>
      </c>
      <c r="R28" s="149">
        <f>IFERROR(SUMPRODUCT((Price_Catalogue_Indexation!$O$5:$AS$5=Fichier_de_calcul!R$4)*(Price_Catalogue_Indexation!$O$6:$AS$6=Fichier_de_calcul!$L28)*(Price_Catalogue_Indexation!$O$7:$AS$7=Fichier_de_calcul!$M28)*(Price_Catalogue_Indexation!$A$14:$A$219=Fichier_de_calcul!$O28)*(Price_Catalogue_Indexation!$C$14:$C$219=Fichier_de_calcul!$N28)*(Price_Catalogue_Indexation!$O$14:$AS$219)),0)</f>
        <v>52698.57052</v>
      </c>
      <c r="S28" s="149">
        <f>IFERROR(SUMPRODUCT((Price_Catalogue_Indexation!$O$5:$AS$5=Fichier_de_calcul!S$4)*(Price_Catalogue_Indexation!$O$6:$AS$6=Fichier_de_calcul!$L28)*(Price_Catalogue_Indexation!$O$7:$AS$7=Fichier_de_calcul!$M28)*(Price_Catalogue_Indexation!$A$14:$A$219=Fichier_de_calcul!$O28)*(Price_Catalogue_Indexation!$C$14:$C$219=Fichier_de_calcul!$N28)*(Price_Catalogue_Indexation!$O$14:$AS$219)),0)</f>
        <v>98436.88157</v>
      </c>
      <c r="T28" s="150"/>
      <c r="U28" s="149">
        <f>IF(E28="YES",'Autres_hypothèses'!$E$3,0)</f>
        <v>26225.58067</v>
      </c>
      <c r="V28" s="149">
        <f>IF(J28="YES",'Autres_hypothèses'!$E$4,0)</f>
        <v>75000</v>
      </c>
      <c r="W28" s="149">
        <f t="shared" si="6"/>
        <v>-30829.979</v>
      </c>
      <c r="X28" s="151">
        <f>S28*Facture_pour_Orange!$K$142+Fichier_de_calcul!Q28*Facture_pour_Orange!$K$144+Fichier_de_calcul!U28*Facture_pour_Orange!$K$172</f>
        <v>-14714.72051</v>
      </c>
      <c r="Y28" s="152"/>
      <c r="Z28" s="151">
        <f t="shared" si="2"/>
        <v>249242.5111</v>
      </c>
      <c r="AA28" s="149">
        <f t="shared" si="3"/>
        <v>44863.65199</v>
      </c>
      <c r="AB28" s="149">
        <f t="shared" si="4"/>
        <v>294106.163</v>
      </c>
      <c r="AC28" s="150"/>
      <c r="AD28" s="153"/>
      <c r="AE28" s="154"/>
      <c r="AF28" s="155"/>
      <c r="AG28" s="155"/>
      <c r="AH28" s="160"/>
      <c r="AI28" s="155"/>
      <c r="AJ28" s="155"/>
      <c r="AK28" s="161"/>
      <c r="AL28" s="155"/>
      <c r="AM28" s="162"/>
      <c r="AN28" s="155"/>
      <c r="AO28" s="158"/>
      <c r="AP28" s="158"/>
      <c r="AQ28" s="158"/>
      <c r="AR28" s="152"/>
      <c r="AS28" s="152"/>
      <c r="AT28" s="152"/>
      <c r="AU28" s="152"/>
      <c r="AV28" s="152"/>
      <c r="AW28" s="152"/>
      <c r="AX28" s="152"/>
      <c r="AY28" s="152"/>
      <c r="AZ28" s="152"/>
      <c r="BA28" s="152"/>
      <c r="BB28" s="152"/>
      <c r="BC28" s="152"/>
      <c r="BD28" s="152"/>
      <c r="BE28" s="152"/>
      <c r="BF28" s="152"/>
      <c r="BG28" s="152"/>
      <c r="BH28" s="152"/>
      <c r="BI28" s="152"/>
      <c r="BJ28" s="152"/>
      <c r="BK28" s="152"/>
    </row>
    <row r="29" ht="10.5" customHeight="1">
      <c r="A29" s="144">
        <v>25.0</v>
      </c>
      <c r="B29" s="144"/>
      <c r="C29" s="144" t="s">
        <v>164</v>
      </c>
      <c r="D29" s="145" t="s">
        <v>165</v>
      </c>
      <c r="E29" s="146" t="s">
        <v>0</v>
      </c>
      <c r="F29" s="147"/>
      <c r="G29" s="149" t="s">
        <v>102</v>
      </c>
      <c r="H29" s="149"/>
      <c r="I29" s="149" t="s">
        <v>0</v>
      </c>
      <c r="J29" s="149" t="s">
        <v>0</v>
      </c>
      <c r="K29" s="149" t="s">
        <v>103</v>
      </c>
      <c r="L29" s="149" t="s">
        <v>16</v>
      </c>
      <c r="M29" s="149" t="s">
        <v>15</v>
      </c>
      <c r="N29" s="149">
        <v>1500.0</v>
      </c>
      <c r="O29" s="149" t="s">
        <v>30</v>
      </c>
      <c r="P29" s="150"/>
      <c r="Q29" s="149">
        <f>IFERROR(SUMPRODUCT((Price_Catalogue_Indexation!$O$5:$AS$5=Fichier_de_calcul!Q$4)*(Price_Catalogue_Indexation!$O$6:$AS$6=Fichier_de_calcul!$L29)*(Price_Catalogue_Indexation!$O$7:$AS$7=Fichier_de_calcul!$M29)*(Price_Catalogue_Indexation!$A$14:$A$219=Fichier_de_calcul!$O29)*(Price_Catalogue_Indexation!$C$14:$C$219=Fichier_de_calcul!$N29)*(Price_Catalogue_Indexation!$O$14:$AS$219)),0)</f>
        <v>43520.37879</v>
      </c>
      <c r="R29" s="149">
        <f>IFERROR(SUMPRODUCT((Price_Catalogue_Indexation!$O$5:$AS$5=Fichier_de_calcul!R$4)*(Price_Catalogue_Indexation!$O$6:$AS$6=Fichier_de_calcul!$L29)*(Price_Catalogue_Indexation!$O$7:$AS$7=Fichier_de_calcul!$M29)*(Price_Catalogue_Indexation!$A$14:$A$219=Fichier_de_calcul!$O29)*(Price_Catalogue_Indexation!$C$14:$C$219=Fichier_de_calcul!$N29)*(Price_Catalogue_Indexation!$O$14:$AS$219)),0)</f>
        <v>139478.2778</v>
      </c>
      <c r="S29" s="149">
        <f>IFERROR(SUMPRODUCT((Price_Catalogue_Indexation!$O$5:$AS$5=Fichier_de_calcul!S$4)*(Price_Catalogue_Indexation!$O$6:$AS$6=Fichier_de_calcul!$L29)*(Price_Catalogue_Indexation!$O$7:$AS$7=Fichier_de_calcul!$M29)*(Price_Catalogue_Indexation!$A$14:$A$219=Fichier_de_calcul!$O29)*(Price_Catalogue_Indexation!$C$14:$C$219=Fichier_de_calcul!$N29)*(Price_Catalogue_Indexation!$O$14:$AS$219)),0)</f>
        <v>224814.8797</v>
      </c>
      <c r="T29" s="150"/>
      <c r="U29" s="149">
        <f>IF(E29="YES",'Autres_hypothèses'!$E$3,0)</f>
        <v>26225.58067</v>
      </c>
      <c r="V29" s="149">
        <f>IF(J29="YES",'Autres_hypothèses'!$E$4,0)</f>
        <v>75000</v>
      </c>
      <c r="W29" s="149">
        <f t="shared" si="6"/>
        <v>-30829.979</v>
      </c>
      <c r="X29" s="151">
        <f>S29*Facture_pour_Orange!$K$142+Fichier_de_calcul!Q29*Facture_pour_Orange!$K$144+Fichier_de_calcul!U29*Facture_pour_Orange!$K$172</f>
        <v>-16197.34069</v>
      </c>
      <c r="Y29" s="152"/>
      <c r="Z29" s="151">
        <f t="shared" si="2"/>
        <v>462011.7973</v>
      </c>
      <c r="AA29" s="149">
        <f t="shared" si="3"/>
        <v>83162.12351</v>
      </c>
      <c r="AB29" s="149">
        <f t="shared" si="4"/>
        <v>545173.9208</v>
      </c>
      <c r="AC29" s="150"/>
      <c r="AD29" s="153"/>
      <c r="AE29" s="154"/>
      <c r="AF29" s="155"/>
      <c r="AG29" s="155"/>
      <c r="AH29" s="160"/>
      <c r="AI29" s="155"/>
      <c r="AJ29" s="155"/>
      <c r="AK29" s="161"/>
      <c r="AL29" s="155"/>
      <c r="AM29" s="162"/>
      <c r="AN29" s="155"/>
      <c r="AO29" s="158"/>
      <c r="AP29" s="158"/>
      <c r="AQ29" s="158"/>
      <c r="AR29" s="152"/>
      <c r="AS29" s="152"/>
      <c r="AT29" s="152"/>
      <c r="AU29" s="152"/>
      <c r="AV29" s="152"/>
      <c r="AW29" s="152"/>
      <c r="AX29" s="152"/>
      <c r="AY29" s="152"/>
      <c r="AZ29" s="152"/>
      <c r="BA29" s="152"/>
      <c r="BB29" s="152"/>
      <c r="BC29" s="152"/>
      <c r="BD29" s="152"/>
      <c r="BE29" s="152"/>
      <c r="BF29" s="152"/>
      <c r="BG29" s="152"/>
      <c r="BH29" s="152"/>
      <c r="BI29" s="152"/>
      <c r="BJ29" s="152"/>
      <c r="BK29" s="152"/>
    </row>
    <row r="30" ht="10.5" customHeight="1">
      <c r="A30" s="144">
        <v>26.0</v>
      </c>
      <c r="B30" s="144" t="s">
        <v>166</v>
      </c>
      <c r="C30" s="144" t="s">
        <v>167</v>
      </c>
      <c r="D30" s="159" t="s">
        <v>168</v>
      </c>
      <c r="E30" s="146" t="s">
        <v>0</v>
      </c>
      <c r="F30" s="147"/>
      <c r="G30" s="149" t="s">
        <v>102</v>
      </c>
      <c r="H30" s="149"/>
      <c r="I30" s="149" t="s">
        <v>0</v>
      </c>
      <c r="J30" s="149" t="s">
        <v>0</v>
      </c>
      <c r="K30" s="149" t="s">
        <v>111</v>
      </c>
      <c r="L30" s="149" t="s">
        <v>38</v>
      </c>
      <c r="M30" s="149" t="s">
        <v>42</v>
      </c>
      <c r="N30" s="149">
        <v>1500.0</v>
      </c>
      <c r="O30" s="149" t="s">
        <v>30</v>
      </c>
      <c r="P30" s="150"/>
      <c r="Q30" s="149">
        <f>IFERROR(SUMPRODUCT((Price_Catalogue_Indexation!$O$5:$AS$5=Fichier_de_calcul!Q$4)*(Price_Catalogue_Indexation!$O$6:$AS$6=Fichier_de_calcul!$L30)*(Price_Catalogue_Indexation!$O$7:$AS$7=Fichier_de_calcul!$M30)*(Price_Catalogue_Indexation!$A$14:$A$219=Fichier_de_calcul!$O30)*(Price_Catalogue_Indexation!$C$14:$C$219=Fichier_de_calcul!$N30)*(Price_Catalogue_Indexation!$O$14:$AS$219)),0)</f>
        <v>43488.68451</v>
      </c>
      <c r="R30" s="149">
        <f>IFERROR(SUMPRODUCT((Price_Catalogue_Indexation!$O$5:$AS$5=Fichier_de_calcul!R$4)*(Price_Catalogue_Indexation!$O$6:$AS$6=Fichier_de_calcul!$L30)*(Price_Catalogue_Indexation!$O$7:$AS$7=Fichier_de_calcul!$M30)*(Price_Catalogue_Indexation!$A$14:$A$219=Fichier_de_calcul!$O30)*(Price_Catalogue_Indexation!$C$14:$C$219=Fichier_de_calcul!$N30)*(Price_Catalogue_Indexation!$O$14:$AS$219)),0)</f>
        <v>122153.2085</v>
      </c>
      <c r="S30" s="149">
        <f>IFERROR(SUMPRODUCT((Price_Catalogue_Indexation!$O$5:$AS$5=Fichier_de_calcul!S$4)*(Price_Catalogue_Indexation!$O$6:$AS$6=Fichier_de_calcul!$L30)*(Price_Catalogue_Indexation!$O$7:$AS$7=Fichier_de_calcul!$M30)*(Price_Catalogue_Indexation!$A$14:$A$219=Fichier_de_calcul!$O30)*(Price_Catalogue_Indexation!$C$14:$C$219=Fichier_de_calcul!$N30)*(Price_Catalogue_Indexation!$O$14:$AS$219)),0)</f>
        <v>221752.3697</v>
      </c>
      <c r="T30" s="150"/>
      <c r="U30" s="149">
        <f>IF(E30="YES",'Autres_hypothèses'!$E$3,0)</f>
        <v>26225.58067</v>
      </c>
      <c r="V30" s="149">
        <f>IF(J30="YES",'Autres_hypothèses'!$E$4,0)</f>
        <v>75000</v>
      </c>
      <c r="W30" s="149">
        <f t="shared" si="6"/>
        <v>-30829.979</v>
      </c>
      <c r="X30" s="151">
        <f>S30*Facture_pour_Orange!$K$142+Fichier_de_calcul!Q30*Facture_pour_Orange!$K$144+Fichier_de_calcul!U30*Facture_pour_Orange!$K$172</f>
        <v>-16160.37673</v>
      </c>
      <c r="Y30" s="152"/>
      <c r="Z30" s="151">
        <f t="shared" si="2"/>
        <v>441629.4877</v>
      </c>
      <c r="AA30" s="149">
        <f t="shared" si="3"/>
        <v>79493.30778</v>
      </c>
      <c r="AB30" s="149">
        <f t="shared" si="4"/>
        <v>521122.7954</v>
      </c>
      <c r="AC30" s="150"/>
      <c r="AD30" s="153"/>
      <c r="AE30" s="154"/>
      <c r="AF30" s="155"/>
      <c r="AG30" s="155"/>
      <c r="AH30" s="160"/>
      <c r="AI30" s="155"/>
      <c r="AJ30" s="155"/>
      <c r="AK30" s="161"/>
      <c r="AL30" s="155"/>
      <c r="AM30" s="162"/>
      <c r="AN30" s="155"/>
      <c r="AO30" s="158"/>
      <c r="AP30" s="158"/>
      <c r="AQ30" s="158"/>
      <c r="AR30" s="152"/>
      <c r="AS30" s="152"/>
      <c r="AT30" s="152"/>
      <c r="AU30" s="152"/>
      <c r="AV30" s="152"/>
      <c r="AW30" s="152"/>
      <c r="AX30" s="152"/>
      <c r="AY30" s="152"/>
      <c r="AZ30" s="152"/>
      <c r="BA30" s="152"/>
      <c r="BB30" s="152"/>
      <c r="BC30" s="152"/>
      <c r="BD30" s="152"/>
      <c r="BE30" s="152"/>
      <c r="BF30" s="152"/>
      <c r="BG30" s="152"/>
      <c r="BH30" s="152"/>
      <c r="BI30" s="152"/>
      <c r="BJ30" s="152"/>
      <c r="BK30" s="152"/>
    </row>
    <row r="31" ht="10.5" customHeight="1">
      <c r="A31" s="144">
        <v>27.0</v>
      </c>
      <c r="B31" s="144" t="s">
        <v>169</v>
      </c>
      <c r="C31" s="144" t="s">
        <v>170</v>
      </c>
      <c r="D31" s="159" t="s">
        <v>171</v>
      </c>
      <c r="E31" s="146" t="s">
        <v>0</v>
      </c>
      <c r="F31" s="147"/>
      <c r="G31" s="149" t="s">
        <v>102</v>
      </c>
      <c r="H31" s="149"/>
      <c r="I31" s="149" t="s">
        <v>0</v>
      </c>
      <c r="J31" s="149" t="s">
        <v>0</v>
      </c>
      <c r="K31" s="149" t="s">
        <v>111</v>
      </c>
      <c r="L31" s="149" t="s">
        <v>38</v>
      </c>
      <c r="M31" s="149" t="s">
        <v>42</v>
      </c>
      <c r="N31" s="149">
        <v>2500.0</v>
      </c>
      <c r="O31" s="149" t="s">
        <v>27</v>
      </c>
      <c r="P31" s="150"/>
      <c r="Q31" s="149">
        <f>IFERROR(SUMPRODUCT((Price_Catalogue_Indexation!$O$5:$AS$5=Fichier_de_calcul!Q$4)*(Price_Catalogue_Indexation!$O$6:$AS$6=Fichier_de_calcul!$L31)*(Price_Catalogue_Indexation!$O$7:$AS$7=Fichier_de_calcul!$M31)*(Price_Catalogue_Indexation!$A$14:$A$219=Fichier_de_calcul!$O31)*(Price_Catalogue_Indexation!$C$14:$C$219=Fichier_de_calcul!$N31)*(Price_Catalogue_Indexation!$O$14:$AS$219)),0)</f>
        <v>42928.13608</v>
      </c>
      <c r="R31" s="149">
        <v>0.0</v>
      </c>
      <c r="S31" s="149">
        <f>IFERROR(SUMPRODUCT((Price_Catalogue_Indexation!$O$5:$AS$5=Fichier_de_calcul!S$4)*(Price_Catalogue_Indexation!$O$6:$AS$6=Fichier_de_calcul!$L31)*(Price_Catalogue_Indexation!$O$7:$AS$7=Fichier_de_calcul!$M31)*(Price_Catalogue_Indexation!$A$14:$A$219=Fichier_de_calcul!$O31)*(Price_Catalogue_Indexation!$C$14:$C$219=Fichier_de_calcul!$N31)*(Price_Catalogue_Indexation!$O$14:$AS$219)),0)</f>
        <v>173836.6191</v>
      </c>
      <c r="T31" s="150"/>
      <c r="U31" s="149">
        <f>IF(E31="YES",'Autres_hypothèses'!$E$3,0)</f>
        <v>26225.58067</v>
      </c>
      <c r="V31" s="149">
        <f>IF(J31="YES",'Autres_hypothèses'!$E$4,0)</f>
        <v>75000</v>
      </c>
      <c r="W31" s="149">
        <f t="shared" si="6"/>
        <v>-30829.979</v>
      </c>
      <c r="X31" s="151">
        <f>S31*Facture_pour_Orange!$K$142+Fichier_de_calcul!Q31*Facture_pour_Orange!$K$144+Fichier_de_calcul!U31*Facture_pour_Orange!$K$172</f>
        <v>-15569.10954</v>
      </c>
      <c r="Y31" s="152"/>
      <c r="Z31" s="151">
        <f t="shared" si="2"/>
        <v>271591.2473</v>
      </c>
      <c r="AA31" s="149">
        <f t="shared" si="3"/>
        <v>48886.42451</v>
      </c>
      <c r="AB31" s="149">
        <f t="shared" si="4"/>
        <v>320477.6718</v>
      </c>
      <c r="AC31" s="150"/>
      <c r="AD31" s="164" t="s">
        <v>172</v>
      </c>
      <c r="AE31" s="154"/>
      <c r="AF31" s="155"/>
      <c r="AG31" s="155"/>
      <c r="AH31" s="160"/>
      <c r="AI31" s="155"/>
      <c r="AJ31" s="155"/>
      <c r="AK31" s="161"/>
      <c r="AL31" s="155"/>
      <c r="AM31" s="162"/>
      <c r="AN31" s="155"/>
      <c r="AO31" s="158"/>
      <c r="AP31" s="158"/>
      <c r="AQ31" s="158"/>
      <c r="AR31" s="152"/>
      <c r="AS31" s="152"/>
      <c r="AT31" s="152"/>
      <c r="AU31" s="152"/>
      <c r="AV31" s="152"/>
      <c r="AW31" s="152"/>
      <c r="AX31" s="152"/>
      <c r="AY31" s="152"/>
      <c r="AZ31" s="152"/>
      <c r="BA31" s="152"/>
      <c r="BB31" s="152"/>
      <c r="BC31" s="152"/>
      <c r="BD31" s="152"/>
      <c r="BE31" s="152"/>
      <c r="BF31" s="152"/>
      <c r="BG31" s="152"/>
      <c r="BH31" s="152"/>
      <c r="BI31" s="152"/>
      <c r="BJ31" s="152"/>
      <c r="BK31" s="152"/>
    </row>
    <row r="32" ht="10.5" customHeight="1">
      <c r="A32" s="144">
        <v>28.0</v>
      </c>
      <c r="B32" s="144" t="s">
        <v>173</v>
      </c>
      <c r="C32" s="144" t="s">
        <v>174</v>
      </c>
      <c r="D32" s="145" t="s">
        <v>175</v>
      </c>
      <c r="E32" s="146" t="s">
        <v>0</v>
      </c>
      <c r="F32" s="147"/>
      <c r="G32" s="149" t="s">
        <v>102</v>
      </c>
      <c r="H32" s="149"/>
      <c r="I32" s="149" t="s">
        <v>0</v>
      </c>
      <c r="J32" s="149" t="s">
        <v>0</v>
      </c>
      <c r="K32" s="149" t="s">
        <v>103</v>
      </c>
      <c r="L32" s="149" t="s">
        <v>16</v>
      </c>
      <c r="M32" s="149" t="s">
        <v>15</v>
      </c>
      <c r="N32" s="149">
        <v>17000.0</v>
      </c>
      <c r="O32" s="149" t="s">
        <v>37</v>
      </c>
      <c r="P32" s="150"/>
      <c r="Q32" s="149">
        <f>IFERROR(SUMPRODUCT((Price_Catalogue_Indexation!$O$5:$AS$5=Fichier_de_calcul!Q$4)*(Price_Catalogue_Indexation!$O$6:$AS$6=Fichier_de_calcul!$L32)*(Price_Catalogue_Indexation!$O$7:$AS$7=Fichier_de_calcul!$M32)*(Price_Catalogue_Indexation!$A$14:$A$219=Fichier_de_calcul!$O32)*(Price_Catalogue_Indexation!$C$14:$C$219=Fichier_de_calcul!$N32)*(Price_Catalogue_Indexation!$O$14:$AS$219)),0)</f>
        <v>108634.6043</v>
      </c>
      <c r="R32" s="149">
        <f>IFERROR(SUMPRODUCT((Price_Catalogue_Indexation!$O$5:$AS$5=Fichier_de_calcul!R$4)*(Price_Catalogue_Indexation!$O$6:$AS$6=Fichier_de_calcul!$L32)*(Price_Catalogue_Indexation!$O$7:$AS$7=Fichier_de_calcul!$M32)*(Price_Catalogue_Indexation!$A$14:$A$219=Fichier_de_calcul!$O32)*(Price_Catalogue_Indexation!$C$14:$C$219=Fichier_de_calcul!$N32)*(Price_Catalogue_Indexation!$O$14:$AS$219)),0)</f>
        <v>1188190.536</v>
      </c>
      <c r="S32" s="149">
        <f>IFERROR(SUMPRODUCT((Price_Catalogue_Indexation!$O$5:$AS$5=Fichier_de_calcul!S$4)*(Price_Catalogue_Indexation!$O$6:$AS$6=Fichier_de_calcul!$L32)*(Price_Catalogue_Indexation!$O$7:$AS$7=Fichier_de_calcul!$M32)*(Price_Catalogue_Indexation!$A$14:$A$219=Fichier_de_calcul!$O32)*(Price_Catalogue_Indexation!$C$14:$C$219=Fichier_de_calcul!$N32)*(Price_Catalogue_Indexation!$O$14:$AS$219)),0)</f>
        <v>569551.6816</v>
      </c>
      <c r="T32" s="150"/>
      <c r="U32" s="149">
        <f>IF(E32="YES",'Autres_hypothèses'!$E$3,0)</f>
        <v>26225.58067</v>
      </c>
      <c r="V32" s="149">
        <f>IF(J32="YES",'Autres_hypothèses'!$E$4,0)</f>
        <v>75000</v>
      </c>
      <c r="W32" s="149">
        <f t="shared" si="6"/>
        <v>-30829.979</v>
      </c>
      <c r="X32" s="151">
        <f>S32*Facture_pour_Orange!$K$142+Fichier_de_calcul!Q32*Facture_pour_Orange!$K$144+Fichier_de_calcul!U32*Facture_pour_Orange!$K$172</f>
        <v>-32667.55381</v>
      </c>
      <c r="Y32" s="152"/>
      <c r="Z32" s="151">
        <f t="shared" si="2"/>
        <v>1904104.869</v>
      </c>
      <c r="AA32" s="149">
        <f t="shared" si="3"/>
        <v>342738.8765</v>
      </c>
      <c r="AB32" s="149">
        <f t="shared" si="4"/>
        <v>2246843.746</v>
      </c>
      <c r="AC32" s="150"/>
      <c r="AD32" s="153"/>
      <c r="AE32" s="154"/>
      <c r="AF32" s="155"/>
      <c r="AG32" s="155"/>
      <c r="AH32" s="160"/>
      <c r="AI32" s="155"/>
      <c r="AJ32" s="155"/>
      <c r="AK32" s="161"/>
      <c r="AL32" s="155"/>
      <c r="AM32" s="162"/>
      <c r="AN32" s="155"/>
      <c r="AO32" s="158"/>
      <c r="AP32" s="158"/>
      <c r="AQ32" s="158"/>
      <c r="AR32" s="152"/>
      <c r="AS32" s="152"/>
      <c r="AT32" s="152"/>
      <c r="AU32" s="152"/>
      <c r="AV32" s="152"/>
      <c r="AW32" s="152"/>
      <c r="AX32" s="152"/>
      <c r="AY32" s="152"/>
      <c r="AZ32" s="152"/>
      <c r="BA32" s="152"/>
      <c r="BB32" s="152"/>
      <c r="BC32" s="152"/>
      <c r="BD32" s="152"/>
      <c r="BE32" s="152"/>
      <c r="BF32" s="152"/>
      <c r="BG32" s="152"/>
      <c r="BH32" s="152"/>
      <c r="BI32" s="152"/>
      <c r="BJ32" s="152"/>
      <c r="BK32" s="152"/>
    </row>
    <row r="33" ht="10.5" customHeight="1">
      <c r="A33" s="144">
        <v>29.0</v>
      </c>
      <c r="B33" s="144"/>
      <c r="C33" s="144" t="s">
        <v>176</v>
      </c>
      <c r="D33" s="159" t="s">
        <v>177</v>
      </c>
      <c r="E33" s="146" t="s">
        <v>0</v>
      </c>
      <c r="F33" s="147"/>
      <c r="G33" s="149" t="s">
        <v>102</v>
      </c>
      <c r="H33" s="149"/>
      <c r="I33" s="149" t="s">
        <v>0</v>
      </c>
      <c r="J33" s="149" t="s">
        <v>0</v>
      </c>
      <c r="K33" s="149" t="s">
        <v>103</v>
      </c>
      <c r="L33" s="149" t="s">
        <v>16</v>
      </c>
      <c r="M33" s="149" t="s">
        <v>15</v>
      </c>
      <c r="N33" s="149">
        <v>3000.0</v>
      </c>
      <c r="O33" s="149" t="s">
        <v>30</v>
      </c>
      <c r="P33" s="150"/>
      <c r="Q33" s="149">
        <f>IFERROR(SUMPRODUCT((Price_Catalogue_Indexation!$O$5:$AS$5=Fichier_de_calcul!Q$4)*(Price_Catalogue_Indexation!$O$6:$AS$6=Fichier_de_calcul!$L33)*(Price_Catalogue_Indexation!$O$7:$AS$7=Fichier_de_calcul!$M33)*(Price_Catalogue_Indexation!$A$14:$A$219=Fichier_de_calcul!$O33)*(Price_Catalogue_Indexation!$C$14:$C$219=Fichier_de_calcul!$N33)*(Price_Catalogue_Indexation!$O$14:$AS$219)),0)</f>
        <v>43777.60888</v>
      </c>
      <c r="R33" s="149">
        <f>IFERROR(SUMPRODUCT((Price_Catalogue_Indexation!$O$5:$AS$5=Fichier_de_calcul!R$4)*(Price_Catalogue_Indexation!$O$6:$AS$6=Fichier_de_calcul!$L33)*(Price_Catalogue_Indexation!$O$7:$AS$7=Fichier_de_calcul!$M33)*(Price_Catalogue_Indexation!$A$14:$A$219=Fichier_de_calcul!$O33)*(Price_Catalogue_Indexation!$C$14:$C$219=Fichier_de_calcul!$N33)*(Price_Catalogue_Indexation!$O$14:$AS$219)),0)</f>
        <v>260415.2735</v>
      </c>
      <c r="S33" s="149">
        <f>IFERROR(SUMPRODUCT((Price_Catalogue_Indexation!$O$5:$AS$5=Fichier_de_calcul!S$4)*(Price_Catalogue_Indexation!$O$6:$AS$6=Fichier_de_calcul!$L33)*(Price_Catalogue_Indexation!$O$7:$AS$7=Fichier_de_calcul!$M33)*(Price_Catalogue_Indexation!$A$14:$A$219=Fichier_de_calcul!$O33)*(Price_Catalogue_Indexation!$C$14:$C$219=Fichier_de_calcul!$N33)*(Price_Catalogue_Indexation!$O$14:$AS$219)),0)</f>
        <v>248007.3007</v>
      </c>
      <c r="T33" s="150"/>
      <c r="U33" s="149">
        <f>IF(E33="YES",'Autres_hypothèses'!$E$3,0)</f>
        <v>26225.58067</v>
      </c>
      <c r="V33" s="149">
        <f>IF(J33="YES",'Autres_hypothèses'!$E$4,0)</f>
        <v>75000</v>
      </c>
      <c r="W33" s="149">
        <f t="shared" si="6"/>
        <v>-30829.979</v>
      </c>
      <c r="X33" s="151">
        <f>S33*Facture_pour_Orange!$K$142+Fichier_de_calcul!Q33*Facture_pour_Orange!$K$144+Fichier_de_calcul!U33*Facture_pour_Orange!$K$172</f>
        <v>-16480.71092</v>
      </c>
      <c r="Y33" s="152"/>
      <c r="Z33" s="151">
        <f t="shared" si="2"/>
        <v>606115.0738</v>
      </c>
      <c r="AA33" s="149">
        <f t="shared" si="3"/>
        <v>109100.7133</v>
      </c>
      <c r="AB33" s="149">
        <f t="shared" si="4"/>
        <v>715215.7871</v>
      </c>
      <c r="AC33" s="150"/>
      <c r="AD33" s="153"/>
      <c r="AE33" s="154"/>
      <c r="AF33" s="155"/>
      <c r="AG33" s="155"/>
      <c r="AH33" s="160"/>
      <c r="AI33" s="155"/>
      <c r="AJ33" s="155"/>
      <c r="AK33" s="161"/>
      <c r="AL33" s="155"/>
      <c r="AM33" s="162"/>
      <c r="AN33" s="155"/>
      <c r="AO33" s="158"/>
      <c r="AP33" s="158"/>
      <c r="AQ33" s="158"/>
      <c r="AR33" s="152"/>
      <c r="AS33" s="152"/>
      <c r="AT33" s="152"/>
      <c r="AU33" s="152"/>
      <c r="AV33" s="152"/>
      <c r="AW33" s="152"/>
      <c r="AX33" s="152"/>
      <c r="AY33" s="152"/>
      <c r="AZ33" s="152"/>
      <c r="BA33" s="152"/>
      <c r="BB33" s="152"/>
      <c r="BC33" s="152"/>
      <c r="BD33" s="152"/>
      <c r="BE33" s="152"/>
      <c r="BF33" s="152"/>
      <c r="BG33" s="152"/>
      <c r="BH33" s="152"/>
      <c r="BI33" s="152"/>
      <c r="BJ33" s="152"/>
      <c r="BK33" s="152"/>
    </row>
    <row r="34" ht="10.5" customHeight="1">
      <c r="A34" s="144">
        <v>30.0</v>
      </c>
      <c r="B34" s="144"/>
      <c r="C34" s="144" t="s">
        <v>178</v>
      </c>
      <c r="D34" s="159" t="s">
        <v>179</v>
      </c>
      <c r="E34" s="146" t="s">
        <v>0</v>
      </c>
      <c r="F34" s="147"/>
      <c r="G34" s="149" t="s">
        <v>102</v>
      </c>
      <c r="H34" s="149"/>
      <c r="I34" s="149" t="s">
        <v>0</v>
      </c>
      <c r="J34" s="149" t="s">
        <v>0</v>
      </c>
      <c r="K34" s="149" t="s">
        <v>103</v>
      </c>
      <c r="L34" s="149" t="s">
        <v>16</v>
      </c>
      <c r="M34" s="149" t="s">
        <v>15</v>
      </c>
      <c r="N34" s="149">
        <v>5500.0</v>
      </c>
      <c r="O34" s="149" t="s">
        <v>30</v>
      </c>
      <c r="P34" s="150"/>
      <c r="Q34" s="149">
        <f>IFERROR(SUMPRODUCT((Price_Catalogue_Indexation!$O$5:$AS$5=Fichier_de_calcul!Q$4)*(Price_Catalogue_Indexation!$O$6:$AS$6=Fichier_de_calcul!$L34)*(Price_Catalogue_Indexation!$O$7:$AS$7=Fichier_de_calcul!$M34)*(Price_Catalogue_Indexation!$A$14:$A$219=Fichier_de_calcul!$O34)*(Price_Catalogue_Indexation!$C$14:$C$219=Fichier_de_calcul!$N34)*(Price_Catalogue_Indexation!$O$14:$AS$219)),0)</f>
        <v>44637.9581</v>
      </c>
      <c r="R34" s="149">
        <f>IFERROR(SUMPRODUCT((Price_Catalogue_Indexation!$O$5:$AS$5=Fichier_de_calcul!R$4)*(Price_Catalogue_Indexation!$O$6:$AS$6=Fichier_de_calcul!$L34)*(Price_Catalogue_Indexation!$O$7:$AS$7=Fichier_de_calcul!$M34)*(Price_Catalogue_Indexation!$A$14:$A$219=Fichier_de_calcul!$O34)*(Price_Catalogue_Indexation!$C$14:$C$219=Fichier_de_calcul!$N34)*(Price_Catalogue_Indexation!$O$14:$AS$219)),0)</f>
        <v>502395.3848</v>
      </c>
      <c r="S34" s="149">
        <f>IFERROR(SUMPRODUCT((Price_Catalogue_Indexation!$O$5:$AS$5=Fichier_de_calcul!S$4)*(Price_Catalogue_Indexation!$O$6:$AS$6=Fichier_de_calcul!$L34)*(Price_Catalogue_Indexation!$O$7:$AS$7=Fichier_de_calcul!$M34)*(Price_Catalogue_Indexation!$A$14:$A$219=Fichier_de_calcul!$O34)*(Price_Catalogue_Indexation!$C$14:$C$219=Fichier_de_calcul!$N34)*(Price_Catalogue_Indexation!$O$14:$AS$219)),0)</f>
        <v>326358.4572</v>
      </c>
      <c r="T34" s="150"/>
      <c r="U34" s="149">
        <f>IF(E34="YES",'Autres_hypothèses'!$E$3,0)</f>
        <v>26225.58067</v>
      </c>
      <c r="V34" s="149">
        <f>IF(J34="YES",'Autres_hypothèses'!$E$4,0)</f>
        <v>75000</v>
      </c>
      <c r="W34" s="149">
        <f t="shared" si="6"/>
        <v>-30829.979</v>
      </c>
      <c r="X34" s="151">
        <f>S34*Facture_pour_Orange!$K$142+Fichier_de_calcul!Q34*Facture_pour_Orange!$K$144+Fichier_de_calcul!U34*Facture_pour_Orange!$K$172</f>
        <v>-17436.29233</v>
      </c>
      <c r="Y34" s="152"/>
      <c r="Z34" s="151">
        <f t="shared" si="2"/>
        <v>926351.1095</v>
      </c>
      <c r="AA34" s="149">
        <f t="shared" si="3"/>
        <v>166743.1997</v>
      </c>
      <c r="AB34" s="149">
        <f t="shared" si="4"/>
        <v>1093094.309</v>
      </c>
      <c r="AC34" s="150"/>
      <c r="AD34" s="153"/>
      <c r="AE34" s="154"/>
      <c r="AF34" s="155"/>
      <c r="AG34" s="155"/>
      <c r="AH34" s="160"/>
      <c r="AI34" s="155"/>
      <c r="AJ34" s="155"/>
      <c r="AK34" s="161"/>
      <c r="AL34" s="155"/>
      <c r="AM34" s="162"/>
      <c r="AN34" s="155"/>
      <c r="AO34" s="158"/>
      <c r="AP34" s="158"/>
      <c r="AQ34" s="158"/>
      <c r="AR34" s="152"/>
      <c r="AS34" s="152"/>
      <c r="AT34" s="152"/>
      <c r="AU34" s="152"/>
      <c r="AV34" s="152"/>
      <c r="AW34" s="152"/>
      <c r="AX34" s="152"/>
      <c r="AY34" s="152"/>
      <c r="AZ34" s="152"/>
      <c r="BA34" s="152"/>
      <c r="BB34" s="152"/>
      <c r="BC34" s="152"/>
      <c r="BD34" s="152"/>
      <c r="BE34" s="152"/>
      <c r="BF34" s="152"/>
      <c r="BG34" s="152"/>
      <c r="BH34" s="152"/>
      <c r="BI34" s="152"/>
      <c r="BJ34" s="152"/>
      <c r="BK34" s="152"/>
    </row>
    <row r="35" ht="10.5" customHeight="1">
      <c r="A35" s="144">
        <v>31.0</v>
      </c>
      <c r="B35" s="144"/>
      <c r="C35" s="144" t="s">
        <v>180</v>
      </c>
      <c r="D35" s="145" t="s">
        <v>181</v>
      </c>
      <c r="E35" s="146" t="s">
        <v>0</v>
      </c>
      <c r="F35" s="147"/>
      <c r="G35" s="149" t="s">
        <v>102</v>
      </c>
      <c r="H35" s="149"/>
      <c r="I35" s="149" t="s">
        <v>0</v>
      </c>
      <c r="J35" s="149" t="s">
        <v>0</v>
      </c>
      <c r="K35" s="149" t="s">
        <v>103</v>
      </c>
      <c r="L35" s="149" t="s">
        <v>13</v>
      </c>
      <c r="M35" s="149" t="s">
        <v>15</v>
      </c>
      <c r="N35" s="149">
        <v>1000.0</v>
      </c>
      <c r="O35" s="149" t="s">
        <v>30</v>
      </c>
      <c r="P35" s="150"/>
      <c r="Q35" s="149">
        <f>IFERROR(SUMPRODUCT((Price_Catalogue_Indexation!$O$5:$AS$5=Fichier_de_calcul!Q$4)*(Price_Catalogue_Indexation!$O$6:$AS$6=Fichier_de_calcul!$L35)*(Price_Catalogue_Indexation!$O$7:$AS$7=Fichier_de_calcul!$M35)*(Price_Catalogue_Indexation!$A$14:$A$219=Fichier_de_calcul!$O35)*(Price_Catalogue_Indexation!$C$14:$C$219=Fichier_de_calcul!$N35)*(Price_Catalogue_Indexation!$O$14:$AS$219)),0)</f>
        <v>43217.05901</v>
      </c>
      <c r="R35" s="149">
        <f>IFERROR(SUMPRODUCT((Price_Catalogue_Indexation!$O$5:$AS$5=Fichier_de_calcul!R$4)*(Price_Catalogue_Indexation!$O$6:$AS$6=Fichier_de_calcul!$L35)*(Price_Catalogue_Indexation!$O$7:$AS$7=Fichier_de_calcul!$M35)*(Price_Catalogue_Indexation!$A$14:$A$219=Fichier_de_calcul!$O35)*(Price_Catalogue_Indexation!$C$14:$C$219=Fichier_de_calcul!$N35)*(Price_Catalogue_Indexation!$O$14:$AS$219)),0)</f>
        <v>87591.26532</v>
      </c>
      <c r="S35" s="149">
        <f>IFERROR(SUMPRODUCT((Price_Catalogue_Indexation!$O$5:$AS$5=Fichier_de_calcul!S$4)*(Price_Catalogue_Indexation!$O$6:$AS$6=Fichier_de_calcul!$L35)*(Price_Catalogue_Indexation!$O$7:$AS$7=Fichier_de_calcul!$M35)*(Price_Catalogue_Indexation!$A$14:$A$219=Fichier_de_calcul!$O35)*(Price_Catalogue_Indexation!$C$14:$C$219=Fichier_de_calcul!$N35)*(Price_Catalogue_Indexation!$O$14:$AS$219)),0)</f>
        <v>198666.0334</v>
      </c>
      <c r="T35" s="150"/>
      <c r="U35" s="149">
        <f>IF(E35="YES",'Autres_hypothèses'!$E$3,0)</f>
        <v>26225.58067</v>
      </c>
      <c r="V35" s="149">
        <f>IF(J35="YES",'Autres_hypothèses'!$E$4,0)</f>
        <v>75000</v>
      </c>
      <c r="W35" s="149">
        <f t="shared" si="6"/>
        <v>-30829.979</v>
      </c>
      <c r="X35" s="151">
        <f>S35*Facture_pour_Orange!$K$142+Fichier_de_calcul!Q35*Facture_pour_Orange!$K$144+Fichier_de_calcul!U35*Facture_pour_Orange!$K$172</f>
        <v>-15875.18827</v>
      </c>
      <c r="Y35" s="152"/>
      <c r="Z35" s="151">
        <f t="shared" si="2"/>
        <v>383994.7711</v>
      </c>
      <c r="AA35" s="149">
        <f t="shared" si="3"/>
        <v>69119.0588</v>
      </c>
      <c r="AB35" s="149">
        <f t="shared" si="4"/>
        <v>453113.8299</v>
      </c>
      <c r="AC35" s="150"/>
      <c r="AD35" s="153"/>
      <c r="AE35" s="154"/>
      <c r="AF35" s="155"/>
      <c r="AG35" s="155"/>
      <c r="AH35" s="160"/>
      <c r="AI35" s="155"/>
      <c r="AJ35" s="155"/>
      <c r="AK35" s="161"/>
      <c r="AL35" s="155"/>
      <c r="AM35" s="162"/>
      <c r="AN35" s="155"/>
      <c r="AO35" s="158"/>
      <c r="AP35" s="158"/>
      <c r="AQ35" s="158"/>
      <c r="AR35" s="152"/>
      <c r="AS35" s="152"/>
      <c r="AT35" s="152"/>
      <c r="AU35" s="152"/>
      <c r="AV35" s="152"/>
      <c r="AW35" s="152"/>
      <c r="AX35" s="152"/>
      <c r="AY35" s="152"/>
      <c r="AZ35" s="152"/>
      <c r="BA35" s="152"/>
      <c r="BB35" s="152"/>
      <c r="BC35" s="152"/>
      <c r="BD35" s="152"/>
      <c r="BE35" s="152"/>
      <c r="BF35" s="152"/>
      <c r="BG35" s="152"/>
      <c r="BH35" s="152"/>
      <c r="BI35" s="152"/>
      <c r="BJ35" s="152"/>
      <c r="BK35" s="152"/>
    </row>
    <row r="36" ht="10.5" customHeight="1">
      <c r="A36" s="144">
        <v>32.0</v>
      </c>
      <c r="B36" s="144"/>
      <c r="C36" s="144" t="s">
        <v>182</v>
      </c>
      <c r="D36" s="159" t="s">
        <v>183</v>
      </c>
      <c r="E36" s="146" t="s">
        <v>0</v>
      </c>
      <c r="F36" s="147"/>
      <c r="G36" s="149" t="s">
        <v>102</v>
      </c>
      <c r="H36" s="149"/>
      <c r="I36" s="149" t="s">
        <v>0</v>
      </c>
      <c r="J36" s="149" t="s">
        <v>0</v>
      </c>
      <c r="K36" s="149" t="s">
        <v>103</v>
      </c>
      <c r="L36" s="149" t="s">
        <v>16</v>
      </c>
      <c r="M36" s="149" t="s">
        <v>15</v>
      </c>
      <c r="N36" s="149">
        <v>13000.0</v>
      </c>
      <c r="O36" s="149" t="s">
        <v>37</v>
      </c>
      <c r="P36" s="150"/>
      <c r="Q36" s="149">
        <f>IFERROR(SUMPRODUCT((Price_Catalogue_Indexation!$O$5:$AS$5=Fichier_de_calcul!Q$4)*(Price_Catalogue_Indexation!$O$6:$AS$6=Fichier_de_calcul!$L36)*(Price_Catalogue_Indexation!$O$7:$AS$7=Fichier_de_calcul!$M36)*(Price_Catalogue_Indexation!$A$14:$A$219=Fichier_de_calcul!$O36)*(Price_Catalogue_Indexation!$C$14:$C$219=Fichier_de_calcul!$N36)*(Price_Catalogue_Indexation!$O$14:$AS$219)),0)</f>
        <v>95338.79913</v>
      </c>
      <c r="R36" s="149">
        <f>IFERROR(SUMPRODUCT((Price_Catalogue_Indexation!$O$5:$AS$5=Fichier_de_calcul!R$4)*(Price_Catalogue_Indexation!$O$6:$AS$6=Fichier_de_calcul!$L36)*(Price_Catalogue_Indexation!$O$7:$AS$7=Fichier_de_calcul!$M36)*(Price_Catalogue_Indexation!$A$14:$A$219=Fichier_de_calcul!$O36)*(Price_Catalogue_Indexation!$C$14:$C$219=Fichier_de_calcul!$N36)*(Price_Catalogue_Indexation!$O$14:$AS$219)),0)</f>
        <v>894176.1218</v>
      </c>
      <c r="S36" s="149">
        <f>IFERROR(SUMPRODUCT((Price_Catalogue_Indexation!$O$5:$AS$5=Fichier_de_calcul!S$4)*(Price_Catalogue_Indexation!$O$6:$AS$6=Fichier_de_calcul!$L36)*(Price_Catalogue_Indexation!$O$7:$AS$7=Fichier_de_calcul!$M36)*(Price_Catalogue_Indexation!$A$14:$A$219=Fichier_de_calcul!$O36)*(Price_Catalogue_Indexation!$C$14:$C$219=Fichier_de_calcul!$N36)*(Price_Catalogue_Indexation!$O$14:$AS$219)),0)</f>
        <v>467581.3513</v>
      </c>
      <c r="T36" s="150"/>
      <c r="U36" s="149">
        <f>IF(E36="YES",'Autres_hypothèses'!$E$3,0)</f>
        <v>26225.58067</v>
      </c>
      <c r="V36" s="149">
        <f>IF(J36="YES",'Autres_hypothèses'!$E$4,0)</f>
        <v>75000</v>
      </c>
      <c r="W36" s="149">
        <f t="shared" si="6"/>
        <v>-30829.979</v>
      </c>
      <c r="X36" s="151">
        <f>S36*Facture_pour_Orange!$K$142+Fichier_de_calcul!Q36*Facture_pour_Orange!$K$144+Fichier_de_calcul!U36*Facture_pour_Orange!$K$172</f>
        <v>-28988.68947</v>
      </c>
      <c r="Y36" s="152"/>
      <c r="Z36" s="151">
        <f t="shared" si="2"/>
        <v>1498503.184</v>
      </c>
      <c r="AA36" s="149">
        <f t="shared" si="3"/>
        <v>269730.5732</v>
      </c>
      <c r="AB36" s="149">
        <f t="shared" si="4"/>
        <v>1768233.758</v>
      </c>
      <c r="AC36" s="150"/>
      <c r="AD36" s="153"/>
      <c r="AE36" s="154"/>
      <c r="AF36" s="155"/>
      <c r="AG36" s="155"/>
      <c r="AH36" s="160"/>
      <c r="AI36" s="155"/>
      <c r="AJ36" s="155"/>
      <c r="AK36" s="161"/>
      <c r="AL36" s="155"/>
      <c r="AM36" s="162"/>
      <c r="AN36" s="155"/>
      <c r="AO36" s="158"/>
      <c r="AP36" s="158"/>
      <c r="AQ36" s="158"/>
      <c r="AR36" s="152"/>
      <c r="AS36" s="152"/>
      <c r="AT36" s="152"/>
      <c r="AU36" s="152"/>
      <c r="AV36" s="152"/>
      <c r="AW36" s="152"/>
      <c r="AX36" s="152"/>
      <c r="AY36" s="152"/>
      <c r="AZ36" s="152"/>
      <c r="BA36" s="152"/>
      <c r="BB36" s="152"/>
      <c r="BC36" s="152"/>
      <c r="BD36" s="152"/>
      <c r="BE36" s="152"/>
      <c r="BF36" s="152"/>
      <c r="BG36" s="152"/>
      <c r="BH36" s="152"/>
      <c r="BI36" s="152"/>
      <c r="BJ36" s="152"/>
      <c r="BK36" s="152"/>
    </row>
    <row r="37" ht="10.5" customHeight="1">
      <c r="A37" s="144">
        <v>33.0</v>
      </c>
      <c r="B37" s="144"/>
      <c r="C37" s="144" t="s">
        <v>184</v>
      </c>
      <c r="D37" s="159" t="s">
        <v>185</v>
      </c>
      <c r="E37" s="146" t="s">
        <v>0</v>
      </c>
      <c r="F37" s="147"/>
      <c r="G37" s="149" t="s">
        <v>102</v>
      </c>
      <c r="H37" s="149"/>
      <c r="I37" s="149" t="s">
        <v>0</v>
      </c>
      <c r="J37" s="149" t="s">
        <v>0</v>
      </c>
      <c r="K37" s="149" t="s">
        <v>103</v>
      </c>
      <c r="L37" s="149" t="s">
        <v>38</v>
      </c>
      <c r="M37" s="149" t="s">
        <v>15</v>
      </c>
      <c r="N37" s="149">
        <v>2500.0</v>
      </c>
      <c r="O37" s="149" t="s">
        <v>30</v>
      </c>
      <c r="P37" s="150"/>
      <c r="Q37" s="149">
        <f>IFERROR(SUMPRODUCT((Price_Catalogue_Indexation!$O$5:$AS$5=Fichier_de_calcul!Q$4)*(Price_Catalogue_Indexation!$O$6:$AS$6=Fichier_de_calcul!$L37)*(Price_Catalogue_Indexation!$O$7:$AS$7=Fichier_de_calcul!$M37)*(Price_Catalogue_Indexation!$A$14:$A$219=Fichier_de_calcul!$O37)*(Price_Catalogue_Indexation!$C$14:$C$219=Fichier_de_calcul!$N37)*(Price_Catalogue_Indexation!$O$14:$AS$219)),0)</f>
        <v>43712.60131</v>
      </c>
      <c r="R37" s="149">
        <f>IFERROR(SUMPRODUCT((Price_Catalogue_Indexation!$O$5:$AS$5=Fichier_de_calcul!R$4)*(Price_Catalogue_Indexation!$O$6:$AS$6=Fichier_de_calcul!$L37)*(Price_Catalogue_Indexation!$O$7:$AS$7=Fichier_de_calcul!$M37)*(Price_Catalogue_Indexation!$A$14:$A$219=Fichier_de_calcul!$O37)*(Price_Catalogue_Indexation!$C$14:$C$219=Fichier_de_calcul!$N37)*(Price_Catalogue_Indexation!$O$14:$AS$219)),0)</f>
        <v>225871.0911</v>
      </c>
      <c r="S37" s="149">
        <f>IFERROR(SUMPRODUCT((Price_Catalogue_Indexation!$O$5:$AS$5=Fichier_de_calcul!S$4)*(Price_Catalogue_Indexation!$O$6:$AS$6=Fichier_de_calcul!$L37)*(Price_Catalogue_Indexation!$O$7:$AS$7=Fichier_de_calcul!$M37)*(Price_Catalogue_Indexation!$A$14:$A$219=Fichier_de_calcul!$O37)*(Price_Catalogue_Indexation!$C$14:$C$219=Fichier_de_calcul!$N37)*(Price_Catalogue_Indexation!$O$14:$AS$219)),0)</f>
        <v>244648.6712</v>
      </c>
      <c r="T37" s="150"/>
      <c r="U37" s="149">
        <f>IF(E37="YES",'Autres_hypothèses'!$E$3,0)</f>
        <v>26225.58067</v>
      </c>
      <c r="V37" s="149">
        <f>IF(J37="YES",'Autres_hypothèses'!$E$4,0)</f>
        <v>75000</v>
      </c>
      <c r="W37" s="149">
        <f t="shared" si="6"/>
        <v>-30829.979</v>
      </c>
      <c r="X37" s="151">
        <f>S37*Facture_pour_Orange!$K$142+Fichier_de_calcul!Q37*Facture_pour_Orange!$K$144+Fichier_de_calcul!U37*Facture_pour_Orange!$K$172</f>
        <v>-16434.12311</v>
      </c>
      <c r="Y37" s="152"/>
      <c r="Z37" s="151">
        <f t="shared" si="2"/>
        <v>568193.8422</v>
      </c>
      <c r="AA37" s="149">
        <f t="shared" si="3"/>
        <v>102274.8916</v>
      </c>
      <c r="AB37" s="149">
        <f t="shared" si="4"/>
        <v>670468.7338</v>
      </c>
      <c r="AC37" s="150"/>
      <c r="AD37" s="153"/>
      <c r="AE37" s="154"/>
      <c r="AF37" s="155"/>
      <c r="AG37" s="155"/>
      <c r="AH37" s="160"/>
      <c r="AI37" s="155"/>
      <c r="AJ37" s="155"/>
      <c r="AK37" s="149"/>
      <c r="AL37" s="155"/>
      <c r="AM37" s="162"/>
      <c r="AN37" s="155"/>
      <c r="AO37" s="158"/>
      <c r="AP37" s="158"/>
      <c r="AQ37" s="158"/>
      <c r="AR37" s="152"/>
      <c r="AS37" s="152"/>
      <c r="AT37" s="152"/>
      <c r="AU37" s="152"/>
      <c r="AV37" s="152"/>
      <c r="AW37" s="152"/>
      <c r="AX37" s="152"/>
      <c r="AY37" s="152"/>
      <c r="AZ37" s="152"/>
      <c r="BA37" s="152"/>
      <c r="BB37" s="152"/>
      <c r="BC37" s="152"/>
      <c r="BD37" s="152"/>
      <c r="BE37" s="152"/>
      <c r="BF37" s="152"/>
      <c r="BG37" s="152"/>
      <c r="BH37" s="152"/>
      <c r="BI37" s="152"/>
      <c r="BJ37" s="152"/>
      <c r="BK37" s="152"/>
    </row>
    <row r="38" ht="10.5" customHeight="1">
      <c r="A38" s="144">
        <v>34.0</v>
      </c>
      <c r="B38" s="144"/>
      <c r="C38" s="144" t="s">
        <v>186</v>
      </c>
      <c r="D38" s="145" t="s">
        <v>187</v>
      </c>
      <c r="E38" s="146" t="s">
        <v>0</v>
      </c>
      <c r="F38" s="147"/>
      <c r="G38" s="149" t="s">
        <v>102</v>
      </c>
      <c r="H38" s="149"/>
      <c r="I38" s="149" t="s">
        <v>0</v>
      </c>
      <c r="J38" s="149" t="s">
        <v>0</v>
      </c>
      <c r="K38" s="149" t="s">
        <v>103</v>
      </c>
      <c r="L38" s="149" t="s">
        <v>16</v>
      </c>
      <c r="M38" s="149" t="s">
        <v>15</v>
      </c>
      <c r="N38" s="149">
        <v>13000.0</v>
      </c>
      <c r="O38" s="149" t="s">
        <v>37</v>
      </c>
      <c r="P38" s="150"/>
      <c r="Q38" s="149">
        <f>IFERROR(SUMPRODUCT((Price_Catalogue_Indexation!$O$5:$AS$5=Fichier_de_calcul!Q$4)*(Price_Catalogue_Indexation!$O$6:$AS$6=Fichier_de_calcul!$L38)*(Price_Catalogue_Indexation!$O$7:$AS$7=Fichier_de_calcul!$M38)*(Price_Catalogue_Indexation!$A$14:$A$219=Fichier_de_calcul!$O38)*(Price_Catalogue_Indexation!$C$14:$C$219=Fichier_de_calcul!$N38)*(Price_Catalogue_Indexation!$O$14:$AS$219)),0)</f>
        <v>95338.79913</v>
      </c>
      <c r="R38" s="149">
        <f>IFERROR(SUMPRODUCT((Price_Catalogue_Indexation!$O$5:$AS$5=Fichier_de_calcul!R$4)*(Price_Catalogue_Indexation!$O$6:$AS$6=Fichier_de_calcul!$L38)*(Price_Catalogue_Indexation!$O$7:$AS$7=Fichier_de_calcul!$M38)*(Price_Catalogue_Indexation!$A$14:$A$219=Fichier_de_calcul!$O38)*(Price_Catalogue_Indexation!$C$14:$C$219=Fichier_de_calcul!$N38)*(Price_Catalogue_Indexation!$O$14:$AS$219)),0)</f>
        <v>894176.1218</v>
      </c>
      <c r="S38" s="149">
        <f>IFERROR(SUMPRODUCT((Price_Catalogue_Indexation!$O$5:$AS$5=Fichier_de_calcul!S$4)*(Price_Catalogue_Indexation!$O$6:$AS$6=Fichier_de_calcul!$L38)*(Price_Catalogue_Indexation!$O$7:$AS$7=Fichier_de_calcul!$M38)*(Price_Catalogue_Indexation!$A$14:$A$219=Fichier_de_calcul!$O38)*(Price_Catalogue_Indexation!$C$14:$C$219=Fichier_de_calcul!$N38)*(Price_Catalogue_Indexation!$O$14:$AS$219)),0)</f>
        <v>467581.3513</v>
      </c>
      <c r="T38" s="150"/>
      <c r="U38" s="149">
        <f>IF(E38="YES",'Autres_hypothèses'!$E$3,0)</f>
        <v>26225.58067</v>
      </c>
      <c r="V38" s="149">
        <f>IF(J38="YES",'Autres_hypothèses'!$E$4,0)</f>
        <v>75000</v>
      </c>
      <c r="W38" s="149">
        <f t="shared" si="6"/>
        <v>-30829.979</v>
      </c>
      <c r="X38" s="151">
        <f>S38*Facture_pour_Orange!$K$142+Fichier_de_calcul!Q38*Facture_pour_Orange!$K$144+Fichier_de_calcul!U38*Facture_pour_Orange!$K$172</f>
        <v>-28988.68947</v>
      </c>
      <c r="Y38" s="152"/>
      <c r="Z38" s="151">
        <f t="shared" si="2"/>
        <v>1498503.184</v>
      </c>
      <c r="AA38" s="149">
        <f t="shared" si="3"/>
        <v>269730.5732</v>
      </c>
      <c r="AB38" s="149">
        <f t="shared" si="4"/>
        <v>1768233.758</v>
      </c>
      <c r="AC38" s="150"/>
      <c r="AD38" s="153"/>
      <c r="AE38" s="154"/>
      <c r="AF38" s="155"/>
      <c r="AG38" s="155"/>
      <c r="AH38" s="160"/>
      <c r="AI38" s="155"/>
      <c r="AJ38" s="155"/>
      <c r="AK38" s="161"/>
      <c r="AL38" s="155"/>
      <c r="AM38" s="162"/>
      <c r="AN38" s="155"/>
      <c r="AO38" s="158"/>
      <c r="AP38" s="158"/>
      <c r="AQ38" s="158"/>
      <c r="AR38" s="152"/>
      <c r="AS38" s="152"/>
      <c r="AT38" s="152"/>
      <c r="AU38" s="152"/>
      <c r="AV38" s="152"/>
      <c r="AW38" s="152"/>
      <c r="AX38" s="152"/>
      <c r="AY38" s="152"/>
      <c r="AZ38" s="152"/>
      <c r="BA38" s="152"/>
      <c r="BB38" s="152"/>
      <c r="BC38" s="152"/>
      <c r="BD38" s="152"/>
      <c r="BE38" s="152"/>
      <c r="BF38" s="152"/>
      <c r="BG38" s="152"/>
      <c r="BH38" s="152"/>
      <c r="BI38" s="152"/>
      <c r="BJ38" s="152"/>
      <c r="BK38" s="152"/>
    </row>
    <row r="39" ht="10.5" customHeight="1">
      <c r="A39" s="144">
        <v>35.0</v>
      </c>
      <c r="B39" s="144"/>
      <c r="C39" s="144" t="s">
        <v>188</v>
      </c>
      <c r="D39" s="159" t="s">
        <v>189</v>
      </c>
      <c r="E39" s="146" t="s">
        <v>0</v>
      </c>
      <c r="F39" s="147"/>
      <c r="G39" s="149" t="s">
        <v>102</v>
      </c>
      <c r="H39" s="149"/>
      <c r="I39" s="149" t="s">
        <v>0</v>
      </c>
      <c r="J39" s="149" t="s">
        <v>0</v>
      </c>
      <c r="K39" s="149" t="s">
        <v>103</v>
      </c>
      <c r="L39" s="149" t="s">
        <v>16</v>
      </c>
      <c r="M39" s="149" t="s">
        <v>15</v>
      </c>
      <c r="N39" s="149">
        <v>23000.0</v>
      </c>
      <c r="O39" s="149" t="s">
        <v>37</v>
      </c>
      <c r="P39" s="150"/>
      <c r="Q39" s="149">
        <f>IFERROR(SUMPRODUCT((Price_Catalogue_Indexation!$O$5:$AS$5=Fichier_de_calcul!Q$4)*(Price_Catalogue_Indexation!$O$6:$AS$6=Fichier_de_calcul!$L39)*(Price_Catalogue_Indexation!$O$7:$AS$7=Fichier_de_calcul!$M39)*(Price_Catalogue_Indexation!$A$14:$A$219=Fichier_de_calcul!$O39)*(Price_Catalogue_Indexation!$C$14:$C$219=Fichier_de_calcul!$N39)*(Price_Catalogue_Indexation!$O$14:$AS$219)),0)</f>
        <v>123855.1636</v>
      </c>
      <c r="R39" s="149">
        <f>IFERROR(SUMPRODUCT((Price_Catalogue_Indexation!$O$5:$AS$5=Fichier_de_calcul!R$4)*(Price_Catalogue_Indexation!$O$6:$AS$6=Fichier_de_calcul!$L39)*(Price_Catalogue_Indexation!$O$7:$AS$7=Fichier_de_calcul!$M39)*(Price_Catalogue_Indexation!$A$14:$A$219=Fichier_de_calcul!$O39)*(Price_Catalogue_Indexation!$C$14:$C$219=Fichier_de_calcul!$N39)*(Price_Catalogue_Indexation!$O$14:$AS$219)),0)</f>
        <v>1843376.891</v>
      </c>
      <c r="S39" s="149">
        <f>IFERROR(SUMPRODUCT((Price_Catalogue_Indexation!$O$5:$AS$5=Fichier_de_calcul!S$4)*(Price_Catalogue_Indexation!$O$6:$AS$6=Fichier_de_calcul!$L39)*(Price_Catalogue_Indexation!$O$7:$AS$7=Fichier_de_calcul!$M39)*(Price_Catalogue_Indexation!$A$14:$A$219=Fichier_de_calcul!$O39)*(Price_Catalogue_Indexation!$C$14:$C$219=Fichier_de_calcul!$N39)*(Price_Catalogue_Indexation!$O$14:$AS$219)),0)</f>
        <v>820223.7864</v>
      </c>
      <c r="T39" s="150"/>
      <c r="U39" s="149">
        <f>IF(E39="YES",'Autres_hypothèses'!$E$3,0)</f>
        <v>26225.58067</v>
      </c>
      <c r="V39" s="149">
        <f>IF(J39="YES",'Autres_hypothèses'!$E$4,0)</f>
        <v>75000</v>
      </c>
      <c r="W39" s="149">
        <f t="shared" si="6"/>
        <v>-30829.979</v>
      </c>
      <c r="X39" s="151">
        <f>S39*Facture_pour_Orange!$K$142+Fichier_de_calcul!Q39*Facture_pour_Orange!$K$144+Fichier_de_calcul!U39*Facture_pour_Orange!$K$172</f>
        <v>-38218.38672</v>
      </c>
      <c r="Y39" s="152"/>
      <c r="Z39" s="151">
        <f t="shared" si="2"/>
        <v>2819633.056</v>
      </c>
      <c r="AA39" s="149">
        <f t="shared" si="3"/>
        <v>507533.95</v>
      </c>
      <c r="AB39" s="149">
        <f t="shared" si="4"/>
        <v>3327167.006</v>
      </c>
      <c r="AC39" s="150"/>
      <c r="AD39" s="153"/>
      <c r="AE39" s="154"/>
      <c r="AF39" s="155"/>
      <c r="AG39" s="155"/>
      <c r="AH39" s="160"/>
      <c r="AI39" s="155"/>
      <c r="AJ39" s="155"/>
      <c r="AK39" s="161"/>
      <c r="AL39" s="155"/>
      <c r="AM39" s="162"/>
      <c r="AN39" s="155"/>
      <c r="AO39" s="158"/>
      <c r="AP39" s="158"/>
      <c r="AQ39" s="158"/>
      <c r="AR39" s="152"/>
      <c r="AS39" s="152"/>
      <c r="AT39" s="152"/>
      <c r="AU39" s="152"/>
      <c r="AV39" s="152"/>
      <c r="AW39" s="152"/>
      <c r="AX39" s="152"/>
      <c r="AY39" s="152"/>
      <c r="AZ39" s="152"/>
      <c r="BA39" s="152"/>
      <c r="BB39" s="152"/>
      <c r="BC39" s="152"/>
      <c r="BD39" s="152"/>
      <c r="BE39" s="152"/>
      <c r="BF39" s="152"/>
      <c r="BG39" s="152"/>
      <c r="BH39" s="152"/>
      <c r="BI39" s="152"/>
      <c r="BJ39" s="152"/>
      <c r="BK39" s="152"/>
    </row>
    <row r="40" ht="10.5" customHeight="1">
      <c r="A40" s="144">
        <v>36.0</v>
      </c>
      <c r="B40" s="144"/>
      <c r="C40" s="144" t="s">
        <v>190</v>
      </c>
      <c r="D40" s="159" t="s">
        <v>191</v>
      </c>
      <c r="E40" s="146" t="s">
        <v>0</v>
      </c>
      <c r="F40" s="147"/>
      <c r="G40" s="149" t="s">
        <v>102</v>
      </c>
      <c r="H40" s="149"/>
      <c r="I40" s="149" t="s">
        <v>0</v>
      </c>
      <c r="J40" s="149" t="s">
        <v>0</v>
      </c>
      <c r="K40" s="149" t="s">
        <v>103</v>
      </c>
      <c r="L40" s="149" t="s">
        <v>16</v>
      </c>
      <c r="M40" s="149" t="s">
        <v>15</v>
      </c>
      <c r="N40" s="149">
        <v>11000.0</v>
      </c>
      <c r="O40" s="149" t="s">
        <v>37</v>
      </c>
      <c r="P40" s="150"/>
      <c r="Q40" s="149">
        <f>IFERROR(SUMPRODUCT((Price_Catalogue_Indexation!$O$5:$AS$5=Fichier_de_calcul!Q$4)*(Price_Catalogue_Indexation!$O$6:$AS$6=Fichier_de_calcul!$L40)*(Price_Catalogue_Indexation!$O$7:$AS$7=Fichier_de_calcul!$M40)*(Price_Catalogue_Indexation!$A$14:$A$219=Fichier_de_calcul!$O40)*(Price_Catalogue_Indexation!$C$14:$C$219=Fichier_de_calcul!$N40)*(Price_Catalogue_Indexation!$O$14:$AS$219)),0)</f>
        <v>95156.34876</v>
      </c>
      <c r="R40" s="149">
        <f>IFERROR(SUMPRODUCT((Price_Catalogue_Indexation!$O$5:$AS$5=Fichier_de_calcul!R$4)*(Price_Catalogue_Indexation!$O$6:$AS$6=Fichier_de_calcul!$L40)*(Price_Catalogue_Indexation!$O$7:$AS$7=Fichier_de_calcul!$M40)*(Price_Catalogue_Indexation!$A$14:$A$219=Fichier_de_calcul!$O40)*(Price_Catalogue_Indexation!$C$14:$C$219=Fichier_de_calcul!$N40)*(Price_Catalogue_Indexation!$O$14:$AS$219)),0)</f>
        <v>749444.5658</v>
      </c>
      <c r="S40" s="149">
        <f>IFERROR(SUMPRODUCT((Price_Catalogue_Indexation!$O$5:$AS$5=Fichier_de_calcul!S$4)*(Price_Catalogue_Indexation!$O$6:$AS$6=Fichier_de_calcul!$L40)*(Price_Catalogue_Indexation!$O$7:$AS$7=Fichier_de_calcul!$M40)*(Price_Catalogue_Indexation!$A$14:$A$219=Fichier_de_calcul!$O40)*(Price_Catalogue_Indexation!$C$14:$C$219=Fichier_de_calcul!$N40)*(Price_Catalogue_Indexation!$O$14:$AS$219)),0)</f>
        <v>452126.8213</v>
      </c>
      <c r="T40" s="150"/>
      <c r="U40" s="149">
        <f>IF(E40="YES",'Autres_hypothèses'!$E$3,0)</f>
        <v>26225.58067</v>
      </c>
      <c r="V40" s="149">
        <f>IF(J40="YES",'Autres_hypothèses'!$E$4,0)</f>
        <v>75000</v>
      </c>
      <c r="W40" s="149">
        <f t="shared" si="6"/>
        <v>-30829.979</v>
      </c>
      <c r="X40" s="151">
        <f>S40*Facture_pour_Orange!$K$142+Fichier_de_calcul!Q40*Facture_pour_Orange!$K$144+Fichier_de_calcul!U40*Facture_pour_Orange!$K$172</f>
        <v>-28797.6541</v>
      </c>
      <c r="Y40" s="152"/>
      <c r="Z40" s="151">
        <f t="shared" si="2"/>
        <v>1338325.683</v>
      </c>
      <c r="AA40" s="149">
        <f t="shared" si="3"/>
        <v>240898.623</v>
      </c>
      <c r="AB40" s="149">
        <f t="shared" si="4"/>
        <v>1579224.306</v>
      </c>
      <c r="AC40" s="150"/>
      <c r="AD40" s="153"/>
      <c r="AE40" s="154"/>
      <c r="AF40" s="155"/>
      <c r="AG40" s="155"/>
      <c r="AH40" s="160"/>
      <c r="AI40" s="155"/>
      <c r="AJ40" s="155"/>
      <c r="AK40" s="161"/>
      <c r="AL40" s="155"/>
      <c r="AM40" s="162"/>
      <c r="AN40" s="155"/>
      <c r="AO40" s="158"/>
      <c r="AP40" s="158"/>
      <c r="AQ40" s="158"/>
      <c r="AR40" s="152"/>
      <c r="AS40" s="152"/>
      <c r="AT40" s="152"/>
      <c r="AU40" s="152"/>
      <c r="AV40" s="152"/>
      <c r="AW40" s="152"/>
      <c r="AX40" s="152"/>
      <c r="AY40" s="152"/>
      <c r="AZ40" s="152"/>
      <c r="BA40" s="152"/>
      <c r="BB40" s="152"/>
      <c r="BC40" s="152"/>
      <c r="BD40" s="152"/>
      <c r="BE40" s="152"/>
      <c r="BF40" s="152"/>
      <c r="BG40" s="152"/>
      <c r="BH40" s="152"/>
      <c r="BI40" s="152"/>
      <c r="BJ40" s="152"/>
      <c r="BK40" s="152"/>
    </row>
    <row r="41" ht="10.5" customHeight="1">
      <c r="A41" s="144">
        <v>37.0</v>
      </c>
      <c r="B41" s="144" t="s">
        <v>192</v>
      </c>
      <c r="C41" s="144" t="s">
        <v>193</v>
      </c>
      <c r="D41" s="145" t="s">
        <v>194</v>
      </c>
      <c r="E41" s="146" t="s">
        <v>0</v>
      </c>
      <c r="F41" s="147"/>
      <c r="G41" s="149" t="s">
        <v>102</v>
      </c>
      <c r="H41" s="149"/>
      <c r="I41" s="149" t="s">
        <v>0</v>
      </c>
      <c r="J41" s="149" t="s">
        <v>0</v>
      </c>
      <c r="K41" s="149" t="s">
        <v>107</v>
      </c>
      <c r="L41" s="149" t="s">
        <v>13</v>
      </c>
      <c r="M41" s="149" t="s">
        <v>42</v>
      </c>
      <c r="N41" s="149">
        <v>1000.0</v>
      </c>
      <c r="O41" s="149" t="s">
        <v>30</v>
      </c>
      <c r="P41" s="150"/>
      <c r="Q41" s="149">
        <f>IFERROR(SUMPRODUCT((Price_Catalogue_Indexation!$O$5:$AS$5=Fichier_de_calcul!Q$4)*(Price_Catalogue_Indexation!$O$6:$AS$6=Fichier_de_calcul!$L41)*(Price_Catalogue_Indexation!$O$7:$AS$7=Fichier_de_calcul!$M41)*(Price_Catalogue_Indexation!$A$14:$A$219=Fichier_de_calcul!$O41)*(Price_Catalogue_Indexation!$C$14:$C$219=Fichier_de_calcul!$N41)*(Price_Catalogue_Indexation!$O$14:$AS$219)),0)</f>
        <v>43217.05901</v>
      </c>
      <c r="R41" s="149">
        <f>IFERROR(SUMPRODUCT((Price_Catalogue_Indexation!$O$5:$AS$5=Fichier_de_calcul!R$4)*(Price_Catalogue_Indexation!$O$6:$AS$6=Fichier_de_calcul!$L41)*(Price_Catalogue_Indexation!$O$7:$AS$7=Fichier_de_calcul!$M41)*(Price_Catalogue_Indexation!$A$14:$A$219=Fichier_de_calcul!$O41)*(Price_Catalogue_Indexation!$C$14:$C$219=Fichier_de_calcul!$N41)*(Price_Catalogue_Indexation!$O$14:$AS$219)),0)</f>
        <v>87591.26532</v>
      </c>
      <c r="S41" s="149">
        <f>IFERROR(SUMPRODUCT((Price_Catalogue_Indexation!$O$5:$AS$5=Fichier_de_calcul!S$4)*(Price_Catalogue_Indexation!$O$6:$AS$6=Fichier_de_calcul!$L41)*(Price_Catalogue_Indexation!$O$7:$AS$7=Fichier_de_calcul!$M41)*(Price_Catalogue_Indexation!$A$14:$A$219=Fichier_de_calcul!$O41)*(Price_Catalogue_Indexation!$C$14:$C$219=Fichier_de_calcul!$N41)*(Price_Catalogue_Indexation!$O$14:$AS$219)),0)</f>
        <v>198642.7</v>
      </c>
      <c r="T41" s="150"/>
      <c r="U41" s="149">
        <f>IF(E41="YES",'Autres_hypothèses'!$E$3,0)</f>
        <v>26225.58067</v>
      </c>
      <c r="V41" s="149">
        <f>IF(J41="YES",'Autres_hypothèses'!$E$4,0)</f>
        <v>75000</v>
      </c>
      <c r="W41" s="149">
        <f t="shared" si="6"/>
        <v>-30829.979</v>
      </c>
      <c r="X41" s="151">
        <f>S41*Facture_pour_Orange!$K$142+Fichier_de_calcul!Q41*Facture_pour_Orange!$K$144+Fichier_de_calcul!U41*Facture_pour_Orange!$K$172</f>
        <v>-15874.95494</v>
      </c>
      <c r="Y41" s="152"/>
      <c r="Z41" s="151">
        <f t="shared" si="2"/>
        <v>383971.6711</v>
      </c>
      <c r="AA41" s="149">
        <f t="shared" si="3"/>
        <v>69114.9008</v>
      </c>
      <c r="AB41" s="149">
        <f t="shared" si="4"/>
        <v>453086.5719</v>
      </c>
      <c r="AC41" s="150"/>
      <c r="AD41" s="153"/>
      <c r="AE41" s="154"/>
      <c r="AF41" s="155"/>
      <c r="AG41" s="155"/>
      <c r="AH41" s="160"/>
      <c r="AI41" s="155"/>
      <c r="AJ41" s="155"/>
      <c r="AK41" s="161"/>
      <c r="AL41" s="155"/>
      <c r="AM41" s="162"/>
      <c r="AN41" s="155"/>
      <c r="AO41" s="158"/>
      <c r="AP41" s="158"/>
      <c r="AQ41" s="158"/>
      <c r="AR41" s="152"/>
      <c r="AS41" s="152"/>
      <c r="AT41" s="152"/>
      <c r="AU41" s="152"/>
      <c r="AV41" s="152"/>
      <c r="AW41" s="152"/>
      <c r="AX41" s="152"/>
      <c r="AY41" s="152"/>
      <c r="AZ41" s="152"/>
      <c r="BA41" s="152"/>
      <c r="BB41" s="152"/>
      <c r="BC41" s="152"/>
      <c r="BD41" s="152"/>
      <c r="BE41" s="152"/>
      <c r="BF41" s="152"/>
      <c r="BG41" s="152"/>
      <c r="BH41" s="152"/>
      <c r="BI41" s="152"/>
      <c r="BJ41" s="152"/>
      <c r="BK41" s="152"/>
    </row>
    <row r="42" ht="10.5" customHeight="1">
      <c r="A42" s="144">
        <v>38.0</v>
      </c>
      <c r="B42" s="144"/>
      <c r="C42" s="144" t="s">
        <v>195</v>
      </c>
      <c r="D42" s="159" t="s">
        <v>196</v>
      </c>
      <c r="E42" s="146" t="s">
        <v>0</v>
      </c>
      <c r="F42" s="147"/>
      <c r="G42" s="149" t="s">
        <v>102</v>
      </c>
      <c r="H42" s="149"/>
      <c r="I42" s="149" t="s">
        <v>0</v>
      </c>
      <c r="J42" s="149" t="s">
        <v>138</v>
      </c>
      <c r="K42" s="149" t="s">
        <v>103</v>
      </c>
      <c r="L42" s="149" t="s">
        <v>16</v>
      </c>
      <c r="M42" s="149" t="s">
        <v>15</v>
      </c>
      <c r="N42" s="149">
        <v>15000.0</v>
      </c>
      <c r="O42" s="149" t="s">
        <v>37</v>
      </c>
      <c r="P42" s="150"/>
      <c r="Q42" s="149">
        <f>IFERROR(SUMPRODUCT((Price_Catalogue_Indexation!$O$5:$AS$5=Fichier_de_calcul!Q$4)*(Price_Catalogue_Indexation!$O$6:$AS$6=Fichier_de_calcul!$L42)*(Price_Catalogue_Indexation!$O$7:$AS$7=Fichier_de_calcul!$M42)*(Price_Catalogue_Indexation!$A$14:$A$219=Fichier_de_calcul!$O42)*(Price_Catalogue_Indexation!$C$14:$C$219=Fichier_de_calcul!$N42)*(Price_Catalogue_Indexation!$O$14:$AS$219)),0)</f>
        <v>108419.1395</v>
      </c>
      <c r="R42" s="149">
        <f>IFERROR(SUMPRODUCT((Price_Catalogue_Indexation!$O$5:$AS$5=Fichier_de_calcul!R$4)*(Price_Catalogue_Indexation!$O$6:$AS$6=Fichier_de_calcul!$L42)*(Price_Catalogue_Indexation!$O$7:$AS$7=Fichier_de_calcul!$M42)*(Price_Catalogue_Indexation!$A$14:$A$219=Fichier_de_calcul!$O42)*(Price_Catalogue_Indexation!$C$14:$C$219=Fichier_de_calcul!$N42)*(Price_Catalogue_Indexation!$O$14:$AS$219)),0)</f>
        <v>1039526.906</v>
      </c>
      <c r="S42" s="149">
        <f>IFERROR(SUMPRODUCT((Price_Catalogue_Indexation!$O$5:$AS$5=Fichier_de_calcul!S$4)*(Price_Catalogue_Indexation!$O$6:$AS$6=Fichier_de_calcul!$L42)*(Price_Catalogue_Indexation!$O$7:$AS$7=Fichier_de_calcul!$M42)*(Price_Catalogue_Indexation!$A$14:$A$219=Fichier_de_calcul!$O42)*(Price_Catalogue_Indexation!$C$14:$C$219=Fichier_de_calcul!$N42)*(Price_Catalogue_Indexation!$O$14:$AS$219)),0)</f>
        <v>533202.218</v>
      </c>
      <c r="T42" s="150"/>
      <c r="U42" s="149">
        <f>IF(E42="YES",'Autres_hypothèses'!$E$3,0)</f>
        <v>26225.58067</v>
      </c>
      <c r="V42" s="149">
        <v>0.0</v>
      </c>
      <c r="W42" s="149">
        <f t="shared" si="6"/>
        <v>-30829.979</v>
      </c>
      <c r="X42" s="151">
        <f>S42*Facture_pour_Orange!$K$142+Fichier_de_calcul!Q42*Facture_pour_Orange!$K$144+Fichier_de_calcul!U42*Facture_pour_Orange!$K$172</f>
        <v>-32260.96622</v>
      </c>
      <c r="Y42" s="152"/>
      <c r="Z42" s="151">
        <f t="shared" si="2"/>
        <v>1644282.899</v>
      </c>
      <c r="AA42" s="149">
        <f t="shared" si="3"/>
        <v>295970.9218</v>
      </c>
      <c r="AB42" s="149">
        <f t="shared" si="4"/>
        <v>1940253.821</v>
      </c>
      <c r="AC42" s="150"/>
      <c r="AD42" s="164" t="s">
        <v>197</v>
      </c>
      <c r="AE42" s="154"/>
      <c r="AF42" s="155"/>
      <c r="AG42" s="155"/>
      <c r="AH42" s="160"/>
      <c r="AI42" s="155"/>
      <c r="AJ42" s="155"/>
      <c r="AK42" s="161"/>
      <c r="AL42" s="155"/>
      <c r="AM42" s="162"/>
      <c r="AN42" s="155"/>
      <c r="AO42" s="158"/>
      <c r="AP42" s="158"/>
      <c r="AQ42" s="158"/>
      <c r="AR42" s="152"/>
      <c r="AS42" s="152"/>
      <c r="AT42" s="152"/>
      <c r="AU42" s="152"/>
      <c r="AV42" s="152"/>
      <c r="AW42" s="152"/>
      <c r="AX42" s="152"/>
      <c r="AY42" s="152"/>
      <c r="AZ42" s="152"/>
      <c r="BA42" s="152"/>
      <c r="BB42" s="152"/>
      <c r="BC42" s="152"/>
      <c r="BD42" s="152"/>
      <c r="BE42" s="152"/>
      <c r="BF42" s="152"/>
      <c r="BG42" s="152"/>
      <c r="BH42" s="152"/>
      <c r="BI42" s="152"/>
      <c r="BJ42" s="152"/>
      <c r="BK42" s="152"/>
    </row>
    <row r="43" ht="10.5" customHeight="1">
      <c r="A43" s="144">
        <v>39.0</v>
      </c>
      <c r="B43" s="144"/>
      <c r="C43" s="144" t="s">
        <v>198</v>
      </c>
      <c r="D43" s="159" t="s">
        <v>199</v>
      </c>
      <c r="E43" s="146" t="s">
        <v>0</v>
      </c>
      <c r="F43" s="147"/>
      <c r="G43" s="149" t="s">
        <v>102</v>
      </c>
      <c r="H43" s="149"/>
      <c r="I43" s="149" t="s">
        <v>0</v>
      </c>
      <c r="J43" s="149" t="s">
        <v>0</v>
      </c>
      <c r="K43" s="149" t="s">
        <v>103</v>
      </c>
      <c r="L43" s="149" t="s">
        <v>13</v>
      </c>
      <c r="M43" s="149" t="s">
        <v>15</v>
      </c>
      <c r="N43" s="149">
        <v>1000.0</v>
      </c>
      <c r="O43" s="149" t="s">
        <v>30</v>
      </c>
      <c r="P43" s="150"/>
      <c r="Q43" s="149">
        <f>IFERROR(SUMPRODUCT((Price_Catalogue_Indexation!$O$5:$AS$5=Fichier_de_calcul!Q$4)*(Price_Catalogue_Indexation!$O$6:$AS$6=Fichier_de_calcul!$L43)*(Price_Catalogue_Indexation!$O$7:$AS$7=Fichier_de_calcul!$M43)*(Price_Catalogue_Indexation!$A$14:$A$219=Fichier_de_calcul!$O43)*(Price_Catalogue_Indexation!$C$14:$C$219=Fichier_de_calcul!$N43)*(Price_Catalogue_Indexation!$O$14:$AS$219)),0)</f>
        <v>43217.05901</v>
      </c>
      <c r="R43" s="149">
        <f>IFERROR(SUMPRODUCT((Price_Catalogue_Indexation!$O$5:$AS$5=Fichier_de_calcul!R$4)*(Price_Catalogue_Indexation!$O$6:$AS$6=Fichier_de_calcul!$L43)*(Price_Catalogue_Indexation!$O$7:$AS$7=Fichier_de_calcul!$M43)*(Price_Catalogue_Indexation!$A$14:$A$219=Fichier_de_calcul!$O43)*(Price_Catalogue_Indexation!$C$14:$C$219=Fichier_de_calcul!$N43)*(Price_Catalogue_Indexation!$O$14:$AS$219)),0)</f>
        <v>87591.26532</v>
      </c>
      <c r="S43" s="149">
        <f>IFERROR(SUMPRODUCT((Price_Catalogue_Indexation!$O$5:$AS$5=Fichier_de_calcul!S$4)*(Price_Catalogue_Indexation!$O$6:$AS$6=Fichier_de_calcul!$L43)*(Price_Catalogue_Indexation!$O$7:$AS$7=Fichier_de_calcul!$M43)*(Price_Catalogue_Indexation!$A$14:$A$219=Fichier_de_calcul!$O43)*(Price_Catalogue_Indexation!$C$14:$C$219=Fichier_de_calcul!$N43)*(Price_Catalogue_Indexation!$O$14:$AS$219)),0)</f>
        <v>198666.0334</v>
      </c>
      <c r="T43" s="150"/>
      <c r="U43" s="149">
        <f>IF(E43="YES",'Autres_hypothèses'!$E$3,0)</f>
        <v>26225.58067</v>
      </c>
      <c r="V43" s="149">
        <f>IF(J43="YES",'Autres_hypothèses'!$E$4,0)</f>
        <v>75000</v>
      </c>
      <c r="W43" s="149">
        <f t="shared" si="6"/>
        <v>-30829.979</v>
      </c>
      <c r="X43" s="151">
        <f>S43*Facture_pour_Orange!$K$142+Fichier_de_calcul!Q43*Facture_pour_Orange!$K$144+Fichier_de_calcul!U43*Facture_pour_Orange!$K$172</f>
        <v>-15875.18827</v>
      </c>
      <c r="Y43" s="152"/>
      <c r="Z43" s="151">
        <f t="shared" si="2"/>
        <v>383994.7711</v>
      </c>
      <c r="AA43" s="149">
        <f t="shared" si="3"/>
        <v>69119.0588</v>
      </c>
      <c r="AB43" s="149">
        <f t="shared" si="4"/>
        <v>453113.8299</v>
      </c>
      <c r="AC43" s="150"/>
      <c r="AD43" s="153"/>
      <c r="AE43" s="154"/>
      <c r="AF43" s="155"/>
      <c r="AG43" s="155"/>
      <c r="AH43" s="160"/>
      <c r="AI43" s="155"/>
      <c r="AJ43" s="155"/>
      <c r="AK43" s="161"/>
      <c r="AL43" s="155"/>
      <c r="AM43" s="162"/>
      <c r="AN43" s="155"/>
      <c r="AO43" s="158"/>
      <c r="AP43" s="158"/>
      <c r="AQ43" s="158"/>
      <c r="AR43" s="152"/>
      <c r="AS43" s="152"/>
      <c r="AT43" s="152"/>
      <c r="AU43" s="152"/>
      <c r="AV43" s="152"/>
      <c r="AW43" s="152"/>
      <c r="AX43" s="152"/>
      <c r="AY43" s="152"/>
      <c r="AZ43" s="152"/>
      <c r="BA43" s="152"/>
      <c r="BB43" s="152"/>
      <c r="BC43" s="152"/>
      <c r="BD43" s="152"/>
      <c r="BE43" s="152"/>
      <c r="BF43" s="152"/>
      <c r="BG43" s="152"/>
      <c r="BH43" s="152"/>
      <c r="BI43" s="152"/>
      <c r="BJ43" s="152"/>
      <c r="BK43" s="152"/>
    </row>
    <row r="44" ht="10.5" customHeight="1">
      <c r="A44" s="144">
        <v>40.0</v>
      </c>
      <c r="B44" s="144"/>
      <c r="C44" s="144" t="s">
        <v>200</v>
      </c>
      <c r="D44" s="145" t="s">
        <v>201</v>
      </c>
      <c r="E44" s="146" t="s">
        <v>0</v>
      </c>
      <c r="F44" s="147"/>
      <c r="G44" s="149" t="s">
        <v>102</v>
      </c>
      <c r="H44" s="149"/>
      <c r="I44" s="149" t="s">
        <v>0</v>
      </c>
      <c r="J44" s="149" t="s">
        <v>0</v>
      </c>
      <c r="K44" s="149" t="s">
        <v>103</v>
      </c>
      <c r="L44" s="149" t="s">
        <v>16</v>
      </c>
      <c r="M44" s="149" t="s">
        <v>15</v>
      </c>
      <c r="N44" s="149">
        <v>6000.0</v>
      </c>
      <c r="O44" s="149" t="s">
        <v>30</v>
      </c>
      <c r="P44" s="150"/>
      <c r="Q44" s="149">
        <f>IFERROR(SUMPRODUCT((Price_Catalogue_Indexation!$O$5:$AS$5=Fichier_de_calcul!Q$4)*(Price_Catalogue_Indexation!$O$6:$AS$6=Fichier_de_calcul!$L44)*(Price_Catalogue_Indexation!$O$7:$AS$7=Fichier_de_calcul!$M44)*(Price_Catalogue_Indexation!$A$14:$A$219=Fichier_de_calcul!$O44)*(Price_Catalogue_Indexation!$C$14:$C$219=Fichier_de_calcul!$N44)*(Price_Catalogue_Indexation!$O$14:$AS$219)),0)</f>
        <v>44785.79774</v>
      </c>
      <c r="R44" s="149">
        <f>IFERROR(SUMPRODUCT((Price_Catalogue_Indexation!$O$5:$AS$5=Fichier_de_calcul!R$4)*(Price_Catalogue_Indexation!$O$6:$AS$6=Fichier_de_calcul!$L44)*(Price_Catalogue_Indexation!$O$7:$AS$7=Fichier_de_calcul!$M44)*(Price_Catalogue_Indexation!$A$14:$A$219=Fichier_de_calcul!$O44)*(Price_Catalogue_Indexation!$C$14:$C$219=Fichier_de_calcul!$N44)*(Price_Catalogue_Indexation!$O$14:$AS$219)),0)</f>
        <v>554230.5662</v>
      </c>
      <c r="S44" s="149">
        <f>IFERROR(SUMPRODUCT((Price_Catalogue_Indexation!$O$5:$AS$5=Fichier_de_calcul!S$4)*(Price_Catalogue_Indexation!$O$6:$AS$6=Fichier_de_calcul!$L44)*(Price_Catalogue_Indexation!$O$7:$AS$7=Fichier_de_calcul!$M44)*(Price_Catalogue_Indexation!$A$14:$A$219=Fichier_de_calcul!$O44)*(Price_Catalogue_Indexation!$C$14:$C$219=Fichier_de_calcul!$N44)*(Price_Catalogue_Indexation!$O$14:$AS$219)),0)</f>
        <v>338830.5951</v>
      </c>
      <c r="T44" s="150"/>
      <c r="U44" s="149">
        <f>IF(E44="YES",'Autres_hypothèses'!$E$3,0)</f>
        <v>26225.58067</v>
      </c>
      <c r="V44" s="149">
        <f>IF(J44="YES",'Autres_hypothèses'!$E$4,0)</f>
        <v>75000</v>
      </c>
      <c r="W44" s="149">
        <f t="shared" si="6"/>
        <v>-30829.979</v>
      </c>
      <c r="X44" s="151">
        <f>S44*Facture_pour_Orange!$K$142+Fichier_de_calcul!Q44*Facture_pour_Orange!$K$144+Fichier_de_calcul!U44*Facture_pour_Orange!$K$172</f>
        <v>-17590.58163</v>
      </c>
      <c r="Y44" s="152"/>
      <c r="Z44" s="151">
        <f t="shared" si="2"/>
        <v>990651.979</v>
      </c>
      <c r="AA44" s="149">
        <f t="shared" si="3"/>
        <v>178317.3562</v>
      </c>
      <c r="AB44" s="149">
        <f t="shared" si="4"/>
        <v>1168969.335</v>
      </c>
      <c r="AC44" s="150"/>
      <c r="AD44" s="153"/>
      <c r="AE44" s="154"/>
      <c r="AF44" s="155"/>
      <c r="AG44" s="155"/>
      <c r="AH44" s="160"/>
      <c r="AI44" s="155"/>
      <c r="AJ44" s="155"/>
      <c r="AK44" s="161"/>
      <c r="AL44" s="155"/>
      <c r="AM44" s="162"/>
      <c r="AN44" s="155"/>
      <c r="AO44" s="158"/>
      <c r="AP44" s="158"/>
      <c r="AQ44" s="158"/>
      <c r="AR44" s="152"/>
      <c r="AS44" s="152"/>
      <c r="AT44" s="152"/>
      <c r="AU44" s="152"/>
      <c r="AV44" s="152"/>
      <c r="AW44" s="152"/>
      <c r="AX44" s="152"/>
      <c r="AY44" s="152"/>
      <c r="AZ44" s="152"/>
      <c r="BA44" s="152"/>
      <c r="BB44" s="152"/>
      <c r="BC44" s="152"/>
      <c r="BD44" s="152"/>
      <c r="BE44" s="152"/>
      <c r="BF44" s="152"/>
      <c r="BG44" s="152"/>
      <c r="BH44" s="152"/>
      <c r="BI44" s="152"/>
      <c r="BJ44" s="152"/>
      <c r="BK44" s="152"/>
    </row>
    <row r="45" ht="10.5" customHeight="1">
      <c r="A45" s="144">
        <v>41.0</v>
      </c>
      <c r="B45" s="144"/>
      <c r="C45" s="144" t="s">
        <v>202</v>
      </c>
      <c r="D45" s="159" t="s">
        <v>203</v>
      </c>
      <c r="E45" s="146" t="s">
        <v>0</v>
      </c>
      <c r="F45" s="147"/>
      <c r="G45" s="149" t="s">
        <v>102</v>
      </c>
      <c r="H45" s="149"/>
      <c r="I45" s="149" t="s">
        <v>0</v>
      </c>
      <c r="J45" s="149" t="s">
        <v>0</v>
      </c>
      <c r="K45" s="149" t="s">
        <v>103</v>
      </c>
      <c r="L45" s="149" t="s">
        <v>16</v>
      </c>
      <c r="M45" s="149" t="s">
        <v>15</v>
      </c>
      <c r="N45" s="149">
        <v>11000.0</v>
      </c>
      <c r="O45" s="149" t="s">
        <v>37</v>
      </c>
      <c r="P45" s="150"/>
      <c r="Q45" s="149">
        <f>IFERROR(SUMPRODUCT((Price_Catalogue_Indexation!$O$5:$AS$5=Fichier_de_calcul!Q$4)*(Price_Catalogue_Indexation!$O$6:$AS$6=Fichier_de_calcul!$L45)*(Price_Catalogue_Indexation!$O$7:$AS$7=Fichier_de_calcul!$M45)*(Price_Catalogue_Indexation!$A$14:$A$219=Fichier_de_calcul!$O45)*(Price_Catalogue_Indexation!$C$14:$C$219=Fichier_de_calcul!$N45)*(Price_Catalogue_Indexation!$O$14:$AS$219)),0)</f>
        <v>95156.34876</v>
      </c>
      <c r="R45" s="149">
        <f>IFERROR(SUMPRODUCT((Price_Catalogue_Indexation!$O$5:$AS$5=Fichier_de_calcul!R$4)*(Price_Catalogue_Indexation!$O$6:$AS$6=Fichier_de_calcul!$L45)*(Price_Catalogue_Indexation!$O$7:$AS$7=Fichier_de_calcul!$M45)*(Price_Catalogue_Indexation!$A$14:$A$219=Fichier_de_calcul!$O45)*(Price_Catalogue_Indexation!$C$14:$C$219=Fichier_de_calcul!$N45)*(Price_Catalogue_Indexation!$O$14:$AS$219)),0)</f>
        <v>749444.5658</v>
      </c>
      <c r="S45" s="149">
        <f>IFERROR(SUMPRODUCT((Price_Catalogue_Indexation!$O$5:$AS$5=Fichier_de_calcul!S$4)*(Price_Catalogue_Indexation!$O$6:$AS$6=Fichier_de_calcul!$L45)*(Price_Catalogue_Indexation!$O$7:$AS$7=Fichier_de_calcul!$M45)*(Price_Catalogue_Indexation!$A$14:$A$219=Fichier_de_calcul!$O45)*(Price_Catalogue_Indexation!$C$14:$C$219=Fichier_de_calcul!$N45)*(Price_Catalogue_Indexation!$O$14:$AS$219)),0)</f>
        <v>452126.8213</v>
      </c>
      <c r="T45" s="150"/>
      <c r="U45" s="149">
        <f>IF(E45="YES",'Autres_hypothèses'!$E$3,0)</f>
        <v>26225.58067</v>
      </c>
      <c r="V45" s="149">
        <f>IF(J45="YES",'Autres_hypothèses'!$E$4,0)</f>
        <v>75000</v>
      </c>
      <c r="W45" s="149">
        <f t="shared" si="6"/>
        <v>-30829.979</v>
      </c>
      <c r="X45" s="151">
        <f>S45*Facture_pour_Orange!$K$142+Fichier_de_calcul!Q45*Facture_pour_Orange!$K$144+Fichier_de_calcul!U45*Facture_pour_Orange!$K$172</f>
        <v>-28797.6541</v>
      </c>
      <c r="Y45" s="152"/>
      <c r="Z45" s="151">
        <f t="shared" si="2"/>
        <v>1338325.683</v>
      </c>
      <c r="AA45" s="149">
        <f t="shared" si="3"/>
        <v>240898.623</v>
      </c>
      <c r="AB45" s="149">
        <f t="shared" si="4"/>
        <v>1579224.306</v>
      </c>
      <c r="AC45" s="150"/>
      <c r="AD45" s="153"/>
      <c r="AE45" s="154"/>
      <c r="AF45" s="155"/>
      <c r="AG45" s="155"/>
      <c r="AH45" s="160"/>
      <c r="AI45" s="155"/>
      <c r="AJ45" s="155"/>
      <c r="AK45" s="161"/>
      <c r="AL45" s="155"/>
      <c r="AM45" s="162"/>
      <c r="AN45" s="155"/>
      <c r="AO45" s="158"/>
      <c r="AP45" s="158"/>
      <c r="AQ45" s="158"/>
      <c r="AR45" s="152"/>
      <c r="AS45" s="152"/>
      <c r="AT45" s="152"/>
      <c r="AU45" s="152"/>
      <c r="AV45" s="152"/>
      <c r="AW45" s="152"/>
      <c r="AX45" s="152"/>
      <c r="AY45" s="152"/>
      <c r="AZ45" s="152"/>
      <c r="BA45" s="152"/>
      <c r="BB45" s="152"/>
      <c r="BC45" s="152"/>
      <c r="BD45" s="152"/>
      <c r="BE45" s="152"/>
      <c r="BF45" s="152"/>
      <c r="BG45" s="152"/>
      <c r="BH45" s="152"/>
      <c r="BI45" s="152"/>
      <c r="BJ45" s="152"/>
      <c r="BK45" s="152"/>
    </row>
    <row r="46" ht="10.5" customHeight="1">
      <c r="A46" s="144">
        <v>42.0</v>
      </c>
      <c r="B46" s="144"/>
      <c r="C46" s="144" t="s">
        <v>204</v>
      </c>
      <c r="D46" s="159" t="s">
        <v>205</v>
      </c>
      <c r="E46" s="146" t="s">
        <v>0</v>
      </c>
      <c r="F46" s="147"/>
      <c r="G46" s="149" t="s">
        <v>102</v>
      </c>
      <c r="H46" s="149"/>
      <c r="I46" s="149" t="s">
        <v>0</v>
      </c>
      <c r="J46" s="149" t="s">
        <v>0</v>
      </c>
      <c r="K46" s="149" t="s">
        <v>103</v>
      </c>
      <c r="L46" s="149" t="s">
        <v>13</v>
      </c>
      <c r="M46" s="149" t="s">
        <v>15</v>
      </c>
      <c r="N46" s="149">
        <v>2500.0</v>
      </c>
      <c r="O46" s="149" t="s">
        <v>30</v>
      </c>
      <c r="P46" s="150"/>
      <c r="Q46" s="149">
        <f>IFERROR(SUMPRODUCT((Price_Catalogue_Indexation!$O$5:$AS$5=Fichier_de_calcul!Q$4)*(Price_Catalogue_Indexation!$O$6:$AS$6=Fichier_de_calcul!$L46)*(Price_Catalogue_Indexation!$O$7:$AS$7=Fichier_de_calcul!$M46)*(Price_Catalogue_Indexation!$A$14:$A$219=Fichier_de_calcul!$O46)*(Price_Catalogue_Indexation!$C$14:$C$219=Fichier_de_calcul!$N46)*(Price_Catalogue_Indexation!$O$14:$AS$219)),0)</f>
        <v>43712.60131</v>
      </c>
      <c r="R46" s="149">
        <f>IFERROR(SUMPRODUCT((Price_Catalogue_Indexation!$O$5:$AS$5=Fichier_de_calcul!R$4)*(Price_Catalogue_Indexation!$O$6:$AS$6=Fichier_de_calcul!$L46)*(Price_Catalogue_Indexation!$O$7:$AS$7=Fichier_de_calcul!$M46)*(Price_Catalogue_Indexation!$A$14:$A$219=Fichier_de_calcul!$O46)*(Price_Catalogue_Indexation!$C$14:$C$219=Fichier_de_calcul!$N46)*(Price_Catalogue_Indexation!$O$14:$AS$219)),0)</f>
        <v>225871.0911</v>
      </c>
      <c r="S46" s="149">
        <f>IFERROR(SUMPRODUCT((Price_Catalogue_Indexation!$O$5:$AS$5=Fichier_de_calcul!S$4)*(Price_Catalogue_Indexation!$O$6:$AS$6=Fichier_de_calcul!$L46)*(Price_Catalogue_Indexation!$O$7:$AS$7=Fichier_de_calcul!$M46)*(Price_Catalogue_Indexation!$A$14:$A$219=Fichier_de_calcul!$O46)*(Price_Catalogue_Indexation!$C$14:$C$219=Fichier_de_calcul!$N46)*(Price_Catalogue_Indexation!$O$14:$AS$219)),0)</f>
        <v>244648.6712</v>
      </c>
      <c r="T46" s="150"/>
      <c r="U46" s="149">
        <f>IF(E46="YES",'Autres_hypothèses'!$E$3,0)</f>
        <v>26225.58067</v>
      </c>
      <c r="V46" s="149">
        <f>IF(J46="YES",'Autres_hypothèses'!$E$4,0)</f>
        <v>75000</v>
      </c>
      <c r="W46" s="149">
        <f t="shared" si="6"/>
        <v>-30829.979</v>
      </c>
      <c r="X46" s="151">
        <f>S46*Facture_pour_Orange!$K$142+Fichier_de_calcul!Q46*Facture_pour_Orange!$K$144+Fichier_de_calcul!U46*Facture_pour_Orange!$K$172</f>
        <v>-16434.12311</v>
      </c>
      <c r="Y46" s="152"/>
      <c r="Z46" s="151">
        <f t="shared" si="2"/>
        <v>568193.8422</v>
      </c>
      <c r="AA46" s="149">
        <f t="shared" si="3"/>
        <v>102274.8916</v>
      </c>
      <c r="AB46" s="149">
        <f t="shared" si="4"/>
        <v>670468.7338</v>
      </c>
      <c r="AC46" s="150"/>
      <c r="AD46" s="153"/>
      <c r="AE46" s="154"/>
      <c r="AF46" s="155"/>
      <c r="AG46" s="155"/>
      <c r="AH46" s="160"/>
      <c r="AI46" s="155"/>
      <c r="AJ46" s="155"/>
      <c r="AK46" s="161"/>
      <c r="AL46" s="155"/>
      <c r="AM46" s="162"/>
      <c r="AN46" s="155"/>
      <c r="AO46" s="158"/>
      <c r="AP46" s="158"/>
      <c r="AQ46" s="158"/>
      <c r="AR46" s="152"/>
      <c r="AS46" s="152"/>
      <c r="AT46" s="152"/>
      <c r="AU46" s="152"/>
      <c r="AV46" s="152"/>
      <c r="AW46" s="152"/>
      <c r="AX46" s="152"/>
      <c r="AY46" s="152"/>
      <c r="AZ46" s="152"/>
      <c r="BA46" s="152"/>
      <c r="BB46" s="152"/>
      <c r="BC46" s="152"/>
      <c r="BD46" s="152"/>
      <c r="BE46" s="152"/>
      <c r="BF46" s="152"/>
      <c r="BG46" s="152"/>
      <c r="BH46" s="152"/>
      <c r="BI46" s="152"/>
      <c r="BJ46" s="152"/>
      <c r="BK46" s="152"/>
    </row>
    <row r="47" ht="10.5" customHeight="1">
      <c r="A47" s="144">
        <v>43.0</v>
      </c>
      <c r="B47" s="144"/>
      <c r="C47" s="144" t="s">
        <v>206</v>
      </c>
      <c r="D47" s="145" t="s">
        <v>207</v>
      </c>
      <c r="E47" s="146" t="s">
        <v>0</v>
      </c>
      <c r="F47" s="147"/>
      <c r="G47" s="149" t="s">
        <v>102</v>
      </c>
      <c r="H47" s="149"/>
      <c r="I47" s="149" t="s">
        <v>0</v>
      </c>
      <c r="J47" s="149" t="s">
        <v>0</v>
      </c>
      <c r="K47" s="149" t="s">
        <v>103</v>
      </c>
      <c r="L47" s="149" t="s">
        <v>13</v>
      </c>
      <c r="M47" s="149" t="s">
        <v>15</v>
      </c>
      <c r="N47" s="149">
        <v>1000.0</v>
      </c>
      <c r="O47" s="149" t="s">
        <v>30</v>
      </c>
      <c r="P47" s="150"/>
      <c r="Q47" s="149">
        <f>IFERROR(SUMPRODUCT((Price_Catalogue_Indexation!$O$5:$AS$5=Fichier_de_calcul!Q$4)*(Price_Catalogue_Indexation!$O$6:$AS$6=Fichier_de_calcul!$L47)*(Price_Catalogue_Indexation!$O$7:$AS$7=Fichier_de_calcul!$M47)*(Price_Catalogue_Indexation!$A$14:$A$219=Fichier_de_calcul!$O47)*(Price_Catalogue_Indexation!$C$14:$C$219=Fichier_de_calcul!$N47)*(Price_Catalogue_Indexation!$O$14:$AS$219)),0)</f>
        <v>43217.05901</v>
      </c>
      <c r="R47" s="149">
        <f>IFERROR(SUMPRODUCT((Price_Catalogue_Indexation!$O$5:$AS$5=Fichier_de_calcul!R$4)*(Price_Catalogue_Indexation!$O$6:$AS$6=Fichier_de_calcul!$L47)*(Price_Catalogue_Indexation!$O$7:$AS$7=Fichier_de_calcul!$M47)*(Price_Catalogue_Indexation!$A$14:$A$219=Fichier_de_calcul!$O47)*(Price_Catalogue_Indexation!$C$14:$C$219=Fichier_de_calcul!$N47)*(Price_Catalogue_Indexation!$O$14:$AS$219)),0)</f>
        <v>87591.26532</v>
      </c>
      <c r="S47" s="149">
        <f>IFERROR(SUMPRODUCT((Price_Catalogue_Indexation!$O$5:$AS$5=Fichier_de_calcul!S$4)*(Price_Catalogue_Indexation!$O$6:$AS$6=Fichier_de_calcul!$L47)*(Price_Catalogue_Indexation!$O$7:$AS$7=Fichier_de_calcul!$M47)*(Price_Catalogue_Indexation!$A$14:$A$219=Fichier_de_calcul!$O47)*(Price_Catalogue_Indexation!$C$14:$C$219=Fichier_de_calcul!$N47)*(Price_Catalogue_Indexation!$O$14:$AS$219)),0)</f>
        <v>198666.0334</v>
      </c>
      <c r="T47" s="150"/>
      <c r="U47" s="149">
        <f>IF(E47="YES",'Autres_hypothèses'!$E$3,0)</f>
        <v>26225.58067</v>
      </c>
      <c r="V47" s="149">
        <f>IF(J47="YES",'Autres_hypothèses'!$E$4,0)</f>
        <v>75000</v>
      </c>
      <c r="W47" s="149">
        <f t="shared" si="6"/>
        <v>-30829.979</v>
      </c>
      <c r="X47" s="151">
        <f>S47*Facture_pour_Orange!$K$142+Fichier_de_calcul!Q47*Facture_pour_Orange!$K$144+Fichier_de_calcul!U47*Facture_pour_Orange!$K$172</f>
        <v>-15875.18827</v>
      </c>
      <c r="Y47" s="152"/>
      <c r="Z47" s="151">
        <f t="shared" si="2"/>
        <v>383994.7711</v>
      </c>
      <c r="AA47" s="149">
        <f t="shared" si="3"/>
        <v>69119.0588</v>
      </c>
      <c r="AB47" s="149">
        <f t="shared" si="4"/>
        <v>453113.8299</v>
      </c>
      <c r="AC47" s="150"/>
      <c r="AD47" s="153"/>
      <c r="AE47" s="154"/>
      <c r="AF47" s="155"/>
      <c r="AG47" s="155"/>
      <c r="AH47" s="160"/>
      <c r="AI47" s="155"/>
      <c r="AJ47" s="155"/>
      <c r="AK47" s="161"/>
      <c r="AL47" s="155"/>
      <c r="AM47" s="162"/>
      <c r="AN47" s="155"/>
      <c r="AO47" s="158"/>
      <c r="AP47" s="158"/>
      <c r="AQ47" s="158"/>
      <c r="AR47" s="152"/>
      <c r="AS47" s="152"/>
      <c r="AT47" s="152"/>
      <c r="AU47" s="152"/>
      <c r="AV47" s="152"/>
      <c r="AW47" s="152"/>
      <c r="AX47" s="152"/>
      <c r="AY47" s="152"/>
      <c r="AZ47" s="152"/>
      <c r="BA47" s="152"/>
      <c r="BB47" s="152"/>
      <c r="BC47" s="152"/>
      <c r="BD47" s="152"/>
      <c r="BE47" s="152"/>
      <c r="BF47" s="152"/>
      <c r="BG47" s="152"/>
      <c r="BH47" s="152"/>
      <c r="BI47" s="152"/>
      <c r="BJ47" s="152"/>
      <c r="BK47" s="152"/>
    </row>
    <row r="48" ht="10.5" customHeight="1">
      <c r="A48" s="144">
        <v>44.0</v>
      </c>
      <c r="B48" s="144"/>
      <c r="C48" s="144" t="s">
        <v>208</v>
      </c>
      <c r="D48" s="159" t="s">
        <v>209</v>
      </c>
      <c r="E48" s="146" t="s">
        <v>0</v>
      </c>
      <c r="F48" s="147"/>
      <c r="G48" s="149" t="s">
        <v>102</v>
      </c>
      <c r="H48" s="149"/>
      <c r="I48" s="149" t="s">
        <v>0</v>
      </c>
      <c r="J48" s="149" t="s">
        <v>0</v>
      </c>
      <c r="K48" s="149" t="s">
        <v>103</v>
      </c>
      <c r="L48" s="149" t="s">
        <v>13</v>
      </c>
      <c r="M48" s="149" t="s">
        <v>15</v>
      </c>
      <c r="N48" s="149">
        <v>6500.0</v>
      </c>
      <c r="O48" s="149" t="s">
        <v>30</v>
      </c>
      <c r="P48" s="150"/>
      <c r="Q48" s="149">
        <f>IFERROR(SUMPRODUCT((Price_Catalogue_Indexation!$O$5:$AS$5=Fichier_de_calcul!Q$4)*(Price_Catalogue_Indexation!$O$6:$AS$6=Fichier_de_calcul!$L48)*(Price_Catalogue_Indexation!$O$7:$AS$7=Fichier_de_calcul!$M48)*(Price_Catalogue_Indexation!$A$14:$A$219=Fichier_de_calcul!$O48)*(Price_Catalogue_Indexation!$C$14:$C$219=Fichier_de_calcul!$N48)*(Price_Catalogue_Indexation!$O$14:$AS$219)),0)</f>
        <v>44933.63738</v>
      </c>
      <c r="R48" s="149">
        <f>IFERROR(SUMPRODUCT((Price_Catalogue_Indexation!$O$5:$AS$5=Fichier_de_calcul!R$4)*(Price_Catalogue_Indexation!$O$6:$AS$6=Fichier_de_calcul!$L48)*(Price_Catalogue_Indexation!$O$7:$AS$7=Fichier_de_calcul!$M48)*(Price_Catalogue_Indexation!$A$14:$A$219=Fichier_de_calcul!$O48)*(Price_Catalogue_Indexation!$C$14:$C$219=Fichier_de_calcul!$N48)*(Price_Catalogue_Indexation!$O$14:$AS$219)),0)</f>
        <v>606148.4189</v>
      </c>
      <c r="S48" s="149">
        <f>IFERROR(SUMPRODUCT((Price_Catalogue_Indexation!$O$5:$AS$5=Fichier_de_calcul!S$4)*(Price_Catalogue_Indexation!$O$6:$AS$6=Fichier_de_calcul!$L48)*(Price_Catalogue_Indexation!$O$7:$AS$7=Fichier_de_calcul!$M48)*(Price_Catalogue_Indexation!$A$14:$A$219=Fichier_de_calcul!$O48)*(Price_Catalogue_Indexation!$C$14:$C$219=Fichier_de_calcul!$N48)*(Price_Catalogue_Indexation!$O$14:$AS$219)),0)</f>
        <v>351302.7329</v>
      </c>
      <c r="T48" s="150"/>
      <c r="U48" s="149">
        <f>IF(E48="YES",'Autres_hypothèses'!$E$3,0)</f>
        <v>26225.58067</v>
      </c>
      <c r="V48" s="149">
        <f>IF(J48="YES",'Autres_hypothèses'!$E$4,0)</f>
        <v>75000</v>
      </c>
      <c r="W48" s="149">
        <f t="shared" si="6"/>
        <v>-30829.979</v>
      </c>
      <c r="X48" s="151">
        <f>S48*Facture_pour_Orange!$K$142+Fichier_de_calcul!Q48*Facture_pour_Orange!$K$144+Fichier_de_calcul!U48*Facture_pour_Orange!$K$172</f>
        <v>-17744.87094</v>
      </c>
      <c r="Y48" s="152"/>
      <c r="Z48" s="151">
        <f t="shared" si="2"/>
        <v>1055035.52</v>
      </c>
      <c r="AA48" s="149">
        <f t="shared" si="3"/>
        <v>189906.3936</v>
      </c>
      <c r="AB48" s="149">
        <f t="shared" si="4"/>
        <v>1244941.914</v>
      </c>
      <c r="AC48" s="150"/>
      <c r="AD48" s="153"/>
      <c r="AE48" s="154"/>
      <c r="AF48" s="155"/>
      <c r="AG48" s="155"/>
      <c r="AH48" s="160"/>
      <c r="AI48" s="155"/>
      <c r="AJ48" s="155"/>
      <c r="AK48" s="161"/>
      <c r="AL48" s="155"/>
      <c r="AM48" s="162"/>
      <c r="AN48" s="155"/>
      <c r="AO48" s="158"/>
      <c r="AP48" s="158"/>
      <c r="AQ48" s="158"/>
      <c r="AR48" s="152"/>
      <c r="AS48" s="152"/>
      <c r="AT48" s="152"/>
      <c r="AU48" s="152"/>
      <c r="AV48" s="152"/>
      <c r="AW48" s="152"/>
      <c r="AX48" s="152"/>
      <c r="AY48" s="152"/>
      <c r="AZ48" s="152"/>
      <c r="BA48" s="152"/>
      <c r="BB48" s="152"/>
      <c r="BC48" s="152"/>
      <c r="BD48" s="152"/>
      <c r="BE48" s="152"/>
      <c r="BF48" s="152"/>
      <c r="BG48" s="152"/>
      <c r="BH48" s="152"/>
      <c r="BI48" s="152"/>
      <c r="BJ48" s="152"/>
      <c r="BK48" s="152"/>
    </row>
    <row r="49" ht="10.5" customHeight="1">
      <c r="A49" s="144">
        <v>45.0</v>
      </c>
      <c r="B49" s="144"/>
      <c r="C49" s="144" t="s">
        <v>210</v>
      </c>
      <c r="D49" s="159" t="s">
        <v>211</v>
      </c>
      <c r="E49" s="146" t="s">
        <v>0</v>
      </c>
      <c r="F49" s="147"/>
      <c r="G49" s="149" t="s">
        <v>102</v>
      </c>
      <c r="H49" s="149"/>
      <c r="I49" s="149" t="s">
        <v>0</v>
      </c>
      <c r="J49" s="149" t="s">
        <v>0</v>
      </c>
      <c r="K49" s="149" t="s">
        <v>103</v>
      </c>
      <c r="L49" s="149" t="s">
        <v>13</v>
      </c>
      <c r="M49" s="149" t="s">
        <v>15</v>
      </c>
      <c r="N49" s="149">
        <v>1000.0</v>
      </c>
      <c r="O49" s="149" t="s">
        <v>30</v>
      </c>
      <c r="P49" s="150"/>
      <c r="Q49" s="149">
        <f>IFERROR(SUMPRODUCT((Price_Catalogue_Indexation!$O$5:$AS$5=Fichier_de_calcul!Q$4)*(Price_Catalogue_Indexation!$O$6:$AS$6=Fichier_de_calcul!$L49)*(Price_Catalogue_Indexation!$O$7:$AS$7=Fichier_de_calcul!$M49)*(Price_Catalogue_Indexation!$A$14:$A$219=Fichier_de_calcul!$O49)*(Price_Catalogue_Indexation!$C$14:$C$219=Fichier_de_calcul!$N49)*(Price_Catalogue_Indexation!$O$14:$AS$219)),0)</f>
        <v>43217.05901</v>
      </c>
      <c r="R49" s="149">
        <f>IFERROR(SUMPRODUCT((Price_Catalogue_Indexation!$O$5:$AS$5=Fichier_de_calcul!R$4)*(Price_Catalogue_Indexation!$O$6:$AS$6=Fichier_de_calcul!$L49)*(Price_Catalogue_Indexation!$O$7:$AS$7=Fichier_de_calcul!$M49)*(Price_Catalogue_Indexation!$A$14:$A$219=Fichier_de_calcul!$O49)*(Price_Catalogue_Indexation!$C$14:$C$219=Fichier_de_calcul!$N49)*(Price_Catalogue_Indexation!$O$14:$AS$219)),0)</f>
        <v>87591.26532</v>
      </c>
      <c r="S49" s="149">
        <f>IFERROR(SUMPRODUCT((Price_Catalogue_Indexation!$O$5:$AS$5=Fichier_de_calcul!S$4)*(Price_Catalogue_Indexation!$O$6:$AS$6=Fichier_de_calcul!$L49)*(Price_Catalogue_Indexation!$O$7:$AS$7=Fichier_de_calcul!$M49)*(Price_Catalogue_Indexation!$A$14:$A$219=Fichier_de_calcul!$O49)*(Price_Catalogue_Indexation!$C$14:$C$219=Fichier_de_calcul!$N49)*(Price_Catalogue_Indexation!$O$14:$AS$219)),0)</f>
        <v>198666.0334</v>
      </c>
      <c r="T49" s="150"/>
      <c r="U49" s="149">
        <f>IF(E49="YES",'Autres_hypothèses'!$E$3,0)</f>
        <v>26225.58067</v>
      </c>
      <c r="V49" s="149">
        <f>IF(J49="YES",'Autres_hypothèses'!$E$4,0)</f>
        <v>75000</v>
      </c>
      <c r="W49" s="149">
        <f t="shared" si="6"/>
        <v>-30829.979</v>
      </c>
      <c r="X49" s="151">
        <f>S49*Facture_pour_Orange!$K$142+Fichier_de_calcul!Q49*Facture_pour_Orange!$K$144+Fichier_de_calcul!U49*Facture_pour_Orange!$K$172</f>
        <v>-15875.18827</v>
      </c>
      <c r="Y49" s="152"/>
      <c r="Z49" s="151">
        <f t="shared" si="2"/>
        <v>383994.7711</v>
      </c>
      <c r="AA49" s="149">
        <f t="shared" si="3"/>
        <v>69119.0588</v>
      </c>
      <c r="AB49" s="149">
        <f t="shared" si="4"/>
        <v>453113.8299</v>
      </c>
      <c r="AC49" s="150"/>
      <c r="AD49" s="153"/>
      <c r="AE49" s="154"/>
      <c r="AF49" s="155"/>
      <c r="AG49" s="155"/>
      <c r="AH49" s="160"/>
      <c r="AI49" s="155"/>
      <c r="AJ49" s="155"/>
      <c r="AK49" s="161"/>
      <c r="AL49" s="155"/>
      <c r="AM49" s="162"/>
      <c r="AN49" s="155"/>
      <c r="AO49" s="158"/>
      <c r="AP49" s="158"/>
      <c r="AQ49" s="158"/>
      <c r="AR49" s="152"/>
      <c r="AS49" s="152"/>
      <c r="AT49" s="152"/>
      <c r="AU49" s="152"/>
      <c r="AV49" s="152"/>
      <c r="AW49" s="152"/>
      <c r="AX49" s="152"/>
      <c r="AY49" s="152"/>
      <c r="AZ49" s="152"/>
      <c r="BA49" s="152"/>
      <c r="BB49" s="152"/>
      <c r="BC49" s="152"/>
      <c r="BD49" s="152"/>
      <c r="BE49" s="152"/>
      <c r="BF49" s="152"/>
      <c r="BG49" s="152"/>
      <c r="BH49" s="152"/>
      <c r="BI49" s="152"/>
      <c r="BJ49" s="152"/>
      <c r="BK49" s="152"/>
    </row>
    <row r="50" ht="10.5" customHeight="1">
      <c r="A50" s="144">
        <v>46.0</v>
      </c>
      <c r="B50" s="144"/>
      <c r="C50" s="144" t="s">
        <v>212</v>
      </c>
      <c r="D50" s="145" t="s">
        <v>213</v>
      </c>
      <c r="E50" s="146" t="s">
        <v>0</v>
      </c>
      <c r="F50" s="147"/>
      <c r="G50" s="149" t="s">
        <v>102</v>
      </c>
      <c r="H50" s="149"/>
      <c r="I50" s="149" t="s">
        <v>0</v>
      </c>
      <c r="J50" s="149" t="s">
        <v>0</v>
      </c>
      <c r="K50" s="149" t="s">
        <v>103</v>
      </c>
      <c r="L50" s="149" t="s">
        <v>16</v>
      </c>
      <c r="M50" s="149" t="s">
        <v>15</v>
      </c>
      <c r="N50" s="149">
        <v>3000.0</v>
      </c>
      <c r="O50" s="149" t="s">
        <v>30</v>
      </c>
      <c r="P50" s="150"/>
      <c r="Q50" s="149">
        <f>IFERROR(SUMPRODUCT((Price_Catalogue_Indexation!$O$5:$AS$5=Fichier_de_calcul!Q$4)*(Price_Catalogue_Indexation!$O$6:$AS$6=Fichier_de_calcul!$L50)*(Price_Catalogue_Indexation!$O$7:$AS$7=Fichier_de_calcul!$M50)*(Price_Catalogue_Indexation!$A$14:$A$219=Fichier_de_calcul!$O50)*(Price_Catalogue_Indexation!$C$14:$C$219=Fichier_de_calcul!$N50)*(Price_Catalogue_Indexation!$O$14:$AS$219)),0)</f>
        <v>43777.60888</v>
      </c>
      <c r="R50" s="149">
        <f>IFERROR(SUMPRODUCT((Price_Catalogue_Indexation!$O$5:$AS$5=Fichier_de_calcul!R$4)*(Price_Catalogue_Indexation!$O$6:$AS$6=Fichier_de_calcul!$L50)*(Price_Catalogue_Indexation!$O$7:$AS$7=Fichier_de_calcul!$M50)*(Price_Catalogue_Indexation!$A$14:$A$219=Fichier_de_calcul!$O50)*(Price_Catalogue_Indexation!$C$14:$C$219=Fichier_de_calcul!$N50)*(Price_Catalogue_Indexation!$O$14:$AS$219)),0)</f>
        <v>260415.2735</v>
      </c>
      <c r="S50" s="149">
        <f>IFERROR(SUMPRODUCT((Price_Catalogue_Indexation!$O$5:$AS$5=Fichier_de_calcul!S$4)*(Price_Catalogue_Indexation!$O$6:$AS$6=Fichier_de_calcul!$L50)*(Price_Catalogue_Indexation!$O$7:$AS$7=Fichier_de_calcul!$M50)*(Price_Catalogue_Indexation!$A$14:$A$219=Fichier_de_calcul!$O50)*(Price_Catalogue_Indexation!$C$14:$C$219=Fichier_de_calcul!$N50)*(Price_Catalogue_Indexation!$O$14:$AS$219)),0)</f>
        <v>248007.3007</v>
      </c>
      <c r="T50" s="150"/>
      <c r="U50" s="149">
        <f>IF(E50="YES",'Autres_hypothèses'!$E$3,0)</f>
        <v>26225.58067</v>
      </c>
      <c r="V50" s="149">
        <f>IF(J50="YES",'Autres_hypothèses'!$E$4,0)</f>
        <v>75000</v>
      </c>
      <c r="W50" s="149">
        <f t="shared" si="6"/>
        <v>-30829.979</v>
      </c>
      <c r="X50" s="151">
        <f>S50*Facture_pour_Orange!$K$142+Fichier_de_calcul!Q50*Facture_pour_Orange!$K$144+Fichier_de_calcul!U50*Facture_pour_Orange!$K$172</f>
        <v>-16480.71092</v>
      </c>
      <c r="Y50" s="152"/>
      <c r="Z50" s="151">
        <f t="shared" si="2"/>
        <v>606115.0738</v>
      </c>
      <c r="AA50" s="149">
        <f t="shared" si="3"/>
        <v>109100.7133</v>
      </c>
      <c r="AB50" s="149">
        <f t="shared" si="4"/>
        <v>715215.7871</v>
      </c>
      <c r="AC50" s="150"/>
      <c r="AD50" s="153"/>
      <c r="AE50" s="154"/>
      <c r="AF50" s="155"/>
      <c r="AG50" s="155"/>
      <c r="AH50" s="160"/>
      <c r="AI50" s="155"/>
      <c r="AJ50" s="155"/>
      <c r="AK50" s="161"/>
      <c r="AL50" s="155"/>
      <c r="AM50" s="162"/>
      <c r="AN50" s="155"/>
      <c r="AO50" s="158"/>
      <c r="AP50" s="158"/>
      <c r="AQ50" s="158"/>
      <c r="AR50" s="152"/>
      <c r="AS50" s="152"/>
      <c r="AT50" s="152"/>
      <c r="AU50" s="152"/>
      <c r="AV50" s="152"/>
      <c r="AW50" s="152"/>
      <c r="AX50" s="152"/>
      <c r="AY50" s="152"/>
      <c r="AZ50" s="152"/>
      <c r="BA50" s="152"/>
      <c r="BB50" s="152"/>
      <c r="BC50" s="152"/>
      <c r="BD50" s="152"/>
      <c r="BE50" s="152"/>
      <c r="BF50" s="152"/>
      <c r="BG50" s="152"/>
      <c r="BH50" s="152"/>
      <c r="BI50" s="152"/>
      <c r="BJ50" s="152"/>
      <c r="BK50" s="152"/>
    </row>
    <row r="51" ht="10.5" customHeight="1">
      <c r="A51" s="144">
        <v>47.0</v>
      </c>
      <c r="B51" s="144" t="s">
        <v>214</v>
      </c>
      <c r="C51" s="144" t="s">
        <v>215</v>
      </c>
      <c r="D51" s="159" t="s">
        <v>216</v>
      </c>
      <c r="E51" s="146" t="s">
        <v>0</v>
      </c>
      <c r="F51" s="147"/>
      <c r="G51" s="149" t="s">
        <v>102</v>
      </c>
      <c r="H51" s="149"/>
      <c r="I51" s="149" t="s">
        <v>0</v>
      </c>
      <c r="J51" s="149" t="s">
        <v>0</v>
      </c>
      <c r="K51" s="149" t="s">
        <v>111</v>
      </c>
      <c r="L51" s="149" t="s">
        <v>13</v>
      </c>
      <c r="M51" s="149" t="s">
        <v>42</v>
      </c>
      <c r="N51" s="149">
        <v>3500.0</v>
      </c>
      <c r="O51" s="149" t="s">
        <v>30</v>
      </c>
      <c r="P51" s="150"/>
      <c r="Q51" s="149">
        <f>IFERROR(SUMPRODUCT((Price_Catalogue_Indexation!$O$5:$AS$5=Fichier_de_calcul!Q$4)*(Price_Catalogue_Indexation!$O$6:$AS$6=Fichier_de_calcul!$L51)*(Price_Catalogue_Indexation!$O$7:$AS$7=Fichier_de_calcul!$M51)*(Price_Catalogue_Indexation!$A$14:$A$219=Fichier_de_calcul!$O51)*(Price_Catalogue_Indexation!$C$14:$C$219=Fichier_de_calcul!$N51)*(Price_Catalogue_Indexation!$O$14:$AS$219)),0)</f>
        <v>43777.60888</v>
      </c>
      <c r="R51" s="149">
        <f>IFERROR(SUMPRODUCT((Price_Catalogue_Indexation!$O$5:$AS$5=Fichier_de_calcul!R$4)*(Price_Catalogue_Indexation!$O$6:$AS$6=Fichier_de_calcul!$L51)*(Price_Catalogue_Indexation!$O$7:$AS$7=Fichier_de_calcul!$M51)*(Price_Catalogue_Indexation!$A$14:$A$219=Fichier_de_calcul!$O51)*(Price_Catalogue_Indexation!$C$14:$C$219=Fichier_de_calcul!$N51)*(Price_Catalogue_Indexation!$O$14:$AS$219)),0)</f>
        <v>260356.9553</v>
      </c>
      <c r="S51" s="149">
        <f>IFERROR(SUMPRODUCT((Price_Catalogue_Indexation!$O$5:$AS$5=Fichier_de_calcul!S$4)*(Price_Catalogue_Indexation!$O$6:$AS$6=Fichier_de_calcul!$L51)*(Price_Catalogue_Indexation!$O$7:$AS$7=Fichier_de_calcul!$M51)*(Price_Catalogue_Indexation!$A$14:$A$219=Fichier_de_calcul!$O51)*(Price_Catalogue_Indexation!$C$14:$C$219=Fichier_de_calcul!$N51)*(Price_Catalogue_Indexation!$O$14:$AS$219)),0)</f>
        <v>247960.634</v>
      </c>
      <c r="T51" s="150"/>
      <c r="U51" s="149">
        <f>IF(E51="YES",'Autres_hypothèses'!$E$3,0)</f>
        <v>26225.58067</v>
      </c>
      <c r="V51" s="149">
        <f>IF(J51="YES",'Autres_hypothèses'!$E$4,0)</f>
        <v>75000</v>
      </c>
      <c r="W51" s="149">
        <f t="shared" si="6"/>
        <v>-30829.979</v>
      </c>
      <c r="X51" s="151">
        <f>S51*Facture_pour_Orange!$K$142+Fichier_de_calcul!Q51*Facture_pour_Orange!$K$144+Fichier_de_calcul!U51*Facture_pour_Orange!$K$172</f>
        <v>-16480.24425</v>
      </c>
      <c r="Y51" s="152"/>
      <c r="Z51" s="151">
        <f t="shared" si="2"/>
        <v>606010.5556</v>
      </c>
      <c r="AA51" s="149">
        <f t="shared" si="3"/>
        <v>109081.9</v>
      </c>
      <c r="AB51" s="149">
        <f t="shared" si="4"/>
        <v>715092.4556</v>
      </c>
      <c r="AC51" s="150"/>
      <c r="AD51" s="153"/>
      <c r="AE51" s="154"/>
      <c r="AF51" s="155"/>
      <c r="AG51" s="155"/>
      <c r="AH51" s="160"/>
      <c r="AI51" s="155"/>
      <c r="AJ51" s="155"/>
      <c r="AK51" s="161"/>
      <c r="AL51" s="155"/>
      <c r="AM51" s="162"/>
      <c r="AN51" s="155"/>
      <c r="AO51" s="158"/>
      <c r="AP51" s="158"/>
      <c r="AQ51" s="158"/>
      <c r="AR51" s="152"/>
      <c r="AS51" s="152"/>
      <c r="AT51" s="152"/>
      <c r="AU51" s="152"/>
      <c r="AV51" s="152"/>
      <c r="AW51" s="152"/>
      <c r="AX51" s="152"/>
      <c r="AY51" s="152"/>
      <c r="AZ51" s="152"/>
      <c r="BA51" s="152"/>
      <c r="BB51" s="152"/>
      <c r="BC51" s="152"/>
      <c r="BD51" s="152"/>
      <c r="BE51" s="152"/>
      <c r="BF51" s="152"/>
      <c r="BG51" s="152"/>
      <c r="BH51" s="152"/>
      <c r="BI51" s="152"/>
      <c r="BJ51" s="152"/>
      <c r="BK51" s="152"/>
    </row>
    <row r="52" ht="10.5" customHeight="1">
      <c r="A52" s="144">
        <v>48.0</v>
      </c>
      <c r="B52" s="144" t="s">
        <v>217</v>
      </c>
      <c r="C52" s="144" t="s">
        <v>218</v>
      </c>
      <c r="D52" s="163" t="s">
        <v>219</v>
      </c>
      <c r="E52" s="146" t="s">
        <v>0</v>
      </c>
      <c r="F52" s="147"/>
      <c r="G52" s="149" t="s">
        <v>102</v>
      </c>
      <c r="H52" s="149"/>
      <c r="I52" s="149" t="s">
        <v>0</v>
      </c>
      <c r="J52" s="149" t="s">
        <v>0</v>
      </c>
      <c r="K52" s="149" t="s">
        <v>111</v>
      </c>
      <c r="L52" s="149" t="s">
        <v>38</v>
      </c>
      <c r="M52" s="149" t="s">
        <v>42</v>
      </c>
      <c r="N52" s="149">
        <v>2000.0</v>
      </c>
      <c r="O52" s="149" t="s">
        <v>30</v>
      </c>
      <c r="P52" s="150"/>
      <c r="Q52" s="149">
        <f>IFERROR(SUMPRODUCT((Price_Catalogue_Indexation!$O$5:$AS$5=Fichier_de_calcul!Q$4)*(Price_Catalogue_Indexation!$O$6:$AS$6=Fichier_de_calcul!$L52)*(Price_Catalogue_Indexation!$O$7:$AS$7=Fichier_de_calcul!$M52)*(Price_Catalogue_Indexation!$A$14:$A$219=Fichier_de_calcul!$O52)*(Price_Catalogue_Indexation!$C$14:$C$219=Fichier_de_calcul!$N52)*(Price_Catalogue_Indexation!$O$14:$AS$219)),0)</f>
        <v>43552.07308</v>
      </c>
      <c r="R52" s="149">
        <f>IFERROR(SUMPRODUCT((Price_Catalogue_Indexation!$O$5:$AS$5=Fichier_de_calcul!R$4)*(Price_Catalogue_Indexation!$O$6:$AS$6=Fichier_de_calcul!$L52)*(Price_Catalogue_Indexation!$O$7:$AS$7=Fichier_de_calcul!$M52)*(Price_Catalogue_Indexation!$A$14:$A$219=Fichier_de_calcul!$O52)*(Price_Catalogue_Indexation!$C$14:$C$219=Fichier_de_calcul!$N52)*(Price_Catalogue_Indexation!$O$14:$AS$219)),0)</f>
        <v>156709.8419</v>
      </c>
      <c r="S52" s="149">
        <f>IFERROR(SUMPRODUCT((Price_Catalogue_Indexation!$O$5:$AS$5=Fichier_de_calcul!S$4)*(Price_Catalogue_Indexation!$O$6:$AS$6=Fichier_de_calcul!$L52)*(Price_Catalogue_Indexation!$O$7:$AS$7=Fichier_de_calcul!$M52)*(Price_Catalogue_Indexation!$A$14:$A$219=Fichier_de_calcul!$O52)*(Price_Catalogue_Indexation!$C$14:$C$219=Fichier_de_calcul!$N52)*(Price_Catalogue_Indexation!$O$14:$AS$219)),0)</f>
        <v>227830.723</v>
      </c>
      <c r="T52" s="150"/>
      <c r="U52" s="149">
        <f>IF(E52="YES",'Autres_hypothèses'!$E$3,0)</f>
        <v>26225.58067</v>
      </c>
      <c r="V52" s="149">
        <f>IF(J52="YES",'Autres_hypothèses'!$E$4,0)</f>
        <v>75000</v>
      </c>
      <c r="W52" s="149">
        <f t="shared" si="6"/>
        <v>-30829.979</v>
      </c>
      <c r="X52" s="151">
        <f>S52*Facture_pour_Orange!$K$142+Fichier_de_calcul!Q52*Facture_pour_Orange!$K$144+Fichier_de_calcul!U52*Facture_pour_Orange!$K$172</f>
        <v>-16233.83798</v>
      </c>
      <c r="Y52" s="152"/>
      <c r="Z52" s="151">
        <f t="shared" si="2"/>
        <v>482254.4017</v>
      </c>
      <c r="AA52" s="149">
        <f t="shared" si="3"/>
        <v>86805.79231</v>
      </c>
      <c r="AB52" s="149">
        <f t="shared" si="4"/>
        <v>569060.194</v>
      </c>
      <c r="AC52" s="150"/>
      <c r="AD52" s="153"/>
      <c r="AE52" s="154"/>
      <c r="AF52" s="155"/>
      <c r="AG52" s="155"/>
      <c r="AH52" s="160"/>
      <c r="AI52" s="155"/>
      <c r="AJ52" s="155"/>
      <c r="AK52" s="161"/>
      <c r="AL52" s="155"/>
      <c r="AM52" s="162"/>
      <c r="AN52" s="155"/>
      <c r="AO52" s="158"/>
      <c r="AP52" s="158"/>
      <c r="AQ52" s="158"/>
      <c r="AR52" s="152"/>
      <c r="AS52" s="152"/>
      <c r="AT52" s="152"/>
      <c r="AU52" s="152"/>
      <c r="AV52" s="152"/>
      <c r="AW52" s="152"/>
      <c r="AX52" s="152"/>
      <c r="AY52" s="152"/>
      <c r="AZ52" s="152"/>
      <c r="BA52" s="152"/>
      <c r="BB52" s="152"/>
      <c r="BC52" s="152"/>
      <c r="BD52" s="152"/>
      <c r="BE52" s="152"/>
      <c r="BF52" s="152"/>
      <c r="BG52" s="152"/>
      <c r="BH52" s="152"/>
      <c r="BI52" s="152"/>
      <c r="BJ52" s="152"/>
      <c r="BK52" s="152"/>
    </row>
    <row r="53" ht="10.5" customHeight="1">
      <c r="A53" s="144">
        <v>49.0</v>
      </c>
      <c r="B53" s="144" t="s">
        <v>220</v>
      </c>
      <c r="C53" s="144" t="s">
        <v>221</v>
      </c>
      <c r="D53" s="145" t="s">
        <v>222</v>
      </c>
      <c r="E53" s="146" t="s">
        <v>0</v>
      </c>
      <c r="F53" s="147"/>
      <c r="G53" s="149" t="s">
        <v>102</v>
      </c>
      <c r="H53" s="149"/>
      <c r="I53" s="149" t="s">
        <v>0</v>
      </c>
      <c r="J53" s="149" t="s">
        <v>0</v>
      </c>
      <c r="K53" s="149" t="s">
        <v>111</v>
      </c>
      <c r="L53" s="149" t="s">
        <v>38</v>
      </c>
      <c r="M53" s="149" t="s">
        <v>42</v>
      </c>
      <c r="N53" s="149">
        <v>1500.0</v>
      </c>
      <c r="O53" s="149" t="s">
        <v>30</v>
      </c>
      <c r="P53" s="150"/>
      <c r="Q53" s="149">
        <f>IFERROR(SUMPRODUCT((Price_Catalogue_Indexation!$O$5:$AS$5=Fichier_de_calcul!Q$4)*(Price_Catalogue_Indexation!$O$6:$AS$6=Fichier_de_calcul!$L53)*(Price_Catalogue_Indexation!$O$7:$AS$7=Fichier_de_calcul!$M53)*(Price_Catalogue_Indexation!$A$14:$A$219=Fichier_de_calcul!$O53)*(Price_Catalogue_Indexation!$C$14:$C$219=Fichier_de_calcul!$N53)*(Price_Catalogue_Indexation!$O$14:$AS$219)),0)</f>
        <v>43488.68451</v>
      </c>
      <c r="R53" s="149">
        <f>IFERROR(SUMPRODUCT((Price_Catalogue_Indexation!$O$5:$AS$5=Fichier_de_calcul!R$4)*(Price_Catalogue_Indexation!$O$6:$AS$6=Fichier_de_calcul!$L53)*(Price_Catalogue_Indexation!$O$7:$AS$7=Fichier_de_calcul!$M53)*(Price_Catalogue_Indexation!$A$14:$A$219=Fichier_de_calcul!$O53)*(Price_Catalogue_Indexation!$C$14:$C$219=Fichier_de_calcul!$N53)*(Price_Catalogue_Indexation!$O$14:$AS$219)),0)</f>
        <v>122153.2085</v>
      </c>
      <c r="S53" s="149">
        <f>IFERROR(SUMPRODUCT((Price_Catalogue_Indexation!$O$5:$AS$5=Fichier_de_calcul!S$4)*(Price_Catalogue_Indexation!$O$6:$AS$6=Fichier_de_calcul!$L53)*(Price_Catalogue_Indexation!$O$7:$AS$7=Fichier_de_calcul!$M53)*(Price_Catalogue_Indexation!$A$14:$A$219=Fichier_de_calcul!$O53)*(Price_Catalogue_Indexation!$C$14:$C$219=Fichier_de_calcul!$N53)*(Price_Catalogue_Indexation!$O$14:$AS$219)),0)</f>
        <v>221752.3697</v>
      </c>
      <c r="T53" s="150"/>
      <c r="U53" s="149">
        <f>IF(E53="YES",'Autres_hypothèses'!$E$3,0)</f>
        <v>26225.58067</v>
      </c>
      <c r="V53" s="149">
        <f>IF(J53="YES",'Autres_hypothèses'!$E$4,0)</f>
        <v>75000</v>
      </c>
      <c r="W53" s="149">
        <f t="shared" si="6"/>
        <v>-30829.979</v>
      </c>
      <c r="X53" s="151">
        <f>S53*Facture_pour_Orange!$K$142+Fichier_de_calcul!Q53*Facture_pour_Orange!$K$144+Fichier_de_calcul!U53*Facture_pour_Orange!$K$172</f>
        <v>-16160.37673</v>
      </c>
      <c r="Y53" s="152"/>
      <c r="Z53" s="151">
        <f t="shared" si="2"/>
        <v>441629.4877</v>
      </c>
      <c r="AA53" s="149">
        <f t="shared" si="3"/>
        <v>79493.30778</v>
      </c>
      <c r="AB53" s="149">
        <f t="shared" si="4"/>
        <v>521122.7954</v>
      </c>
      <c r="AC53" s="150"/>
      <c r="AD53" s="153"/>
      <c r="AE53" s="154"/>
      <c r="AF53" s="155"/>
      <c r="AG53" s="155"/>
      <c r="AH53" s="160"/>
      <c r="AI53" s="155"/>
      <c r="AJ53" s="155"/>
      <c r="AK53" s="149"/>
      <c r="AL53" s="155"/>
      <c r="AM53" s="162"/>
      <c r="AN53" s="155"/>
      <c r="AO53" s="158"/>
      <c r="AP53" s="158"/>
      <c r="AQ53" s="158"/>
      <c r="AR53" s="152"/>
      <c r="AS53" s="152"/>
      <c r="AT53" s="152"/>
      <c r="AU53" s="152"/>
      <c r="AV53" s="152"/>
      <c r="AW53" s="152"/>
      <c r="AX53" s="152"/>
      <c r="AY53" s="152"/>
      <c r="AZ53" s="152"/>
      <c r="BA53" s="152"/>
      <c r="BB53" s="152"/>
      <c r="BC53" s="152"/>
      <c r="BD53" s="152"/>
      <c r="BE53" s="152"/>
      <c r="BF53" s="152"/>
      <c r="BG53" s="152"/>
      <c r="BH53" s="152"/>
      <c r="BI53" s="152"/>
      <c r="BJ53" s="152"/>
      <c r="BK53" s="152"/>
    </row>
    <row r="54" ht="10.5" customHeight="1">
      <c r="A54" s="144">
        <v>50.0</v>
      </c>
      <c r="B54" s="144" t="s">
        <v>223</v>
      </c>
      <c r="C54" s="144" t="s">
        <v>224</v>
      </c>
      <c r="D54" s="159" t="s">
        <v>225</v>
      </c>
      <c r="E54" s="146" t="s">
        <v>0</v>
      </c>
      <c r="F54" s="147"/>
      <c r="G54" s="149" t="s">
        <v>102</v>
      </c>
      <c r="H54" s="149"/>
      <c r="I54" s="149" t="s">
        <v>0</v>
      </c>
      <c r="J54" s="149" t="s">
        <v>0</v>
      </c>
      <c r="K54" s="149" t="s">
        <v>111</v>
      </c>
      <c r="L54" s="149" t="s">
        <v>38</v>
      </c>
      <c r="M54" s="149" t="s">
        <v>42</v>
      </c>
      <c r="N54" s="149">
        <v>2000.0</v>
      </c>
      <c r="O54" s="149" t="s">
        <v>30</v>
      </c>
      <c r="P54" s="150"/>
      <c r="Q54" s="149">
        <f>IFERROR(SUMPRODUCT((Price_Catalogue_Indexation!$O$5:$AS$5=Fichier_de_calcul!Q$4)*(Price_Catalogue_Indexation!$O$6:$AS$6=Fichier_de_calcul!$L54)*(Price_Catalogue_Indexation!$O$7:$AS$7=Fichier_de_calcul!$M54)*(Price_Catalogue_Indexation!$A$14:$A$219=Fichier_de_calcul!$O54)*(Price_Catalogue_Indexation!$C$14:$C$219=Fichier_de_calcul!$N54)*(Price_Catalogue_Indexation!$O$14:$AS$219)),0)</f>
        <v>43552.07308</v>
      </c>
      <c r="R54" s="149">
        <f>IFERROR(SUMPRODUCT((Price_Catalogue_Indexation!$O$5:$AS$5=Fichier_de_calcul!R$4)*(Price_Catalogue_Indexation!$O$6:$AS$6=Fichier_de_calcul!$L54)*(Price_Catalogue_Indexation!$O$7:$AS$7=Fichier_de_calcul!$M54)*(Price_Catalogue_Indexation!$A$14:$A$219=Fichier_de_calcul!$O54)*(Price_Catalogue_Indexation!$C$14:$C$219=Fichier_de_calcul!$N54)*(Price_Catalogue_Indexation!$O$14:$AS$219)),0)</f>
        <v>156709.8419</v>
      </c>
      <c r="S54" s="149">
        <f>IFERROR(SUMPRODUCT((Price_Catalogue_Indexation!$O$5:$AS$5=Fichier_de_calcul!S$4)*(Price_Catalogue_Indexation!$O$6:$AS$6=Fichier_de_calcul!$L54)*(Price_Catalogue_Indexation!$O$7:$AS$7=Fichier_de_calcul!$M54)*(Price_Catalogue_Indexation!$A$14:$A$219=Fichier_de_calcul!$O54)*(Price_Catalogue_Indexation!$C$14:$C$219=Fichier_de_calcul!$N54)*(Price_Catalogue_Indexation!$O$14:$AS$219)),0)</f>
        <v>227830.723</v>
      </c>
      <c r="T54" s="150"/>
      <c r="U54" s="149">
        <f>IF(E54="YES",'Autres_hypothèses'!$E$3,0)</f>
        <v>26225.58067</v>
      </c>
      <c r="V54" s="149">
        <f>IF(J54="YES",'Autres_hypothèses'!$E$4,0)</f>
        <v>75000</v>
      </c>
      <c r="W54" s="149">
        <f t="shared" si="6"/>
        <v>-30829.979</v>
      </c>
      <c r="X54" s="151">
        <f>S54*Facture_pour_Orange!$K$142+Fichier_de_calcul!Q54*Facture_pour_Orange!$K$144+Fichier_de_calcul!U54*Facture_pour_Orange!$K$172</f>
        <v>-16233.83798</v>
      </c>
      <c r="Y54" s="152"/>
      <c r="Z54" s="151">
        <f t="shared" si="2"/>
        <v>482254.4017</v>
      </c>
      <c r="AA54" s="149">
        <f t="shared" si="3"/>
        <v>86805.79231</v>
      </c>
      <c r="AB54" s="149">
        <f t="shared" si="4"/>
        <v>569060.194</v>
      </c>
      <c r="AC54" s="150"/>
      <c r="AD54" s="153"/>
      <c r="AE54" s="154"/>
      <c r="AF54" s="155"/>
      <c r="AG54" s="155"/>
      <c r="AH54" s="160"/>
      <c r="AI54" s="155"/>
      <c r="AJ54" s="155"/>
      <c r="AK54" s="161"/>
      <c r="AL54" s="155"/>
      <c r="AM54" s="162"/>
      <c r="AN54" s="155"/>
      <c r="AO54" s="158"/>
      <c r="AP54" s="158"/>
      <c r="AQ54" s="158"/>
      <c r="AR54" s="152"/>
      <c r="AS54" s="152"/>
      <c r="AT54" s="152"/>
      <c r="AU54" s="152"/>
      <c r="AV54" s="152"/>
      <c r="AW54" s="152"/>
      <c r="AX54" s="152"/>
      <c r="AY54" s="152"/>
      <c r="AZ54" s="152"/>
      <c r="BA54" s="152"/>
      <c r="BB54" s="152"/>
      <c r="BC54" s="152"/>
      <c r="BD54" s="152"/>
      <c r="BE54" s="152"/>
      <c r="BF54" s="152"/>
      <c r="BG54" s="152"/>
      <c r="BH54" s="152"/>
      <c r="BI54" s="152"/>
      <c r="BJ54" s="152"/>
      <c r="BK54" s="152"/>
    </row>
    <row r="55" ht="10.5" customHeight="1">
      <c r="A55" s="144">
        <v>51.0</v>
      </c>
      <c r="B55" s="144" t="s">
        <v>226</v>
      </c>
      <c r="C55" s="144" t="s">
        <v>227</v>
      </c>
      <c r="D55" s="159" t="s">
        <v>228</v>
      </c>
      <c r="E55" s="146" t="s">
        <v>0</v>
      </c>
      <c r="F55" s="147"/>
      <c r="G55" s="149" t="s">
        <v>102</v>
      </c>
      <c r="H55" s="149"/>
      <c r="I55" s="149" t="s">
        <v>0</v>
      </c>
      <c r="J55" s="149" t="s">
        <v>0</v>
      </c>
      <c r="K55" s="149" t="s">
        <v>111</v>
      </c>
      <c r="L55" s="149" t="s">
        <v>38</v>
      </c>
      <c r="M55" s="149" t="s">
        <v>42</v>
      </c>
      <c r="N55" s="149">
        <v>3000.0</v>
      </c>
      <c r="O55" s="149" t="s">
        <v>30</v>
      </c>
      <c r="P55" s="150"/>
      <c r="Q55" s="149">
        <f>IFERROR(SUMPRODUCT((Price_Catalogue_Indexation!$O$5:$AS$5=Fichier_de_calcul!Q$4)*(Price_Catalogue_Indexation!$O$6:$AS$6=Fichier_de_calcul!$L55)*(Price_Catalogue_Indexation!$O$7:$AS$7=Fichier_de_calcul!$M55)*(Price_Catalogue_Indexation!$A$14:$A$219=Fichier_de_calcul!$O55)*(Price_Catalogue_Indexation!$C$14:$C$219=Fichier_de_calcul!$N55)*(Price_Catalogue_Indexation!$O$14:$AS$219)),0)</f>
        <v>43712.60131</v>
      </c>
      <c r="R55" s="149">
        <f>IFERROR(SUMPRODUCT((Price_Catalogue_Indexation!$O$5:$AS$5=Fichier_de_calcul!R$4)*(Price_Catalogue_Indexation!$O$6:$AS$6=Fichier_de_calcul!$L55)*(Price_Catalogue_Indexation!$O$7:$AS$7=Fichier_de_calcul!$M55)*(Price_Catalogue_Indexation!$A$14:$A$219=Fichier_de_calcul!$O55)*(Price_Catalogue_Indexation!$C$14:$C$219=Fichier_de_calcul!$N55)*(Price_Catalogue_Indexation!$O$14:$AS$219)),0)</f>
        <v>225810.1148</v>
      </c>
      <c r="S55" s="149">
        <f>IFERROR(SUMPRODUCT((Price_Catalogue_Indexation!$O$5:$AS$5=Fichier_de_calcul!S$4)*(Price_Catalogue_Indexation!$O$6:$AS$6=Fichier_de_calcul!$L55)*(Price_Catalogue_Indexation!$O$7:$AS$7=Fichier_de_calcul!$M55)*(Price_Catalogue_Indexation!$A$14:$A$219=Fichier_de_calcul!$O55)*(Price_Catalogue_Indexation!$C$14:$C$219=Fichier_de_calcul!$N55)*(Price_Catalogue_Indexation!$O$14:$AS$219)),0)</f>
        <v>244625.3379</v>
      </c>
      <c r="T55" s="150"/>
      <c r="U55" s="149">
        <f>IF(E55="YES",'Autres_hypothèses'!$E$3,0)</f>
        <v>26225.58067</v>
      </c>
      <c r="V55" s="149">
        <f>IF(J55="YES",'Autres_hypothèses'!$E$4,0)</f>
        <v>75000</v>
      </c>
      <c r="W55" s="149">
        <f t="shared" si="6"/>
        <v>-30829.979</v>
      </c>
      <c r="X55" s="151">
        <f>S55*Facture_pour_Orange!$K$142+Fichier_de_calcul!Q55*Facture_pour_Orange!$K$144+Fichier_de_calcul!U55*Facture_pour_Orange!$K$172</f>
        <v>-16433.88978</v>
      </c>
      <c r="Y55" s="152"/>
      <c r="Z55" s="151">
        <f t="shared" si="2"/>
        <v>568109.7659</v>
      </c>
      <c r="AA55" s="149">
        <f t="shared" si="3"/>
        <v>102259.7579</v>
      </c>
      <c r="AB55" s="149">
        <f t="shared" si="4"/>
        <v>670369.5238</v>
      </c>
      <c r="AC55" s="150"/>
      <c r="AD55" s="153"/>
      <c r="AE55" s="154"/>
      <c r="AF55" s="155"/>
      <c r="AG55" s="155"/>
      <c r="AH55" s="160"/>
      <c r="AI55" s="155"/>
      <c r="AJ55" s="155"/>
      <c r="AK55" s="161"/>
      <c r="AL55" s="155"/>
      <c r="AM55" s="162"/>
      <c r="AN55" s="155"/>
      <c r="AO55" s="158"/>
      <c r="AP55" s="158"/>
      <c r="AQ55" s="158"/>
      <c r="AR55" s="152"/>
      <c r="AS55" s="152"/>
      <c r="AT55" s="152"/>
      <c r="AU55" s="152"/>
      <c r="AV55" s="152"/>
      <c r="AW55" s="152"/>
      <c r="AX55" s="152"/>
      <c r="AY55" s="152"/>
      <c r="AZ55" s="152"/>
      <c r="BA55" s="152"/>
      <c r="BB55" s="152"/>
      <c r="BC55" s="152"/>
      <c r="BD55" s="152"/>
      <c r="BE55" s="152"/>
      <c r="BF55" s="152"/>
      <c r="BG55" s="152"/>
      <c r="BH55" s="152"/>
      <c r="BI55" s="152"/>
      <c r="BJ55" s="152"/>
      <c r="BK55" s="152"/>
    </row>
    <row r="56" ht="10.5" customHeight="1">
      <c r="A56" s="144">
        <v>52.0</v>
      </c>
      <c r="B56" s="144" t="s">
        <v>229</v>
      </c>
      <c r="C56" s="144" t="s">
        <v>230</v>
      </c>
      <c r="D56" s="145" t="s">
        <v>231</v>
      </c>
      <c r="E56" s="146" t="s">
        <v>0</v>
      </c>
      <c r="F56" s="147"/>
      <c r="G56" s="149" t="s">
        <v>102</v>
      </c>
      <c r="H56" s="149"/>
      <c r="I56" s="149" t="s">
        <v>0</v>
      </c>
      <c r="J56" s="149" t="s">
        <v>0</v>
      </c>
      <c r="K56" s="149" t="s">
        <v>111</v>
      </c>
      <c r="L56" s="149" t="s">
        <v>38</v>
      </c>
      <c r="M56" s="149" t="s">
        <v>42</v>
      </c>
      <c r="N56" s="149">
        <v>1500.0</v>
      </c>
      <c r="O56" s="149" t="s">
        <v>30</v>
      </c>
      <c r="P56" s="150"/>
      <c r="Q56" s="149">
        <f>IFERROR(SUMPRODUCT((Price_Catalogue_Indexation!$O$5:$AS$5=Fichier_de_calcul!Q$4)*(Price_Catalogue_Indexation!$O$6:$AS$6=Fichier_de_calcul!$L56)*(Price_Catalogue_Indexation!$O$7:$AS$7=Fichier_de_calcul!$M56)*(Price_Catalogue_Indexation!$A$14:$A$219=Fichier_de_calcul!$O56)*(Price_Catalogue_Indexation!$C$14:$C$219=Fichier_de_calcul!$N56)*(Price_Catalogue_Indexation!$O$14:$AS$219)),0)</f>
        <v>43488.68451</v>
      </c>
      <c r="R56" s="149">
        <f>IFERROR(SUMPRODUCT((Price_Catalogue_Indexation!$O$5:$AS$5=Fichier_de_calcul!R$4)*(Price_Catalogue_Indexation!$O$6:$AS$6=Fichier_de_calcul!$L56)*(Price_Catalogue_Indexation!$O$7:$AS$7=Fichier_de_calcul!$M56)*(Price_Catalogue_Indexation!$A$14:$A$219=Fichier_de_calcul!$O56)*(Price_Catalogue_Indexation!$C$14:$C$219=Fichier_de_calcul!$N56)*(Price_Catalogue_Indexation!$O$14:$AS$219)),0)</f>
        <v>122153.2085</v>
      </c>
      <c r="S56" s="149">
        <f>IFERROR(SUMPRODUCT((Price_Catalogue_Indexation!$O$5:$AS$5=Fichier_de_calcul!S$4)*(Price_Catalogue_Indexation!$O$6:$AS$6=Fichier_de_calcul!$L56)*(Price_Catalogue_Indexation!$O$7:$AS$7=Fichier_de_calcul!$M56)*(Price_Catalogue_Indexation!$A$14:$A$219=Fichier_de_calcul!$O56)*(Price_Catalogue_Indexation!$C$14:$C$219=Fichier_de_calcul!$N56)*(Price_Catalogue_Indexation!$O$14:$AS$219)),0)</f>
        <v>221752.3697</v>
      </c>
      <c r="T56" s="150"/>
      <c r="U56" s="149">
        <f>IF(E56="YES",'Autres_hypothèses'!$E$3,0)</f>
        <v>26225.58067</v>
      </c>
      <c r="V56" s="149">
        <f>IF(J56="YES",'Autres_hypothèses'!$E$4,0)</f>
        <v>75000</v>
      </c>
      <c r="W56" s="149">
        <f t="shared" si="6"/>
        <v>-30829.979</v>
      </c>
      <c r="X56" s="151">
        <f>S56*Facture_pour_Orange!$K$142+Fichier_de_calcul!Q56*Facture_pour_Orange!$K$144+Fichier_de_calcul!U56*Facture_pour_Orange!$K$172</f>
        <v>-16160.37673</v>
      </c>
      <c r="Y56" s="152"/>
      <c r="Z56" s="151">
        <f t="shared" si="2"/>
        <v>441629.4877</v>
      </c>
      <c r="AA56" s="149">
        <f t="shared" si="3"/>
        <v>79493.30778</v>
      </c>
      <c r="AB56" s="149">
        <f t="shared" si="4"/>
        <v>521122.7954</v>
      </c>
      <c r="AC56" s="150"/>
      <c r="AD56" s="153"/>
      <c r="AE56" s="154"/>
      <c r="AF56" s="155"/>
      <c r="AG56" s="155"/>
      <c r="AH56" s="160"/>
      <c r="AI56" s="155"/>
      <c r="AJ56" s="155"/>
      <c r="AK56" s="149"/>
      <c r="AL56" s="155"/>
      <c r="AM56" s="162"/>
      <c r="AN56" s="155"/>
      <c r="AO56" s="158"/>
      <c r="AP56" s="158"/>
      <c r="AQ56" s="158"/>
      <c r="AR56" s="152"/>
      <c r="AS56" s="152"/>
      <c r="AT56" s="152"/>
      <c r="AU56" s="152"/>
      <c r="AV56" s="152"/>
      <c r="AW56" s="152"/>
      <c r="AX56" s="152"/>
      <c r="AY56" s="152"/>
      <c r="AZ56" s="152"/>
      <c r="BA56" s="152"/>
      <c r="BB56" s="152"/>
      <c r="BC56" s="152"/>
      <c r="BD56" s="152"/>
      <c r="BE56" s="152"/>
      <c r="BF56" s="152"/>
      <c r="BG56" s="152"/>
      <c r="BH56" s="152"/>
      <c r="BI56" s="152"/>
      <c r="BJ56" s="152"/>
      <c r="BK56" s="152"/>
    </row>
    <row r="57" ht="10.5" customHeight="1">
      <c r="A57" s="144">
        <v>53.0</v>
      </c>
      <c r="B57" s="144" t="s">
        <v>232</v>
      </c>
      <c r="C57" s="144" t="s">
        <v>233</v>
      </c>
      <c r="D57" s="163" t="s">
        <v>234</v>
      </c>
      <c r="E57" s="146" t="s">
        <v>0</v>
      </c>
      <c r="F57" s="147"/>
      <c r="G57" s="149" t="s">
        <v>102</v>
      </c>
      <c r="H57" s="149"/>
      <c r="I57" s="149" t="s">
        <v>0</v>
      </c>
      <c r="J57" s="149" t="s">
        <v>0</v>
      </c>
      <c r="K57" s="149" t="s">
        <v>111</v>
      </c>
      <c r="L57" s="149" t="s">
        <v>38</v>
      </c>
      <c r="M57" s="149" t="s">
        <v>42</v>
      </c>
      <c r="N57" s="149">
        <v>4000.0</v>
      </c>
      <c r="O57" s="149" t="s">
        <v>30</v>
      </c>
      <c r="P57" s="150"/>
      <c r="Q57" s="149">
        <f>IFERROR(SUMPRODUCT((Price_Catalogue_Indexation!$O$5:$AS$5=Fichier_de_calcul!Q$4)*(Price_Catalogue_Indexation!$O$6:$AS$6=Fichier_de_calcul!$L57)*(Price_Catalogue_Indexation!$O$7:$AS$7=Fichier_de_calcul!$M57)*(Price_Catalogue_Indexation!$A$14:$A$219=Fichier_de_calcul!$O57)*(Price_Catalogue_Indexation!$C$14:$C$219=Fichier_de_calcul!$N57)*(Price_Catalogue_Indexation!$O$14:$AS$219)),0)</f>
        <v>44156.58396</v>
      </c>
      <c r="R57" s="149">
        <f>IFERROR(SUMPRODUCT((Price_Catalogue_Indexation!$O$5:$AS$5=Fichier_de_calcul!R$4)*(Price_Catalogue_Indexation!$O$6:$AS$6=Fichier_de_calcul!$L57)*(Price_Catalogue_Indexation!$O$7:$AS$7=Fichier_de_calcul!$M57)*(Price_Catalogue_Indexation!$A$14:$A$219=Fichier_de_calcul!$O57)*(Price_Catalogue_Indexation!$C$14:$C$219=Fichier_de_calcul!$N57)*(Price_Catalogue_Indexation!$O$14:$AS$219)),0)</f>
        <v>294909.1451</v>
      </c>
      <c r="S57" s="149">
        <f>IFERROR(SUMPRODUCT((Price_Catalogue_Indexation!$O$5:$AS$5=Fichier_de_calcul!S$4)*(Price_Catalogue_Indexation!$O$6:$AS$6=Fichier_de_calcul!$L57)*(Price_Catalogue_Indexation!$O$7:$AS$7=Fichier_de_calcul!$M57)*(Price_Catalogue_Indexation!$A$14:$A$219=Fichier_de_calcul!$O57)*(Price_Catalogue_Indexation!$C$14:$C$219=Fichier_de_calcul!$N57)*(Price_Catalogue_Indexation!$O$14:$AS$219)),0)</f>
        <v>282087.9486</v>
      </c>
      <c r="T57" s="150"/>
      <c r="U57" s="149">
        <f>IF(E57="YES",'Autres_hypothèses'!$E$3,0)</f>
        <v>26225.58067</v>
      </c>
      <c r="V57" s="149">
        <f>IF(J57="YES",'Autres_hypothèses'!$E$4,0)</f>
        <v>75000</v>
      </c>
      <c r="W57" s="149">
        <f t="shared" si="6"/>
        <v>-30829.979</v>
      </c>
      <c r="X57" s="151">
        <f>S57*Facture_pour_Orange!$K$142+Fichier_de_calcul!Q57*Facture_pour_Orange!$K$144+Fichier_de_calcul!U57*Facture_pour_Orange!$K$172</f>
        <v>-16897.31241</v>
      </c>
      <c r="Y57" s="152"/>
      <c r="Z57" s="151">
        <f t="shared" si="2"/>
        <v>674651.9669</v>
      </c>
      <c r="AA57" s="149">
        <f t="shared" si="3"/>
        <v>121437.354</v>
      </c>
      <c r="AB57" s="149">
        <f t="shared" si="4"/>
        <v>796089.321</v>
      </c>
      <c r="AC57" s="150"/>
      <c r="AD57" s="153"/>
      <c r="AE57" s="154"/>
      <c r="AF57" s="155"/>
      <c r="AG57" s="155"/>
      <c r="AH57" s="160"/>
      <c r="AI57" s="155"/>
      <c r="AJ57" s="155"/>
      <c r="AK57" s="161"/>
      <c r="AL57" s="155"/>
      <c r="AM57" s="162"/>
      <c r="AN57" s="155"/>
      <c r="AO57" s="158"/>
      <c r="AP57" s="158"/>
      <c r="AQ57" s="158"/>
      <c r="AR57" s="152"/>
      <c r="AS57" s="152"/>
      <c r="AT57" s="152"/>
      <c r="AU57" s="152"/>
      <c r="AV57" s="152"/>
      <c r="AW57" s="152"/>
      <c r="AX57" s="152"/>
      <c r="AY57" s="152"/>
      <c r="AZ57" s="152"/>
      <c r="BA57" s="152"/>
      <c r="BB57" s="152"/>
      <c r="BC57" s="152"/>
      <c r="BD57" s="152"/>
      <c r="BE57" s="152"/>
      <c r="BF57" s="152"/>
      <c r="BG57" s="152"/>
      <c r="BH57" s="152"/>
      <c r="BI57" s="152"/>
      <c r="BJ57" s="152"/>
      <c r="BK57" s="152"/>
    </row>
    <row r="58" ht="10.5" customHeight="1">
      <c r="A58" s="144">
        <v>54.0</v>
      </c>
      <c r="B58" s="144" t="s">
        <v>235</v>
      </c>
      <c r="C58" s="144" t="s">
        <v>236</v>
      </c>
      <c r="D58" s="159" t="s">
        <v>237</v>
      </c>
      <c r="E58" s="146" t="s">
        <v>0</v>
      </c>
      <c r="F58" s="147"/>
      <c r="G58" s="149" t="s">
        <v>102</v>
      </c>
      <c r="H58" s="149"/>
      <c r="I58" s="149" t="s">
        <v>0</v>
      </c>
      <c r="J58" s="149" t="s">
        <v>0</v>
      </c>
      <c r="K58" s="149" t="s">
        <v>111</v>
      </c>
      <c r="L58" s="149" t="s">
        <v>38</v>
      </c>
      <c r="M58" s="149" t="s">
        <v>42</v>
      </c>
      <c r="N58" s="149">
        <v>4500.0</v>
      </c>
      <c r="O58" s="149" t="s">
        <v>30</v>
      </c>
      <c r="P58" s="150"/>
      <c r="Q58" s="149">
        <f>IFERROR(SUMPRODUCT((Price_Catalogue_Indexation!$O$5:$AS$5=Fichier_de_calcul!Q$4)*(Price_Catalogue_Indexation!$O$6:$AS$6=Fichier_de_calcul!$L58)*(Price_Catalogue_Indexation!$O$7:$AS$7=Fichier_de_calcul!$M58)*(Price_Catalogue_Indexation!$A$14:$A$219=Fichier_de_calcul!$O58)*(Price_Catalogue_Indexation!$C$14:$C$219=Fichier_de_calcul!$N58)*(Price_Catalogue_Indexation!$O$14:$AS$219)),0)</f>
        <v>44216.19419</v>
      </c>
      <c r="R58" s="149">
        <f>IFERROR(SUMPRODUCT((Price_Catalogue_Indexation!$O$5:$AS$5=Fichier_de_calcul!R$4)*(Price_Catalogue_Indexation!$O$6:$AS$6=Fichier_de_calcul!$L58)*(Price_Catalogue_Indexation!$O$7:$AS$7=Fichier_de_calcul!$M58)*(Price_Catalogue_Indexation!$A$14:$A$219=Fichier_de_calcul!$O58)*(Price_Catalogue_Indexation!$C$14:$C$219=Fichier_de_calcul!$N58)*(Price_Catalogue_Indexation!$O$14:$AS$219)),0)</f>
        <v>329456.4107</v>
      </c>
      <c r="S58" s="149">
        <f>IFERROR(SUMPRODUCT((Price_Catalogue_Indexation!$O$5:$AS$5=Fichier_de_calcul!S$4)*(Price_Catalogue_Indexation!$O$6:$AS$6=Fichier_de_calcul!$L58)*(Price_Catalogue_Indexation!$O$7:$AS$7=Fichier_de_calcul!$M58)*(Price_Catalogue_Indexation!$A$14:$A$219=Fichier_de_calcul!$O58)*(Price_Catalogue_Indexation!$C$14:$C$219=Fichier_de_calcul!$N58)*(Price_Catalogue_Indexation!$O$14:$AS$219)),0)</f>
        <v>289605.9786</v>
      </c>
      <c r="T58" s="150"/>
      <c r="U58" s="149">
        <f>IF(E58="YES",'Autres_hypothèses'!$E$3,0)</f>
        <v>26225.58067</v>
      </c>
      <c r="V58" s="149">
        <f>IF(J58="YES",'Autres_hypothèses'!$E$4,0)</f>
        <v>75000</v>
      </c>
      <c r="W58" s="149">
        <f t="shared" si="6"/>
        <v>-30829.979</v>
      </c>
      <c r="X58" s="151">
        <f>S58*Facture_pour_Orange!$K$142+Fichier_de_calcul!Q58*Facture_pour_Orange!$K$144+Fichier_de_calcul!U58*Facture_pour_Orange!$K$172</f>
        <v>-16984.41476</v>
      </c>
      <c r="Y58" s="152"/>
      <c r="Z58" s="151">
        <f t="shared" si="2"/>
        <v>716689.7704</v>
      </c>
      <c r="AA58" s="149">
        <f t="shared" si="3"/>
        <v>129004.1587</v>
      </c>
      <c r="AB58" s="149">
        <f t="shared" si="4"/>
        <v>845693.9291</v>
      </c>
      <c r="AC58" s="150"/>
      <c r="AD58" s="153"/>
      <c r="AE58" s="154"/>
      <c r="AF58" s="155"/>
      <c r="AG58" s="155"/>
      <c r="AH58" s="160"/>
      <c r="AI58" s="155"/>
      <c r="AJ58" s="155"/>
      <c r="AK58" s="161"/>
      <c r="AL58" s="155"/>
      <c r="AM58" s="162"/>
      <c r="AN58" s="155"/>
      <c r="AO58" s="158"/>
      <c r="AP58" s="158"/>
      <c r="AQ58" s="158"/>
      <c r="AR58" s="152"/>
      <c r="AS58" s="152"/>
      <c r="AT58" s="152"/>
      <c r="AU58" s="152"/>
      <c r="AV58" s="152"/>
      <c r="AW58" s="152"/>
      <c r="AX58" s="152"/>
      <c r="AY58" s="152"/>
      <c r="AZ58" s="152"/>
      <c r="BA58" s="152"/>
      <c r="BB58" s="152"/>
      <c r="BC58" s="152"/>
      <c r="BD58" s="152"/>
      <c r="BE58" s="152"/>
      <c r="BF58" s="152"/>
      <c r="BG58" s="152"/>
      <c r="BH58" s="152"/>
      <c r="BI58" s="152"/>
      <c r="BJ58" s="152"/>
      <c r="BK58" s="152"/>
    </row>
    <row r="59" ht="10.5" customHeight="1">
      <c r="A59" s="144">
        <v>55.0</v>
      </c>
      <c r="B59" s="144" t="s">
        <v>238</v>
      </c>
      <c r="C59" s="144" t="s">
        <v>239</v>
      </c>
      <c r="D59" s="145" t="s">
        <v>240</v>
      </c>
      <c r="E59" s="146" t="s">
        <v>0</v>
      </c>
      <c r="F59" s="147"/>
      <c r="G59" s="149" t="s">
        <v>102</v>
      </c>
      <c r="H59" s="149"/>
      <c r="I59" s="149" t="s">
        <v>0</v>
      </c>
      <c r="J59" s="149" t="s">
        <v>0</v>
      </c>
      <c r="K59" s="149" t="s">
        <v>111</v>
      </c>
      <c r="L59" s="149" t="s">
        <v>38</v>
      </c>
      <c r="M59" s="149" t="s">
        <v>42</v>
      </c>
      <c r="N59" s="149">
        <v>3000.0</v>
      </c>
      <c r="O59" s="149" t="s">
        <v>27</v>
      </c>
      <c r="P59" s="150"/>
      <c r="Q59" s="149">
        <f>IFERROR(SUMPRODUCT((Price_Catalogue_Indexation!$O$5:$AS$5=Fichier_de_calcul!Q$4)*(Price_Catalogue_Indexation!$O$6:$AS$6=Fichier_de_calcul!$L59)*(Price_Catalogue_Indexation!$O$7:$AS$7=Fichier_de_calcul!$M59)*(Price_Catalogue_Indexation!$A$14:$A$219=Fichier_de_calcul!$O59)*(Price_Catalogue_Indexation!$C$14:$C$219=Fichier_de_calcul!$N59)*(Price_Catalogue_Indexation!$O$14:$AS$219)),0)</f>
        <v>42991.17839</v>
      </c>
      <c r="R59" s="149">
        <f>IFERROR(SUMPRODUCT((Price_Catalogue_Indexation!$O$5:$AS$5=Fichier_de_calcul!R$4)*(Price_Catalogue_Indexation!$O$6:$AS$6=Fichier_de_calcul!$L59)*(Price_Catalogue_Indexation!$O$7:$AS$7=Fichier_de_calcul!$M59)*(Price_Catalogue_Indexation!$A$14:$A$219=Fichier_de_calcul!$O59)*(Price_Catalogue_Indexation!$C$14:$C$219=Fichier_de_calcul!$N59)*(Price_Catalogue_Indexation!$O$14:$AS$219)),0)</f>
        <v>225443.2731</v>
      </c>
      <c r="S59" s="149">
        <f>IFERROR(SUMPRODUCT((Price_Catalogue_Indexation!$O$5:$AS$5=Fichier_de_calcul!S$4)*(Price_Catalogue_Indexation!$O$6:$AS$6=Fichier_de_calcul!$L59)*(Price_Catalogue_Indexation!$O$7:$AS$7=Fichier_de_calcul!$M59)*(Price_Catalogue_Indexation!$A$14:$A$219=Fichier_de_calcul!$O59)*(Price_Catalogue_Indexation!$C$14:$C$219=Fichier_de_calcul!$N59)*(Price_Catalogue_Indexation!$O$14:$AS$219)),0)</f>
        <v>179536.6131</v>
      </c>
      <c r="T59" s="150"/>
      <c r="U59" s="149">
        <f>IF(E59="YES",'Autres_hypothèses'!$E$3,0)</f>
        <v>26225.58067</v>
      </c>
      <c r="V59" s="149">
        <f>IF(J59="YES",'Autres_hypothèses'!$E$4,0)</f>
        <v>75000</v>
      </c>
      <c r="W59" s="149">
        <f t="shared" si="6"/>
        <v>-30829.979</v>
      </c>
      <c r="X59" s="151">
        <f>S59*Facture_pour_Orange!$K$142+Fichier_de_calcul!Q59*Facture_pour_Orange!$K$144+Fichier_de_calcul!U59*Facture_pour_Orange!$K$172</f>
        <v>-15638.71794</v>
      </c>
      <c r="Y59" s="152"/>
      <c r="Z59" s="151">
        <f t="shared" si="2"/>
        <v>502727.9484</v>
      </c>
      <c r="AA59" s="149">
        <f t="shared" si="3"/>
        <v>90491.03071</v>
      </c>
      <c r="AB59" s="149">
        <f t="shared" si="4"/>
        <v>593218.9791</v>
      </c>
      <c r="AC59" s="150"/>
      <c r="AD59" s="153"/>
      <c r="AE59" s="154"/>
      <c r="AF59" s="155"/>
      <c r="AG59" s="155"/>
      <c r="AH59" s="160"/>
      <c r="AI59" s="155"/>
      <c r="AJ59" s="155"/>
      <c r="AK59" s="161"/>
      <c r="AL59" s="155"/>
      <c r="AM59" s="162"/>
      <c r="AN59" s="155"/>
      <c r="AO59" s="158"/>
      <c r="AP59" s="158"/>
      <c r="AQ59" s="158"/>
      <c r="AR59" s="152"/>
      <c r="AS59" s="152"/>
      <c r="AT59" s="152"/>
      <c r="AU59" s="152"/>
      <c r="AV59" s="152"/>
      <c r="AW59" s="152"/>
      <c r="AX59" s="152"/>
      <c r="AY59" s="152"/>
      <c r="AZ59" s="152"/>
      <c r="BA59" s="152"/>
      <c r="BB59" s="152"/>
      <c r="BC59" s="152"/>
      <c r="BD59" s="152"/>
      <c r="BE59" s="152"/>
      <c r="BF59" s="152"/>
      <c r="BG59" s="152"/>
      <c r="BH59" s="152"/>
      <c r="BI59" s="152"/>
      <c r="BJ59" s="152"/>
      <c r="BK59" s="152"/>
    </row>
    <row r="60" ht="10.5" customHeight="1">
      <c r="A60" s="144">
        <v>56.0</v>
      </c>
      <c r="B60" s="144" t="s">
        <v>241</v>
      </c>
      <c r="C60" s="144" t="s">
        <v>242</v>
      </c>
      <c r="D60" s="159" t="s">
        <v>243</v>
      </c>
      <c r="E60" s="146" t="s">
        <v>0</v>
      </c>
      <c r="F60" s="147"/>
      <c r="G60" s="149" t="s">
        <v>102</v>
      </c>
      <c r="H60" s="149"/>
      <c r="I60" s="149" t="s">
        <v>0</v>
      </c>
      <c r="J60" s="149" t="s">
        <v>0</v>
      </c>
      <c r="K60" s="149" t="s">
        <v>111</v>
      </c>
      <c r="L60" s="149" t="s">
        <v>38</v>
      </c>
      <c r="M60" s="149" t="s">
        <v>42</v>
      </c>
      <c r="N60" s="149">
        <v>3000.0</v>
      </c>
      <c r="O60" s="149" t="s">
        <v>27</v>
      </c>
      <c r="P60" s="150"/>
      <c r="Q60" s="149">
        <f>IFERROR(SUMPRODUCT((Price_Catalogue_Indexation!$O$5:$AS$5=Fichier_de_calcul!Q$4)*(Price_Catalogue_Indexation!$O$6:$AS$6=Fichier_de_calcul!$L60)*(Price_Catalogue_Indexation!$O$7:$AS$7=Fichier_de_calcul!$M60)*(Price_Catalogue_Indexation!$A$14:$A$219=Fichier_de_calcul!$O60)*(Price_Catalogue_Indexation!$C$14:$C$219=Fichier_de_calcul!$N60)*(Price_Catalogue_Indexation!$O$14:$AS$219)),0)</f>
        <v>42991.17839</v>
      </c>
      <c r="R60" s="149">
        <f>IFERROR(SUMPRODUCT((Price_Catalogue_Indexation!$O$5:$AS$5=Fichier_de_calcul!R$4)*(Price_Catalogue_Indexation!$O$6:$AS$6=Fichier_de_calcul!$L60)*(Price_Catalogue_Indexation!$O$7:$AS$7=Fichier_de_calcul!$M60)*(Price_Catalogue_Indexation!$A$14:$A$219=Fichier_de_calcul!$O60)*(Price_Catalogue_Indexation!$C$14:$C$219=Fichier_de_calcul!$N60)*(Price_Catalogue_Indexation!$O$14:$AS$219)),0)</f>
        <v>225443.2731</v>
      </c>
      <c r="S60" s="149">
        <f>IFERROR(SUMPRODUCT((Price_Catalogue_Indexation!$O$5:$AS$5=Fichier_de_calcul!S$4)*(Price_Catalogue_Indexation!$O$6:$AS$6=Fichier_de_calcul!$L60)*(Price_Catalogue_Indexation!$O$7:$AS$7=Fichier_de_calcul!$M60)*(Price_Catalogue_Indexation!$A$14:$A$219=Fichier_de_calcul!$O60)*(Price_Catalogue_Indexation!$C$14:$C$219=Fichier_de_calcul!$N60)*(Price_Catalogue_Indexation!$O$14:$AS$219)),0)</f>
        <v>179536.6131</v>
      </c>
      <c r="T60" s="150"/>
      <c r="U60" s="149">
        <f>IF(E60="YES",'Autres_hypothèses'!$E$3,0)</f>
        <v>26225.58067</v>
      </c>
      <c r="V60" s="149">
        <f>IF(J60="YES",'Autres_hypothèses'!$E$4,0)</f>
        <v>75000</v>
      </c>
      <c r="W60" s="149">
        <f t="shared" si="6"/>
        <v>-30829.979</v>
      </c>
      <c r="X60" s="151">
        <f>S60*Facture_pour_Orange!$K$142+Fichier_de_calcul!Q60*Facture_pour_Orange!$K$144+Fichier_de_calcul!U60*Facture_pour_Orange!$K$172</f>
        <v>-15638.71794</v>
      </c>
      <c r="Y60" s="152"/>
      <c r="Z60" s="151">
        <f t="shared" si="2"/>
        <v>502727.9484</v>
      </c>
      <c r="AA60" s="149">
        <f t="shared" si="3"/>
        <v>90491.03071</v>
      </c>
      <c r="AB60" s="149">
        <f t="shared" si="4"/>
        <v>593218.9791</v>
      </c>
      <c r="AC60" s="150"/>
      <c r="AD60" s="153"/>
      <c r="AE60" s="154"/>
      <c r="AF60" s="155"/>
      <c r="AG60" s="155"/>
      <c r="AH60" s="160"/>
      <c r="AI60" s="155"/>
      <c r="AJ60" s="155"/>
      <c r="AK60" s="161"/>
      <c r="AL60" s="155"/>
      <c r="AM60" s="162"/>
      <c r="AN60" s="155"/>
      <c r="AO60" s="158"/>
      <c r="AP60" s="158"/>
      <c r="AQ60" s="158"/>
      <c r="AR60" s="152"/>
      <c r="AS60" s="152"/>
      <c r="AT60" s="152"/>
      <c r="AU60" s="152"/>
      <c r="AV60" s="152"/>
      <c r="AW60" s="152"/>
      <c r="AX60" s="152"/>
      <c r="AY60" s="152"/>
      <c r="AZ60" s="152"/>
      <c r="BA60" s="152"/>
      <c r="BB60" s="152"/>
      <c r="BC60" s="152"/>
      <c r="BD60" s="152"/>
      <c r="BE60" s="152"/>
      <c r="BF60" s="152"/>
      <c r="BG60" s="152"/>
      <c r="BH60" s="152"/>
      <c r="BI60" s="152"/>
      <c r="BJ60" s="152"/>
      <c r="BK60" s="152"/>
    </row>
    <row r="61" ht="10.5" customHeight="1">
      <c r="A61" s="144">
        <v>57.0</v>
      </c>
      <c r="B61" s="144" t="s">
        <v>244</v>
      </c>
      <c r="C61" s="144" t="s">
        <v>245</v>
      </c>
      <c r="D61" s="159" t="s">
        <v>246</v>
      </c>
      <c r="E61" s="146" t="s">
        <v>0</v>
      </c>
      <c r="F61" s="147"/>
      <c r="G61" s="149" t="s">
        <v>102</v>
      </c>
      <c r="H61" s="149"/>
      <c r="I61" s="149" t="s">
        <v>0</v>
      </c>
      <c r="J61" s="149" t="s">
        <v>0</v>
      </c>
      <c r="K61" s="149" t="s">
        <v>111</v>
      </c>
      <c r="L61" s="149" t="s">
        <v>13</v>
      </c>
      <c r="M61" s="149" t="s">
        <v>42</v>
      </c>
      <c r="N61" s="149">
        <v>3500.0</v>
      </c>
      <c r="O61" s="149" t="s">
        <v>30</v>
      </c>
      <c r="P61" s="150"/>
      <c r="Q61" s="149">
        <f>IFERROR(SUMPRODUCT((Price_Catalogue_Indexation!$O$5:$AS$5=Fichier_de_calcul!Q$4)*(Price_Catalogue_Indexation!$O$6:$AS$6=Fichier_de_calcul!$L61)*(Price_Catalogue_Indexation!$O$7:$AS$7=Fichier_de_calcul!$M61)*(Price_Catalogue_Indexation!$A$14:$A$219=Fichier_de_calcul!$O61)*(Price_Catalogue_Indexation!$C$14:$C$219=Fichier_de_calcul!$N61)*(Price_Catalogue_Indexation!$O$14:$AS$219)),0)</f>
        <v>43777.60888</v>
      </c>
      <c r="R61" s="149">
        <f>IFERROR(SUMPRODUCT((Price_Catalogue_Indexation!$O$5:$AS$5=Fichier_de_calcul!R$4)*(Price_Catalogue_Indexation!$O$6:$AS$6=Fichier_de_calcul!$L61)*(Price_Catalogue_Indexation!$O$7:$AS$7=Fichier_de_calcul!$M61)*(Price_Catalogue_Indexation!$A$14:$A$219=Fichier_de_calcul!$O61)*(Price_Catalogue_Indexation!$C$14:$C$219=Fichier_de_calcul!$N61)*(Price_Catalogue_Indexation!$O$14:$AS$219)),0)</f>
        <v>260356.9553</v>
      </c>
      <c r="S61" s="149">
        <f>IFERROR(SUMPRODUCT((Price_Catalogue_Indexation!$O$5:$AS$5=Fichier_de_calcul!S$4)*(Price_Catalogue_Indexation!$O$6:$AS$6=Fichier_de_calcul!$L61)*(Price_Catalogue_Indexation!$O$7:$AS$7=Fichier_de_calcul!$M61)*(Price_Catalogue_Indexation!$A$14:$A$219=Fichier_de_calcul!$O61)*(Price_Catalogue_Indexation!$C$14:$C$219=Fichier_de_calcul!$N61)*(Price_Catalogue_Indexation!$O$14:$AS$219)),0)</f>
        <v>247960.634</v>
      </c>
      <c r="T61" s="150"/>
      <c r="U61" s="149">
        <f>IF(E61="YES",'Autres_hypothèses'!$E$3,0)</f>
        <v>26225.58067</v>
      </c>
      <c r="V61" s="149">
        <f>IF(J61="YES",'Autres_hypothèses'!$E$4,0)</f>
        <v>75000</v>
      </c>
      <c r="W61" s="149">
        <f t="shared" si="6"/>
        <v>-30829.979</v>
      </c>
      <c r="X61" s="151">
        <f>S61*Facture_pour_Orange!$K$142+Fichier_de_calcul!Q61*Facture_pour_Orange!$K$144+Fichier_de_calcul!U61*Facture_pour_Orange!$K$172</f>
        <v>-16480.24425</v>
      </c>
      <c r="Y61" s="152"/>
      <c r="Z61" s="151">
        <f t="shared" si="2"/>
        <v>606010.5556</v>
      </c>
      <c r="AA61" s="149">
        <f t="shared" si="3"/>
        <v>109081.9</v>
      </c>
      <c r="AB61" s="149">
        <f t="shared" si="4"/>
        <v>715092.4556</v>
      </c>
      <c r="AC61" s="150"/>
      <c r="AD61" s="153"/>
      <c r="AE61" s="154"/>
      <c r="AF61" s="155"/>
      <c r="AG61" s="155"/>
      <c r="AH61" s="160"/>
      <c r="AI61" s="155"/>
      <c r="AJ61" s="155"/>
      <c r="AK61" s="161"/>
      <c r="AL61" s="155"/>
      <c r="AM61" s="162"/>
      <c r="AN61" s="155"/>
      <c r="AO61" s="158"/>
      <c r="AP61" s="158"/>
      <c r="AQ61" s="158"/>
      <c r="AR61" s="152"/>
      <c r="AS61" s="152"/>
      <c r="AT61" s="152"/>
      <c r="AU61" s="152"/>
      <c r="AV61" s="152"/>
      <c r="AW61" s="152"/>
      <c r="AX61" s="152"/>
      <c r="AY61" s="152"/>
      <c r="AZ61" s="152"/>
      <c r="BA61" s="152"/>
      <c r="BB61" s="152"/>
      <c r="BC61" s="152"/>
      <c r="BD61" s="152"/>
      <c r="BE61" s="152"/>
      <c r="BF61" s="152"/>
      <c r="BG61" s="152"/>
      <c r="BH61" s="152"/>
      <c r="BI61" s="152"/>
      <c r="BJ61" s="152"/>
      <c r="BK61" s="152"/>
    </row>
    <row r="62" ht="10.5" customHeight="1">
      <c r="A62" s="144">
        <v>58.0</v>
      </c>
      <c r="B62" s="144" t="s">
        <v>247</v>
      </c>
      <c r="C62" s="144" t="s">
        <v>248</v>
      </c>
      <c r="D62" s="145" t="s">
        <v>249</v>
      </c>
      <c r="E62" s="146" t="s">
        <v>0</v>
      </c>
      <c r="F62" s="147"/>
      <c r="G62" s="149" t="s">
        <v>102</v>
      </c>
      <c r="H62" s="149"/>
      <c r="I62" s="149" t="s">
        <v>0</v>
      </c>
      <c r="J62" s="149" t="s">
        <v>0</v>
      </c>
      <c r="K62" s="149" t="s">
        <v>111</v>
      </c>
      <c r="L62" s="149" t="s">
        <v>38</v>
      </c>
      <c r="M62" s="149" t="s">
        <v>42</v>
      </c>
      <c r="N62" s="149">
        <v>1500.0</v>
      </c>
      <c r="O62" s="149" t="s">
        <v>30</v>
      </c>
      <c r="P62" s="150"/>
      <c r="Q62" s="149">
        <f>IFERROR(SUMPRODUCT((Price_Catalogue_Indexation!$O$5:$AS$5=Fichier_de_calcul!Q$4)*(Price_Catalogue_Indexation!$O$6:$AS$6=Fichier_de_calcul!$L62)*(Price_Catalogue_Indexation!$O$7:$AS$7=Fichier_de_calcul!$M62)*(Price_Catalogue_Indexation!$A$14:$A$219=Fichier_de_calcul!$O62)*(Price_Catalogue_Indexation!$C$14:$C$219=Fichier_de_calcul!$N62)*(Price_Catalogue_Indexation!$O$14:$AS$219)),0)</f>
        <v>43488.68451</v>
      </c>
      <c r="R62" s="149">
        <f>IFERROR(SUMPRODUCT((Price_Catalogue_Indexation!$O$5:$AS$5=Fichier_de_calcul!R$4)*(Price_Catalogue_Indexation!$O$6:$AS$6=Fichier_de_calcul!$L62)*(Price_Catalogue_Indexation!$O$7:$AS$7=Fichier_de_calcul!$M62)*(Price_Catalogue_Indexation!$A$14:$A$219=Fichier_de_calcul!$O62)*(Price_Catalogue_Indexation!$C$14:$C$219=Fichier_de_calcul!$N62)*(Price_Catalogue_Indexation!$O$14:$AS$219)),0)</f>
        <v>122153.2085</v>
      </c>
      <c r="S62" s="149">
        <f>IFERROR(SUMPRODUCT((Price_Catalogue_Indexation!$O$5:$AS$5=Fichier_de_calcul!S$4)*(Price_Catalogue_Indexation!$O$6:$AS$6=Fichier_de_calcul!$L62)*(Price_Catalogue_Indexation!$O$7:$AS$7=Fichier_de_calcul!$M62)*(Price_Catalogue_Indexation!$A$14:$A$219=Fichier_de_calcul!$O62)*(Price_Catalogue_Indexation!$C$14:$C$219=Fichier_de_calcul!$N62)*(Price_Catalogue_Indexation!$O$14:$AS$219)),0)</f>
        <v>221752.3697</v>
      </c>
      <c r="T62" s="150"/>
      <c r="U62" s="149">
        <f>IF(E62="YES",'Autres_hypothèses'!$E$3,0)</f>
        <v>26225.58067</v>
      </c>
      <c r="V62" s="149">
        <f>IF(J62="YES",'Autres_hypothèses'!$E$4,0)</f>
        <v>75000</v>
      </c>
      <c r="W62" s="149">
        <f t="shared" si="6"/>
        <v>-30829.979</v>
      </c>
      <c r="X62" s="151">
        <f>S62*Facture_pour_Orange!$K$142+Fichier_de_calcul!Q62*Facture_pour_Orange!$K$144+Fichier_de_calcul!U62*Facture_pour_Orange!$K$172</f>
        <v>-16160.37673</v>
      </c>
      <c r="Y62" s="152"/>
      <c r="Z62" s="151">
        <f t="shared" si="2"/>
        <v>441629.4877</v>
      </c>
      <c r="AA62" s="149">
        <f t="shared" si="3"/>
        <v>79493.30778</v>
      </c>
      <c r="AB62" s="149">
        <f t="shared" si="4"/>
        <v>521122.7954</v>
      </c>
      <c r="AC62" s="150"/>
      <c r="AD62" s="153"/>
      <c r="AE62" s="154"/>
      <c r="AF62" s="155"/>
      <c r="AG62" s="155"/>
      <c r="AH62" s="160"/>
      <c r="AI62" s="155"/>
      <c r="AJ62" s="155"/>
      <c r="AK62" s="161"/>
      <c r="AL62" s="155"/>
      <c r="AM62" s="162"/>
      <c r="AN62" s="155"/>
      <c r="AO62" s="158"/>
      <c r="AP62" s="158"/>
      <c r="AQ62" s="158"/>
      <c r="AR62" s="152"/>
      <c r="AS62" s="152"/>
      <c r="AT62" s="152"/>
      <c r="AU62" s="152"/>
      <c r="AV62" s="152"/>
      <c r="AW62" s="152"/>
      <c r="AX62" s="152"/>
      <c r="AY62" s="152"/>
      <c r="AZ62" s="152"/>
      <c r="BA62" s="152"/>
      <c r="BB62" s="152"/>
      <c r="BC62" s="152"/>
      <c r="BD62" s="152"/>
      <c r="BE62" s="152"/>
      <c r="BF62" s="152"/>
      <c r="BG62" s="152"/>
      <c r="BH62" s="152"/>
      <c r="BI62" s="152"/>
      <c r="BJ62" s="152"/>
      <c r="BK62" s="152"/>
    </row>
    <row r="63" ht="10.5" customHeight="1">
      <c r="A63" s="144">
        <v>59.0</v>
      </c>
      <c r="B63" s="144" t="s">
        <v>250</v>
      </c>
      <c r="C63" s="144" t="s">
        <v>251</v>
      </c>
      <c r="D63" s="159" t="s">
        <v>252</v>
      </c>
      <c r="E63" s="146" t="s">
        <v>0</v>
      </c>
      <c r="F63" s="147"/>
      <c r="G63" s="149" t="s">
        <v>102</v>
      </c>
      <c r="H63" s="149"/>
      <c r="I63" s="149" t="s">
        <v>0</v>
      </c>
      <c r="J63" s="149" t="s">
        <v>0</v>
      </c>
      <c r="K63" s="149" t="s">
        <v>111</v>
      </c>
      <c r="L63" s="149" t="s">
        <v>38</v>
      </c>
      <c r="M63" s="149" t="s">
        <v>42</v>
      </c>
      <c r="N63" s="149">
        <v>2000.0</v>
      </c>
      <c r="O63" s="149" t="s">
        <v>30</v>
      </c>
      <c r="P63" s="150"/>
      <c r="Q63" s="149">
        <f>IFERROR(SUMPRODUCT((Price_Catalogue_Indexation!$O$5:$AS$5=Fichier_de_calcul!Q$4)*(Price_Catalogue_Indexation!$O$6:$AS$6=Fichier_de_calcul!$L63)*(Price_Catalogue_Indexation!$O$7:$AS$7=Fichier_de_calcul!$M63)*(Price_Catalogue_Indexation!$A$14:$A$219=Fichier_de_calcul!$O63)*(Price_Catalogue_Indexation!$C$14:$C$219=Fichier_de_calcul!$N63)*(Price_Catalogue_Indexation!$O$14:$AS$219)),0)</f>
        <v>43552.07308</v>
      </c>
      <c r="R63" s="149">
        <f>IFERROR(SUMPRODUCT((Price_Catalogue_Indexation!$O$5:$AS$5=Fichier_de_calcul!R$4)*(Price_Catalogue_Indexation!$O$6:$AS$6=Fichier_de_calcul!$L63)*(Price_Catalogue_Indexation!$O$7:$AS$7=Fichier_de_calcul!$M63)*(Price_Catalogue_Indexation!$A$14:$A$219=Fichier_de_calcul!$O63)*(Price_Catalogue_Indexation!$C$14:$C$219=Fichier_de_calcul!$N63)*(Price_Catalogue_Indexation!$O$14:$AS$219)),0)</f>
        <v>156709.8419</v>
      </c>
      <c r="S63" s="149">
        <f>IFERROR(SUMPRODUCT((Price_Catalogue_Indexation!$O$5:$AS$5=Fichier_de_calcul!S$4)*(Price_Catalogue_Indexation!$O$6:$AS$6=Fichier_de_calcul!$L63)*(Price_Catalogue_Indexation!$O$7:$AS$7=Fichier_de_calcul!$M63)*(Price_Catalogue_Indexation!$A$14:$A$219=Fichier_de_calcul!$O63)*(Price_Catalogue_Indexation!$C$14:$C$219=Fichier_de_calcul!$N63)*(Price_Catalogue_Indexation!$O$14:$AS$219)),0)</f>
        <v>227830.723</v>
      </c>
      <c r="T63" s="150"/>
      <c r="U63" s="149">
        <f>IF(E63="YES",'Autres_hypothèses'!$E$3,0)</f>
        <v>26225.58067</v>
      </c>
      <c r="V63" s="149">
        <f>IF(J63="YES",'Autres_hypothèses'!$E$4,0)</f>
        <v>75000</v>
      </c>
      <c r="W63" s="149">
        <f t="shared" si="6"/>
        <v>-30829.979</v>
      </c>
      <c r="X63" s="151">
        <f>S63*Facture_pour_Orange!$K$142+Fichier_de_calcul!Q63*Facture_pour_Orange!$K$144+Fichier_de_calcul!U63*Facture_pour_Orange!$K$172</f>
        <v>-16233.83798</v>
      </c>
      <c r="Y63" s="152"/>
      <c r="Z63" s="151">
        <f t="shared" si="2"/>
        <v>482254.4017</v>
      </c>
      <c r="AA63" s="149">
        <f t="shared" si="3"/>
        <v>86805.79231</v>
      </c>
      <c r="AB63" s="149">
        <f t="shared" si="4"/>
        <v>569060.194</v>
      </c>
      <c r="AC63" s="150"/>
      <c r="AD63" s="153"/>
      <c r="AE63" s="154"/>
      <c r="AF63" s="155"/>
      <c r="AG63" s="155"/>
      <c r="AH63" s="160"/>
      <c r="AI63" s="155"/>
      <c r="AJ63" s="155"/>
      <c r="AK63" s="161"/>
      <c r="AL63" s="155"/>
      <c r="AM63" s="162"/>
      <c r="AN63" s="155"/>
      <c r="AO63" s="158"/>
      <c r="AP63" s="158"/>
      <c r="AQ63" s="158"/>
      <c r="AR63" s="152"/>
      <c r="AS63" s="152"/>
      <c r="AT63" s="152"/>
      <c r="AU63" s="152"/>
      <c r="AV63" s="152"/>
      <c r="AW63" s="152"/>
      <c r="AX63" s="152"/>
      <c r="AY63" s="152"/>
      <c r="AZ63" s="152"/>
      <c r="BA63" s="152"/>
      <c r="BB63" s="152"/>
      <c r="BC63" s="152"/>
      <c r="BD63" s="152"/>
      <c r="BE63" s="152"/>
      <c r="BF63" s="152"/>
      <c r="BG63" s="152"/>
      <c r="BH63" s="152"/>
      <c r="BI63" s="152"/>
      <c r="BJ63" s="152"/>
      <c r="BK63" s="152"/>
    </row>
    <row r="64" ht="10.5" customHeight="1">
      <c r="A64" s="144">
        <v>60.0</v>
      </c>
      <c r="B64" s="144" t="s">
        <v>253</v>
      </c>
      <c r="C64" s="144" t="s">
        <v>254</v>
      </c>
      <c r="D64" s="159" t="s">
        <v>255</v>
      </c>
      <c r="E64" s="146" t="s">
        <v>0</v>
      </c>
      <c r="F64" s="147"/>
      <c r="G64" s="149" t="s">
        <v>102</v>
      </c>
      <c r="H64" s="149"/>
      <c r="I64" s="149" t="s">
        <v>0</v>
      </c>
      <c r="J64" s="149" t="s">
        <v>0</v>
      </c>
      <c r="K64" s="149" t="s">
        <v>111</v>
      </c>
      <c r="L64" s="149" t="s">
        <v>38</v>
      </c>
      <c r="M64" s="149" t="s">
        <v>42</v>
      </c>
      <c r="N64" s="149">
        <v>4000.0</v>
      </c>
      <c r="O64" s="149" t="s">
        <v>27</v>
      </c>
      <c r="P64" s="150"/>
      <c r="Q64" s="149">
        <f>IFERROR(SUMPRODUCT((Price_Catalogue_Indexation!$O$5:$AS$5=Fichier_de_calcul!Q$4)*(Price_Catalogue_Indexation!$O$6:$AS$6=Fichier_de_calcul!$L64)*(Price_Catalogue_Indexation!$O$7:$AS$7=Fichier_de_calcul!$M64)*(Price_Catalogue_Indexation!$A$14:$A$219=Fichier_de_calcul!$O64)*(Price_Catalogue_Indexation!$C$14:$C$219=Fichier_de_calcul!$N64)*(Price_Catalogue_Indexation!$O$14:$AS$219)),0)</f>
        <v>43435.16104</v>
      </c>
      <c r="R64" s="149">
        <f>IFERROR(SUMPRODUCT((Price_Catalogue_Indexation!$O$5:$AS$5=Fichier_de_calcul!R$4)*(Price_Catalogue_Indexation!$O$6:$AS$6=Fichier_de_calcul!$L64)*(Price_Catalogue_Indexation!$O$7:$AS$7=Fichier_de_calcul!$M64)*(Price_Catalogue_Indexation!$A$14:$A$219=Fichier_de_calcul!$O64)*(Price_Catalogue_Indexation!$C$14:$C$219=Fichier_de_calcul!$N64)*(Price_Catalogue_Indexation!$O$14:$AS$219)),0)</f>
        <v>294541.1542</v>
      </c>
      <c r="S64" s="149">
        <f>IFERROR(SUMPRODUCT((Price_Catalogue_Indexation!$O$5:$AS$5=Fichier_de_calcul!S$4)*(Price_Catalogue_Indexation!$O$6:$AS$6=Fichier_de_calcul!$L64)*(Price_Catalogue_Indexation!$O$7:$AS$7=Fichier_de_calcul!$M64)*(Price_Catalogue_Indexation!$A$14:$A$219=Fichier_de_calcul!$O64)*(Price_Catalogue_Indexation!$C$14:$C$219=Fichier_de_calcul!$N64)*(Price_Catalogue_Indexation!$O$14:$AS$219)),0)</f>
        <v>216644.7422</v>
      </c>
      <c r="T64" s="150"/>
      <c r="U64" s="149">
        <f>IF(E64="YES",'Autres_hypothèses'!$E$3,0)</f>
        <v>26225.58067</v>
      </c>
      <c r="V64" s="149">
        <f>IF(J64="YES",'Autres_hypothèses'!$E$4,0)</f>
        <v>75000</v>
      </c>
      <c r="W64" s="149">
        <f t="shared" si="6"/>
        <v>-30829.979</v>
      </c>
      <c r="X64" s="151">
        <f>S64*Facture_pour_Orange!$K$142+Fichier_de_calcul!Q64*Facture_pour_Orange!$K$144+Fichier_de_calcul!U64*Facture_pour_Orange!$K$172</f>
        <v>-16098.59576</v>
      </c>
      <c r="Y64" s="152"/>
      <c r="Z64" s="151">
        <f t="shared" si="2"/>
        <v>608918.0633</v>
      </c>
      <c r="AA64" s="149">
        <f t="shared" si="3"/>
        <v>109605.2514</v>
      </c>
      <c r="AB64" s="149">
        <f t="shared" si="4"/>
        <v>718523.3147</v>
      </c>
      <c r="AC64" s="150"/>
      <c r="AD64" s="153"/>
      <c r="AE64" s="154"/>
      <c r="AF64" s="155"/>
      <c r="AG64" s="155"/>
      <c r="AH64" s="160"/>
      <c r="AI64" s="155"/>
      <c r="AJ64" s="155"/>
      <c r="AK64" s="161"/>
      <c r="AL64" s="155"/>
      <c r="AM64" s="162"/>
      <c r="AN64" s="155"/>
      <c r="AO64" s="158"/>
      <c r="AP64" s="158"/>
      <c r="AQ64" s="158"/>
      <c r="AR64" s="152"/>
      <c r="AS64" s="152"/>
      <c r="AT64" s="152"/>
      <c r="AU64" s="152"/>
      <c r="AV64" s="152"/>
      <c r="AW64" s="152"/>
      <c r="AX64" s="152"/>
      <c r="AY64" s="152"/>
      <c r="AZ64" s="152"/>
      <c r="BA64" s="152"/>
      <c r="BB64" s="152"/>
      <c r="BC64" s="152"/>
      <c r="BD64" s="152"/>
      <c r="BE64" s="152"/>
      <c r="BF64" s="152"/>
      <c r="BG64" s="152"/>
      <c r="BH64" s="152"/>
      <c r="BI64" s="152"/>
      <c r="BJ64" s="152"/>
      <c r="BK64" s="152"/>
    </row>
    <row r="65" ht="10.5" customHeight="1">
      <c r="A65" s="144">
        <v>61.0</v>
      </c>
      <c r="B65" s="144" t="s">
        <v>256</v>
      </c>
      <c r="C65" s="144" t="s">
        <v>257</v>
      </c>
      <c r="D65" s="145" t="s">
        <v>258</v>
      </c>
      <c r="E65" s="146" t="s">
        <v>0</v>
      </c>
      <c r="F65" s="147"/>
      <c r="G65" s="149" t="s">
        <v>102</v>
      </c>
      <c r="H65" s="149"/>
      <c r="I65" s="149" t="s">
        <v>0</v>
      </c>
      <c r="J65" s="149" t="s">
        <v>0</v>
      </c>
      <c r="K65" s="149" t="s">
        <v>111</v>
      </c>
      <c r="L65" s="149" t="s">
        <v>38</v>
      </c>
      <c r="M65" s="149" t="s">
        <v>42</v>
      </c>
      <c r="N65" s="149">
        <v>3500.0</v>
      </c>
      <c r="O65" s="149" t="s">
        <v>30</v>
      </c>
      <c r="P65" s="150"/>
      <c r="Q65" s="149">
        <f>IFERROR(SUMPRODUCT((Price_Catalogue_Indexation!$O$5:$AS$5=Fichier_de_calcul!Q$4)*(Price_Catalogue_Indexation!$O$6:$AS$6=Fichier_de_calcul!$L65)*(Price_Catalogue_Indexation!$O$7:$AS$7=Fichier_de_calcul!$M65)*(Price_Catalogue_Indexation!$A$14:$A$219=Fichier_de_calcul!$O65)*(Price_Catalogue_Indexation!$C$14:$C$219=Fichier_de_calcul!$N65)*(Price_Catalogue_Indexation!$O$14:$AS$219)),0)</f>
        <v>43777.60888</v>
      </c>
      <c r="R65" s="149">
        <f>IFERROR(SUMPRODUCT((Price_Catalogue_Indexation!$O$5:$AS$5=Fichier_de_calcul!R$4)*(Price_Catalogue_Indexation!$O$6:$AS$6=Fichier_de_calcul!$L65)*(Price_Catalogue_Indexation!$O$7:$AS$7=Fichier_de_calcul!$M65)*(Price_Catalogue_Indexation!$A$14:$A$219=Fichier_de_calcul!$O65)*(Price_Catalogue_Indexation!$C$14:$C$219=Fichier_de_calcul!$N65)*(Price_Catalogue_Indexation!$O$14:$AS$219)),0)</f>
        <v>260356.9553</v>
      </c>
      <c r="S65" s="149">
        <f>IFERROR(SUMPRODUCT((Price_Catalogue_Indexation!$O$5:$AS$5=Fichier_de_calcul!S$4)*(Price_Catalogue_Indexation!$O$6:$AS$6=Fichier_de_calcul!$L65)*(Price_Catalogue_Indexation!$O$7:$AS$7=Fichier_de_calcul!$M65)*(Price_Catalogue_Indexation!$A$14:$A$219=Fichier_de_calcul!$O65)*(Price_Catalogue_Indexation!$C$14:$C$219=Fichier_de_calcul!$N65)*(Price_Catalogue_Indexation!$O$14:$AS$219)),0)</f>
        <v>247960.634</v>
      </c>
      <c r="T65" s="150"/>
      <c r="U65" s="149">
        <f>IF(E65="YES",'Autres_hypothèses'!$E$3,0)</f>
        <v>26225.58067</v>
      </c>
      <c r="V65" s="149">
        <f>IF(J65="YES",'Autres_hypothèses'!$E$4,0)</f>
        <v>75000</v>
      </c>
      <c r="W65" s="149">
        <f t="shared" si="6"/>
        <v>-30829.979</v>
      </c>
      <c r="X65" s="151">
        <f>S65*Facture_pour_Orange!$K$142+Fichier_de_calcul!Q65*Facture_pour_Orange!$K$144+Fichier_de_calcul!U65*Facture_pour_Orange!$K$172</f>
        <v>-16480.24425</v>
      </c>
      <c r="Y65" s="152"/>
      <c r="Z65" s="151">
        <f t="shared" si="2"/>
        <v>606010.5556</v>
      </c>
      <c r="AA65" s="149">
        <f t="shared" si="3"/>
        <v>109081.9</v>
      </c>
      <c r="AB65" s="149">
        <f t="shared" si="4"/>
        <v>715092.4556</v>
      </c>
      <c r="AC65" s="150"/>
      <c r="AD65" s="153"/>
      <c r="AE65" s="154"/>
      <c r="AF65" s="155"/>
      <c r="AG65" s="155"/>
      <c r="AH65" s="160"/>
      <c r="AI65" s="155"/>
      <c r="AJ65" s="155"/>
      <c r="AK65" s="161"/>
      <c r="AL65" s="155"/>
      <c r="AM65" s="162"/>
      <c r="AN65" s="155"/>
      <c r="AO65" s="158"/>
      <c r="AP65" s="158"/>
      <c r="AQ65" s="158"/>
      <c r="AR65" s="152"/>
      <c r="AS65" s="152"/>
      <c r="AT65" s="152"/>
      <c r="AU65" s="152"/>
      <c r="AV65" s="152"/>
      <c r="AW65" s="152"/>
      <c r="AX65" s="152"/>
      <c r="AY65" s="152"/>
      <c r="AZ65" s="152"/>
      <c r="BA65" s="152"/>
      <c r="BB65" s="152"/>
      <c r="BC65" s="152"/>
      <c r="BD65" s="152"/>
      <c r="BE65" s="152"/>
      <c r="BF65" s="152"/>
      <c r="BG65" s="152"/>
      <c r="BH65" s="152"/>
      <c r="BI65" s="152"/>
      <c r="BJ65" s="152"/>
      <c r="BK65" s="152"/>
    </row>
    <row r="66" ht="10.5" customHeight="1">
      <c r="A66" s="144">
        <v>62.0</v>
      </c>
      <c r="B66" s="144" t="s">
        <v>259</v>
      </c>
      <c r="C66" s="144" t="s">
        <v>260</v>
      </c>
      <c r="D66" s="163" t="s">
        <v>261</v>
      </c>
      <c r="E66" s="146" t="s">
        <v>0</v>
      </c>
      <c r="F66" s="147"/>
      <c r="G66" s="149" t="s">
        <v>102</v>
      </c>
      <c r="H66" s="149"/>
      <c r="I66" s="149" t="s">
        <v>0</v>
      </c>
      <c r="J66" s="149" t="s">
        <v>0</v>
      </c>
      <c r="K66" s="149" t="s">
        <v>111</v>
      </c>
      <c r="L66" s="149" t="s">
        <v>38</v>
      </c>
      <c r="M66" s="149" t="s">
        <v>42</v>
      </c>
      <c r="N66" s="149">
        <v>1000.0</v>
      </c>
      <c r="O66" s="149" t="s">
        <v>30</v>
      </c>
      <c r="P66" s="150"/>
      <c r="Q66" s="149">
        <f>IFERROR(SUMPRODUCT((Price_Catalogue_Indexation!$O$5:$AS$5=Fichier_de_calcul!Q$4)*(Price_Catalogue_Indexation!$O$6:$AS$6=Fichier_de_calcul!$L66)*(Price_Catalogue_Indexation!$O$7:$AS$7=Fichier_de_calcul!$M66)*(Price_Catalogue_Indexation!$A$14:$A$219=Fichier_de_calcul!$O66)*(Price_Catalogue_Indexation!$C$14:$C$219=Fichier_de_calcul!$N66)*(Price_Catalogue_Indexation!$O$14:$AS$219)),0)</f>
        <v>43217.05901</v>
      </c>
      <c r="R66" s="149">
        <f>IFERROR(SUMPRODUCT((Price_Catalogue_Indexation!$O$5:$AS$5=Fichier_de_calcul!R$4)*(Price_Catalogue_Indexation!$O$6:$AS$6=Fichier_de_calcul!$L66)*(Price_Catalogue_Indexation!$O$7:$AS$7=Fichier_de_calcul!$M66)*(Price_Catalogue_Indexation!$A$14:$A$219=Fichier_de_calcul!$O66)*(Price_Catalogue_Indexation!$C$14:$C$219=Fichier_de_calcul!$N66)*(Price_Catalogue_Indexation!$O$14:$AS$219)),0)</f>
        <v>87591.26532</v>
      </c>
      <c r="S66" s="149">
        <f>IFERROR(SUMPRODUCT((Price_Catalogue_Indexation!$O$5:$AS$5=Fichier_de_calcul!S$4)*(Price_Catalogue_Indexation!$O$6:$AS$6=Fichier_de_calcul!$L66)*(Price_Catalogue_Indexation!$O$7:$AS$7=Fichier_de_calcul!$M66)*(Price_Catalogue_Indexation!$A$14:$A$219=Fichier_de_calcul!$O66)*(Price_Catalogue_Indexation!$C$14:$C$219=Fichier_de_calcul!$N66)*(Price_Catalogue_Indexation!$O$14:$AS$219)),0)</f>
        <v>198642.7</v>
      </c>
      <c r="T66" s="150"/>
      <c r="U66" s="149">
        <f>IF(E66="YES",'Autres_hypothèses'!$E$3,0)</f>
        <v>26225.58067</v>
      </c>
      <c r="V66" s="149">
        <f>IF(J66="YES",'Autres_hypothèses'!$E$4,0)</f>
        <v>75000</v>
      </c>
      <c r="W66" s="149">
        <f t="shared" si="6"/>
        <v>-30829.979</v>
      </c>
      <c r="X66" s="151">
        <f>S66*Facture_pour_Orange!$K$142+Fichier_de_calcul!Q66*Facture_pour_Orange!$K$144+Fichier_de_calcul!U66*Facture_pour_Orange!$K$172</f>
        <v>-15874.95494</v>
      </c>
      <c r="Y66" s="152"/>
      <c r="Z66" s="151">
        <f t="shared" si="2"/>
        <v>383971.6711</v>
      </c>
      <c r="AA66" s="149">
        <f t="shared" si="3"/>
        <v>69114.9008</v>
      </c>
      <c r="AB66" s="149">
        <f t="shared" si="4"/>
        <v>453086.5719</v>
      </c>
      <c r="AC66" s="150"/>
      <c r="AD66" s="153"/>
      <c r="AE66" s="154"/>
      <c r="AF66" s="155"/>
      <c r="AG66" s="155"/>
      <c r="AH66" s="160"/>
      <c r="AI66" s="155"/>
      <c r="AJ66" s="155"/>
      <c r="AK66" s="161"/>
      <c r="AL66" s="155"/>
      <c r="AM66" s="162"/>
      <c r="AN66" s="155"/>
      <c r="AO66" s="158"/>
      <c r="AP66" s="158"/>
      <c r="AQ66" s="158"/>
      <c r="AR66" s="152"/>
      <c r="AS66" s="152"/>
      <c r="AT66" s="152"/>
      <c r="AU66" s="152"/>
      <c r="AV66" s="152"/>
      <c r="AW66" s="152"/>
      <c r="AX66" s="152"/>
      <c r="AY66" s="152"/>
      <c r="AZ66" s="152"/>
      <c r="BA66" s="152"/>
      <c r="BB66" s="152"/>
      <c r="BC66" s="152"/>
      <c r="BD66" s="152"/>
      <c r="BE66" s="152"/>
      <c r="BF66" s="152"/>
      <c r="BG66" s="152"/>
      <c r="BH66" s="152"/>
      <c r="BI66" s="152"/>
      <c r="BJ66" s="152"/>
      <c r="BK66" s="152"/>
    </row>
    <row r="67" ht="10.5" customHeight="1">
      <c r="A67" s="144">
        <v>63.0</v>
      </c>
      <c r="B67" s="144" t="s">
        <v>262</v>
      </c>
      <c r="C67" s="144" t="s">
        <v>263</v>
      </c>
      <c r="D67" s="159" t="s">
        <v>264</v>
      </c>
      <c r="E67" s="146" t="s">
        <v>0</v>
      </c>
      <c r="F67" s="147"/>
      <c r="G67" s="149" t="s">
        <v>102</v>
      </c>
      <c r="H67" s="149"/>
      <c r="I67" s="149" t="s">
        <v>0</v>
      </c>
      <c r="J67" s="149" t="s">
        <v>0</v>
      </c>
      <c r="K67" s="149" t="s">
        <v>111</v>
      </c>
      <c r="L67" s="149" t="s">
        <v>38</v>
      </c>
      <c r="M67" s="149" t="s">
        <v>42</v>
      </c>
      <c r="N67" s="149">
        <v>500.0</v>
      </c>
      <c r="O67" s="149" t="s">
        <v>30</v>
      </c>
      <c r="P67" s="150"/>
      <c r="Q67" s="149">
        <f>IFERROR(SUMPRODUCT((Price_Catalogue_Indexation!$O$5:$AS$5=Fichier_de_calcul!Q$4)*(Price_Catalogue_Indexation!$O$6:$AS$6=Fichier_de_calcul!$L67)*(Price_Catalogue_Indexation!$O$7:$AS$7=Fichier_de_calcul!$M67)*(Price_Catalogue_Indexation!$A$14:$A$219=Fichier_de_calcul!$O67)*(Price_Catalogue_Indexation!$C$14:$C$219=Fichier_de_calcul!$N67)*(Price_Catalogue_Indexation!$O$14:$AS$219)),0)</f>
        <v>43147.60072</v>
      </c>
      <c r="R67" s="149">
        <f>IFERROR(SUMPRODUCT((Price_Catalogue_Indexation!$O$5:$AS$5=Fichier_de_calcul!R$4)*(Price_Catalogue_Indexation!$O$6:$AS$6=Fichier_de_calcul!$L67)*(Price_Catalogue_Indexation!$O$7:$AS$7=Fichier_de_calcul!$M67)*(Price_Catalogue_Indexation!$A$14:$A$219=Fichier_de_calcul!$O67)*(Price_Catalogue_Indexation!$C$14:$C$219=Fichier_de_calcul!$N67)*(Price_Catalogue_Indexation!$O$14:$AS$219)),0)</f>
        <v>53015.61811</v>
      </c>
      <c r="S67" s="149">
        <f>IFERROR(SUMPRODUCT((Price_Catalogue_Indexation!$O$5:$AS$5=Fichier_de_calcul!S$4)*(Price_Catalogue_Indexation!$O$6:$AS$6=Fichier_de_calcul!$L67)*(Price_Catalogue_Indexation!$O$7:$AS$7=Fichier_de_calcul!$M67)*(Price_Catalogue_Indexation!$A$14:$A$219=Fichier_de_calcul!$O67)*(Price_Catalogue_Indexation!$C$14:$C$219=Fichier_de_calcul!$N67)*(Price_Catalogue_Indexation!$O$14:$AS$219)),0)</f>
        <v>192798.374</v>
      </c>
      <c r="T67" s="150"/>
      <c r="U67" s="149">
        <f>IF(E67="YES",'Autres_hypothèses'!$E$3,0)</f>
        <v>26225.58067</v>
      </c>
      <c r="V67" s="149">
        <f>IF(J67="YES",'Autres_hypothèses'!$E$4,0)</f>
        <v>75000</v>
      </c>
      <c r="W67" s="149">
        <f t="shared" si="6"/>
        <v>-30829.979</v>
      </c>
      <c r="X67" s="151">
        <f>S67*Facture_pour_Orange!$K$142+Fichier_de_calcul!Q67*Facture_pour_Orange!$K$144+Fichier_de_calcul!U67*Facture_pour_Orange!$K$172</f>
        <v>-15802.62002</v>
      </c>
      <c r="Y67" s="152"/>
      <c r="Z67" s="151">
        <f t="shared" si="2"/>
        <v>343554.5745</v>
      </c>
      <c r="AA67" s="149">
        <f t="shared" si="3"/>
        <v>61839.82341</v>
      </c>
      <c r="AB67" s="149">
        <f t="shared" si="4"/>
        <v>405394.3979</v>
      </c>
      <c r="AC67" s="150"/>
      <c r="AD67" s="153"/>
      <c r="AE67" s="154"/>
      <c r="AF67" s="155"/>
      <c r="AG67" s="155"/>
      <c r="AH67" s="160"/>
      <c r="AI67" s="155"/>
      <c r="AJ67" s="155"/>
      <c r="AK67" s="161"/>
      <c r="AL67" s="155"/>
      <c r="AM67" s="162"/>
      <c r="AN67" s="155"/>
      <c r="AO67" s="158"/>
      <c r="AP67" s="158"/>
      <c r="AQ67" s="158"/>
      <c r="AR67" s="152"/>
      <c r="AS67" s="152"/>
      <c r="AT67" s="152"/>
      <c r="AU67" s="152"/>
      <c r="AV67" s="152"/>
      <c r="AW67" s="152"/>
      <c r="AX67" s="152"/>
      <c r="AY67" s="152"/>
      <c r="AZ67" s="152"/>
      <c r="BA67" s="152"/>
      <c r="BB67" s="152"/>
      <c r="BC67" s="152"/>
      <c r="BD67" s="152"/>
      <c r="BE67" s="152"/>
      <c r="BF67" s="152"/>
      <c r="BG67" s="152"/>
      <c r="BH67" s="152"/>
      <c r="BI67" s="152"/>
      <c r="BJ67" s="152"/>
      <c r="BK67" s="152"/>
    </row>
    <row r="68" ht="10.5" customHeight="1">
      <c r="A68" s="144">
        <v>64.0</v>
      </c>
      <c r="B68" s="144" t="s">
        <v>265</v>
      </c>
      <c r="C68" s="144" t="s">
        <v>266</v>
      </c>
      <c r="D68" s="145" t="s">
        <v>267</v>
      </c>
      <c r="E68" s="146" t="s">
        <v>0</v>
      </c>
      <c r="F68" s="147"/>
      <c r="G68" s="149" t="s">
        <v>102</v>
      </c>
      <c r="H68" s="149"/>
      <c r="I68" s="149" t="s">
        <v>0</v>
      </c>
      <c r="J68" s="149" t="s">
        <v>0</v>
      </c>
      <c r="K68" s="149" t="s">
        <v>111</v>
      </c>
      <c r="L68" s="149" t="s">
        <v>38</v>
      </c>
      <c r="M68" s="149" t="s">
        <v>42</v>
      </c>
      <c r="N68" s="149">
        <v>2500.0</v>
      </c>
      <c r="O68" s="149" t="s">
        <v>30</v>
      </c>
      <c r="P68" s="150"/>
      <c r="Q68" s="149">
        <f>IFERROR(SUMPRODUCT((Price_Catalogue_Indexation!$O$5:$AS$5=Fichier_de_calcul!Q$4)*(Price_Catalogue_Indexation!$O$6:$AS$6=Fichier_de_calcul!$L68)*(Price_Catalogue_Indexation!$O$7:$AS$7=Fichier_de_calcul!$M68)*(Price_Catalogue_Indexation!$A$14:$A$219=Fichier_de_calcul!$O68)*(Price_Catalogue_Indexation!$C$14:$C$219=Fichier_de_calcul!$N68)*(Price_Catalogue_Indexation!$O$14:$AS$219)),0)</f>
        <v>43649.559</v>
      </c>
      <c r="R68" s="149">
        <f>IFERROR(SUMPRODUCT((Price_Catalogue_Indexation!$O$5:$AS$5=Fichier_de_calcul!R$4)*(Price_Catalogue_Indexation!$O$6:$AS$6=Fichier_de_calcul!$L68)*(Price_Catalogue_Indexation!$O$7:$AS$7=Fichier_de_calcul!$M68)*(Price_Catalogue_Indexation!$A$14:$A$219=Fichier_de_calcul!$O68)*(Price_Catalogue_Indexation!$C$14:$C$219=Fichier_de_calcul!$N68)*(Price_Catalogue_Indexation!$O$14:$AS$219)),0)</f>
        <v>191256.5879</v>
      </c>
      <c r="S68" s="149">
        <f>IFERROR(SUMPRODUCT((Price_Catalogue_Indexation!$O$5:$AS$5=Fichier_de_calcul!S$4)*(Price_Catalogue_Indexation!$O$6:$AS$6=Fichier_de_calcul!$L68)*(Price_Catalogue_Indexation!$O$7:$AS$7=Fichier_de_calcul!$M68)*(Price_Catalogue_Indexation!$A$14:$A$219=Fichier_de_calcul!$O68)*(Price_Catalogue_Indexation!$C$14:$C$219=Fichier_de_calcul!$N68)*(Price_Catalogue_Indexation!$O$14:$AS$219)),0)</f>
        <v>238927.1412</v>
      </c>
      <c r="T68" s="150"/>
      <c r="U68" s="149">
        <f>IF(E68="YES",'Autres_hypothèses'!$E$3,0)</f>
        <v>26225.58067</v>
      </c>
      <c r="V68" s="149">
        <f>IF(J68="YES",'Autres_hypothèses'!$E$4,0)</f>
        <v>75000</v>
      </c>
      <c r="W68" s="149">
        <f t="shared" si="6"/>
        <v>-30829.979</v>
      </c>
      <c r="X68" s="151">
        <f>S68*Facture_pour_Orange!$K$142+Fichier_de_calcul!Q68*Facture_pour_Orange!$K$144+Fichier_de_calcul!U68*Facture_pour_Orange!$K$172</f>
        <v>-16364.29935</v>
      </c>
      <c r="Y68" s="152"/>
      <c r="Z68" s="151">
        <f t="shared" si="2"/>
        <v>527864.5904</v>
      </c>
      <c r="AA68" s="149">
        <f t="shared" si="3"/>
        <v>95015.62628</v>
      </c>
      <c r="AB68" s="149">
        <f t="shared" si="4"/>
        <v>622880.2167</v>
      </c>
      <c r="AC68" s="150"/>
      <c r="AD68" s="153"/>
      <c r="AE68" s="154"/>
      <c r="AF68" s="155"/>
      <c r="AG68" s="155"/>
      <c r="AH68" s="160"/>
      <c r="AI68" s="155"/>
      <c r="AJ68" s="155"/>
      <c r="AK68" s="161"/>
      <c r="AL68" s="155"/>
      <c r="AM68" s="162"/>
      <c r="AN68" s="155"/>
      <c r="AO68" s="158"/>
      <c r="AP68" s="158"/>
      <c r="AQ68" s="158"/>
      <c r="AR68" s="152"/>
      <c r="AS68" s="152"/>
      <c r="AT68" s="152"/>
      <c r="AU68" s="152"/>
      <c r="AV68" s="152"/>
      <c r="AW68" s="152"/>
      <c r="AX68" s="152"/>
      <c r="AY68" s="152"/>
      <c r="AZ68" s="152"/>
      <c r="BA68" s="152"/>
      <c r="BB68" s="152"/>
      <c r="BC68" s="152"/>
      <c r="BD68" s="152"/>
      <c r="BE68" s="152"/>
      <c r="BF68" s="152"/>
      <c r="BG68" s="152"/>
      <c r="BH68" s="152"/>
      <c r="BI68" s="152"/>
      <c r="BJ68" s="152"/>
      <c r="BK68" s="152"/>
    </row>
    <row r="69" ht="10.5" customHeight="1">
      <c r="A69" s="144">
        <v>65.0</v>
      </c>
      <c r="B69" s="144" t="s">
        <v>268</v>
      </c>
      <c r="C69" s="144" t="s">
        <v>269</v>
      </c>
      <c r="D69" s="159" t="s">
        <v>270</v>
      </c>
      <c r="E69" s="146" t="s">
        <v>0</v>
      </c>
      <c r="F69" s="147"/>
      <c r="G69" s="149" t="s">
        <v>102</v>
      </c>
      <c r="H69" s="149"/>
      <c r="I69" s="149" t="s">
        <v>0</v>
      </c>
      <c r="J69" s="149" t="s">
        <v>0</v>
      </c>
      <c r="K69" s="149" t="s">
        <v>111</v>
      </c>
      <c r="L69" s="149" t="s">
        <v>38</v>
      </c>
      <c r="M69" s="149" t="s">
        <v>42</v>
      </c>
      <c r="N69" s="149">
        <v>3500.0</v>
      </c>
      <c r="O69" s="149" t="s">
        <v>28</v>
      </c>
      <c r="P69" s="150"/>
      <c r="Q69" s="149">
        <f>IFERROR(SUMPRODUCT((Price_Catalogue_Indexation!$O$5:$AS$5=Fichier_de_calcul!Q$4)*(Price_Catalogue_Indexation!$O$6:$AS$6=Fichier_de_calcul!$L69)*(Price_Catalogue_Indexation!$O$7:$AS$7=Fichier_de_calcul!$M69)*(Price_Catalogue_Indexation!$A$14:$A$219=Fichier_de_calcul!$O69)*(Price_Catalogue_Indexation!$C$14:$C$219=Fichier_de_calcul!$N69)*(Price_Catalogue_Indexation!$O$14:$AS$219)),0)</f>
        <v>43056.18596</v>
      </c>
      <c r="R69" s="149">
        <f>IFERROR(SUMPRODUCT((Price_Catalogue_Indexation!$O$5:$AS$5=Fichier_de_calcul!R$4)*(Price_Catalogue_Indexation!$O$6:$AS$6=Fichier_de_calcul!$L69)*(Price_Catalogue_Indexation!$O$7:$AS$7=Fichier_de_calcul!$M69)*(Price_Catalogue_Indexation!$A$14:$A$219=Fichier_de_calcul!$O69)*(Price_Catalogue_Indexation!$C$14:$C$219=Fichier_de_calcul!$N69)*(Price_Catalogue_Indexation!$O$14:$AS$219)),0)</f>
        <v>338121.8782</v>
      </c>
      <c r="S69" s="149">
        <f>IFERROR(SUMPRODUCT((Price_Catalogue_Indexation!$O$5:$AS$5=Fichier_de_calcul!S$4)*(Price_Catalogue_Indexation!$O$6:$AS$6=Fichier_de_calcul!$L69)*(Price_Catalogue_Indexation!$O$7:$AS$7=Fichier_de_calcul!$M69)*(Price_Catalogue_Indexation!$A$14:$A$219=Fichier_de_calcul!$O69)*(Price_Catalogue_Indexation!$C$14:$C$219=Fichier_de_calcul!$N69)*(Price_Catalogue_Indexation!$O$14:$AS$219)),0)</f>
        <v>213900.9448</v>
      </c>
      <c r="T69" s="150"/>
      <c r="U69" s="149">
        <f>IF(E69="YES",'Autres_hypothèses'!$E$3,0)</f>
        <v>26225.58067</v>
      </c>
      <c r="V69" s="149">
        <f>IF(J69="YES",'Autres_hypothèses'!$E$4,0)</f>
        <v>75000</v>
      </c>
      <c r="W69" s="149">
        <f t="shared" si="6"/>
        <v>-30829.979</v>
      </c>
      <c r="X69" s="151">
        <f>S69*Facture_pour_Orange!$K$142+Fichier_de_calcul!Q69*Facture_pour_Orange!$K$144+Fichier_de_calcul!U69*Facture_pour_Orange!$K$172</f>
        <v>-15995.36277</v>
      </c>
      <c r="Y69" s="152"/>
      <c r="Z69" s="151">
        <f t="shared" si="2"/>
        <v>649479.2479</v>
      </c>
      <c r="AA69" s="149">
        <f t="shared" si="3"/>
        <v>116906.2646</v>
      </c>
      <c r="AB69" s="149">
        <f t="shared" si="4"/>
        <v>766385.5125</v>
      </c>
      <c r="AC69" s="150"/>
      <c r="AD69" s="153"/>
      <c r="AE69" s="154"/>
      <c r="AF69" s="155"/>
      <c r="AG69" s="155"/>
      <c r="AH69" s="160"/>
      <c r="AI69" s="155"/>
      <c r="AJ69" s="155"/>
      <c r="AK69" s="161"/>
      <c r="AL69" s="155"/>
      <c r="AM69" s="162"/>
      <c r="AN69" s="155"/>
      <c r="AO69" s="158"/>
      <c r="AP69" s="158"/>
      <c r="AQ69" s="158"/>
      <c r="AR69" s="152"/>
      <c r="AS69" s="152"/>
      <c r="AT69" s="152"/>
      <c r="AU69" s="152"/>
      <c r="AV69" s="152"/>
      <c r="AW69" s="152"/>
      <c r="AX69" s="152"/>
      <c r="AY69" s="152"/>
      <c r="AZ69" s="152"/>
      <c r="BA69" s="152"/>
      <c r="BB69" s="152"/>
      <c r="BC69" s="152"/>
      <c r="BD69" s="152"/>
      <c r="BE69" s="152"/>
      <c r="BF69" s="152"/>
      <c r="BG69" s="152"/>
      <c r="BH69" s="152"/>
      <c r="BI69" s="152"/>
      <c r="BJ69" s="152"/>
      <c r="BK69" s="152"/>
    </row>
    <row r="70" ht="10.5" customHeight="1">
      <c r="A70" s="144">
        <v>66.0</v>
      </c>
      <c r="B70" s="144" t="s">
        <v>271</v>
      </c>
      <c r="C70" s="144" t="s">
        <v>272</v>
      </c>
      <c r="D70" s="159" t="s">
        <v>273</v>
      </c>
      <c r="E70" s="146" t="s">
        <v>0</v>
      </c>
      <c r="F70" s="147"/>
      <c r="G70" s="149" t="s">
        <v>102</v>
      </c>
      <c r="H70" s="149"/>
      <c r="I70" s="149" t="s">
        <v>0</v>
      </c>
      <c r="J70" s="149" t="s">
        <v>0</v>
      </c>
      <c r="K70" s="149" t="s">
        <v>111</v>
      </c>
      <c r="L70" s="149" t="s">
        <v>13</v>
      </c>
      <c r="M70" s="149" t="s">
        <v>42</v>
      </c>
      <c r="N70" s="149">
        <v>4500.0</v>
      </c>
      <c r="O70" s="149" t="s">
        <v>27</v>
      </c>
      <c r="P70" s="150"/>
      <c r="Q70" s="149">
        <f>IFERROR(SUMPRODUCT((Price_Catalogue_Indexation!$O$5:$AS$5=Fichier_de_calcul!Q$4)*(Price_Catalogue_Indexation!$O$6:$AS$6=Fichier_de_calcul!$L70)*(Price_Catalogue_Indexation!$O$7:$AS$7=Fichier_de_calcul!$M70)*(Price_Catalogue_Indexation!$A$14:$A$219=Fichier_de_calcul!$O70)*(Price_Catalogue_Indexation!$C$14:$C$219=Fichier_de_calcul!$N70)*(Price_Catalogue_Indexation!$O$14:$AS$219)),0)</f>
        <v>43437.93551</v>
      </c>
      <c r="R70" s="149">
        <f>IFERROR(SUMPRODUCT((Price_Catalogue_Indexation!$O$5:$AS$5=Fichier_de_calcul!R$4)*(Price_Catalogue_Indexation!$O$6:$AS$6=Fichier_de_calcul!$L70)*(Price_Catalogue_Indexation!$O$7:$AS$7=Fichier_de_calcul!$M70)*(Price_Catalogue_Indexation!$A$14:$A$219=Fichier_de_calcul!$O70)*(Price_Catalogue_Indexation!$C$14:$C$219=Fichier_de_calcul!$N70)*(Price_Catalogue_Indexation!$O$14:$AS$219)),0)</f>
        <v>329090.0947</v>
      </c>
      <c r="S70" s="149">
        <f>IFERROR(SUMPRODUCT((Price_Catalogue_Indexation!$O$5:$AS$5=Fichier_de_calcul!S$4)*(Price_Catalogue_Indexation!$O$6:$AS$6=Fichier_de_calcul!$L70)*(Price_Catalogue_Indexation!$O$7:$AS$7=Fichier_de_calcul!$M70)*(Price_Catalogue_Indexation!$A$14:$A$219=Fichier_de_calcul!$O70)*(Price_Catalogue_Indexation!$C$14:$C$219=Fichier_de_calcul!$N70)*(Price_Catalogue_Indexation!$O$14:$AS$219)),0)</f>
        <v>219254.7067</v>
      </c>
      <c r="T70" s="150"/>
      <c r="U70" s="149">
        <f>IF(E70="YES",'Autres_hypothèses'!$E$3,0)</f>
        <v>26225.58067</v>
      </c>
      <c r="V70" s="149">
        <f>IF(J70="YES",'Autres_hypothèses'!$E$4,0)</f>
        <v>75000</v>
      </c>
      <c r="W70" s="149">
        <f t="shared" si="6"/>
        <v>-30829.979</v>
      </c>
      <c r="X70" s="151">
        <f>S70*Facture_pour_Orange!$K$142+Fichier_de_calcul!Q70*Facture_pour_Orange!$K$144+Fichier_de_calcul!U70*Facture_pour_Orange!$K$172</f>
        <v>-16125.2503</v>
      </c>
      <c r="Y70" s="152"/>
      <c r="Z70" s="151">
        <f t="shared" si="2"/>
        <v>646053.0883</v>
      </c>
      <c r="AA70" s="149">
        <f t="shared" si="3"/>
        <v>116289.5559</v>
      </c>
      <c r="AB70" s="149">
        <f t="shared" si="4"/>
        <v>762342.6442</v>
      </c>
      <c r="AC70" s="150"/>
      <c r="AD70" s="153"/>
      <c r="AE70" s="154"/>
      <c r="AF70" s="155"/>
      <c r="AG70" s="155"/>
      <c r="AH70" s="160"/>
      <c r="AI70" s="155"/>
      <c r="AJ70" s="155"/>
      <c r="AK70" s="161"/>
      <c r="AL70" s="155"/>
      <c r="AM70" s="162"/>
      <c r="AN70" s="155"/>
      <c r="AO70" s="158"/>
      <c r="AP70" s="158"/>
      <c r="AQ70" s="158"/>
      <c r="AR70" s="152"/>
      <c r="AS70" s="152"/>
      <c r="AT70" s="152"/>
      <c r="AU70" s="152"/>
      <c r="AV70" s="152"/>
      <c r="AW70" s="152"/>
      <c r="AX70" s="152"/>
      <c r="AY70" s="152"/>
      <c r="AZ70" s="152"/>
      <c r="BA70" s="152"/>
      <c r="BB70" s="152"/>
      <c r="BC70" s="152"/>
      <c r="BD70" s="152"/>
      <c r="BE70" s="152"/>
      <c r="BF70" s="152"/>
      <c r="BG70" s="152"/>
      <c r="BH70" s="152"/>
      <c r="BI70" s="152"/>
      <c r="BJ70" s="152"/>
      <c r="BK70" s="152"/>
    </row>
    <row r="71" ht="10.5" customHeight="1">
      <c r="A71" s="144">
        <v>67.0</v>
      </c>
      <c r="B71" s="144" t="s">
        <v>274</v>
      </c>
      <c r="C71" s="144" t="s">
        <v>275</v>
      </c>
      <c r="D71" s="145" t="s">
        <v>276</v>
      </c>
      <c r="E71" s="146" t="s">
        <v>0</v>
      </c>
      <c r="F71" s="147"/>
      <c r="G71" s="149" t="s">
        <v>102</v>
      </c>
      <c r="H71" s="149"/>
      <c r="I71" s="149" t="s">
        <v>0</v>
      </c>
      <c r="J71" s="149" t="s">
        <v>0</v>
      </c>
      <c r="K71" s="149" t="s">
        <v>111</v>
      </c>
      <c r="L71" s="149" t="s">
        <v>13</v>
      </c>
      <c r="M71" s="149" t="s">
        <v>42</v>
      </c>
      <c r="N71" s="149">
        <v>3500.0</v>
      </c>
      <c r="O71" s="149" t="s">
        <v>27</v>
      </c>
      <c r="P71" s="150"/>
      <c r="Q71" s="149">
        <f>IFERROR(SUMPRODUCT((Price_Catalogue_Indexation!$O$5:$AS$5=Fichier_de_calcul!Q$4)*(Price_Catalogue_Indexation!$O$6:$AS$6=Fichier_de_calcul!$L71)*(Price_Catalogue_Indexation!$O$7:$AS$7=Fichier_de_calcul!$M71)*(Price_Catalogue_Indexation!$A$14:$A$219=Fichier_de_calcul!$O71)*(Price_Catalogue_Indexation!$C$14:$C$219=Fichier_de_calcul!$N71)*(Price_Catalogue_Indexation!$O$14:$AS$219)),0)</f>
        <v>43056.18596</v>
      </c>
      <c r="R71" s="149">
        <f>IFERROR(SUMPRODUCT((Price_Catalogue_Indexation!$O$5:$AS$5=Fichier_de_calcul!R$4)*(Price_Catalogue_Indexation!$O$6:$AS$6=Fichier_de_calcul!$L71)*(Price_Catalogue_Indexation!$O$7:$AS$7=Fichier_de_calcul!$M71)*(Price_Catalogue_Indexation!$A$14:$A$219=Fichier_de_calcul!$O71)*(Price_Catalogue_Indexation!$C$14:$C$219=Fichier_de_calcul!$N71)*(Price_Catalogue_Indexation!$O$14:$AS$219)),0)</f>
        <v>259992.2136</v>
      </c>
      <c r="S71" s="149">
        <f>IFERROR(SUMPRODUCT((Price_Catalogue_Indexation!$O$5:$AS$5=Fichier_de_calcul!S$4)*(Price_Catalogue_Indexation!$O$6:$AS$6=Fichier_de_calcul!$L71)*(Price_Catalogue_Indexation!$O$7:$AS$7=Fichier_de_calcul!$M71)*(Price_Catalogue_Indexation!$A$14:$A$219=Fichier_de_calcul!$O71)*(Price_Catalogue_Indexation!$C$14:$C$219=Fichier_de_calcul!$N71)*(Price_Catalogue_Indexation!$O$14:$AS$219)),0)</f>
        <v>182873.6642</v>
      </c>
      <c r="T71" s="150"/>
      <c r="U71" s="149">
        <f>IF(E71="YES",'Autres_hypothèses'!$E$3,0)</f>
        <v>26225.58067</v>
      </c>
      <c r="V71" s="149">
        <f>IF(J71="YES",'Autres_hypothèses'!$E$4,0)</f>
        <v>75000</v>
      </c>
      <c r="W71" s="149">
        <f t="shared" si="6"/>
        <v>-30829.979</v>
      </c>
      <c r="X71" s="151">
        <f>S71*Facture_pour_Orange!$K$142+Fichier_de_calcul!Q71*Facture_pour_Orange!$K$144+Fichier_de_calcul!U71*Facture_pour_Orange!$K$172</f>
        <v>-15685.08997</v>
      </c>
      <c r="Y71" s="152"/>
      <c r="Z71" s="151">
        <f t="shared" si="2"/>
        <v>540632.5755</v>
      </c>
      <c r="AA71" s="149">
        <f t="shared" si="3"/>
        <v>97313.86359</v>
      </c>
      <c r="AB71" s="149">
        <f t="shared" si="4"/>
        <v>637946.4391</v>
      </c>
      <c r="AC71" s="150"/>
      <c r="AD71" s="153"/>
      <c r="AE71" s="154"/>
      <c r="AF71" s="155"/>
      <c r="AG71" s="155"/>
      <c r="AH71" s="160"/>
      <c r="AI71" s="155"/>
      <c r="AJ71" s="155"/>
      <c r="AK71" s="161"/>
      <c r="AL71" s="155"/>
      <c r="AM71" s="162"/>
      <c r="AN71" s="155"/>
      <c r="AO71" s="158"/>
      <c r="AP71" s="158"/>
      <c r="AQ71" s="158"/>
      <c r="AR71" s="152"/>
      <c r="AS71" s="152"/>
      <c r="AT71" s="152"/>
      <c r="AU71" s="152"/>
      <c r="AV71" s="152"/>
      <c r="AW71" s="152"/>
      <c r="AX71" s="152"/>
      <c r="AY71" s="152"/>
      <c r="AZ71" s="152"/>
      <c r="BA71" s="152"/>
      <c r="BB71" s="152"/>
      <c r="BC71" s="152"/>
      <c r="BD71" s="152"/>
      <c r="BE71" s="152"/>
      <c r="BF71" s="152"/>
      <c r="BG71" s="152"/>
      <c r="BH71" s="152"/>
      <c r="BI71" s="152"/>
      <c r="BJ71" s="152"/>
      <c r="BK71" s="152"/>
    </row>
    <row r="72" ht="10.5" customHeight="1">
      <c r="A72" s="144">
        <v>68.0</v>
      </c>
      <c r="B72" s="144" t="s">
        <v>277</v>
      </c>
      <c r="C72" s="144" t="s">
        <v>278</v>
      </c>
      <c r="D72" s="159" t="s">
        <v>279</v>
      </c>
      <c r="E72" s="146" t="s">
        <v>0</v>
      </c>
      <c r="F72" s="147"/>
      <c r="G72" s="149" t="s">
        <v>102</v>
      </c>
      <c r="H72" s="149"/>
      <c r="I72" s="149" t="s">
        <v>0</v>
      </c>
      <c r="J72" s="149" t="s">
        <v>0</v>
      </c>
      <c r="K72" s="149" t="s">
        <v>111</v>
      </c>
      <c r="L72" s="149" t="s">
        <v>38</v>
      </c>
      <c r="M72" s="149" t="s">
        <v>42</v>
      </c>
      <c r="N72" s="149">
        <v>3000.0</v>
      </c>
      <c r="O72" s="149" t="s">
        <v>27</v>
      </c>
      <c r="P72" s="150"/>
      <c r="Q72" s="149">
        <f>IFERROR(SUMPRODUCT((Price_Catalogue_Indexation!$O$5:$AS$5=Fichier_de_calcul!Q$4)*(Price_Catalogue_Indexation!$O$6:$AS$6=Fichier_de_calcul!$L72)*(Price_Catalogue_Indexation!$O$7:$AS$7=Fichier_de_calcul!$M72)*(Price_Catalogue_Indexation!$A$14:$A$219=Fichier_de_calcul!$O72)*(Price_Catalogue_Indexation!$C$14:$C$219=Fichier_de_calcul!$N72)*(Price_Catalogue_Indexation!$O$14:$AS$219)),0)</f>
        <v>42991.17839</v>
      </c>
      <c r="R72" s="149">
        <f>IFERROR(SUMPRODUCT((Price_Catalogue_Indexation!$O$5:$AS$5=Fichier_de_calcul!R$4)*(Price_Catalogue_Indexation!$O$6:$AS$6=Fichier_de_calcul!$L72)*(Price_Catalogue_Indexation!$O$7:$AS$7=Fichier_de_calcul!$M72)*(Price_Catalogue_Indexation!$A$14:$A$219=Fichier_de_calcul!$O72)*(Price_Catalogue_Indexation!$C$14:$C$219=Fichier_de_calcul!$N72)*(Price_Catalogue_Indexation!$O$14:$AS$219)),0)</f>
        <v>225443.2731</v>
      </c>
      <c r="S72" s="149">
        <f>IFERROR(SUMPRODUCT((Price_Catalogue_Indexation!$O$5:$AS$5=Fichier_de_calcul!S$4)*(Price_Catalogue_Indexation!$O$6:$AS$6=Fichier_de_calcul!$L72)*(Price_Catalogue_Indexation!$O$7:$AS$7=Fichier_de_calcul!$M72)*(Price_Catalogue_Indexation!$A$14:$A$219=Fichier_de_calcul!$O72)*(Price_Catalogue_Indexation!$C$14:$C$219=Fichier_de_calcul!$N72)*(Price_Catalogue_Indexation!$O$14:$AS$219)),0)</f>
        <v>179536.6131</v>
      </c>
      <c r="T72" s="150"/>
      <c r="U72" s="149">
        <f>IF(E72="YES",'Autres_hypothèses'!$E$3,0)</f>
        <v>26225.58067</v>
      </c>
      <c r="V72" s="149">
        <f>IF(J72="YES",'Autres_hypothèses'!$E$4,0)</f>
        <v>75000</v>
      </c>
      <c r="W72" s="149">
        <f t="shared" si="6"/>
        <v>-30829.979</v>
      </c>
      <c r="X72" s="151">
        <f>S72*Facture_pour_Orange!$K$142+Fichier_de_calcul!Q72*Facture_pour_Orange!$K$144+Fichier_de_calcul!U72*Facture_pour_Orange!$K$172</f>
        <v>-15638.71794</v>
      </c>
      <c r="Y72" s="152"/>
      <c r="Z72" s="151">
        <f t="shared" si="2"/>
        <v>502727.9484</v>
      </c>
      <c r="AA72" s="149">
        <f t="shared" si="3"/>
        <v>90491.03071</v>
      </c>
      <c r="AB72" s="149">
        <f t="shared" si="4"/>
        <v>593218.9791</v>
      </c>
      <c r="AC72" s="150"/>
      <c r="AD72" s="153"/>
      <c r="AE72" s="154"/>
      <c r="AF72" s="155"/>
      <c r="AG72" s="155"/>
      <c r="AH72" s="160"/>
      <c r="AI72" s="155"/>
      <c r="AJ72" s="155"/>
      <c r="AK72" s="161"/>
      <c r="AL72" s="155"/>
      <c r="AM72" s="162"/>
      <c r="AN72" s="155"/>
      <c r="AO72" s="158"/>
      <c r="AP72" s="158"/>
      <c r="AQ72" s="158"/>
      <c r="AR72" s="152"/>
      <c r="AS72" s="152"/>
      <c r="AT72" s="152"/>
      <c r="AU72" s="152"/>
      <c r="AV72" s="152"/>
      <c r="AW72" s="152"/>
      <c r="AX72" s="152"/>
      <c r="AY72" s="152"/>
      <c r="AZ72" s="152"/>
      <c r="BA72" s="152"/>
      <c r="BB72" s="152"/>
      <c r="BC72" s="152"/>
      <c r="BD72" s="152"/>
      <c r="BE72" s="152"/>
      <c r="BF72" s="152"/>
      <c r="BG72" s="152"/>
      <c r="BH72" s="152"/>
      <c r="BI72" s="152"/>
      <c r="BJ72" s="152"/>
      <c r="BK72" s="152"/>
    </row>
    <row r="73" ht="10.5" customHeight="1">
      <c r="A73" s="144">
        <v>69.0</v>
      </c>
      <c r="B73" s="144" t="s">
        <v>280</v>
      </c>
      <c r="C73" s="144" t="s">
        <v>281</v>
      </c>
      <c r="D73" s="163" t="s">
        <v>282</v>
      </c>
      <c r="E73" s="146" t="s">
        <v>0</v>
      </c>
      <c r="F73" s="147"/>
      <c r="G73" s="149" t="s">
        <v>102</v>
      </c>
      <c r="H73" s="149"/>
      <c r="I73" s="149" t="s">
        <v>0</v>
      </c>
      <c r="J73" s="149" t="s">
        <v>0</v>
      </c>
      <c r="K73" s="149" t="s">
        <v>111</v>
      </c>
      <c r="L73" s="149" t="s">
        <v>38</v>
      </c>
      <c r="M73" s="149" t="s">
        <v>42</v>
      </c>
      <c r="N73" s="149">
        <v>2500.0</v>
      </c>
      <c r="O73" s="149" t="s">
        <v>30</v>
      </c>
      <c r="P73" s="150"/>
      <c r="Q73" s="149">
        <f>IFERROR(SUMPRODUCT((Price_Catalogue_Indexation!$O$5:$AS$5=Fichier_de_calcul!Q$4)*(Price_Catalogue_Indexation!$O$6:$AS$6=Fichier_de_calcul!$L73)*(Price_Catalogue_Indexation!$O$7:$AS$7=Fichier_de_calcul!$M73)*(Price_Catalogue_Indexation!$A$14:$A$219=Fichier_de_calcul!$O73)*(Price_Catalogue_Indexation!$C$14:$C$219=Fichier_de_calcul!$N73)*(Price_Catalogue_Indexation!$O$14:$AS$219)),0)</f>
        <v>43649.559</v>
      </c>
      <c r="R73" s="149">
        <f>IFERROR(SUMPRODUCT((Price_Catalogue_Indexation!$O$5:$AS$5=Fichier_de_calcul!R$4)*(Price_Catalogue_Indexation!$O$6:$AS$6=Fichier_de_calcul!$L73)*(Price_Catalogue_Indexation!$O$7:$AS$7=Fichier_de_calcul!$M73)*(Price_Catalogue_Indexation!$A$14:$A$219=Fichier_de_calcul!$O73)*(Price_Catalogue_Indexation!$C$14:$C$219=Fichier_de_calcul!$N73)*(Price_Catalogue_Indexation!$O$14:$AS$219)),0)</f>
        <v>191256.5879</v>
      </c>
      <c r="S73" s="149">
        <f>IFERROR(SUMPRODUCT((Price_Catalogue_Indexation!$O$5:$AS$5=Fichier_de_calcul!S$4)*(Price_Catalogue_Indexation!$O$6:$AS$6=Fichier_de_calcul!$L73)*(Price_Catalogue_Indexation!$O$7:$AS$7=Fichier_de_calcul!$M73)*(Price_Catalogue_Indexation!$A$14:$A$219=Fichier_de_calcul!$O73)*(Price_Catalogue_Indexation!$C$14:$C$219=Fichier_de_calcul!$N73)*(Price_Catalogue_Indexation!$O$14:$AS$219)),0)</f>
        <v>238927.1412</v>
      </c>
      <c r="T73" s="150"/>
      <c r="U73" s="149">
        <f>IF(E73="YES",'Autres_hypothèses'!$E$3,0)</f>
        <v>26225.58067</v>
      </c>
      <c r="V73" s="149">
        <f>IF(J73="YES",'Autres_hypothèses'!$E$4,0)</f>
        <v>75000</v>
      </c>
      <c r="W73" s="149">
        <f t="shared" si="6"/>
        <v>-30829.979</v>
      </c>
      <c r="X73" s="151">
        <f>S73*Facture_pour_Orange!$K$142+Fichier_de_calcul!Q73*Facture_pour_Orange!$K$144+Fichier_de_calcul!U73*Facture_pour_Orange!$K$172</f>
        <v>-16364.29935</v>
      </c>
      <c r="Y73" s="152"/>
      <c r="Z73" s="151">
        <f t="shared" si="2"/>
        <v>527864.5904</v>
      </c>
      <c r="AA73" s="149">
        <f t="shared" si="3"/>
        <v>95015.62628</v>
      </c>
      <c r="AB73" s="149">
        <f t="shared" si="4"/>
        <v>622880.2167</v>
      </c>
      <c r="AC73" s="150"/>
      <c r="AD73" s="153"/>
      <c r="AE73" s="154"/>
      <c r="AF73" s="155"/>
      <c r="AG73" s="155"/>
      <c r="AH73" s="160"/>
      <c r="AI73" s="155"/>
      <c r="AJ73" s="155"/>
      <c r="AK73" s="161"/>
      <c r="AL73" s="155"/>
      <c r="AM73" s="162"/>
      <c r="AN73" s="155"/>
      <c r="AO73" s="158"/>
      <c r="AP73" s="158"/>
      <c r="AQ73" s="158"/>
      <c r="AR73" s="152"/>
      <c r="AS73" s="152"/>
      <c r="AT73" s="152"/>
      <c r="AU73" s="152"/>
      <c r="AV73" s="152"/>
      <c r="AW73" s="152"/>
      <c r="AX73" s="152"/>
      <c r="AY73" s="152"/>
      <c r="AZ73" s="152"/>
      <c r="BA73" s="152"/>
      <c r="BB73" s="152"/>
      <c r="BC73" s="152"/>
      <c r="BD73" s="152"/>
      <c r="BE73" s="152"/>
      <c r="BF73" s="152"/>
      <c r="BG73" s="152"/>
      <c r="BH73" s="152"/>
      <c r="BI73" s="152"/>
      <c r="BJ73" s="152"/>
      <c r="BK73" s="152"/>
    </row>
    <row r="74" ht="10.5" customHeight="1">
      <c r="A74" s="144">
        <v>70.0</v>
      </c>
      <c r="B74" s="144" t="s">
        <v>283</v>
      </c>
      <c r="C74" s="144" t="s">
        <v>284</v>
      </c>
      <c r="D74" s="145" t="s">
        <v>285</v>
      </c>
      <c r="E74" s="146" t="s">
        <v>0</v>
      </c>
      <c r="F74" s="147"/>
      <c r="G74" s="149" t="s">
        <v>102</v>
      </c>
      <c r="H74" s="149"/>
      <c r="I74" s="149" t="s">
        <v>0</v>
      </c>
      <c r="J74" s="149" t="s">
        <v>0</v>
      </c>
      <c r="K74" s="149" t="s">
        <v>111</v>
      </c>
      <c r="L74" s="149" t="s">
        <v>38</v>
      </c>
      <c r="M74" s="149" t="s">
        <v>42</v>
      </c>
      <c r="N74" s="149">
        <v>3000.0</v>
      </c>
      <c r="O74" s="149" t="s">
        <v>30</v>
      </c>
      <c r="P74" s="150"/>
      <c r="Q74" s="149">
        <f>IFERROR(SUMPRODUCT((Price_Catalogue_Indexation!$O$5:$AS$5=Fichier_de_calcul!Q$4)*(Price_Catalogue_Indexation!$O$6:$AS$6=Fichier_de_calcul!$L74)*(Price_Catalogue_Indexation!$O$7:$AS$7=Fichier_de_calcul!$M74)*(Price_Catalogue_Indexation!$A$14:$A$219=Fichier_de_calcul!$O74)*(Price_Catalogue_Indexation!$C$14:$C$219=Fichier_de_calcul!$N74)*(Price_Catalogue_Indexation!$O$14:$AS$219)),0)</f>
        <v>43712.60131</v>
      </c>
      <c r="R74" s="149">
        <f>IFERROR(SUMPRODUCT((Price_Catalogue_Indexation!$O$5:$AS$5=Fichier_de_calcul!R$4)*(Price_Catalogue_Indexation!$O$6:$AS$6=Fichier_de_calcul!$L74)*(Price_Catalogue_Indexation!$O$7:$AS$7=Fichier_de_calcul!$M74)*(Price_Catalogue_Indexation!$A$14:$A$219=Fichier_de_calcul!$O74)*(Price_Catalogue_Indexation!$C$14:$C$219=Fichier_de_calcul!$N74)*(Price_Catalogue_Indexation!$O$14:$AS$219)),0)</f>
        <v>225810.1148</v>
      </c>
      <c r="S74" s="149">
        <f>IFERROR(SUMPRODUCT((Price_Catalogue_Indexation!$O$5:$AS$5=Fichier_de_calcul!S$4)*(Price_Catalogue_Indexation!$O$6:$AS$6=Fichier_de_calcul!$L74)*(Price_Catalogue_Indexation!$O$7:$AS$7=Fichier_de_calcul!$M74)*(Price_Catalogue_Indexation!$A$14:$A$219=Fichier_de_calcul!$O74)*(Price_Catalogue_Indexation!$C$14:$C$219=Fichier_de_calcul!$N74)*(Price_Catalogue_Indexation!$O$14:$AS$219)),0)</f>
        <v>244625.3379</v>
      </c>
      <c r="T74" s="150"/>
      <c r="U74" s="149">
        <f>IF(E74="YES",'Autres_hypothèses'!$E$3,0)</f>
        <v>26225.58067</v>
      </c>
      <c r="V74" s="149">
        <f>IF(J74="YES",'Autres_hypothèses'!$E$4,0)</f>
        <v>75000</v>
      </c>
      <c r="W74" s="149">
        <f t="shared" si="6"/>
        <v>-30829.979</v>
      </c>
      <c r="X74" s="151">
        <f>S74*Facture_pour_Orange!$K$142+Fichier_de_calcul!Q74*Facture_pour_Orange!$K$144+Fichier_de_calcul!U74*Facture_pour_Orange!$K$172</f>
        <v>-16433.88978</v>
      </c>
      <c r="Y74" s="152"/>
      <c r="Z74" s="151">
        <f t="shared" si="2"/>
        <v>568109.7659</v>
      </c>
      <c r="AA74" s="149">
        <f t="shared" si="3"/>
        <v>102259.7579</v>
      </c>
      <c r="AB74" s="149">
        <f t="shared" si="4"/>
        <v>670369.5238</v>
      </c>
      <c r="AC74" s="150"/>
      <c r="AD74" s="153"/>
      <c r="AE74" s="154"/>
      <c r="AF74" s="155"/>
      <c r="AG74" s="155"/>
      <c r="AH74" s="160"/>
      <c r="AI74" s="155"/>
      <c r="AJ74" s="155"/>
      <c r="AK74" s="161"/>
      <c r="AL74" s="155"/>
      <c r="AM74" s="162"/>
      <c r="AN74" s="155"/>
      <c r="AO74" s="158"/>
      <c r="AP74" s="158"/>
      <c r="AQ74" s="158"/>
      <c r="AR74" s="152"/>
      <c r="AS74" s="152"/>
      <c r="AT74" s="152"/>
      <c r="AU74" s="152"/>
      <c r="AV74" s="152"/>
      <c r="AW74" s="152"/>
      <c r="AX74" s="152"/>
      <c r="AY74" s="152"/>
      <c r="AZ74" s="152"/>
      <c r="BA74" s="152"/>
      <c r="BB74" s="152"/>
      <c r="BC74" s="152"/>
      <c r="BD74" s="152"/>
      <c r="BE74" s="152"/>
      <c r="BF74" s="152"/>
      <c r="BG74" s="152"/>
      <c r="BH74" s="152"/>
      <c r="BI74" s="152"/>
      <c r="BJ74" s="152"/>
      <c r="BK74" s="152"/>
    </row>
    <row r="75" ht="10.5" customHeight="1">
      <c r="A75" s="144">
        <v>71.0</v>
      </c>
      <c r="B75" s="144" t="s">
        <v>286</v>
      </c>
      <c r="C75" s="144" t="s">
        <v>287</v>
      </c>
      <c r="D75" s="159" t="s">
        <v>288</v>
      </c>
      <c r="E75" s="146" t="s">
        <v>0</v>
      </c>
      <c r="F75" s="147"/>
      <c r="G75" s="149" t="s">
        <v>102</v>
      </c>
      <c r="H75" s="149"/>
      <c r="I75" s="149" t="s">
        <v>0</v>
      </c>
      <c r="J75" s="149" t="s">
        <v>0</v>
      </c>
      <c r="K75" s="149" t="s">
        <v>111</v>
      </c>
      <c r="L75" s="149" t="s">
        <v>38</v>
      </c>
      <c r="M75" s="149" t="s">
        <v>42</v>
      </c>
      <c r="N75" s="149">
        <v>2500.0</v>
      </c>
      <c r="O75" s="149" t="s">
        <v>30</v>
      </c>
      <c r="P75" s="150"/>
      <c r="Q75" s="149">
        <f>IFERROR(SUMPRODUCT((Price_Catalogue_Indexation!$O$5:$AS$5=Fichier_de_calcul!Q$4)*(Price_Catalogue_Indexation!$O$6:$AS$6=Fichier_de_calcul!$L75)*(Price_Catalogue_Indexation!$O$7:$AS$7=Fichier_de_calcul!$M75)*(Price_Catalogue_Indexation!$A$14:$A$219=Fichier_de_calcul!$O75)*(Price_Catalogue_Indexation!$C$14:$C$219=Fichier_de_calcul!$N75)*(Price_Catalogue_Indexation!$O$14:$AS$219)),0)</f>
        <v>43649.559</v>
      </c>
      <c r="R75" s="149">
        <f>IFERROR(SUMPRODUCT((Price_Catalogue_Indexation!$O$5:$AS$5=Fichier_de_calcul!R$4)*(Price_Catalogue_Indexation!$O$6:$AS$6=Fichier_de_calcul!$L75)*(Price_Catalogue_Indexation!$O$7:$AS$7=Fichier_de_calcul!$M75)*(Price_Catalogue_Indexation!$A$14:$A$219=Fichier_de_calcul!$O75)*(Price_Catalogue_Indexation!$C$14:$C$219=Fichier_de_calcul!$N75)*(Price_Catalogue_Indexation!$O$14:$AS$219)),0)</f>
        <v>191256.5879</v>
      </c>
      <c r="S75" s="149">
        <f>IFERROR(SUMPRODUCT((Price_Catalogue_Indexation!$O$5:$AS$5=Fichier_de_calcul!S$4)*(Price_Catalogue_Indexation!$O$6:$AS$6=Fichier_de_calcul!$L75)*(Price_Catalogue_Indexation!$O$7:$AS$7=Fichier_de_calcul!$M75)*(Price_Catalogue_Indexation!$A$14:$A$219=Fichier_de_calcul!$O75)*(Price_Catalogue_Indexation!$C$14:$C$219=Fichier_de_calcul!$N75)*(Price_Catalogue_Indexation!$O$14:$AS$219)),0)</f>
        <v>238927.1412</v>
      </c>
      <c r="T75" s="150"/>
      <c r="U75" s="149">
        <f>IF(E75="YES",'Autres_hypothèses'!$E$3,0)</f>
        <v>26225.58067</v>
      </c>
      <c r="V75" s="149">
        <f>IF(J75="YES",'Autres_hypothèses'!$E$4,0)</f>
        <v>75000</v>
      </c>
      <c r="W75" s="149">
        <f t="shared" si="6"/>
        <v>-30829.979</v>
      </c>
      <c r="X75" s="151">
        <f>S75*Facture_pour_Orange!$K$142+Fichier_de_calcul!Q75*Facture_pour_Orange!$K$144+Fichier_de_calcul!U75*Facture_pour_Orange!$K$172</f>
        <v>-16364.29935</v>
      </c>
      <c r="Y75" s="152"/>
      <c r="Z75" s="151">
        <f t="shared" si="2"/>
        <v>527864.5904</v>
      </c>
      <c r="AA75" s="149">
        <f t="shared" si="3"/>
        <v>95015.62628</v>
      </c>
      <c r="AB75" s="149">
        <f t="shared" si="4"/>
        <v>622880.2167</v>
      </c>
      <c r="AC75" s="150"/>
      <c r="AD75" s="153"/>
      <c r="AE75" s="154"/>
      <c r="AF75" s="155"/>
      <c r="AG75" s="155"/>
      <c r="AH75" s="160"/>
      <c r="AI75" s="155"/>
      <c r="AJ75" s="155"/>
      <c r="AK75" s="161"/>
      <c r="AL75" s="155"/>
      <c r="AM75" s="162"/>
      <c r="AN75" s="155"/>
      <c r="AO75" s="158"/>
      <c r="AP75" s="158"/>
      <c r="AQ75" s="158"/>
      <c r="AR75" s="152"/>
      <c r="AS75" s="152"/>
      <c r="AT75" s="152"/>
      <c r="AU75" s="152"/>
      <c r="AV75" s="152"/>
      <c r="AW75" s="152"/>
      <c r="AX75" s="152"/>
      <c r="AY75" s="152"/>
      <c r="AZ75" s="152"/>
      <c r="BA75" s="152"/>
      <c r="BB75" s="152"/>
      <c r="BC75" s="152"/>
      <c r="BD75" s="152"/>
      <c r="BE75" s="152"/>
      <c r="BF75" s="152"/>
      <c r="BG75" s="152"/>
      <c r="BH75" s="152"/>
      <c r="BI75" s="152"/>
      <c r="BJ75" s="152"/>
      <c r="BK75" s="152"/>
    </row>
    <row r="76" ht="10.5" customHeight="1">
      <c r="A76" s="144">
        <v>72.0</v>
      </c>
      <c r="B76" s="144" t="s">
        <v>289</v>
      </c>
      <c r="C76" s="144" t="s">
        <v>290</v>
      </c>
      <c r="D76" s="159" t="s">
        <v>291</v>
      </c>
      <c r="E76" s="146" t="s">
        <v>0</v>
      </c>
      <c r="F76" s="147"/>
      <c r="G76" s="149" t="s">
        <v>102</v>
      </c>
      <c r="H76" s="149"/>
      <c r="I76" s="149" t="s">
        <v>0</v>
      </c>
      <c r="J76" s="149" t="s">
        <v>0</v>
      </c>
      <c r="K76" s="149" t="s">
        <v>111</v>
      </c>
      <c r="L76" s="149" t="s">
        <v>38</v>
      </c>
      <c r="M76" s="149" t="s">
        <v>42</v>
      </c>
      <c r="N76" s="149">
        <v>1000.0</v>
      </c>
      <c r="O76" s="149" t="s">
        <v>30</v>
      </c>
      <c r="P76" s="150"/>
      <c r="Q76" s="149">
        <f>IFERROR(SUMPRODUCT((Price_Catalogue_Indexation!$O$5:$AS$5=Fichier_de_calcul!Q$4)*(Price_Catalogue_Indexation!$O$6:$AS$6=Fichier_de_calcul!$L76)*(Price_Catalogue_Indexation!$O$7:$AS$7=Fichier_de_calcul!$M76)*(Price_Catalogue_Indexation!$A$14:$A$219=Fichier_de_calcul!$O76)*(Price_Catalogue_Indexation!$C$14:$C$219=Fichier_de_calcul!$N76)*(Price_Catalogue_Indexation!$O$14:$AS$219)),0)</f>
        <v>43217.05901</v>
      </c>
      <c r="R76" s="149">
        <f>IFERROR(SUMPRODUCT((Price_Catalogue_Indexation!$O$5:$AS$5=Fichier_de_calcul!R$4)*(Price_Catalogue_Indexation!$O$6:$AS$6=Fichier_de_calcul!$L76)*(Price_Catalogue_Indexation!$O$7:$AS$7=Fichier_de_calcul!$M76)*(Price_Catalogue_Indexation!$A$14:$A$219=Fichier_de_calcul!$O76)*(Price_Catalogue_Indexation!$C$14:$C$219=Fichier_de_calcul!$N76)*(Price_Catalogue_Indexation!$O$14:$AS$219)),0)</f>
        <v>87591.26532</v>
      </c>
      <c r="S76" s="149">
        <f>IFERROR(SUMPRODUCT((Price_Catalogue_Indexation!$O$5:$AS$5=Fichier_de_calcul!S$4)*(Price_Catalogue_Indexation!$O$6:$AS$6=Fichier_de_calcul!$L76)*(Price_Catalogue_Indexation!$O$7:$AS$7=Fichier_de_calcul!$M76)*(Price_Catalogue_Indexation!$A$14:$A$219=Fichier_de_calcul!$O76)*(Price_Catalogue_Indexation!$C$14:$C$219=Fichier_de_calcul!$N76)*(Price_Catalogue_Indexation!$O$14:$AS$219)),0)</f>
        <v>198642.7</v>
      </c>
      <c r="T76" s="150"/>
      <c r="U76" s="149">
        <f>IF(E76="YES",'Autres_hypothèses'!$E$3,0)</f>
        <v>26225.58067</v>
      </c>
      <c r="V76" s="149">
        <f>IF(J76="YES",'Autres_hypothèses'!$E$4,0)</f>
        <v>75000</v>
      </c>
      <c r="W76" s="149">
        <f t="shared" si="6"/>
        <v>-30829.979</v>
      </c>
      <c r="X76" s="151">
        <f>S76*Facture_pour_Orange!$K$142+Fichier_de_calcul!Q76*Facture_pour_Orange!$K$144+Fichier_de_calcul!U76*Facture_pour_Orange!$K$172</f>
        <v>-15874.95494</v>
      </c>
      <c r="Y76" s="152"/>
      <c r="Z76" s="151">
        <f t="shared" si="2"/>
        <v>383971.6711</v>
      </c>
      <c r="AA76" s="149">
        <f t="shared" si="3"/>
        <v>69114.9008</v>
      </c>
      <c r="AB76" s="149">
        <f t="shared" si="4"/>
        <v>453086.5719</v>
      </c>
      <c r="AC76" s="150"/>
      <c r="AD76" s="153"/>
      <c r="AE76" s="154"/>
      <c r="AF76" s="155"/>
      <c r="AG76" s="155"/>
      <c r="AH76" s="160"/>
      <c r="AI76" s="155"/>
      <c r="AJ76" s="155"/>
      <c r="AK76" s="161"/>
      <c r="AL76" s="155"/>
      <c r="AM76" s="162"/>
      <c r="AN76" s="155"/>
      <c r="AO76" s="158"/>
      <c r="AP76" s="158"/>
      <c r="AQ76" s="158"/>
      <c r="AR76" s="152"/>
      <c r="AS76" s="152"/>
      <c r="AT76" s="152"/>
      <c r="AU76" s="152"/>
      <c r="AV76" s="152"/>
      <c r="AW76" s="152"/>
      <c r="AX76" s="152"/>
      <c r="AY76" s="152"/>
      <c r="AZ76" s="152"/>
      <c r="BA76" s="152"/>
      <c r="BB76" s="152"/>
      <c r="BC76" s="152"/>
      <c r="BD76" s="152"/>
      <c r="BE76" s="152"/>
      <c r="BF76" s="152"/>
      <c r="BG76" s="152"/>
      <c r="BH76" s="152"/>
      <c r="BI76" s="152"/>
      <c r="BJ76" s="152"/>
      <c r="BK76" s="152"/>
    </row>
    <row r="77" ht="10.5" customHeight="1">
      <c r="A77" s="144">
        <v>73.0</v>
      </c>
      <c r="B77" s="144" t="s">
        <v>292</v>
      </c>
      <c r="C77" s="144" t="s">
        <v>293</v>
      </c>
      <c r="D77" s="145" t="s">
        <v>294</v>
      </c>
      <c r="E77" s="146" t="s">
        <v>0</v>
      </c>
      <c r="F77" s="147"/>
      <c r="G77" s="149" t="s">
        <v>102</v>
      </c>
      <c r="H77" s="149"/>
      <c r="I77" s="149" t="s">
        <v>0</v>
      </c>
      <c r="J77" s="149" t="s">
        <v>0</v>
      </c>
      <c r="K77" s="149" t="s">
        <v>111</v>
      </c>
      <c r="L77" s="149" t="s">
        <v>38</v>
      </c>
      <c r="M77" s="149" t="s">
        <v>42</v>
      </c>
      <c r="N77" s="149">
        <v>2500.0</v>
      </c>
      <c r="O77" s="149" t="s">
        <v>27</v>
      </c>
      <c r="P77" s="150"/>
      <c r="Q77" s="149">
        <f>IFERROR(SUMPRODUCT((Price_Catalogue_Indexation!$O$5:$AS$5=Fichier_de_calcul!Q$4)*(Price_Catalogue_Indexation!$O$6:$AS$6=Fichier_de_calcul!$L77)*(Price_Catalogue_Indexation!$O$7:$AS$7=Fichier_de_calcul!$M77)*(Price_Catalogue_Indexation!$A$14:$A$219=Fichier_de_calcul!$O77)*(Price_Catalogue_Indexation!$C$14:$C$219=Fichier_de_calcul!$N77)*(Price_Catalogue_Indexation!$O$14:$AS$219)),0)</f>
        <v>42928.13608</v>
      </c>
      <c r="R77" s="149">
        <f>IFERROR(SUMPRODUCT((Price_Catalogue_Indexation!$O$5:$AS$5=Fichier_de_calcul!R$4)*(Price_Catalogue_Indexation!$O$6:$AS$6=Fichier_de_calcul!$L77)*(Price_Catalogue_Indexation!$O$7:$AS$7=Fichier_de_calcul!$M77)*(Price_Catalogue_Indexation!$A$14:$A$219=Fichier_de_calcul!$O77)*(Price_Catalogue_Indexation!$C$14:$C$219=Fichier_de_calcul!$N77)*(Price_Catalogue_Indexation!$O$14:$AS$219)),0)</f>
        <v>190894.3326</v>
      </c>
      <c r="S77" s="149">
        <f>IFERROR(SUMPRODUCT((Price_Catalogue_Indexation!$O$5:$AS$5=Fichier_de_calcul!S$4)*(Price_Catalogue_Indexation!$O$6:$AS$6=Fichier_de_calcul!$L77)*(Price_Catalogue_Indexation!$O$7:$AS$7=Fichier_de_calcul!$M77)*(Price_Catalogue_Indexation!$A$14:$A$219=Fichier_de_calcul!$O77)*(Price_Catalogue_Indexation!$C$14:$C$219=Fichier_de_calcul!$N77)*(Price_Catalogue_Indexation!$O$14:$AS$219)),0)</f>
        <v>173836.6191</v>
      </c>
      <c r="T77" s="150"/>
      <c r="U77" s="149">
        <f>IF(E77="YES",'Autres_hypothèses'!$E$3,0)</f>
        <v>26225.58067</v>
      </c>
      <c r="V77" s="149">
        <f>IF(J77="YES",'Autres_hypothèses'!$E$4,0)</f>
        <v>75000</v>
      </c>
      <c r="W77" s="149">
        <f t="shared" si="6"/>
        <v>-30829.979</v>
      </c>
      <c r="X77" s="151">
        <f>S77*Facture_pour_Orange!$K$142+Fichier_de_calcul!Q77*Facture_pour_Orange!$K$144+Fichier_de_calcul!U77*Facture_pour_Orange!$K$172</f>
        <v>-15569.10954</v>
      </c>
      <c r="Y77" s="152"/>
      <c r="Z77" s="151">
        <f t="shared" si="2"/>
        <v>462485.5799</v>
      </c>
      <c r="AA77" s="149">
        <f t="shared" si="3"/>
        <v>83247.40438</v>
      </c>
      <c r="AB77" s="149">
        <f t="shared" si="4"/>
        <v>545732.9843</v>
      </c>
      <c r="AC77" s="150"/>
      <c r="AD77" s="153"/>
      <c r="AE77" s="154"/>
      <c r="AF77" s="155"/>
      <c r="AG77" s="155"/>
      <c r="AH77" s="160"/>
      <c r="AI77" s="155"/>
      <c r="AJ77" s="155"/>
      <c r="AK77" s="161"/>
      <c r="AL77" s="155"/>
      <c r="AM77" s="162"/>
      <c r="AN77" s="155"/>
      <c r="AO77" s="158"/>
      <c r="AP77" s="158"/>
      <c r="AQ77" s="158"/>
      <c r="AR77" s="152"/>
      <c r="AS77" s="152"/>
      <c r="AT77" s="152"/>
      <c r="AU77" s="152"/>
      <c r="AV77" s="152"/>
      <c r="AW77" s="152"/>
      <c r="AX77" s="152"/>
      <c r="AY77" s="152"/>
      <c r="AZ77" s="152"/>
      <c r="BA77" s="152"/>
      <c r="BB77" s="152"/>
      <c r="BC77" s="152"/>
      <c r="BD77" s="152"/>
      <c r="BE77" s="152"/>
      <c r="BF77" s="152"/>
      <c r="BG77" s="152"/>
      <c r="BH77" s="152"/>
      <c r="BI77" s="152"/>
      <c r="BJ77" s="152"/>
      <c r="BK77" s="152"/>
    </row>
    <row r="78" ht="10.5" customHeight="1">
      <c r="A78" s="144">
        <v>74.0</v>
      </c>
      <c r="B78" s="144" t="s">
        <v>295</v>
      </c>
      <c r="C78" s="144" t="s">
        <v>296</v>
      </c>
      <c r="D78" s="159" t="s">
        <v>297</v>
      </c>
      <c r="E78" s="146" t="s">
        <v>0</v>
      </c>
      <c r="F78" s="147"/>
      <c r="G78" s="149" t="s">
        <v>102</v>
      </c>
      <c r="H78" s="149"/>
      <c r="I78" s="149" t="s">
        <v>0</v>
      </c>
      <c r="J78" s="149" t="s">
        <v>0</v>
      </c>
      <c r="K78" s="149" t="s">
        <v>111</v>
      </c>
      <c r="L78" s="149" t="s">
        <v>38</v>
      </c>
      <c r="M78" s="149" t="s">
        <v>42</v>
      </c>
      <c r="N78" s="149">
        <v>3500.0</v>
      </c>
      <c r="O78" s="149" t="s">
        <v>27</v>
      </c>
      <c r="P78" s="150"/>
      <c r="Q78" s="149">
        <f>IFERROR(SUMPRODUCT((Price_Catalogue_Indexation!$O$5:$AS$5=Fichier_de_calcul!Q$4)*(Price_Catalogue_Indexation!$O$6:$AS$6=Fichier_de_calcul!$L78)*(Price_Catalogue_Indexation!$O$7:$AS$7=Fichier_de_calcul!$M78)*(Price_Catalogue_Indexation!$A$14:$A$219=Fichier_de_calcul!$O78)*(Price_Catalogue_Indexation!$C$14:$C$219=Fichier_de_calcul!$N78)*(Price_Catalogue_Indexation!$O$14:$AS$219)),0)</f>
        <v>43056.18596</v>
      </c>
      <c r="R78" s="149">
        <f>IFERROR(SUMPRODUCT((Price_Catalogue_Indexation!$O$5:$AS$5=Fichier_de_calcul!R$4)*(Price_Catalogue_Indexation!$O$6:$AS$6=Fichier_de_calcul!$L78)*(Price_Catalogue_Indexation!$O$7:$AS$7=Fichier_de_calcul!$M78)*(Price_Catalogue_Indexation!$A$14:$A$219=Fichier_de_calcul!$O78)*(Price_Catalogue_Indexation!$C$14:$C$219=Fichier_de_calcul!$N78)*(Price_Catalogue_Indexation!$O$14:$AS$219)),0)</f>
        <v>259992.2136</v>
      </c>
      <c r="S78" s="149">
        <f>IFERROR(SUMPRODUCT((Price_Catalogue_Indexation!$O$5:$AS$5=Fichier_de_calcul!S$4)*(Price_Catalogue_Indexation!$O$6:$AS$6=Fichier_de_calcul!$L78)*(Price_Catalogue_Indexation!$O$7:$AS$7=Fichier_de_calcul!$M78)*(Price_Catalogue_Indexation!$A$14:$A$219=Fichier_de_calcul!$O78)*(Price_Catalogue_Indexation!$C$14:$C$219=Fichier_de_calcul!$N78)*(Price_Catalogue_Indexation!$O$14:$AS$219)),0)</f>
        <v>182873.6642</v>
      </c>
      <c r="T78" s="150"/>
      <c r="U78" s="149">
        <f>IF(E78="YES",'Autres_hypothèses'!$E$3,0)</f>
        <v>26225.58067</v>
      </c>
      <c r="V78" s="149">
        <f>IF(J78="YES",'Autres_hypothèses'!$E$4,0)</f>
        <v>75000</v>
      </c>
      <c r="W78" s="149">
        <f t="shared" si="6"/>
        <v>-30829.979</v>
      </c>
      <c r="X78" s="151">
        <f>S78*Facture_pour_Orange!$K$142+Fichier_de_calcul!Q78*Facture_pour_Orange!$K$144+Fichier_de_calcul!U78*Facture_pour_Orange!$K$172</f>
        <v>-15685.08997</v>
      </c>
      <c r="Y78" s="152"/>
      <c r="Z78" s="151">
        <f t="shared" si="2"/>
        <v>540632.5755</v>
      </c>
      <c r="AA78" s="149">
        <f t="shared" si="3"/>
        <v>97313.86359</v>
      </c>
      <c r="AB78" s="149">
        <f t="shared" si="4"/>
        <v>637946.4391</v>
      </c>
      <c r="AC78" s="150"/>
      <c r="AD78" s="153"/>
      <c r="AE78" s="154"/>
      <c r="AF78" s="155"/>
      <c r="AG78" s="155"/>
      <c r="AH78" s="160"/>
      <c r="AI78" s="155"/>
      <c r="AJ78" s="155"/>
      <c r="AK78" s="161"/>
      <c r="AL78" s="155"/>
      <c r="AM78" s="162"/>
      <c r="AN78" s="155"/>
      <c r="AO78" s="158"/>
      <c r="AP78" s="158"/>
      <c r="AQ78" s="158"/>
      <c r="AR78" s="152"/>
      <c r="AS78" s="152"/>
      <c r="AT78" s="152"/>
      <c r="AU78" s="152"/>
      <c r="AV78" s="152"/>
      <c r="AW78" s="152"/>
      <c r="AX78" s="152"/>
      <c r="AY78" s="152"/>
      <c r="AZ78" s="152"/>
      <c r="BA78" s="152"/>
      <c r="BB78" s="152"/>
      <c r="BC78" s="152"/>
      <c r="BD78" s="152"/>
      <c r="BE78" s="152"/>
      <c r="BF78" s="152"/>
      <c r="BG78" s="152"/>
      <c r="BH78" s="152"/>
      <c r="BI78" s="152"/>
      <c r="BJ78" s="152"/>
      <c r="BK78" s="152"/>
    </row>
    <row r="79" ht="10.5" customHeight="1">
      <c r="A79" s="144">
        <v>75.0</v>
      </c>
      <c r="B79" s="144" t="s">
        <v>298</v>
      </c>
      <c r="C79" s="144" t="s">
        <v>299</v>
      </c>
      <c r="D79" s="159" t="s">
        <v>300</v>
      </c>
      <c r="E79" s="146" t="s">
        <v>0</v>
      </c>
      <c r="F79" s="147"/>
      <c r="G79" s="149" t="s">
        <v>102</v>
      </c>
      <c r="H79" s="149"/>
      <c r="I79" s="149" t="s">
        <v>0</v>
      </c>
      <c r="J79" s="149" t="s">
        <v>0</v>
      </c>
      <c r="K79" s="149" t="s">
        <v>111</v>
      </c>
      <c r="L79" s="149" t="s">
        <v>13</v>
      </c>
      <c r="M79" s="149" t="s">
        <v>42</v>
      </c>
      <c r="N79" s="149">
        <v>2500.0</v>
      </c>
      <c r="O79" s="149" t="s">
        <v>27</v>
      </c>
      <c r="P79" s="150"/>
      <c r="Q79" s="149">
        <f>IFERROR(SUMPRODUCT((Price_Catalogue_Indexation!$O$5:$AS$5=Fichier_de_calcul!Q$4)*(Price_Catalogue_Indexation!$O$6:$AS$6=Fichier_de_calcul!$L79)*(Price_Catalogue_Indexation!$O$7:$AS$7=Fichier_de_calcul!$M79)*(Price_Catalogue_Indexation!$A$14:$A$219=Fichier_de_calcul!$O79)*(Price_Catalogue_Indexation!$C$14:$C$219=Fichier_de_calcul!$N79)*(Price_Catalogue_Indexation!$O$14:$AS$219)),0)</f>
        <v>42928.13608</v>
      </c>
      <c r="R79" s="149">
        <v>0.0</v>
      </c>
      <c r="S79" s="149">
        <f>IFERROR(SUMPRODUCT((Price_Catalogue_Indexation!$O$5:$AS$5=Fichier_de_calcul!S$4)*(Price_Catalogue_Indexation!$O$6:$AS$6=Fichier_de_calcul!$L79)*(Price_Catalogue_Indexation!$O$7:$AS$7=Fichier_de_calcul!$M79)*(Price_Catalogue_Indexation!$A$14:$A$219=Fichier_de_calcul!$O79)*(Price_Catalogue_Indexation!$C$14:$C$219=Fichier_de_calcul!$N79)*(Price_Catalogue_Indexation!$O$14:$AS$219)),0)</f>
        <v>173836.6191</v>
      </c>
      <c r="T79" s="150"/>
      <c r="U79" s="149">
        <f>IF(E79="YES",'Autres_hypothèses'!$E$3,0)</f>
        <v>26225.58067</v>
      </c>
      <c r="V79" s="149">
        <f>IF(J79="YES",'Autres_hypothèses'!$E$4,0)</f>
        <v>75000</v>
      </c>
      <c r="W79" s="149">
        <f t="shared" si="6"/>
        <v>-30829.979</v>
      </c>
      <c r="X79" s="151">
        <f>S79*Facture_pour_Orange!$K$142+Fichier_de_calcul!Q79*Facture_pour_Orange!$K$144+Fichier_de_calcul!U79*Facture_pour_Orange!$K$172</f>
        <v>-15569.10954</v>
      </c>
      <c r="Y79" s="152"/>
      <c r="Z79" s="151">
        <f t="shared" si="2"/>
        <v>271591.2473</v>
      </c>
      <c r="AA79" s="149">
        <f t="shared" si="3"/>
        <v>48886.42451</v>
      </c>
      <c r="AB79" s="149">
        <f t="shared" si="4"/>
        <v>320477.6718</v>
      </c>
      <c r="AC79" s="150"/>
      <c r="AD79" s="164" t="s">
        <v>172</v>
      </c>
      <c r="AE79" s="154"/>
      <c r="AF79" s="155"/>
      <c r="AG79" s="155"/>
      <c r="AH79" s="160"/>
      <c r="AI79" s="155"/>
      <c r="AJ79" s="155"/>
      <c r="AK79" s="161"/>
      <c r="AL79" s="155"/>
      <c r="AM79" s="162"/>
      <c r="AN79" s="155"/>
      <c r="AO79" s="158"/>
      <c r="AP79" s="158"/>
      <c r="AQ79" s="158"/>
      <c r="AR79" s="152"/>
      <c r="AS79" s="152"/>
      <c r="AT79" s="152"/>
      <c r="AU79" s="152"/>
      <c r="AV79" s="152"/>
      <c r="AW79" s="152"/>
      <c r="AX79" s="152"/>
      <c r="AY79" s="152"/>
      <c r="AZ79" s="152"/>
      <c r="BA79" s="152"/>
      <c r="BB79" s="152"/>
      <c r="BC79" s="152"/>
      <c r="BD79" s="152"/>
      <c r="BE79" s="152"/>
      <c r="BF79" s="152"/>
      <c r="BG79" s="152"/>
      <c r="BH79" s="152"/>
      <c r="BI79" s="152"/>
      <c r="BJ79" s="152"/>
      <c r="BK79" s="152"/>
    </row>
    <row r="80" ht="10.5" customHeight="1">
      <c r="A80" s="144">
        <v>76.0</v>
      </c>
      <c r="B80" s="144" t="s">
        <v>301</v>
      </c>
      <c r="C80" s="144" t="s">
        <v>302</v>
      </c>
      <c r="D80" s="145" t="s">
        <v>303</v>
      </c>
      <c r="E80" s="146" t="s">
        <v>0</v>
      </c>
      <c r="F80" s="147"/>
      <c r="G80" s="149" t="s">
        <v>102</v>
      </c>
      <c r="H80" s="149"/>
      <c r="I80" s="149" t="s">
        <v>0</v>
      </c>
      <c r="J80" s="149" t="s">
        <v>0</v>
      </c>
      <c r="K80" s="149" t="s">
        <v>111</v>
      </c>
      <c r="L80" s="149" t="s">
        <v>38</v>
      </c>
      <c r="M80" s="149" t="s">
        <v>42</v>
      </c>
      <c r="N80" s="149">
        <v>3500.0</v>
      </c>
      <c r="O80" s="149" t="s">
        <v>30</v>
      </c>
      <c r="P80" s="150"/>
      <c r="Q80" s="149">
        <f>IFERROR(SUMPRODUCT((Price_Catalogue_Indexation!$O$5:$AS$5=Fichier_de_calcul!Q$4)*(Price_Catalogue_Indexation!$O$6:$AS$6=Fichier_de_calcul!$L80)*(Price_Catalogue_Indexation!$O$7:$AS$7=Fichier_de_calcul!$M80)*(Price_Catalogue_Indexation!$A$14:$A$219=Fichier_de_calcul!$O80)*(Price_Catalogue_Indexation!$C$14:$C$219=Fichier_de_calcul!$N80)*(Price_Catalogue_Indexation!$O$14:$AS$219)),0)</f>
        <v>43777.60888</v>
      </c>
      <c r="R80" s="149">
        <f>IFERROR(SUMPRODUCT((Price_Catalogue_Indexation!$O$5:$AS$5=Fichier_de_calcul!R$4)*(Price_Catalogue_Indexation!$O$6:$AS$6=Fichier_de_calcul!$L80)*(Price_Catalogue_Indexation!$O$7:$AS$7=Fichier_de_calcul!$M80)*(Price_Catalogue_Indexation!$A$14:$A$219=Fichier_de_calcul!$O80)*(Price_Catalogue_Indexation!$C$14:$C$219=Fichier_de_calcul!$N80)*(Price_Catalogue_Indexation!$O$14:$AS$219)),0)</f>
        <v>260356.9553</v>
      </c>
      <c r="S80" s="149">
        <f>IFERROR(SUMPRODUCT((Price_Catalogue_Indexation!$O$5:$AS$5=Fichier_de_calcul!S$4)*(Price_Catalogue_Indexation!$O$6:$AS$6=Fichier_de_calcul!$L80)*(Price_Catalogue_Indexation!$O$7:$AS$7=Fichier_de_calcul!$M80)*(Price_Catalogue_Indexation!$A$14:$A$219=Fichier_de_calcul!$O80)*(Price_Catalogue_Indexation!$C$14:$C$219=Fichier_de_calcul!$N80)*(Price_Catalogue_Indexation!$O$14:$AS$219)),0)</f>
        <v>247960.634</v>
      </c>
      <c r="T80" s="150"/>
      <c r="U80" s="149">
        <f>IF(E80="YES",'Autres_hypothèses'!$E$3,0)</f>
        <v>26225.58067</v>
      </c>
      <c r="V80" s="149">
        <f>IF(J80="YES",'Autres_hypothèses'!$E$4,0)</f>
        <v>75000</v>
      </c>
      <c r="W80" s="149">
        <f t="shared" si="6"/>
        <v>-30829.979</v>
      </c>
      <c r="X80" s="151">
        <f>S80*Facture_pour_Orange!$K$142+Fichier_de_calcul!Q80*Facture_pour_Orange!$K$144+Fichier_de_calcul!U80*Facture_pour_Orange!$K$172</f>
        <v>-16480.24425</v>
      </c>
      <c r="Y80" s="152"/>
      <c r="Z80" s="151">
        <f t="shared" si="2"/>
        <v>606010.5556</v>
      </c>
      <c r="AA80" s="149">
        <f t="shared" si="3"/>
        <v>109081.9</v>
      </c>
      <c r="AB80" s="149">
        <f t="shared" si="4"/>
        <v>715092.4556</v>
      </c>
      <c r="AC80" s="150"/>
      <c r="AD80" s="153"/>
      <c r="AE80" s="154"/>
      <c r="AF80" s="155"/>
      <c r="AG80" s="155"/>
      <c r="AH80" s="160"/>
      <c r="AI80" s="155"/>
      <c r="AJ80" s="155"/>
      <c r="AK80" s="161"/>
      <c r="AL80" s="155"/>
      <c r="AM80" s="162"/>
      <c r="AN80" s="155"/>
      <c r="AO80" s="158"/>
      <c r="AP80" s="158"/>
      <c r="AQ80" s="158"/>
      <c r="AR80" s="152"/>
      <c r="AS80" s="152"/>
      <c r="AT80" s="152"/>
      <c r="AU80" s="152"/>
      <c r="AV80" s="152"/>
      <c r="AW80" s="152"/>
      <c r="AX80" s="152"/>
      <c r="AY80" s="152"/>
      <c r="AZ80" s="152"/>
      <c r="BA80" s="152"/>
      <c r="BB80" s="152"/>
      <c r="BC80" s="152"/>
      <c r="BD80" s="152"/>
      <c r="BE80" s="152"/>
      <c r="BF80" s="152"/>
      <c r="BG80" s="152"/>
      <c r="BH80" s="152"/>
      <c r="BI80" s="152"/>
      <c r="BJ80" s="152"/>
      <c r="BK80" s="152"/>
    </row>
    <row r="81" ht="10.5" customHeight="1">
      <c r="A81" s="144">
        <v>77.0</v>
      </c>
      <c r="B81" s="144" t="s">
        <v>304</v>
      </c>
      <c r="C81" s="144" t="s">
        <v>305</v>
      </c>
      <c r="D81" s="159" t="s">
        <v>306</v>
      </c>
      <c r="E81" s="146" t="s">
        <v>0</v>
      </c>
      <c r="F81" s="147"/>
      <c r="G81" s="149" t="s">
        <v>102</v>
      </c>
      <c r="H81" s="149"/>
      <c r="I81" s="149" t="s">
        <v>0</v>
      </c>
      <c r="J81" s="149" t="s">
        <v>0</v>
      </c>
      <c r="K81" s="149" t="s">
        <v>111</v>
      </c>
      <c r="L81" s="149" t="s">
        <v>38</v>
      </c>
      <c r="M81" s="149" t="s">
        <v>42</v>
      </c>
      <c r="N81" s="149">
        <v>2000.0</v>
      </c>
      <c r="O81" s="149" t="s">
        <v>30</v>
      </c>
      <c r="P81" s="150"/>
      <c r="Q81" s="149">
        <f>IFERROR(SUMPRODUCT((Price_Catalogue_Indexation!$O$5:$AS$5=Fichier_de_calcul!Q$4)*(Price_Catalogue_Indexation!$O$6:$AS$6=Fichier_de_calcul!$L81)*(Price_Catalogue_Indexation!$O$7:$AS$7=Fichier_de_calcul!$M81)*(Price_Catalogue_Indexation!$A$14:$A$219=Fichier_de_calcul!$O81)*(Price_Catalogue_Indexation!$C$14:$C$219=Fichier_de_calcul!$N81)*(Price_Catalogue_Indexation!$O$14:$AS$219)),0)</f>
        <v>43552.07308</v>
      </c>
      <c r="R81" s="149">
        <f>IFERROR(SUMPRODUCT((Price_Catalogue_Indexation!$O$5:$AS$5=Fichier_de_calcul!R$4)*(Price_Catalogue_Indexation!$O$6:$AS$6=Fichier_de_calcul!$L81)*(Price_Catalogue_Indexation!$O$7:$AS$7=Fichier_de_calcul!$M81)*(Price_Catalogue_Indexation!$A$14:$A$219=Fichier_de_calcul!$O81)*(Price_Catalogue_Indexation!$C$14:$C$219=Fichier_de_calcul!$N81)*(Price_Catalogue_Indexation!$O$14:$AS$219)),0)</f>
        <v>156709.8419</v>
      </c>
      <c r="S81" s="149">
        <f>IFERROR(SUMPRODUCT((Price_Catalogue_Indexation!$O$5:$AS$5=Fichier_de_calcul!S$4)*(Price_Catalogue_Indexation!$O$6:$AS$6=Fichier_de_calcul!$L81)*(Price_Catalogue_Indexation!$O$7:$AS$7=Fichier_de_calcul!$M81)*(Price_Catalogue_Indexation!$A$14:$A$219=Fichier_de_calcul!$O81)*(Price_Catalogue_Indexation!$C$14:$C$219=Fichier_de_calcul!$N81)*(Price_Catalogue_Indexation!$O$14:$AS$219)),0)</f>
        <v>227830.723</v>
      </c>
      <c r="T81" s="150"/>
      <c r="U81" s="149">
        <f>IF(E81="YES",'Autres_hypothèses'!$E$3,0)</f>
        <v>26225.58067</v>
      </c>
      <c r="V81" s="149">
        <f>IF(J81="YES",'Autres_hypothèses'!$E$4,0)</f>
        <v>75000</v>
      </c>
      <c r="W81" s="149">
        <f t="shared" si="6"/>
        <v>-30829.979</v>
      </c>
      <c r="X81" s="151">
        <f>S81*Facture_pour_Orange!$K$142+Fichier_de_calcul!Q81*Facture_pour_Orange!$K$144+Fichier_de_calcul!U81*Facture_pour_Orange!$K$172</f>
        <v>-16233.83798</v>
      </c>
      <c r="Y81" s="152"/>
      <c r="Z81" s="151">
        <f t="shared" si="2"/>
        <v>482254.4017</v>
      </c>
      <c r="AA81" s="149">
        <f t="shared" si="3"/>
        <v>86805.79231</v>
      </c>
      <c r="AB81" s="149">
        <f t="shared" si="4"/>
        <v>569060.194</v>
      </c>
      <c r="AC81" s="150"/>
      <c r="AD81" s="153"/>
      <c r="AE81" s="154"/>
      <c r="AF81" s="155"/>
      <c r="AG81" s="155"/>
      <c r="AH81" s="160"/>
      <c r="AI81" s="155"/>
      <c r="AJ81" s="155"/>
      <c r="AK81" s="161"/>
      <c r="AL81" s="155"/>
      <c r="AM81" s="162"/>
      <c r="AN81" s="155"/>
      <c r="AO81" s="158"/>
      <c r="AP81" s="158"/>
      <c r="AQ81" s="158"/>
      <c r="AR81" s="152"/>
      <c r="AS81" s="152"/>
      <c r="AT81" s="152"/>
      <c r="AU81" s="152"/>
      <c r="AV81" s="152"/>
      <c r="AW81" s="152"/>
      <c r="AX81" s="152"/>
      <c r="AY81" s="152"/>
      <c r="AZ81" s="152"/>
      <c r="BA81" s="152"/>
      <c r="BB81" s="152"/>
      <c r="BC81" s="152"/>
      <c r="BD81" s="152"/>
      <c r="BE81" s="152"/>
      <c r="BF81" s="152"/>
      <c r="BG81" s="152"/>
      <c r="BH81" s="152"/>
      <c r="BI81" s="152"/>
      <c r="BJ81" s="152"/>
      <c r="BK81" s="152"/>
    </row>
    <row r="82" ht="10.5" customHeight="1">
      <c r="A82" s="144">
        <v>78.0</v>
      </c>
      <c r="B82" s="144" t="s">
        <v>307</v>
      </c>
      <c r="C82" s="144" t="s">
        <v>308</v>
      </c>
      <c r="D82" s="159" t="s">
        <v>309</v>
      </c>
      <c r="E82" s="146" t="s">
        <v>0</v>
      </c>
      <c r="F82" s="147"/>
      <c r="G82" s="149" t="s">
        <v>102</v>
      </c>
      <c r="H82" s="149"/>
      <c r="I82" s="149" t="s">
        <v>0</v>
      </c>
      <c r="J82" s="149" t="s">
        <v>0</v>
      </c>
      <c r="K82" s="149" t="s">
        <v>111</v>
      </c>
      <c r="L82" s="149" t="s">
        <v>38</v>
      </c>
      <c r="M82" s="149" t="s">
        <v>42</v>
      </c>
      <c r="N82" s="149">
        <v>3000.0</v>
      </c>
      <c r="O82" s="149" t="s">
        <v>30</v>
      </c>
      <c r="P82" s="150"/>
      <c r="Q82" s="149">
        <f>IFERROR(SUMPRODUCT((Price_Catalogue_Indexation!$O$5:$AS$5=Fichier_de_calcul!Q$4)*(Price_Catalogue_Indexation!$O$6:$AS$6=Fichier_de_calcul!$L82)*(Price_Catalogue_Indexation!$O$7:$AS$7=Fichier_de_calcul!$M82)*(Price_Catalogue_Indexation!$A$14:$A$219=Fichier_de_calcul!$O82)*(Price_Catalogue_Indexation!$C$14:$C$219=Fichier_de_calcul!$N82)*(Price_Catalogue_Indexation!$O$14:$AS$219)),0)</f>
        <v>43712.60131</v>
      </c>
      <c r="R82" s="149">
        <f>IFERROR(SUMPRODUCT((Price_Catalogue_Indexation!$O$5:$AS$5=Fichier_de_calcul!R$4)*(Price_Catalogue_Indexation!$O$6:$AS$6=Fichier_de_calcul!$L82)*(Price_Catalogue_Indexation!$O$7:$AS$7=Fichier_de_calcul!$M82)*(Price_Catalogue_Indexation!$A$14:$A$219=Fichier_de_calcul!$O82)*(Price_Catalogue_Indexation!$C$14:$C$219=Fichier_de_calcul!$N82)*(Price_Catalogue_Indexation!$O$14:$AS$219)),0)</f>
        <v>225810.1148</v>
      </c>
      <c r="S82" s="149">
        <f>IFERROR(SUMPRODUCT((Price_Catalogue_Indexation!$O$5:$AS$5=Fichier_de_calcul!S$4)*(Price_Catalogue_Indexation!$O$6:$AS$6=Fichier_de_calcul!$L82)*(Price_Catalogue_Indexation!$O$7:$AS$7=Fichier_de_calcul!$M82)*(Price_Catalogue_Indexation!$A$14:$A$219=Fichier_de_calcul!$O82)*(Price_Catalogue_Indexation!$C$14:$C$219=Fichier_de_calcul!$N82)*(Price_Catalogue_Indexation!$O$14:$AS$219)),0)</f>
        <v>244625.3379</v>
      </c>
      <c r="T82" s="150"/>
      <c r="U82" s="149">
        <f>IF(E82="YES",'Autres_hypothèses'!$E$3,0)</f>
        <v>26225.58067</v>
      </c>
      <c r="V82" s="149">
        <f>IF(J82="YES",'Autres_hypothèses'!$E$4,0)</f>
        <v>75000</v>
      </c>
      <c r="W82" s="149">
        <f t="shared" si="6"/>
        <v>-30829.979</v>
      </c>
      <c r="X82" s="151">
        <f>S82*Facture_pour_Orange!$K$142+Fichier_de_calcul!Q82*Facture_pour_Orange!$K$144+Fichier_de_calcul!U82*Facture_pour_Orange!$K$172</f>
        <v>-16433.88978</v>
      </c>
      <c r="Y82" s="152"/>
      <c r="Z82" s="151">
        <f t="shared" si="2"/>
        <v>568109.7659</v>
      </c>
      <c r="AA82" s="149">
        <f t="shared" si="3"/>
        <v>102259.7579</v>
      </c>
      <c r="AB82" s="149">
        <f t="shared" si="4"/>
        <v>670369.5238</v>
      </c>
      <c r="AC82" s="150"/>
      <c r="AD82" s="153"/>
      <c r="AE82" s="154"/>
      <c r="AF82" s="155"/>
      <c r="AG82" s="155"/>
      <c r="AH82" s="160"/>
      <c r="AI82" s="155"/>
      <c r="AJ82" s="155"/>
      <c r="AK82" s="161"/>
      <c r="AL82" s="155"/>
      <c r="AM82" s="162"/>
      <c r="AN82" s="155"/>
      <c r="AO82" s="158"/>
      <c r="AP82" s="158"/>
      <c r="AQ82" s="158"/>
      <c r="AR82" s="152"/>
      <c r="AS82" s="152"/>
      <c r="AT82" s="152"/>
      <c r="AU82" s="152"/>
      <c r="AV82" s="152"/>
      <c r="AW82" s="152"/>
      <c r="AX82" s="152"/>
      <c r="AY82" s="152"/>
      <c r="AZ82" s="152"/>
      <c r="BA82" s="152"/>
      <c r="BB82" s="152"/>
      <c r="BC82" s="152"/>
      <c r="BD82" s="152"/>
      <c r="BE82" s="152"/>
      <c r="BF82" s="152"/>
      <c r="BG82" s="152"/>
      <c r="BH82" s="152"/>
      <c r="BI82" s="152"/>
      <c r="BJ82" s="152"/>
      <c r="BK82" s="152"/>
    </row>
    <row r="83" ht="10.5" customHeight="1">
      <c r="A83" s="144">
        <v>79.0</v>
      </c>
      <c r="B83" s="144" t="s">
        <v>310</v>
      </c>
      <c r="C83" s="144" t="s">
        <v>311</v>
      </c>
      <c r="D83" s="145" t="s">
        <v>312</v>
      </c>
      <c r="E83" s="146" t="s">
        <v>0</v>
      </c>
      <c r="F83" s="147"/>
      <c r="G83" s="149" t="s">
        <v>102</v>
      </c>
      <c r="H83" s="149"/>
      <c r="I83" s="149" t="s">
        <v>0</v>
      </c>
      <c r="J83" s="149" t="s">
        <v>0</v>
      </c>
      <c r="K83" s="149" t="s">
        <v>111</v>
      </c>
      <c r="L83" s="149" t="s">
        <v>38</v>
      </c>
      <c r="M83" s="149" t="s">
        <v>42</v>
      </c>
      <c r="N83" s="149">
        <v>3000.0</v>
      </c>
      <c r="O83" s="149" t="s">
        <v>30</v>
      </c>
      <c r="P83" s="150"/>
      <c r="Q83" s="149">
        <f>IFERROR(SUMPRODUCT((Price_Catalogue_Indexation!$O$5:$AS$5=Fichier_de_calcul!Q$4)*(Price_Catalogue_Indexation!$O$6:$AS$6=Fichier_de_calcul!$L83)*(Price_Catalogue_Indexation!$O$7:$AS$7=Fichier_de_calcul!$M83)*(Price_Catalogue_Indexation!$A$14:$A$219=Fichier_de_calcul!$O83)*(Price_Catalogue_Indexation!$C$14:$C$219=Fichier_de_calcul!$N83)*(Price_Catalogue_Indexation!$O$14:$AS$219)),0)</f>
        <v>43712.60131</v>
      </c>
      <c r="R83" s="149">
        <f>IFERROR(SUMPRODUCT((Price_Catalogue_Indexation!$O$5:$AS$5=Fichier_de_calcul!R$4)*(Price_Catalogue_Indexation!$O$6:$AS$6=Fichier_de_calcul!$L83)*(Price_Catalogue_Indexation!$O$7:$AS$7=Fichier_de_calcul!$M83)*(Price_Catalogue_Indexation!$A$14:$A$219=Fichier_de_calcul!$O83)*(Price_Catalogue_Indexation!$C$14:$C$219=Fichier_de_calcul!$N83)*(Price_Catalogue_Indexation!$O$14:$AS$219)),0)</f>
        <v>225810.1148</v>
      </c>
      <c r="S83" s="149">
        <f>IFERROR(SUMPRODUCT((Price_Catalogue_Indexation!$O$5:$AS$5=Fichier_de_calcul!S$4)*(Price_Catalogue_Indexation!$O$6:$AS$6=Fichier_de_calcul!$L83)*(Price_Catalogue_Indexation!$O$7:$AS$7=Fichier_de_calcul!$M83)*(Price_Catalogue_Indexation!$A$14:$A$219=Fichier_de_calcul!$O83)*(Price_Catalogue_Indexation!$C$14:$C$219=Fichier_de_calcul!$N83)*(Price_Catalogue_Indexation!$O$14:$AS$219)),0)</f>
        <v>244625.3379</v>
      </c>
      <c r="T83" s="150"/>
      <c r="U83" s="149">
        <f>IF(E83="YES",'Autres_hypothèses'!$E$3,0)</f>
        <v>26225.58067</v>
      </c>
      <c r="V83" s="149">
        <f>IF(J83="YES",'Autres_hypothèses'!$E$4,0)</f>
        <v>75000</v>
      </c>
      <c r="W83" s="149">
        <f t="shared" si="6"/>
        <v>-30829.979</v>
      </c>
      <c r="X83" s="151">
        <f>S83*Facture_pour_Orange!$K$142+Fichier_de_calcul!Q83*Facture_pour_Orange!$K$144+Fichier_de_calcul!U83*Facture_pour_Orange!$K$172</f>
        <v>-16433.88978</v>
      </c>
      <c r="Y83" s="152"/>
      <c r="Z83" s="151">
        <f t="shared" si="2"/>
        <v>568109.7659</v>
      </c>
      <c r="AA83" s="149">
        <f t="shared" si="3"/>
        <v>102259.7579</v>
      </c>
      <c r="AB83" s="149">
        <f t="shared" si="4"/>
        <v>670369.5238</v>
      </c>
      <c r="AC83" s="150"/>
      <c r="AD83" s="153"/>
      <c r="AE83" s="154"/>
      <c r="AF83" s="155"/>
      <c r="AG83" s="155"/>
      <c r="AH83" s="160"/>
      <c r="AI83" s="155"/>
      <c r="AJ83" s="155"/>
      <c r="AK83" s="161"/>
      <c r="AL83" s="155"/>
      <c r="AM83" s="162"/>
      <c r="AN83" s="155"/>
      <c r="AO83" s="158"/>
      <c r="AP83" s="158"/>
      <c r="AQ83" s="158"/>
      <c r="AR83" s="152"/>
      <c r="AS83" s="152"/>
      <c r="AT83" s="152"/>
      <c r="AU83" s="152"/>
      <c r="AV83" s="152"/>
      <c r="AW83" s="152"/>
      <c r="AX83" s="152"/>
      <c r="AY83" s="152"/>
      <c r="AZ83" s="152"/>
      <c r="BA83" s="152"/>
      <c r="BB83" s="152"/>
      <c r="BC83" s="152"/>
      <c r="BD83" s="152"/>
      <c r="BE83" s="152"/>
      <c r="BF83" s="152"/>
      <c r="BG83" s="152"/>
      <c r="BH83" s="152"/>
      <c r="BI83" s="152"/>
      <c r="BJ83" s="152"/>
      <c r="BK83" s="152"/>
    </row>
    <row r="84" ht="10.5" customHeight="1">
      <c r="A84" s="144">
        <v>80.0</v>
      </c>
      <c r="B84" s="144" t="s">
        <v>313</v>
      </c>
      <c r="C84" s="144" t="s">
        <v>314</v>
      </c>
      <c r="D84" s="159" t="s">
        <v>315</v>
      </c>
      <c r="E84" s="146" t="s">
        <v>0</v>
      </c>
      <c r="F84" s="147"/>
      <c r="G84" s="149" t="s">
        <v>102</v>
      </c>
      <c r="H84" s="149"/>
      <c r="I84" s="149" t="s">
        <v>0</v>
      </c>
      <c r="J84" s="149" t="s">
        <v>0</v>
      </c>
      <c r="K84" s="149" t="s">
        <v>111</v>
      </c>
      <c r="L84" s="149" t="s">
        <v>38</v>
      </c>
      <c r="M84" s="149" t="s">
        <v>42</v>
      </c>
      <c r="N84" s="149">
        <v>1500.0</v>
      </c>
      <c r="O84" s="149" t="s">
        <v>23</v>
      </c>
      <c r="P84" s="150"/>
      <c r="Q84" s="149">
        <f>IFERROR(SUMPRODUCT((Price_Catalogue_Indexation!$O$5:$AS$5=Fichier_de_calcul!Q$4)*(Price_Catalogue_Indexation!$O$6:$AS$6=Fichier_de_calcul!$L84)*(Price_Catalogue_Indexation!$O$7:$AS$7=Fichier_de_calcul!$M84)*(Price_Catalogue_Indexation!$A$14:$A$219=Fichier_de_calcul!$O84)*(Price_Catalogue_Indexation!$C$14:$C$219=Fichier_de_calcul!$N84)*(Price_Catalogue_Indexation!$O$14:$AS$219)),0)</f>
        <v>57041.94294</v>
      </c>
      <c r="R84" s="149">
        <f>IFERROR(SUMPRODUCT((Price_Catalogue_Indexation!$O$5:$AS$5=Fichier_de_calcul!R$4)*(Price_Catalogue_Indexation!$O$6:$AS$6=Fichier_de_calcul!$L84)*(Price_Catalogue_Indexation!$O$7:$AS$7=Fichier_de_calcul!$M84)*(Price_Catalogue_Indexation!$A$14:$A$219=Fichier_de_calcul!$O84)*(Price_Catalogue_Indexation!$C$14:$C$219=Fichier_de_calcul!$N84)*(Price_Catalogue_Indexation!$O$14:$AS$219)),0)</f>
        <v>45491.18049</v>
      </c>
      <c r="S84" s="149">
        <f>IFERROR(SUMPRODUCT((Price_Catalogue_Indexation!$O$5:$AS$5=Fichier_de_calcul!S$4)*(Price_Catalogue_Indexation!$O$6:$AS$6=Fichier_de_calcul!$L84)*(Price_Catalogue_Indexation!$O$7:$AS$7=Fichier_de_calcul!$M84)*(Price_Catalogue_Indexation!$A$14:$A$219=Fichier_de_calcul!$O84)*(Price_Catalogue_Indexation!$C$14:$C$219=Fichier_de_calcul!$N84)*(Price_Catalogue_Indexation!$O$14:$AS$219)),0)</f>
        <v>395063.3503</v>
      </c>
      <c r="T84" s="150"/>
      <c r="U84" s="149">
        <f>IF(E84="YES",'Autres_hypothèses'!$E$3,0)</f>
        <v>26225.58067</v>
      </c>
      <c r="V84" s="149">
        <f>IF(J84="YES",'Autres_hypothèses'!$E$4,0)</f>
        <v>75000</v>
      </c>
      <c r="W84" s="149">
        <f t="shared" si="6"/>
        <v>-30829.979</v>
      </c>
      <c r="X84" s="151">
        <f>S84*Facture_pour_Orange!$K$142+Fichier_de_calcul!Q84*Facture_pour_Orange!$K$144+Fichier_de_calcul!U84*Facture_pour_Orange!$K$172</f>
        <v>-20604.13822</v>
      </c>
      <c r="Y84" s="152"/>
      <c r="Z84" s="151">
        <f t="shared" si="2"/>
        <v>547387.9372</v>
      </c>
      <c r="AA84" s="149">
        <f t="shared" si="3"/>
        <v>98529.82869</v>
      </c>
      <c r="AB84" s="149">
        <f t="shared" si="4"/>
        <v>645917.7659</v>
      </c>
      <c r="AC84" s="150"/>
      <c r="AD84" s="153"/>
      <c r="AE84" s="154"/>
      <c r="AF84" s="155"/>
      <c r="AG84" s="155"/>
      <c r="AH84" s="160"/>
      <c r="AI84" s="155"/>
      <c r="AJ84" s="155"/>
      <c r="AK84" s="161"/>
      <c r="AL84" s="155"/>
      <c r="AM84" s="162"/>
      <c r="AN84" s="155"/>
      <c r="AO84" s="158"/>
      <c r="AP84" s="158"/>
      <c r="AQ84" s="158"/>
      <c r="AR84" s="152"/>
      <c r="AS84" s="152"/>
      <c r="AT84" s="152"/>
      <c r="AU84" s="152"/>
      <c r="AV84" s="152"/>
      <c r="AW84" s="152"/>
      <c r="AX84" s="152"/>
      <c r="AY84" s="152"/>
      <c r="AZ84" s="152"/>
      <c r="BA84" s="152"/>
      <c r="BB84" s="152"/>
      <c r="BC84" s="152"/>
      <c r="BD84" s="152"/>
      <c r="BE84" s="152"/>
      <c r="BF84" s="152"/>
      <c r="BG84" s="152"/>
      <c r="BH84" s="152"/>
      <c r="BI84" s="152"/>
      <c r="BJ84" s="152"/>
      <c r="BK84" s="152"/>
    </row>
    <row r="85" ht="10.5" customHeight="1">
      <c r="A85" s="144">
        <v>81.0</v>
      </c>
      <c r="B85" s="144" t="s">
        <v>316</v>
      </c>
      <c r="C85" s="144" t="s">
        <v>317</v>
      </c>
      <c r="D85" s="159" t="s">
        <v>318</v>
      </c>
      <c r="E85" s="146" t="s">
        <v>0</v>
      </c>
      <c r="F85" s="147"/>
      <c r="G85" s="149" t="s">
        <v>102</v>
      </c>
      <c r="H85" s="149"/>
      <c r="I85" s="149" t="s">
        <v>0</v>
      </c>
      <c r="J85" s="149" t="s">
        <v>0</v>
      </c>
      <c r="K85" s="149" t="s">
        <v>111</v>
      </c>
      <c r="L85" s="149" t="s">
        <v>38</v>
      </c>
      <c r="M85" s="149" t="s">
        <v>42</v>
      </c>
      <c r="N85" s="149">
        <v>2500.0</v>
      </c>
      <c r="O85" s="149" t="s">
        <v>30</v>
      </c>
      <c r="P85" s="150"/>
      <c r="Q85" s="149">
        <f>IFERROR(SUMPRODUCT((Price_Catalogue_Indexation!$O$5:$AS$5=Fichier_de_calcul!Q$4)*(Price_Catalogue_Indexation!$O$6:$AS$6=Fichier_de_calcul!$L85)*(Price_Catalogue_Indexation!$O$7:$AS$7=Fichier_de_calcul!$M85)*(Price_Catalogue_Indexation!$A$14:$A$219=Fichier_de_calcul!$O85)*(Price_Catalogue_Indexation!$C$14:$C$219=Fichier_de_calcul!$N85)*(Price_Catalogue_Indexation!$O$14:$AS$219)),0)</f>
        <v>43649.559</v>
      </c>
      <c r="R85" s="149">
        <f>IFERROR(SUMPRODUCT((Price_Catalogue_Indexation!$O$5:$AS$5=Fichier_de_calcul!R$4)*(Price_Catalogue_Indexation!$O$6:$AS$6=Fichier_de_calcul!$L85)*(Price_Catalogue_Indexation!$O$7:$AS$7=Fichier_de_calcul!$M85)*(Price_Catalogue_Indexation!$A$14:$A$219=Fichier_de_calcul!$O85)*(Price_Catalogue_Indexation!$C$14:$C$219=Fichier_de_calcul!$N85)*(Price_Catalogue_Indexation!$O$14:$AS$219)),0)</f>
        <v>191256.5879</v>
      </c>
      <c r="S85" s="149">
        <f>IFERROR(SUMPRODUCT((Price_Catalogue_Indexation!$O$5:$AS$5=Fichier_de_calcul!S$4)*(Price_Catalogue_Indexation!$O$6:$AS$6=Fichier_de_calcul!$L85)*(Price_Catalogue_Indexation!$O$7:$AS$7=Fichier_de_calcul!$M85)*(Price_Catalogue_Indexation!$A$14:$A$219=Fichier_de_calcul!$O85)*(Price_Catalogue_Indexation!$C$14:$C$219=Fichier_de_calcul!$N85)*(Price_Catalogue_Indexation!$O$14:$AS$219)),0)</f>
        <v>238927.1412</v>
      </c>
      <c r="T85" s="150"/>
      <c r="U85" s="149">
        <f>IF(E85="YES",'Autres_hypothèses'!$E$3,0)</f>
        <v>26225.58067</v>
      </c>
      <c r="V85" s="149">
        <f>IF(J85="YES",'Autres_hypothèses'!$E$4,0)</f>
        <v>75000</v>
      </c>
      <c r="W85" s="149">
        <f t="shared" si="6"/>
        <v>-30829.979</v>
      </c>
      <c r="X85" s="151">
        <f>S85*Facture_pour_Orange!$K$142+Fichier_de_calcul!Q85*Facture_pour_Orange!$K$144+Fichier_de_calcul!U85*Facture_pour_Orange!$K$172</f>
        <v>-16364.29935</v>
      </c>
      <c r="Y85" s="152"/>
      <c r="Z85" s="151">
        <f t="shared" si="2"/>
        <v>527864.5904</v>
      </c>
      <c r="AA85" s="149">
        <f t="shared" si="3"/>
        <v>95015.62628</v>
      </c>
      <c r="AB85" s="149">
        <f t="shared" si="4"/>
        <v>622880.2167</v>
      </c>
      <c r="AC85" s="150"/>
      <c r="AD85" s="153"/>
      <c r="AE85" s="154"/>
      <c r="AF85" s="155"/>
      <c r="AG85" s="155"/>
      <c r="AH85" s="160"/>
      <c r="AI85" s="155"/>
      <c r="AJ85" s="155"/>
      <c r="AK85" s="161"/>
      <c r="AL85" s="155"/>
      <c r="AM85" s="162"/>
      <c r="AN85" s="155"/>
      <c r="AO85" s="158"/>
      <c r="AP85" s="158"/>
      <c r="AQ85" s="158"/>
      <c r="AR85" s="152"/>
      <c r="AS85" s="152"/>
      <c r="AT85" s="152"/>
      <c r="AU85" s="152"/>
      <c r="AV85" s="152"/>
      <c r="AW85" s="152"/>
      <c r="AX85" s="152"/>
      <c r="AY85" s="152"/>
      <c r="AZ85" s="152"/>
      <c r="BA85" s="152"/>
      <c r="BB85" s="152"/>
      <c r="BC85" s="152"/>
      <c r="BD85" s="152"/>
      <c r="BE85" s="152"/>
      <c r="BF85" s="152"/>
      <c r="BG85" s="152"/>
      <c r="BH85" s="152"/>
      <c r="BI85" s="152"/>
      <c r="BJ85" s="152"/>
      <c r="BK85" s="152"/>
    </row>
    <row r="86" ht="10.5" customHeight="1">
      <c r="A86" s="144">
        <v>82.0</v>
      </c>
      <c r="B86" s="144" t="s">
        <v>319</v>
      </c>
      <c r="C86" s="144" t="s">
        <v>320</v>
      </c>
      <c r="D86" s="145" t="s">
        <v>321</v>
      </c>
      <c r="E86" s="146" t="s">
        <v>0</v>
      </c>
      <c r="F86" s="147"/>
      <c r="G86" s="149" t="s">
        <v>102</v>
      </c>
      <c r="H86" s="149"/>
      <c r="I86" s="149" t="s">
        <v>0</v>
      </c>
      <c r="J86" s="149" t="s">
        <v>0</v>
      </c>
      <c r="K86" s="149" t="s">
        <v>111</v>
      </c>
      <c r="L86" s="149" t="s">
        <v>38</v>
      </c>
      <c r="M86" s="149" t="s">
        <v>42</v>
      </c>
      <c r="N86" s="149">
        <v>2000.0</v>
      </c>
      <c r="O86" s="149" t="s">
        <v>27</v>
      </c>
      <c r="P86" s="150"/>
      <c r="Q86" s="149">
        <f>IFERROR(SUMPRODUCT((Price_Catalogue_Indexation!$O$5:$AS$5=Fichier_de_calcul!Q$4)*(Price_Catalogue_Indexation!$O$6:$AS$6=Fichier_de_calcul!$L86)*(Price_Catalogue_Indexation!$O$7:$AS$7=Fichier_de_calcul!$M86)*(Price_Catalogue_Indexation!$A$14:$A$219=Fichier_de_calcul!$O86)*(Price_Catalogue_Indexation!$C$14:$C$219=Fichier_de_calcul!$N86)*(Price_Catalogue_Indexation!$O$14:$AS$219)),0)</f>
        <v>42830.65016</v>
      </c>
      <c r="R86" s="149">
        <f>IFERROR(SUMPRODUCT((Price_Catalogue_Indexation!$O$5:$AS$5=Fichier_de_calcul!R$4)*(Price_Catalogue_Indexation!$O$6:$AS$6=Fichier_de_calcul!$L86)*(Price_Catalogue_Indexation!$O$7:$AS$7=Fichier_de_calcul!$M86)*(Price_Catalogue_Indexation!$A$14:$A$219=Fichier_de_calcul!$O86)*(Price_Catalogue_Indexation!$C$14:$C$219=Fichier_de_calcul!$N86)*(Price_Catalogue_Indexation!$O$14:$AS$219)),0)</f>
        <v>156345.3921</v>
      </c>
      <c r="S86" s="149">
        <f>IFERROR(SUMPRODUCT((Price_Catalogue_Indexation!$O$5:$AS$5=Fichier_de_calcul!S$4)*(Price_Catalogue_Indexation!$O$6:$AS$6=Fichier_de_calcul!$L86)*(Price_Catalogue_Indexation!$O$7:$AS$7=Fichier_de_calcul!$M86)*(Price_Catalogue_Indexation!$A$14:$A$219=Fichier_de_calcul!$O86)*(Price_Catalogue_Indexation!$C$14:$C$219=Fichier_de_calcul!$N86)*(Price_Catalogue_Indexation!$O$14:$AS$219)),0)</f>
        <v>163105.1811</v>
      </c>
      <c r="T86" s="150"/>
      <c r="U86" s="149">
        <f>IF(E86="YES",'Autres_hypothèses'!$E$3,0)</f>
        <v>26225.58067</v>
      </c>
      <c r="V86" s="149">
        <f>IF(J86="YES",'Autres_hypothèses'!$E$4,0)</f>
        <v>75000</v>
      </c>
      <c r="W86" s="149">
        <f t="shared" si="6"/>
        <v>-30829.979</v>
      </c>
      <c r="X86" s="151">
        <f>S86*Facture_pour_Orange!$K$142+Fichier_de_calcul!Q86*Facture_pour_Orange!$K$144+Fichier_de_calcul!U86*Facture_pour_Orange!$K$172</f>
        <v>-15442.29798</v>
      </c>
      <c r="Y86" s="152"/>
      <c r="Z86" s="151">
        <f t="shared" si="2"/>
        <v>417234.5271</v>
      </c>
      <c r="AA86" s="149">
        <f t="shared" si="3"/>
        <v>75102.21487</v>
      </c>
      <c r="AB86" s="149">
        <f t="shared" si="4"/>
        <v>492336.7419</v>
      </c>
      <c r="AC86" s="150"/>
      <c r="AD86" s="153"/>
      <c r="AE86" s="154"/>
      <c r="AF86" s="155"/>
      <c r="AG86" s="155"/>
      <c r="AH86" s="160"/>
      <c r="AI86" s="155"/>
      <c r="AJ86" s="155"/>
      <c r="AK86" s="161"/>
      <c r="AL86" s="155"/>
      <c r="AM86" s="162"/>
      <c r="AN86" s="155"/>
      <c r="AO86" s="158"/>
      <c r="AP86" s="158"/>
      <c r="AQ86" s="158"/>
      <c r="AR86" s="152"/>
      <c r="AS86" s="152"/>
      <c r="AT86" s="152"/>
      <c r="AU86" s="152"/>
      <c r="AV86" s="152"/>
      <c r="AW86" s="152"/>
      <c r="AX86" s="152"/>
      <c r="AY86" s="152"/>
      <c r="AZ86" s="152"/>
      <c r="BA86" s="152"/>
      <c r="BB86" s="152"/>
      <c r="BC86" s="152"/>
      <c r="BD86" s="152"/>
      <c r="BE86" s="152"/>
      <c r="BF86" s="152"/>
      <c r="BG86" s="152"/>
      <c r="BH86" s="152"/>
      <c r="BI86" s="152"/>
      <c r="BJ86" s="152"/>
      <c r="BK86" s="152"/>
    </row>
    <row r="87" ht="10.5" customHeight="1">
      <c r="A87" s="144">
        <v>83.0</v>
      </c>
      <c r="B87" s="144" t="s">
        <v>322</v>
      </c>
      <c r="C87" s="144" t="s">
        <v>323</v>
      </c>
      <c r="D87" s="159" t="s">
        <v>324</v>
      </c>
      <c r="E87" s="146" t="s">
        <v>0</v>
      </c>
      <c r="F87" s="147"/>
      <c r="G87" s="149" t="s">
        <v>102</v>
      </c>
      <c r="H87" s="149"/>
      <c r="I87" s="149" t="s">
        <v>0</v>
      </c>
      <c r="J87" s="149" t="s">
        <v>0</v>
      </c>
      <c r="K87" s="149" t="s">
        <v>111</v>
      </c>
      <c r="L87" s="149" t="s">
        <v>38</v>
      </c>
      <c r="M87" s="149" t="s">
        <v>42</v>
      </c>
      <c r="N87" s="149">
        <v>4500.0</v>
      </c>
      <c r="O87" s="149" t="s">
        <v>28</v>
      </c>
      <c r="P87" s="150"/>
      <c r="Q87" s="149">
        <f>IFERROR(SUMPRODUCT((Price_Catalogue_Indexation!$O$5:$AS$5=Fichier_de_calcul!Q$4)*(Price_Catalogue_Indexation!$O$6:$AS$6=Fichier_de_calcul!$L87)*(Price_Catalogue_Indexation!$O$7:$AS$7=Fichier_de_calcul!$M87)*(Price_Catalogue_Indexation!$A$14:$A$219=Fichier_de_calcul!$O87)*(Price_Catalogue_Indexation!$C$14:$C$219=Fichier_de_calcul!$N87)*(Price_Catalogue_Indexation!$O$14:$AS$219)),0)</f>
        <v>43437.93551</v>
      </c>
      <c r="R87" s="149">
        <f>IFERROR(SUMPRODUCT((Price_Catalogue_Indexation!$O$5:$AS$5=Fichier_de_calcul!R$4)*(Price_Catalogue_Indexation!$O$6:$AS$6=Fichier_de_calcul!$L87)*(Price_Catalogue_Indexation!$O$7:$AS$7=Fichier_de_calcul!$M87)*(Price_Catalogue_Indexation!$A$14:$A$219=Fichier_de_calcul!$O87)*(Price_Catalogue_Indexation!$C$14:$C$219=Fichier_de_calcul!$N87)*(Price_Catalogue_Indexation!$O$14:$AS$219)),0)</f>
        <v>429523.3267</v>
      </c>
      <c r="S87" s="149">
        <f>IFERROR(SUMPRODUCT((Price_Catalogue_Indexation!$O$5:$AS$5=Fichier_de_calcul!S$4)*(Price_Catalogue_Indexation!$O$6:$AS$6=Fichier_de_calcul!$L87)*(Price_Catalogue_Indexation!$O$7:$AS$7=Fichier_de_calcul!$M87)*(Price_Catalogue_Indexation!$A$14:$A$219=Fichier_de_calcul!$O87)*(Price_Catalogue_Indexation!$C$14:$C$219=Fichier_de_calcul!$N87)*(Price_Catalogue_Indexation!$O$14:$AS$219)),0)</f>
        <v>294673.2862</v>
      </c>
      <c r="T87" s="150"/>
      <c r="U87" s="149">
        <f>IF(E87="YES",'Autres_hypothèses'!$E$3,0)</f>
        <v>26225.58067</v>
      </c>
      <c r="V87" s="149">
        <f>IF(J87="YES",'Autres_hypothèses'!$E$4,0)</f>
        <v>75000</v>
      </c>
      <c r="W87" s="149">
        <f t="shared" si="6"/>
        <v>-30829.979</v>
      </c>
      <c r="X87" s="151">
        <f>S87*Facture_pour_Orange!$K$142+Fichier_de_calcul!Q87*Facture_pour_Orange!$K$144+Fichier_de_calcul!U87*Facture_pour_Orange!$K$172</f>
        <v>-16879.4361</v>
      </c>
      <c r="Y87" s="152"/>
      <c r="Z87" s="151">
        <f t="shared" si="2"/>
        <v>821150.714</v>
      </c>
      <c r="AA87" s="149">
        <f t="shared" si="3"/>
        <v>147807.1285</v>
      </c>
      <c r="AB87" s="149">
        <f t="shared" si="4"/>
        <v>968957.8425</v>
      </c>
      <c r="AC87" s="150"/>
      <c r="AD87" s="153"/>
      <c r="AE87" s="154"/>
      <c r="AF87" s="155"/>
      <c r="AG87" s="155"/>
      <c r="AH87" s="160"/>
      <c r="AI87" s="155"/>
      <c r="AJ87" s="155"/>
      <c r="AK87" s="161"/>
      <c r="AL87" s="155"/>
      <c r="AM87" s="162"/>
      <c r="AN87" s="155"/>
      <c r="AO87" s="158"/>
      <c r="AP87" s="158"/>
      <c r="AQ87" s="158"/>
      <c r="AR87" s="152"/>
      <c r="AS87" s="152"/>
      <c r="AT87" s="152"/>
      <c r="AU87" s="152"/>
      <c r="AV87" s="152"/>
      <c r="AW87" s="152"/>
      <c r="AX87" s="152"/>
      <c r="AY87" s="152"/>
      <c r="AZ87" s="152"/>
      <c r="BA87" s="152"/>
      <c r="BB87" s="152"/>
      <c r="BC87" s="152"/>
      <c r="BD87" s="152"/>
      <c r="BE87" s="152"/>
      <c r="BF87" s="152"/>
      <c r="BG87" s="152"/>
      <c r="BH87" s="152"/>
      <c r="BI87" s="152"/>
      <c r="BJ87" s="152"/>
      <c r="BK87" s="152"/>
    </row>
    <row r="88" ht="10.5" customHeight="1">
      <c r="A88" s="144">
        <v>84.0</v>
      </c>
      <c r="B88" s="144" t="s">
        <v>325</v>
      </c>
      <c r="C88" s="144" t="s">
        <v>326</v>
      </c>
      <c r="D88" s="159" t="s">
        <v>327</v>
      </c>
      <c r="E88" s="146" t="s">
        <v>0</v>
      </c>
      <c r="F88" s="147"/>
      <c r="G88" s="149" t="s">
        <v>102</v>
      </c>
      <c r="H88" s="149"/>
      <c r="I88" s="149" t="s">
        <v>0</v>
      </c>
      <c r="J88" s="149" t="s">
        <v>138</v>
      </c>
      <c r="K88" s="149" t="s">
        <v>111</v>
      </c>
      <c r="L88" s="149" t="s">
        <v>38</v>
      </c>
      <c r="M88" s="149" t="s">
        <v>15</v>
      </c>
      <c r="N88" s="149">
        <v>2500.0</v>
      </c>
      <c r="O88" s="149" t="s">
        <v>30</v>
      </c>
      <c r="P88" s="150"/>
      <c r="Q88" s="149">
        <f>IFERROR(SUMPRODUCT((Price_Catalogue_Indexation!$O$5:$AS$5=Fichier_de_calcul!Q$4)*(Price_Catalogue_Indexation!$O$6:$AS$6=Fichier_de_calcul!$L88)*(Price_Catalogue_Indexation!$O$7:$AS$7=Fichier_de_calcul!$M88)*(Price_Catalogue_Indexation!$A$14:$A$219=Fichier_de_calcul!$O88)*(Price_Catalogue_Indexation!$C$14:$C$219=Fichier_de_calcul!$N88)*(Price_Catalogue_Indexation!$O$14:$AS$219)),0)</f>
        <v>43712.60131</v>
      </c>
      <c r="R88" s="149">
        <f>IFERROR(SUMPRODUCT((Price_Catalogue_Indexation!$O$5:$AS$5=Fichier_de_calcul!R$4)*(Price_Catalogue_Indexation!$O$6:$AS$6=Fichier_de_calcul!$L88)*(Price_Catalogue_Indexation!$O$7:$AS$7=Fichier_de_calcul!$M88)*(Price_Catalogue_Indexation!$A$14:$A$219=Fichier_de_calcul!$O88)*(Price_Catalogue_Indexation!$C$14:$C$219=Fichier_de_calcul!$N88)*(Price_Catalogue_Indexation!$O$14:$AS$219)),0)</f>
        <v>225871.0911</v>
      </c>
      <c r="S88" s="149">
        <f>IFERROR(SUMPRODUCT((Price_Catalogue_Indexation!$O$5:$AS$5=Fichier_de_calcul!S$4)*(Price_Catalogue_Indexation!$O$6:$AS$6=Fichier_de_calcul!$L88)*(Price_Catalogue_Indexation!$O$7:$AS$7=Fichier_de_calcul!$M88)*(Price_Catalogue_Indexation!$A$14:$A$219=Fichier_de_calcul!$O88)*(Price_Catalogue_Indexation!$C$14:$C$219=Fichier_de_calcul!$N88)*(Price_Catalogue_Indexation!$O$14:$AS$219)),0)</f>
        <v>244648.6712</v>
      </c>
      <c r="T88" s="150"/>
      <c r="U88" s="149">
        <f>IF(E88="YES",'Autres_hypothèses'!$E$3,0)</f>
        <v>26225.58067</v>
      </c>
      <c r="V88" s="149">
        <v>0.0</v>
      </c>
      <c r="W88" s="149">
        <f t="shared" si="6"/>
        <v>-30829.979</v>
      </c>
      <c r="X88" s="151">
        <f>S88*Facture_pour_Orange!$K$142+Fichier_de_calcul!Q88*Facture_pour_Orange!$K$144+Fichier_de_calcul!U88*Facture_pour_Orange!$K$172</f>
        <v>-16434.12311</v>
      </c>
      <c r="Y88" s="152"/>
      <c r="Z88" s="151">
        <f t="shared" si="2"/>
        <v>493193.8422</v>
      </c>
      <c r="AA88" s="149">
        <f t="shared" si="3"/>
        <v>88774.89159</v>
      </c>
      <c r="AB88" s="149">
        <f t="shared" si="4"/>
        <v>581968.7338</v>
      </c>
      <c r="AC88" s="150"/>
      <c r="AD88" s="164" t="s">
        <v>197</v>
      </c>
      <c r="AE88" s="154"/>
      <c r="AF88" s="155"/>
      <c r="AG88" s="155"/>
      <c r="AH88" s="160"/>
      <c r="AI88" s="155"/>
      <c r="AJ88" s="155"/>
      <c r="AK88" s="161"/>
      <c r="AL88" s="155"/>
      <c r="AM88" s="162"/>
      <c r="AN88" s="155"/>
      <c r="AO88" s="158"/>
      <c r="AP88" s="158"/>
      <c r="AQ88" s="158"/>
      <c r="AR88" s="152"/>
      <c r="AS88" s="152"/>
      <c r="AT88" s="152"/>
      <c r="AU88" s="152"/>
      <c r="AV88" s="152"/>
      <c r="AW88" s="152"/>
      <c r="AX88" s="152"/>
      <c r="AY88" s="152"/>
      <c r="AZ88" s="152"/>
      <c r="BA88" s="152"/>
      <c r="BB88" s="152"/>
      <c r="BC88" s="152"/>
      <c r="BD88" s="152"/>
      <c r="BE88" s="152"/>
      <c r="BF88" s="152"/>
      <c r="BG88" s="152"/>
      <c r="BH88" s="152"/>
      <c r="BI88" s="152"/>
      <c r="BJ88" s="152"/>
      <c r="BK88" s="152"/>
    </row>
    <row r="89" ht="10.5" customHeight="1">
      <c r="A89" s="144">
        <v>85.0</v>
      </c>
      <c r="B89" s="144" t="s">
        <v>328</v>
      </c>
      <c r="C89" s="144" t="s">
        <v>329</v>
      </c>
      <c r="D89" s="145" t="s">
        <v>330</v>
      </c>
      <c r="E89" s="146" t="s">
        <v>0</v>
      </c>
      <c r="F89" s="147"/>
      <c r="G89" s="149" t="s">
        <v>102</v>
      </c>
      <c r="H89" s="149"/>
      <c r="I89" s="149" t="s">
        <v>0</v>
      </c>
      <c r="J89" s="149" t="s">
        <v>0</v>
      </c>
      <c r="K89" s="149" t="s">
        <v>111</v>
      </c>
      <c r="L89" s="149" t="s">
        <v>13</v>
      </c>
      <c r="M89" s="149" t="s">
        <v>15</v>
      </c>
      <c r="N89" s="149">
        <v>3000.0</v>
      </c>
      <c r="O89" s="149" t="s">
        <v>27</v>
      </c>
      <c r="P89" s="150"/>
      <c r="Q89" s="149">
        <f>IFERROR(SUMPRODUCT((Price_Catalogue_Indexation!$O$5:$AS$5=Fichier_de_calcul!Q$4)*(Price_Catalogue_Indexation!$O$6:$AS$6=Fichier_de_calcul!$L89)*(Price_Catalogue_Indexation!$O$7:$AS$7=Fichier_de_calcul!$M89)*(Price_Catalogue_Indexation!$A$14:$A$219=Fichier_de_calcul!$O89)*(Price_Catalogue_Indexation!$C$14:$C$219=Fichier_de_calcul!$N89)*(Price_Catalogue_Indexation!$O$14:$AS$219)),0)</f>
        <v>43056.18596</v>
      </c>
      <c r="R89" s="149">
        <f>IFERROR(SUMPRODUCT((Price_Catalogue_Indexation!$O$5:$AS$5=Fichier_de_calcul!R$4)*(Price_Catalogue_Indexation!$O$6:$AS$6=Fichier_de_calcul!$L89)*(Price_Catalogue_Indexation!$O$7:$AS$7=Fichier_de_calcul!$M89)*(Price_Catalogue_Indexation!$A$14:$A$219=Fichier_de_calcul!$O89)*(Price_Catalogue_Indexation!$C$14:$C$219=Fichier_de_calcul!$N89)*(Price_Catalogue_Indexation!$O$14:$AS$219)),0)</f>
        <v>259992.2136</v>
      </c>
      <c r="S89" s="149">
        <f>IFERROR(SUMPRODUCT((Price_Catalogue_Indexation!$O$5:$AS$5=Fichier_de_calcul!S$4)*(Price_Catalogue_Indexation!$O$6:$AS$6=Fichier_de_calcul!$L89)*(Price_Catalogue_Indexation!$O$7:$AS$7=Fichier_de_calcul!$M89)*(Price_Catalogue_Indexation!$A$14:$A$219=Fichier_de_calcul!$O89)*(Price_Catalogue_Indexation!$C$14:$C$219=Fichier_de_calcul!$N89)*(Price_Catalogue_Indexation!$O$14:$AS$219)),0)</f>
        <v>182920.3309</v>
      </c>
      <c r="T89" s="150"/>
      <c r="U89" s="149">
        <f>IF(E89="YES",'Autres_hypothèses'!$E$3,0)</f>
        <v>26225.58067</v>
      </c>
      <c r="V89" s="149">
        <f>IF(J89="YES",'Autres_hypothèses'!$E$4,0)</f>
        <v>75000</v>
      </c>
      <c r="W89" s="149">
        <f t="shared" si="6"/>
        <v>-30829.979</v>
      </c>
      <c r="X89" s="151">
        <f>S89*Facture_pour_Orange!$K$142+Fichier_de_calcul!Q89*Facture_pour_Orange!$K$144+Fichier_de_calcul!U89*Facture_pour_Orange!$K$172</f>
        <v>-15685.55663</v>
      </c>
      <c r="Y89" s="152"/>
      <c r="Z89" s="151">
        <f t="shared" si="2"/>
        <v>540678.7755</v>
      </c>
      <c r="AA89" s="149">
        <f t="shared" si="3"/>
        <v>97322.17959</v>
      </c>
      <c r="AB89" s="149">
        <f t="shared" si="4"/>
        <v>638000.9551</v>
      </c>
      <c r="AC89" s="150"/>
      <c r="AD89" s="153"/>
      <c r="AE89" s="154"/>
      <c r="AF89" s="155"/>
      <c r="AG89" s="155"/>
      <c r="AH89" s="160"/>
      <c r="AI89" s="155"/>
      <c r="AJ89" s="155"/>
      <c r="AK89" s="161"/>
      <c r="AL89" s="155"/>
      <c r="AM89" s="162"/>
      <c r="AN89" s="155"/>
      <c r="AO89" s="158"/>
      <c r="AP89" s="158"/>
      <c r="AQ89" s="158"/>
      <c r="AR89" s="152"/>
      <c r="AS89" s="152"/>
      <c r="AT89" s="152"/>
      <c r="AU89" s="152"/>
      <c r="AV89" s="152"/>
      <c r="AW89" s="152"/>
      <c r="AX89" s="152"/>
      <c r="AY89" s="152"/>
      <c r="AZ89" s="152"/>
      <c r="BA89" s="152"/>
      <c r="BB89" s="152"/>
      <c r="BC89" s="152"/>
      <c r="BD89" s="152"/>
      <c r="BE89" s="152"/>
      <c r="BF89" s="152"/>
      <c r="BG89" s="152"/>
      <c r="BH89" s="152"/>
      <c r="BI89" s="152"/>
      <c r="BJ89" s="152"/>
      <c r="BK89" s="152"/>
    </row>
    <row r="90" ht="10.5" customHeight="1">
      <c r="A90" s="144">
        <v>86.0</v>
      </c>
      <c r="B90" s="144" t="s">
        <v>331</v>
      </c>
      <c r="C90" s="144" t="s">
        <v>332</v>
      </c>
      <c r="D90" s="159" t="s">
        <v>333</v>
      </c>
      <c r="E90" s="146" t="s">
        <v>0</v>
      </c>
      <c r="F90" s="147"/>
      <c r="G90" s="149" t="s">
        <v>102</v>
      </c>
      <c r="H90" s="149"/>
      <c r="I90" s="149" t="s">
        <v>0</v>
      </c>
      <c r="J90" s="149" t="s">
        <v>0</v>
      </c>
      <c r="K90" s="149" t="s">
        <v>111</v>
      </c>
      <c r="L90" s="149" t="s">
        <v>38</v>
      </c>
      <c r="M90" s="149" t="s">
        <v>42</v>
      </c>
      <c r="N90" s="149">
        <v>2500.0</v>
      </c>
      <c r="O90" s="149" t="s">
        <v>30</v>
      </c>
      <c r="P90" s="150"/>
      <c r="Q90" s="149">
        <f>IFERROR(SUMPRODUCT((Price_Catalogue_Indexation!$O$5:$AS$5=Fichier_de_calcul!Q$4)*(Price_Catalogue_Indexation!$O$6:$AS$6=Fichier_de_calcul!$L90)*(Price_Catalogue_Indexation!$O$7:$AS$7=Fichier_de_calcul!$M90)*(Price_Catalogue_Indexation!$A$14:$A$219=Fichier_de_calcul!$O90)*(Price_Catalogue_Indexation!$C$14:$C$219=Fichier_de_calcul!$N90)*(Price_Catalogue_Indexation!$O$14:$AS$219)),0)</f>
        <v>43649.559</v>
      </c>
      <c r="R90" s="149">
        <f>IFERROR(SUMPRODUCT((Price_Catalogue_Indexation!$O$5:$AS$5=Fichier_de_calcul!R$4)*(Price_Catalogue_Indexation!$O$6:$AS$6=Fichier_de_calcul!$L90)*(Price_Catalogue_Indexation!$O$7:$AS$7=Fichier_de_calcul!$M90)*(Price_Catalogue_Indexation!$A$14:$A$219=Fichier_de_calcul!$O90)*(Price_Catalogue_Indexation!$C$14:$C$219=Fichier_de_calcul!$N90)*(Price_Catalogue_Indexation!$O$14:$AS$219)),0)</f>
        <v>191256.5879</v>
      </c>
      <c r="S90" s="149">
        <f>IFERROR(SUMPRODUCT((Price_Catalogue_Indexation!$O$5:$AS$5=Fichier_de_calcul!S$4)*(Price_Catalogue_Indexation!$O$6:$AS$6=Fichier_de_calcul!$L90)*(Price_Catalogue_Indexation!$O$7:$AS$7=Fichier_de_calcul!$M90)*(Price_Catalogue_Indexation!$A$14:$A$219=Fichier_de_calcul!$O90)*(Price_Catalogue_Indexation!$C$14:$C$219=Fichier_de_calcul!$N90)*(Price_Catalogue_Indexation!$O$14:$AS$219)),0)</f>
        <v>238927.1412</v>
      </c>
      <c r="T90" s="150"/>
      <c r="U90" s="149">
        <f>IF(E90="YES",'Autres_hypothèses'!$E$3,0)</f>
        <v>26225.58067</v>
      </c>
      <c r="V90" s="149">
        <f>IF(J90="YES",'Autres_hypothèses'!$E$4,0)</f>
        <v>75000</v>
      </c>
      <c r="W90" s="149">
        <f t="shared" si="6"/>
        <v>-30829.979</v>
      </c>
      <c r="X90" s="151">
        <f>S90*Facture_pour_Orange!$K$142+Fichier_de_calcul!Q90*Facture_pour_Orange!$K$144+Fichier_de_calcul!U90*Facture_pour_Orange!$K$172</f>
        <v>-16364.29935</v>
      </c>
      <c r="Y90" s="152"/>
      <c r="Z90" s="151">
        <f t="shared" si="2"/>
        <v>527864.5904</v>
      </c>
      <c r="AA90" s="149">
        <f t="shared" si="3"/>
        <v>95015.62628</v>
      </c>
      <c r="AB90" s="149">
        <f t="shared" si="4"/>
        <v>622880.2167</v>
      </c>
      <c r="AC90" s="150"/>
      <c r="AD90" s="153"/>
      <c r="AE90" s="154"/>
      <c r="AF90" s="155"/>
      <c r="AG90" s="155"/>
      <c r="AH90" s="160"/>
      <c r="AI90" s="155"/>
      <c r="AJ90" s="155"/>
      <c r="AK90" s="161"/>
      <c r="AL90" s="155"/>
      <c r="AM90" s="162"/>
      <c r="AN90" s="155"/>
      <c r="AO90" s="158"/>
      <c r="AP90" s="158"/>
      <c r="AQ90" s="158"/>
      <c r="AR90" s="152"/>
      <c r="AS90" s="152"/>
      <c r="AT90" s="152"/>
      <c r="AU90" s="152"/>
      <c r="AV90" s="152"/>
      <c r="AW90" s="152"/>
      <c r="AX90" s="152"/>
      <c r="AY90" s="152"/>
      <c r="AZ90" s="152"/>
      <c r="BA90" s="152"/>
      <c r="BB90" s="152"/>
      <c r="BC90" s="152"/>
      <c r="BD90" s="152"/>
      <c r="BE90" s="152"/>
      <c r="BF90" s="152"/>
      <c r="BG90" s="152"/>
      <c r="BH90" s="152"/>
      <c r="BI90" s="152"/>
      <c r="BJ90" s="152"/>
      <c r="BK90" s="152"/>
    </row>
    <row r="91" ht="10.5" customHeight="1">
      <c r="A91" s="144">
        <v>87.0</v>
      </c>
      <c r="B91" s="144" t="s">
        <v>334</v>
      </c>
      <c r="C91" s="144" t="s">
        <v>335</v>
      </c>
      <c r="D91" s="159" t="s">
        <v>336</v>
      </c>
      <c r="E91" s="146" t="s">
        <v>0</v>
      </c>
      <c r="F91" s="147"/>
      <c r="G91" s="149" t="s">
        <v>102</v>
      </c>
      <c r="H91" s="149"/>
      <c r="I91" s="149" t="s">
        <v>0</v>
      </c>
      <c r="J91" s="149" t="s">
        <v>0</v>
      </c>
      <c r="K91" s="149" t="s">
        <v>111</v>
      </c>
      <c r="L91" s="149" t="s">
        <v>38</v>
      </c>
      <c r="M91" s="149" t="s">
        <v>42</v>
      </c>
      <c r="N91" s="149">
        <v>3500.0</v>
      </c>
      <c r="O91" s="149" t="s">
        <v>28</v>
      </c>
      <c r="P91" s="150"/>
      <c r="Q91" s="149">
        <f>IFERROR(SUMPRODUCT((Price_Catalogue_Indexation!$O$5:$AS$5=Fichier_de_calcul!Q$4)*(Price_Catalogue_Indexation!$O$6:$AS$6=Fichier_de_calcul!$L91)*(Price_Catalogue_Indexation!$O$7:$AS$7=Fichier_de_calcul!$M91)*(Price_Catalogue_Indexation!$A$14:$A$219=Fichier_de_calcul!$O91)*(Price_Catalogue_Indexation!$C$14:$C$219=Fichier_de_calcul!$N91)*(Price_Catalogue_Indexation!$O$14:$AS$219)),0)</f>
        <v>43056.18596</v>
      </c>
      <c r="R91" s="149">
        <f>IFERROR(SUMPRODUCT((Price_Catalogue_Indexation!$O$5:$AS$5=Fichier_de_calcul!R$4)*(Price_Catalogue_Indexation!$O$6:$AS$6=Fichier_de_calcul!$L91)*(Price_Catalogue_Indexation!$O$7:$AS$7=Fichier_de_calcul!$M91)*(Price_Catalogue_Indexation!$A$14:$A$219=Fichier_de_calcul!$O91)*(Price_Catalogue_Indexation!$C$14:$C$219=Fichier_de_calcul!$N91)*(Price_Catalogue_Indexation!$O$14:$AS$219)),0)</f>
        <v>338121.8782</v>
      </c>
      <c r="S91" s="149">
        <f>IFERROR(SUMPRODUCT((Price_Catalogue_Indexation!$O$5:$AS$5=Fichier_de_calcul!S$4)*(Price_Catalogue_Indexation!$O$6:$AS$6=Fichier_de_calcul!$L91)*(Price_Catalogue_Indexation!$O$7:$AS$7=Fichier_de_calcul!$M91)*(Price_Catalogue_Indexation!$A$14:$A$219=Fichier_de_calcul!$O91)*(Price_Catalogue_Indexation!$C$14:$C$219=Fichier_de_calcul!$N91)*(Price_Catalogue_Indexation!$O$14:$AS$219)),0)</f>
        <v>213900.9448</v>
      </c>
      <c r="T91" s="150"/>
      <c r="U91" s="149">
        <f>IF(E91="YES",'Autres_hypothèses'!$E$3,0)</f>
        <v>26225.58067</v>
      </c>
      <c r="V91" s="149">
        <f>IF(J91="YES",'Autres_hypothèses'!$E$4,0)</f>
        <v>75000</v>
      </c>
      <c r="W91" s="149">
        <f t="shared" si="6"/>
        <v>-30829.979</v>
      </c>
      <c r="X91" s="151">
        <f>S91*Facture_pour_Orange!$K$142+Fichier_de_calcul!Q91*Facture_pour_Orange!$K$144+Fichier_de_calcul!U91*Facture_pour_Orange!$K$172</f>
        <v>-15995.36277</v>
      </c>
      <c r="Y91" s="152"/>
      <c r="Z91" s="151">
        <f t="shared" si="2"/>
        <v>649479.2479</v>
      </c>
      <c r="AA91" s="149">
        <f t="shared" si="3"/>
        <v>116906.2646</v>
      </c>
      <c r="AB91" s="149">
        <f t="shared" si="4"/>
        <v>766385.5125</v>
      </c>
      <c r="AC91" s="150"/>
      <c r="AD91" s="153"/>
      <c r="AE91" s="154"/>
      <c r="AF91" s="155"/>
      <c r="AG91" s="155"/>
      <c r="AH91" s="160"/>
      <c r="AI91" s="155"/>
      <c r="AJ91" s="155"/>
      <c r="AK91" s="161"/>
      <c r="AL91" s="155"/>
      <c r="AM91" s="162"/>
      <c r="AN91" s="155"/>
      <c r="AO91" s="158"/>
      <c r="AP91" s="158"/>
      <c r="AQ91" s="158"/>
      <c r="AR91" s="152"/>
      <c r="AS91" s="152"/>
      <c r="AT91" s="152"/>
      <c r="AU91" s="152"/>
      <c r="AV91" s="152"/>
      <c r="AW91" s="152"/>
      <c r="AX91" s="152"/>
      <c r="AY91" s="152"/>
      <c r="AZ91" s="152"/>
      <c r="BA91" s="152"/>
      <c r="BB91" s="152"/>
      <c r="BC91" s="152"/>
      <c r="BD91" s="152"/>
      <c r="BE91" s="152"/>
      <c r="BF91" s="152"/>
      <c r="BG91" s="152"/>
      <c r="BH91" s="152"/>
      <c r="BI91" s="152"/>
      <c r="BJ91" s="152"/>
      <c r="BK91" s="152"/>
    </row>
    <row r="92" ht="10.5" customHeight="1">
      <c r="A92" s="144">
        <v>88.0</v>
      </c>
      <c r="B92" s="144" t="s">
        <v>337</v>
      </c>
      <c r="C92" s="144" t="s">
        <v>338</v>
      </c>
      <c r="D92" s="145" t="s">
        <v>339</v>
      </c>
      <c r="E92" s="146" t="s">
        <v>0</v>
      </c>
      <c r="F92" s="147"/>
      <c r="G92" s="149" t="s">
        <v>102</v>
      </c>
      <c r="H92" s="149"/>
      <c r="I92" s="149" t="s">
        <v>0</v>
      </c>
      <c r="J92" s="149" t="s">
        <v>0</v>
      </c>
      <c r="K92" s="149" t="s">
        <v>111</v>
      </c>
      <c r="L92" s="149" t="s">
        <v>38</v>
      </c>
      <c r="M92" s="149" t="s">
        <v>42</v>
      </c>
      <c r="N92" s="149">
        <v>3000.0</v>
      </c>
      <c r="O92" s="149" t="s">
        <v>30</v>
      </c>
      <c r="P92" s="150"/>
      <c r="Q92" s="149">
        <f>IFERROR(SUMPRODUCT((Price_Catalogue_Indexation!$O$5:$AS$5=Fichier_de_calcul!Q$4)*(Price_Catalogue_Indexation!$O$6:$AS$6=Fichier_de_calcul!$L92)*(Price_Catalogue_Indexation!$O$7:$AS$7=Fichier_de_calcul!$M92)*(Price_Catalogue_Indexation!$A$14:$A$219=Fichier_de_calcul!$O92)*(Price_Catalogue_Indexation!$C$14:$C$219=Fichier_de_calcul!$N92)*(Price_Catalogue_Indexation!$O$14:$AS$219)),0)</f>
        <v>43712.60131</v>
      </c>
      <c r="R92" s="149">
        <f>IFERROR(SUMPRODUCT((Price_Catalogue_Indexation!$O$5:$AS$5=Fichier_de_calcul!R$4)*(Price_Catalogue_Indexation!$O$6:$AS$6=Fichier_de_calcul!$L92)*(Price_Catalogue_Indexation!$O$7:$AS$7=Fichier_de_calcul!$M92)*(Price_Catalogue_Indexation!$A$14:$A$219=Fichier_de_calcul!$O92)*(Price_Catalogue_Indexation!$C$14:$C$219=Fichier_de_calcul!$N92)*(Price_Catalogue_Indexation!$O$14:$AS$219)),0)</f>
        <v>225810.1148</v>
      </c>
      <c r="S92" s="149">
        <f>IFERROR(SUMPRODUCT((Price_Catalogue_Indexation!$O$5:$AS$5=Fichier_de_calcul!S$4)*(Price_Catalogue_Indexation!$O$6:$AS$6=Fichier_de_calcul!$L92)*(Price_Catalogue_Indexation!$O$7:$AS$7=Fichier_de_calcul!$M92)*(Price_Catalogue_Indexation!$A$14:$A$219=Fichier_de_calcul!$O92)*(Price_Catalogue_Indexation!$C$14:$C$219=Fichier_de_calcul!$N92)*(Price_Catalogue_Indexation!$O$14:$AS$219)),0)</f>
        <v>244625.3379</v>
      </c>
      <c r="T92" s="150"/>
      <c r="U92" s="149">
        <f>IF(E92="YES",'Autres_hypothèses'!$E$3,0)</f>
        <v>26225.58067</v>
      </c>
      <c r="V92" s="149">
        <f>IF(J92="YES",'Autres_hypothèses'!$E$4,0)</f>
        <v>75000</v>
      </c>
      <c r="W92" s="149">
        <f t="shared" si="6"/>
        <v>-30829.979</v>
      </c>
      <c r="X92" s="151">
        <f>S92*Facture_pour_Orange!$K$142+Fichier_de_calcul!Q92*Facture_pour_Orange!$K$144+Fichier_de_calcul!U92*Facture_pour_Orange!$K$172</f>
        <v>-16433.88978</v>
      </c>
      <c r="Y92" s="152"/>
      <c r="Z92" s="151">
        <f t="shared" si="2"/>
        <v>568109.7659</v>
      </c>
      <c r="AA92" s="149">
        <f t="shared" si="3"/>
        <v>102259.7579</v>
      </c>
      <c r="AB92" s="149">
        <f t="shared" si="4"/>
        <v>670369.5238</v>
      </c>
      <c r="AC92" s="150"/>
      <c r="AD92" s="153"/>
      <c r="AE92" s="154"/>
      <c r="AF92" s="155"/>
      <c r="AG92" s="155"/>
      <c r="AH92" s="160"/>
      <c r="AI92" s="155"/>
      <c r="AJ92" s="155"/>
      <c r="AK92" s="161"/>
      <c r="AL92" s="155"/>
      <c r="AM92" s="162"/>
      <c r="AN92" s="155"/>
      <c r="AO92" s="158"/>
      <c r="AP92" s="158"/>
      <c r="AQ92" s="158"/>
      <c r="AR92" s="152"/>
      <c r="AS92" s="152"/>
      <c r="AT92" s="152"/>
      <c r="AU92" s="152"/>
      <c r="AV92" s="152"/>
      <c r="AW92" s="152"/>
      <c r="AX92" s="152"/>
      <c r="AY92" s="152"/>
      <c r="AZ92" s="152"/>
      <c r="BA92" s="152"/>
      <c r="BB92" s="152"/>
      <c r="BC92" s="152"/>
      <c r="BD92" s="152"/>
      <c r="BE92" s="152"/>
      <c r="BF92" s="152"/>
      <c r="BG92" s="152"/>
      <c r="BH92" s="152"/>
      <c r="BI92" s="152"/>
      <c r="BJ92" s="152"/>
      <c r="BK92" s="152"/>
    </row>
    <row r="93" ht="10.5" customHeight="1">
      <c r="A93" s="144">
        <v>89.0</v>
      </c>
      <c r="B93" s="144" t="s">
        <v>340</v>
      </c>
      <c r="C93" s="144" t="s">
        <v>341</v>
      </c>
      <c r="D93" s="159" t="s">
        <v>342</v>
      </c>
      <c r="E93" s="146" t="s">
        <v>0</v>
      </c>
      <c r="F93" s="147"/>
      <c r="G93" s="149" t="s">
        <v>102</v>
      </c>
      <c r="H93" s="149"/>
      <c r="I93" s="149" t="s">
        <v>0</v>
      </c>
      <c r="J93" s="149" t="s">
        <v>0</v>
      </c>
      <c r="K93" s="149" t="s">
        <v>111</v>
      </c>
      <c r="L93" s="149" t="s">
        <v>38</v>
      </c>
      <c r="M93" s="149" t="s">
        <v>42</v>
      </c>
      <c r="N93" s="149">
        <v>3500.0</v>
      </c>
      <c r="O93" s="149" t="s">
        <v>27</v>
      </c>
      <c r="P93" s="150"/>
      <c r="Q93" s="149">
        <f>IFERROR(SUMPRODUCT((Price_Catalogue_Indexation!$O$5:$AS$5=Fichier_de_calcul!Q$4)*(Price_Catalogue_Indexation!$O$6:$AS$6=Fichier_de_calcul!$L93)*(Price_Catalogue_Indexation!$O$7:$AS$7=Fichier_de_calcul!$M93)*(Price_Catalogue_Indexation!$A$14:$A$219=Fichier_de_calcul!$O93)*(Price_Catalogue_Indexation!$C$14:$C$219=Fichier_de_calcul!$N93)*(Price_Catalogue_Indexation!$O$14:$AS$219)),0)</f>
        <v>43056.18596</v>
      </c>
      <c r="R93" s="149">
        <f>IFERROR(SUMPRODUCT((Price_Catalogue_Indexation!$O$5:$AS$5=Fichier_de_calcul!R$4)*(Price_Catalogue_Indexation!$O$6:$AS$6=Fichier_de_calcul!$L93)*(Price_Catalogue_Indexation!$O$7:$AS$7=Fichier_de_calcul!$M93)*(Price_Catalogue_Indexation!$A$14:$A$219=Fichier_de_calcul!$O93)*(Price_Catalogue_Indexation!$C$14:$C$219=Fichier_de_calcul!$N93)*(Price_Catalogue_Indexation!$O$14:$AS$219)),0)</f>
        <v>259992.2136</v>
      </c>
      <c r="S93" s="149">
        <f>IFERROR(SUMPRODUCT((Price_Catalogue_Indexation!$O$5:$AS$5=Fichier_de_calcul!S$4)*(Price_Catalogue_Indexation!$O$6:$AS$6=Fichier_de_calcul!$L93)*(Price_Catalogue_Indexation!$O$7:$AS$7=Fichier_de_calcul!$M93)*(Price_Catalogue_Indexation!$A$14:$A$219=Fichier_de_calcul!$O93)*(Price_Catalogue_Indexation!$C$14:$C$219=Fichier_de_calcul!$N93)*(Price_Catalogue_Indexation!$O$14:$AS$219)),0)</f>
        <v>182873.6642</v>
      </c>
      <c r="T93" s="150"/>
      <c r="U93" s="149">
        <f>IF(E93="YES",'Autres_hypothèses'!$E$3,0)</f>
        <v>26225.58067</v>
      </c>
      <c r="V93" s="149">
        <f>IF(J93="YES",'Autres_hypothèses'!$E$4,0)</f>
        <v>75000</v>
      </c>
      <c r="W93" s="149">
        <f t="shared" si="6"/>
        <v>-30829.979</v>
      </c>
      <c r="X93" s="151">
        <f>S93*Facture_pour_Orange!$K$142+Fichier_de_calcul!Q93*Facture_pour_Orange!$K$144+Fichier_de_calcul!U93*Facture_pour_Orange!$K$172</f>
        <v>-15685.08997</v>
      </c>
      <c r="Y93" s="152"/>
      <c r="Z93" s="151">
        <f t="shared" si="2"/>
        <v>540632.5755</v>
      </c>
      <c r="AA93" s="149">
        <f t="shared" si="3"/>
        <v>97313.86359</v>
      </c>
      <c r="AB93" s="149">
        <f t="shared" si="4"/>
        <v>637946.4391</v>
      </c>
      <c r="AC93" s="150"/>
      <c r="AD93" s="153"/>
      <c r="AE93" s="154"/>
      <c r="AF93" s="155"/>
      <c r="AG93" s="155"/>
      <c r="AH93" s="160"/>
      <c r="AI93" s="155"/>
      <c r="AJ93" s="155"/>
      <c r="AK93" s="161"/>
      <c r="AL93" s="155"/>
      <c r="AM93" s="162"/>
      <c r="AN93" s="155"/>
      <c r="AO93" s="158"/>
      <c r="AP93" s="158"/>
      <c r="AQ93" s="158"/>
      <c r="AR93" s="152"/>
      <c r="AS93" s="152"/>
      <c r="AT93" s="152"/>
      <c r="AU93" s="152"/>
      <c r="AV93" s="152"/>
      <c r="AW93" s="152"/>
      <c r="AX93" s="152"/>
      <c r="AY93" s="152"/>
      <c r="AZ93" s="152"/>
      <c r="BA93" s="152"/>
      <c r="BB93" s="152"/>
      <c r="BC93" s="152"/>
      <c r="BD93" s="152"/>
      <c r="BE93" s="152"/>
      <c r="BF93" s="152"/>
      <c r="BG93" s="152"/>
      <c r="BH93" s="152"/>
      <c r="BI93" s="152"/>
      <c r="BJ93" s="152"/>
      <c r="BK93" s="152"/>
    </row>
    <row r="94" ht="10.5" customHeight="1">
      <c r="A94" s="144">
        <v>90.0</v>
      </c>
      <c r="B94" s="144" t="s">
        <v>343</v>
      </c>
      <c r="C94" s="144" t="s">
        <v>344</v>
      </c>
      <c r="D94" s="159" t="s">
        <v>345</v>
      </c>
      <c r="E94" s="146" t="s">
        <v>0</v>
      </c>
      <c r="F94" s="147"/>
      <c r="G94" s="149" t="s">
        <v>102</v>
      </c>
      <c r="H94" s="149"/>
      <c r="I94" s="149" t="s">
        <v>0</v>
      </c>
      <c r="J94" s="149" t="s">
        <v>0</v>
      </c>
      <c r="K94" s="149" t="s">
        <v>111</v>
      </c>
      <c r="L94" s="149" t="s">
        <v>38</v>
      </c>
      <c r="M94" s="149" t="s">
        <v>42</v>
      </c>
      <c r="N94" s="149">
        <v>500.0</v>
      </c>
      <c r="O94" s="149" t="s">
        <v>30</v>
      </c>
      <c r="P94" s="150"/>
      <c r="Q94" s="149">
        <f>IFERROR(SUMPRODUCT((Price_Catalogue_Indexation!$O$5:$AS$5=Fichier_de_calcul!Q$4)*(Price_Catalogue_Indexation!$O$6:$AS$6=Fichier_de_calcul!$L94)*(Price_Catalogue_Indexation!$O$7:$AS$7=Fichier_de_calcul!$M94)*(Price_Catalogue_Indexation!$A$14:$A$219=Fichier_de_calcul!$O94)*(Price_Catalogue_Indexation!$C$14:$C$219=Fichier_de_calcul!$N94)*(Price_Catalogue_Indexation!$O$14:$AS$219)),0)</f>
        <v>43147.60072</v>
      </c>
      <c r="R94" s="149">
        <f>IFERROR(SUMPRODUCT((Price_Catalogue_Indexation!$O$5:$AS$5=Fichier_de_calcul!R$4)*(Price_Catalogue_Indexation!$O$6:$AS$6=Fichier_de_calcul!$L94)*(Price_Catalogue_Indexation!$O$7:$AS$7=Fichier_de_calcul!$M94)*(Price_Catalogue_Indexation!$A$14:$A$219=Fichier_de_calcul!$O94)*(Price_Catalogue_Indexation!$C$14:$C$219=Fichier_de_calcul!$N94)*(Price_Catalogue_Indexation!$O$14:$AS$219)),0)</f>
        <v>53015.61811</v>
      </c>
      <c r="S94" s="149">
        <f>IFERROR(SUMPRODUCT((Price_Catalogue_Indexation!$O$5:$AS$5=Fichier_de_calcul!S$4)*(Price_Catalogue_Indexation!$O$6:$AS$6=Fichier_de_calcul!$L94)*(Price_Catalogue_Indexation!$O$7:$AS$7=Fichier_de_calcul!$M94)*(Price_Catalogue_Indexation!$A$14:$A$219=Fichier_de_calcul!$O94)*(Price_Catalogue_Indexation!$C$14:$C$219=Fichier_de_calcul!$N94)*(Price_Catalogue_Indexation!$O$14:$AS$219)),0)</f>
        <v>192798.374</v>
      </c>
      <c r="T94" s="150"/>
      <c r="U94" s="149">
        <f>IF(E94="YES",'Autres_hypothèses'!$E$3,0)</f>
        <v>26225.58067</v>
      </c>
      <c r="V94" s="149">
        <f>IF(J94="YES",'Autres_hypothèses'!$E$4,0)</f>
        <v>75000</v>
      </c>
      <c r="W94" s="149">
        <f t="shared" si="6"/>
        <v>-30829.979</v>
      </c>
      <c r="X94" s="151">
        <f>S94*Facture_pour_Orange!$K$142+Fichier_de_calcul!Q94*Facture_pour_Orange!$K$144+Fichier_de_calcul!U94*Facture_pour_Orange!$K$172</f>
        <v>-15802.62002</v>
      </c>
      <c r="Y94" s="152"/>
      <c r="Z94" s="151">
        <f t="shared" si="2"/>
        <v>343554.5745</v>
      </c>
      <c r="AA94" s="149">
        <f t="shared" si="3"/>
        <v>61839.82341</v>
      </c>
      <c r="AB94" s="149">
        <f t="shared" si="4"/>
        <v>405394.3979</v>
      </c>
      <c r="AC94" s="150"/>
      <c r="AD94" s="153"/>
      <c r="AE94" s="154"/>
      <c r="AF94" s="155"/>
      <c r="AG94" s="155"/>
      <c r="AH94" s="160"/>
      <c r="AI94" s="155"/>
      <c r="AJ94" s="155"/>
      <c r="AK94" s="161"/>
      <c r="AL94" s="155"/>
      <c r="AM94" s="162"/>
      <c r="AN94" s="155"/>
      <c r="AO94" s="158"/>
      <c r="AP94" s="158"/>
      <c r="AQ94" s="158"/>
      <c r="AR94" s="152"/>
      <c r="AS94" s="152"/>
      <c r="AT94" s="152"/>
      <c r="AU94" s="152"/>
      <c r="AV94" s="152"/>
      <c r="AW94" s="152"/>
      <c r="AX94" s="152"/>
      <c r="AY94" s="152"/>
      <c r="AZ94" s="152"/>
      <c r="BA94" s="152"/>
      <c r="BB94" s="152"/>
      <c r="BC94" s="152"/>
      <c r="BD94" s="152"/>
      <c r="BE94" s="152"/>
      <c r="BF94" s="152"/>
      <c r="BG94" s="152"/>
      <c r="BH94" s="152"/>
      <c r="BI94" s="152"/>
      <c r="BJ94" s="152"/>
      <c r="BK94" s="152"/>
    </row>
    <row r="95" ht="10.5" customHeight="1">
      <c r="A95" s="144">
        <v>91.0</v>
      </c>
      <c r="B95" s="144" t="s">
        <v>346</v>
      </c>
      <c r="C95" s="144" t="s">
        <v>347</v>
      </c>
      <c r="D95" s="145" t="s">
        <v>348</v>
      </c>
      <c r="E95" s="146" t="s">
        <v>0</v>
      </c>
      <c r="F95" s="147"/>
      <c r="G95" s="149" t="s">
        <v>102</v>
      </c>
      <c r="H95" s="149"/>
      <c r="I95" s="149" t="s">
        <v>0</v>
      </c>
      <c r="J95" s="149" t="s">
        <v>0</v>
      </c>
      <c r="K95" s="149" t="s">
        <v>111</v>
      </c>
      <c r="L95" s="149" t="s">
        <v>13</v>
      </c>
      <c r="M95" s="149" t="s">
        <v>42</v>
      </c>
      <c r="N95" s="149">
        <v>3000.0</v>
      </c>
      <c r="O95" s="149" t="s">
        <v>27</v>
      </c>
      <c r="P95" s="150"/>
      <c r="Q95" s="149">
        <f>IFERROR(SUMPRODUCT((Price_Catalogue_Indexation!$O$5:$AS$5=Fichier_de_calcul!Q$4)*(Price_Catalogue_Indexation!$O$6:$AS$6=Fichier_de_calcul!$L95)*(Price_Catalogue_Indexation!$O$7:$AS$7=Fichier_de_calcul!$M95)*(Price_Catalogue_Indexation!$A$14:$A$219=Fichier_de_calcul!$O95)*(Price_Catalogue_Indexation!$C$14:$C$219=Fichier_de_calcul!$N95)*(Price_Catalogue_Indexation!$O$14:$AS$219)),0)</f>
        <v>42991.17839</v>
      </c>
      <c r="R95" s="149">
        <f>IFERROR(SUMPRODUCT((Price_Catalogue_Indexation!$O$5:$AS$5=Fichier_de_calcul!R$4)*(Price_Catalogue_Indexation!$O$6:$AS$6=Fichier_de_calcul!$L95)*(Price_Catalogue_Indexation!$O$7:$AS$7=Fichier_de_calcul!$M95)*(Price_Catalogue_Indexation!$A$14:$A$219=Fichier_de_calcul!$O95)*(Price_Catalogue_Indexation!$C$14:$C$219=Fichier_de_calcul!$N95)*(Price_Catalogue_Indexation!$O$14:$AS$219)),0)</f>
        <v>225443.2731</v>
      </c>
      <c r="S95" s="149">
        <f>IFERROR(SUMPRODUCT((Price_Catalogue_Indexation!$O$5:$AS$5=Fichier_de_calcul!S$4)*(Price_Catalogue_Indexation!$O$6:$AS$6=Fichier_de_calcul!$L95)*(Price_Catalogue_Indexation!$O$7:$AS$7=Fichier_de_calcul!$M95)*(Price_Catalogue_Indexation!$A$14:$A$219=Fichier_de_calcul!$O95)*(Price_Catalogue_Indexation!$C$14:$C$219=Fichier_de_calcul!$N95)*(Price_Catalogue_Indexation!$O$14:$AS$219)),0)</f>
        <v>179536.6131</v>
      </c>
      <c r="T95" s="150"/>
      <c r="U95" s="149">
        <f>IF(E95="YES",'Autres_hypothèses'!$E$3,0)</f>
        <v>26225.58067</v>
      </c>
      <c r="V95" s="149">
        <f>IF(J95="YES",'Autres_hypothèses'!$E$4,0)</f>
        <v>75000</v>
      </c>
      <c r="W95" s="149">
        <f t="shared" si="6"/>
        <v>-30829.979</v>
      </c>
      <c r="X95" s="151">
        <f>S95*Facture_pour_Orange!$K$142+Fichier_de_calcul!Q95*Facture_pour_Orange!$K$144+Fichier_de_calcul!U95*Facture_pour_Orange!$K$172</f>
        <v>-15638.71794</v>
      </c>
      <c r="Y95" s="152"/>
      <c r="Z95" s="151">
        <f t="shared" si="2"/>
        <v>502727.9484</v>
      </c>
      <c r="AA95" s="149">
        <f t="shared" si="3"/>
        <v>90491.03071</v>
      </c>
      <c r="AB95" s="149">
        <f t="shared" si="4"/>
        <v>593218.9791</v>
      </c>
      <c r="AC95" s="150"/>
      <c r="AD95" s="153"/>
      <c r="AE95" s="154"/>
      <c r="AF95" s="155"/>
      <c r="AG95" s="155"/>
      <c r="AH95" s="160"/>
      <c r="AI95" s="155"/>
      <c r="AJ95" s="155"/>
      <c r="AK95" s="161"/>
      <c r="AL95" s="155"/>
      <c r="AM95" s="162"/>
      <c r="AN95" s="155"/>
      <c r="AO95" s="158"/>
      <c r="AP95" s="158"/>
      <c r="AQ95" s="158"/>
      <c r="AR95" s="152"/>
      <c r="AS95" s="152"/>
      <c r="AT95" s="152"/>
      <c r="AU95" s="152"/>
      <c r="AV95" s="152"/>
      <c r="AW95" s="152"/>
      <c r="AX95" s="152"/>
      <c r="AY95" s="152"/>
      <c r="AZ95" s="152"/>
      <c r="BA95" s="152"/>
      <c r="BB95" s="152"/>
      <c r="BC95" s="152"/>
      <c r="BD95" s="152"/>
      <c r="BE95" s="152"/>
      <c r="BF95" s="152"/>
      <c r="BG95" s="152"/>
      <c r="BH95" s="152"/>
      <c r="BI95" s="152"/>
      <c r="BJ95" s="152"/>
      <c r="BK95" s="152"/>
    </row>
    <row r="96" ht="10.5" customHeight="1">
      <c r="A96" s="144">
        <v>92.0</v>
      </c>
      <c r="B96" s="144" t="s">
        <v>349</v>
      </c>
      <c r="C96" s="144" t="s">
        <v>350</v>
      </c>
      <c r="D96" s="159" t="s">
        <v>351</v>
      </c>
      <c r="E96" s="146" t="s">
        <v>0</v>
      </c>
      <c r="F96" s="147"/>
      <c r="G96" s="149" t="s">
        <v>102</v>
      </c>
      <c r="H96" s="149"/>
      <c r="I96" s="149" t="s">
        <v>0</v>
      </c>
      <c r="J96" s="149" t="s">
        <v>0</v>
      </c>
      <c r="K96" s="149" t="s">
        <v>111</v>
      </c>
      <c r="L96" s="149" t="s">
        <v>38</v>
      </c>
      <c r="M96" s="149" t="s">
        <v>42</v>
      </c>
      <c r="N96" s="149">
        <v>2500.0</v>
      </c>
      <c r="O96" s="149" t="s">
        <v>30</v>
      </c>
      <c r="P96" s="150"/>
      <c r="Q96" s="149">
        <f>IFERROR(SUMPRODUCT((Price_Catalogue_Indexation!$O$5:$AS$5=Fichier_de_calcul!Q$4)*(Price_Catalogue_Indexation!$O$6:$AS$6=Fichier_de_calcul!$L96)*(Price_Catalogue_Indexation!$O$7:$AS$7=Fichier_de_calcul!$M96)*(Price_Catalogue_Indexation!$A$14:$A$219=Fichier_de_calcul!$O96)*(Price_Catalogue_Indexation!$C$14:$C$219=Fichier_de_calcul!$N96)*(Price_Catalogue_Indexation!$O$14:$AS$219)),0)</f>
        <v>43649.559</v>
      </c>
      <c r="R96" s="149">
        <f>IFERROR(SUMPRODUCT((Price_Catalogue_Indexation!$O$5:$AS$5=Fichier_de_calcul!R$4)*(Price_Catalogue_Indexation!$O$6:$AS$6=Fichier_de_calcul!$L96)*(Price_Catalogue_Indexation!$O$7:$AS$7=Fichier_de_calcul!$M96)*(Price_Catalogue_Indexation!$A$14:$A$219=Fichier_de_calcul!$O96)*(Price_Catalogue_Indexation!$C$14:$C$219=Fichier_de_calcul!$N96)*(Price_Catalogue_Indexation!$O$14:$AS$219)),0)</f>
        <v>191256.5879</v>
      </c>
      <c r="S96" s="149">
        <f>IFERROR(SUMPRODUCT((Price_Catalogue_Indexation!$O$5:$AS$5=Fichier_de_calcul!S$4)*(Price_Catalogue_Indexation!$O$6:$AS$6=Fichier_de_calcul!$L96)*(Price_Catalogue_Indexation!$O$7:$AS$7=Fichier_de_calcul!$M96)*(Price_Catalogue_Indexation!$A$14:$A$219=Fichier_de_calcul!$O96)*(Price_Catalogue_Indexation!$C$14:$C$219=Fichier_de_calcul!$N96)*(Price_Catalogue_Indexation!$O$14:$AS$219)),0)</f>
        <v>238927.1412</v>
      </c>
      <c r="T96" s="150"/>
      <c r="U96" s="149">
        <f>IF(E96="YES",'Autres_hypothèses'!$E$3,0)</f>
        <v>26225.58067</v>
      </c>
      <c r="V96" s="149">
        <f>IF(J96="YES",'Autres_hypothèses'!$E$4,0)</f>
        <v>75000</v>
      </c>
      <c r="W96" s="149">
        <f t="shared" si="6"/>
        <v>-30829.979</v>
      </c>
      <c r="X96" s="151">
        <f>S96*Facture_pour_Orange!$K$142+Fichier_de_calcul!Q96*Facture_pour_Orange!$K$144+Fichier_de_calcul!U96*Facture_pour_Orange!$K$172</f>
        <v>-16364.29935</v>
      </c>
      <c r="Y96" s="152"/>
      <c r="Z96" s="151">
        <f t="shared" si="2"/>
        <v>527864.5904</v>
      </c>
      <c r="AA96" s="149">
        <f t="shared" si="3"/>
        <v>95015.62628</v>
      </c>
      <c r="AB96" s="149">
        <f t="shared" si="4"/>
        <v>622880.2167</v>
      </c>
      <c r="AC96" s="150"/>
      <c r="AD96" s="153"/>
      <c r="AE96" s="154"/>
      <c r="AF96" s="155"/>
      <c r="AG96" s="155"/>
      <c r="AH96" s="160"/>
      <c r="AI96" s="155"/>
      <c r="AJ96" s="155"/>
      <c r="AK96" s="161"/>
      <c r="AL96" s="155"/>
      <c r="AM96" s="162"/>
      <c r="AN96" s="155"/>
      <c r="AO96" s="158"/>
      <c r="AP96" s="158"/>
      <c r="AQ96" s="158"/>
      <c r="AR96" s="152"/>
      <c r="AS96" s="152"/>
      <c r="AT96" s="152"/>
      <c r="AU96" s="152"/>
      <c r="AV96" s="152"/>
      <c r="AW96" s="152"/>
      <c r="AX96" s="152"/>
      <c r="AY96" s="152"/>
      <c r="AZ96" s="152"/>
      <c r="BA96" s="152"/>
      <c r="BB96" s="152"/>
      <c r="BC96" s="152"/>
      <c r="BD96" s="152"/>
      <c r="BE96" s="152"/>
      <c r="BF96" s="152"/>
      <c r="BG96" s="152"/>
      <c r="BH96" s="152"/>
      <c r="BI96" s="152"/>
      <c r="BJ96" s="152"/>
      <c r="BK96" s="152"/>
    </row>
    <row r="97" ht="10.5" customHeight="1">
      <c r="A97" s="144">
        <v>93.0</v>
      </c>
      <c r="B97" s="144" t="s">
        <v>352</v>
      </c>
      <c r="C97" s="144" t="s">
        <v>353</v>
      </c>
      <c r="D97" s="159" t="s">
        <v>354</v>
      </c>
      <c r="E97" s="146" t="s">
        <v>0</v>
      </c>
      <c r="F97" s="147"/>
      <c r="G97" s="149" t="s">
        <v>102</v>
      </c>
      <c r="H97" s="149"/>
      <c r="I97" s="149" t="s">
        <v>0</v>
      </c>
      <c r="J97" s="149" t="s">
        <v>0</v>
      </c>
      <c r="K97" s="149" t="s">
        <v>111</v>
      </c>
      <c r="L97" s="149" t="s">
        <v>13</v>
      </c>
      <c r="M97" s="149" t="s">
        <v>42</v>
      </c>
      <c r="N97" s="149">
        <v>4500.0</v>
      </c>
      <c r="O97" s="149" t="s">
        <v>27</v>
      </c>
      <c r="P97" s="150"/>
      <c r="Q97" s="149">
        <f>IFERROR(SUMPRODUCT((Price_Catalogue_Indexation!$O$5:$AS$5=Fichier_de_calcul!Q$4)*(Price_Catalogue_Indexation!$O$6:$AS$6=Fichier_de_calcul!$L97)*(Price_Catalogue_Indexation!$O$7:$AS$7=Fichier_de_calcul!$M97)*(Price_Catalogue_Indexation!$A$14:$A$219=Fichier_de_calcul!$O97)*(Price_Catalogue_Indexation!$C$14:$C$219=Fichier_de_calcul!$N97)*(Price_Catalogue_Indexation!$O$14:$AS$219)),0)</f>
        <v>43437.93551</v>
      </c>
      <c r="R97" s="149">
        <f>IFERROR(SUMPRODUCT((Price_Catalogue_Indexation!$O$5:$AS$5=Fichier_de_calcul!R$4)*(Price_Catalogue_Indexation!$O$6:$AS$6=Fichier_de_calcul!$L97)*(Price_Catalogue_Indexation!$O$7:$AS$7=Fichier_de_calcul!$M97)*(Price_Catalogue_Indexation!$A$14:$A$219=Fichier_de_calcul!$O97)*(Price_Catalogue_Indexation!$C$14:$C$219=Fichier_de_calcul!$N97)*(Price_Catalogue_Indexation!$O$14:$AS$219)),0)</f>
        <v>329090.0947</v>
      </c>
      <c r="S97" s="149">
        <f>IFERROR(SUMPRODUCT((Price_Catalogue_Indexation!$O$5:$AS$5=Fichier_de_calcul!S$4)*(Price_Catalogue_Indexation!$O$6:$AS$6=Fichier_de_calcul!$L97)*(Price_Catalogue_Indexation!$O$7:$AS$7=Fichier_de_calcul!$M97)*(Price_Catalogue_Indexation!$A$14:$A$219=Fichier_de_calcul!$O97)*(Price_Catalogue_Indexation!$C$14:$C$219=Fichier_de_calcul!$N97)*(Price_Catalogue_Indexation!$O$14:$AS$219)),0)</f>
        <v>219254.7067</v>
      </c>
      <c r="T97" s="150"/>
      <c r="U97" s="149">
        <f>IF(E97="YES",'Autres_hypothèses'!$E$3,0)</f>
        <v>26225.58067</v>
      </c>
      <c r="V97" s="149">
        <f>IF(J97="YES",'Autres_hypothèses'!$E$4,0)</f>
        <v>75000</v>
      </c>
      <c r="W97" s="149">
        <f t="shared" si="6"/>
        <v>-30829.979</v>
      </c>
      <c r="X97" s="151">
        <f>S97*Facture_pour_Orange!$K$142+Fichier_de_calcul!Q97*Facture_pour_Orange!$K$144+Fichier_de_calcul!U97*Facture_pour_Orange!$K$172</f>
        <v>-16125.2503</v>
      </c>
      <c r="Y97" s="152"/>
      <c r="Z97" s="151">
        <f t="shared" si="2"/>
        <v>646053.0883</v>
      </c>
      <c r="AA97" s="149">
        <f t="shared" si="3"/>
        <v>116289.5559</v>
      </c>
      <c r="AB97" s="149">
        <f t="shared" si="4"/>
        <v>762342.6442</v>
      </c>
      <c r="AC97" s="150"/>
      <c r="AD97" s="153"/>
      <c r="AE97" s="154"/>
      <c r="AF97" s="155"/>
      <c r="AG97" s="155"/>
      <c r="AH97" s="160"/>
      <c r="AI97" s="155"/>
      <c r="AJ97" s="155"/>
      <c r="AK97" s="161"/>
      <c r="AL97" s="155"/>
      <c r="AM97" s="162"/>
      <c r="AN97" s="155"/>
      <c r="AO97" s="158"/>
      <c r="AP97" s="158"/>
      <c r="AQ97" s="158"/>
      <c r="AR97" s="152"/>
      <c r="AS97" s="152"/>
      <c r="AT97" s="152"/>
      <c r="AU97" s="152"/>
      <c r="AV97" s="152"/>
      <c r="AW97" s="152"/>
      <c r="AX97" s="152"/>
      <c r="AY97" s="152"/>
      <c r="AZ97" s="152"/>
      <c r="BA97" s="152"/>
      <c r="BB97" s="152"/>
      <c r="BC97" s="152"/>
      <c r="BD97" s="152"/>
      <c r="BE97" s="152"/>
      <c r="BF97" s="152"/>
      <c r="BG97" s="152"/>
      <c r="BH97" s="152"/>
      <c r="BI97" s="152"/>
      <c r="BJ97" s="152"/>
      <c r="BK97" s="152"/>
    </row>
    <row r="98" ht="10.5" customHeight="1">
      <c r="A98" s="144">
        <v>94.0</v>
      </c>
      <c r="B98" s="144" t="s">
        <v>355</v>
      </c>
      <c r="C98" s="144" t="s">
        <v>356</v>
      </c>
      <c r="D98" s="145" t="s">
        <v>357</v>
      </c>
      <c r="E98" s="146" t="s">
        <v>0</v>
      </c>
      <c r="F98" s="147"/>
      <c r="G98" s="149" t="s">
        <v>102</v>
      </c>
      <c r="H98" s="149"/>
      <c r="I98" s="149" t="s">
        <v>0</v>
      </c>
      <c r="J98" s="149" t="s">
        <v>0</v>
      </c>
      <c r="K98" s="149" t="s">
        <v>111</v>
      </c>
      <c r="L98" s="149" t="s">
        <v>38</v>
      </c>
      <c r="M98" s="149" t="s">
        <v>42</v>
      </c>
      <c r="N98" s="149">
        <v>2500.0</v>
      </c>
      <c r="O98" s="149" t="s">
        <v>27</v>
      </c>
      <c r="P98" s="150"/>
      <c r="Q98" s="149">
        <f>IFERROR(SUMPRODUCT((Price_Catalogue_Indexation!$O$5:$AS$5=Fichier_de_calcul!Q$4)*(Price_Catalogue_Indexation!$O$6:$AS$6=Fichier_de_calcul!$L98)*(Price_Catalogue_Indexation!$O$7:$AS$7=Fichier_de_calcul!$M98)*(Price_Catalogue_Indexation!$A$14:$A$219=Fichier_de_calcul!$O98)*(Price_Catalogue_Indexation!$C$14:$C$219=Fichier_de_calcul!$N98)*(Price_Catalogue_Indexation!$O$14:$AS$219)),0)</f>
        <v>42928.13608</v>
      </c>
      <c r="R98" s="149">
        <f>IFERROR(SUMPRODUCT((Price_Catalogue_Indexation!$O$5:$AS$5=Fichier_de_calcul!R$4)*(Price_Catalogue_Indexation!$O$6:$AS$6=Fichier_de_calcul!$L98)*(Price_Catalogue_Indexation!$O$7:$AS$7=Fichier_de_calcul!$M98)*(Price_Catalogue_Indexation!$A$14:$A$219=Fichier_de_calcul!$O98)*(Price_Catalogue_Indexation!$C$14:$C$219=Fichier_de_calcul!$N98)*(Price_Catalogue_Indexation!$O$14:$AS$219)),0)</f>
        <v>190894.3326</v>
      </c>
      <c r="S98" s="149">
        <f>IFERROR(SUMPRODUCT((Price_Catalogue_Indexation!$O$5:$AS$5=Fichier_de_calcul!S$4)*(Price_Catalogue_Indexation!$O$6:$AS$6=Fichier_de_calcul!$L98)*(Price_Catalogue_Indexation!$O$7:$AS$7=Fichier_de_calcul!$M98)*(Price_Catalogue_Indexation!$A$14:$A$219=Fichier_de_calcul!$O98)*(Price_Catalogue_Indexation!$C$14:$C$219=Fichier_de_calcul!$N98)*(Price_Catalogue_Indexation!$O$14:$AS$219)),0)</f>
        <v>173836.6191</v>
      </c>
      <c r="T98" s="150"/>
      <c r="U98" s="149">
        <f>IF(E98="YES",'Autres_hypothèses'!$E$3,0)</f>
        <v>26225.58067</v>
      </c>
      <c r="V98" s="149">
        <f>IF(J98="YES",'Autres_hypothèses'!$E$4,0)</f>
        <v>75000</v>
      </c>
      <c r="W98" s="149">
        <f t="shared" si="6"/>
        <v>-30829.979</v>
      </c>
      <c r="X98" s="151">
        <f>S98*Facture_pour_Orange!$K$142+Fichier_de_calcul!Q98*Facture_pour_Orange!$K$144+Fichier_de_calcul!U98*Facture_pour_Orange!$K$172</f>
        <v>-15569.10954</v>
      </c>
      <c r="Y98" s="152"/>
      <c r="Z98" s="151">
        <f t="shared" si="2"/>
        <v>462485.5799</v>
      </c>
      <c r="AA98" s="149">
        <f t="shared" si="3"/>
        <v>83247.40438</v>
      </c>
      <c r="AB98" s="149">
        <f t="shared" si="4"/>
        <v>545732.9843</v>
      </c>
      <c r="AC98" s="150"/>
      <c r="AD98" s="153"/>
      <c r="AE98" s="154"/>
      <c r="AF98" s="155"/>
      <c r="AG98" s="155"/>
      <c r="AH98" s="160"/>
      <c r="AI98" s="155"/>
      <c r="AJ98" s="155"/>
      <c r="AK98" s="161"/>
      <c r="AL98" s="155"/>
      <c r="AM98" s="162"/>
      <c r="AN98" s="155"/>
      <c r="AO98" s="158"/>
      <c r="AP98" s="158"/>
      <c r="AQ98" s="158"/>
      <c r="AR98" s="152"/>
      <c r="AS98" s="152"/>
      <c r="AT98" s="152"/>
      <c r="AU98" s="152"/>
      <c r="AV98" s="152"/>
      <c r="AW98" s="152"/>
      <c r="AX98" s="152"/>
      <c r="AY98" s="152"/>
      <c r="AZ98" s="152"/>
      <c r="BA98" s="152"/>
      <c r="BB98" s="152"/>
      <c r="BC98" s="152"/>
      <c r="BD98" s="152"/>
      <c r="BE98" s="152"/>
      <c r="BF98" s="152"/>
      <c r="BG98" s="152"/>
      <c r="BH98" s="152"/>
      <c r="BI98" s="152"/>
      <c r="BJ98" s="152"/>
      <c r="BK98" s="152"/>
    </row>
    <row r="99" ht="10.5" customHeight="1">
      <c r="A99" s="144">
        <v>95.0</v>
      </c>
      <c r="B99" s="144" t="s">
        <v>358</v>
      </c>
      <c r="C99" s="144" t="s">
        <v>359</v>
      </c>
      <c r="D99" s="159" t="s">
        <v>360</v>
      </c>
      <c r="E99" s="146" t="s">
        <v>0</v>
      </c>
      <c r="F99" s="147"/>
      <c r="G99" s="149" t="s">
        <v>102</v>
      </c>
      <c r="H99" s="149"/>
      <c r="I99" s="149" t="s">
        <v>0</v>
      </c>
      <c r="J99" s="149" t="s">
        <v>0</v>
      </c>
      <c r="K99" s="149" t="s">
        <v>111</v>
      </c>
      <c r="L99" s="149" t="s">
        <v>38</v>
      </c>
      <c r="M99" s="149" t="s">
        <v>42</v>
      </c>
      <c r="N99" s="149">
        <v>3000.0</v>
      </c>
      <c r="O99" s="149" t="s">
        <v>30</v>
      </c>
      <c r="P99" s="150"/>
      <c r="Q99" s="149">
        <f>IFERROR(SUMPRODUCT((Price_Catalogue_Indexation!$O$5:$AS$5=Fichier_de_calcul!Q$4)*(Price_Catalogue_Indexation!$O$6:$AS$6=Fichier_de_calcul!$L99)*(Price_Catalogue_Indexation!$O$7:$AS$7=Fichier_de_calcul!$M99)*(Price_Catalogue_Indexation!$A$14:$A$219=Fichier_de_calcul!$O99)*(Price_Catalogue_Indexation!$C$14:$C$219=Fichier_de_calcul!$N99)*(Price_Catalogue_Indexation!$O$14:$AS$219)),0)</f>
        <v>43712.60131</v>
      </c>
      <c r="R99" s="149">
        <f>IFERROR(SUMPRODUCT((Price_Catalogue_Indexation!$O$5:$AS$5=Fichier_de_calcul!R$4)*(Price_Catalogue_Indexation!$O$6:$AS$6=Fichier_de_calcul!$L99)*(Price_Catalogue_Indexation!$O$7:$AS$7=Fichier_de_calcul!$M99)*(Price_Catalogue_Indexation!$A$14:$A$219=Fichier_de_calcul!$O99)*(Price_Catalogue_Indexation!$C$14:$C$219=Fichier_de_calcul!$N99)*(Price_Catalogue_Indexation!$O$14:$AS$219)),0)</f>
        <v>225810.1148</v>
      </c>
      <c r="S99" s="149">
        <f>IFERROR(SUMPRODUCT((Price_Catalogue_Indexation!$O$5:$AS$5=Fichier_de_calcul!S$4)*(Price_Catalogue_Indexation!$O$6:$AS$6=Fichier_de_calcul!$L99)*(Price_Catalogue_Indexation!$O$7:$AS$7=Fichier_de_calcul!$M99)*(Price_Catalogue_Indexation!$A$14:$A$219=Fichier_de_calcul!$O99)*(Price_Catalogue_Indexation!$C$14:$C$219=Fichier_de_calcul!$N99)*(Price_Catalogue_Indexation!$O$14:$AS$219)),0)</f>
        <v>244625.3379</v>
      </c>
      <c r="T99" s="150"/>
      <c r="U99" s="149">
        <f>IF(E99="YES",'Autres_hypothèses'!$E$3,0)</f>
        <v>26225.58067</v>
      </c>
      <c r="V99" s="149">
        <f>IF(J99="YES",'Autres_hypothèses'!$E$4,0)</f>
        <v>75000</v>
      </c>
      <c r="W99" s="149">
        <f t="shared" si="6"/>
        <v>-30829.979</v>
      </c>
      <c r="X99" s="151">
        <f>S99*Facture_pour_Orange!$K$142+Fichier_de_calcul!Q99*Facture_pour_Orange!$K$144+Fichier_de_calcul!U99*Facture_pour_Orange!$K$172</f>
        <v>-16433.88978</v>
      </c>
      <c r="Y99" s="152"/>
      <c r="Z99" s="151">
        <f t="shared" si="2"/>
        <v>568109.7659</v>
      </c>
      <c r="AA99" s="149">
        <f t="shared" si="3"/>
        <v>102259.7579</v>
      </c>
      <c r="AB99" s="149">
        <f t="shared" si="4"/>
        <v>670369.5238</v>
      </c>
      <c r="AC99" s="150"/>
      <c r="AD99" s="153"/>
      <c r="AE99" s="154"/>
      <c r="AF99" s="155"/>
      <c r="AG99" s="155"/>
      <c r="AH99" s="160"/>
      <c r="AI99" s="155"/>
      <c r="AJ99" s="155"/>
      <c r="AK99" s="161"/>
      <c r="AL99" s="155"/>
      <c r="AM99" s="162"/>
      <c r="AN99" s="155"/>
      <c r="AO99" s="158"/>
      <c r="AP99" s="158"/>
      <c r="AQ99" s="158"/>
      <c r="AR99" s="152"/>
      <c r="AS99" s="152"/>
      <c r="AT99" s="152"/>
      <c r="AU99" s="152"/>
      <c r="AV99" s="152"/>
      <c r="AW99" s="152"/>
      <c r="AX99" s="152"/>
      <c r="AY99" s="152"/>
      <c r="AZ99" s="152"/>
      <c r="BA99" s="152"/>
      <c r="BB99" s="152"/>
      <c r="BC99" s="152"/>
      <c r="BD99" s="152"/>
      <c r="BE99" s="152"/>
      <c r="BF99" s="152"/>
      <c r="BG99" s="152"/>
      <c r="BH99" s="152"/>
      <c r="BI99" s="152"/>
      <c r="BJ99" s="152"/>
      <c r="BK99" s="152"/>
    </row>
    <row r="100" ht="10.5" customHeight="1">
      <c r="A100" s="144">
        <v>96.0</v>
      </c>
      <c r="B100" s="144" t="s">
        <v>361</v>
      </c>
      <c r="C100" s="144" t="s">
        <v>362</v>
      </c>
      <c r="D100" s="159" t="s">
        <v>363</v>
      </c>
      <c r="E100" s="146" t="s">
        <v>0</v>
      </c>
      <c r="F100" s="147"/>
      <c r="G100" s="149" t="s">
        <v>102</v>
      </c>
      <c r="H100" s="149"/>
      <c r="I100" s="149" t="s">
        <v>0</v>
      </c>
      <c r="J100" s="149" t="s">
        <v>0</v>
      </c>
      <c r="K100" s="149" t="s">
        <v>111</v>
      </c>
      <c r="L100" s="149" t="s">
        <v>13</v>
      </c>
      <c r="M100" s="149" t="s">
        <v>42</v>
      </c>
      <c r="N100" s="149">
        <v>4000.0</v>
      </c>
      <c r="O100" s="149" t="s">
        <v>27</v>
      </c>
      <c r="P100" s="150"/>
      <c r="Q100" s="149">
        <f>IFERROR(SUMPRODUCT((Price_Catalogue_Indexation!$O$5:$AS$5=Fichier_de_calcul!Q$4)*(Price_Catalogue_Indexation!$O$6:$AS$6=Fichier_de_calcul!$L100)*(Price_Catalogue_Indexation!$O$7:$AS$7=Fichier_de_calcul!$M100)*(Price_Catalogue_Indexation!$A$14:$A$219=Fichier_de_calcul!$O100)*(Price_Catalogue_Indexation!$C$14:$C$219=Fichier_de_calcul!$N100)*(Price_Catalogue_Indexation!$O$14:$AS$219)),0)</f>
        <v>43435.16104</v>
      </c>
      <c r="R100" s="149">
        <v>0.0</v>
      </c>
      <c r="S100" s="149">
        <f>IFERROR(SUMPRODUCT((Price_Catalogue_Indexation!$O$5:$AS$5=Fichier_de_calcul!S$4)*(Price_Catalogue_Indexation!$O$6:$AS$6=Fichier_de_calcul!$L100)*(Price_Catalogue_Indexation!$O$7:$AS$7=Fichier_de_calcul!$M100)*(Price_Catalogue_Indexation!$A$14:$A$219=Fichier_de_calcul!$O100)*(Price_Catalogue_Indexation!$C$14:$C$219=Fichier_de_calcul!$N100)*(Price_Catalogue_Indexation!$O$14:$AS$219)),0)</f>
        <v>216644.7422</v>
      </c>
      <c r="T100" s="150"/>
      <c r="U100" s="149">
        <f>IF(E100="YES",'Autres_hypothèses'!$E$3,0)</f>
        <v>26225.58067</v>
      </c>
      <c r="V100" s="149">
        <f>IF(J100="YES",'Autres_hypothèses'!$E$4,0)</f>
        <v>75000</v>
      </c>
      <c r="W100" s="149">
        <f t="shared" si="6"/>
        <v>-30829.979</v>
      </c>
      <c r="X100" s="151">
        <f>S100*Facture_pour_Orange!$K$142+Fichier_de_calcul!Q100*Facture_pour_Orange!$K$144+Fichier_de_calcul!U100*Facture_pour_Orange!$K$172</f>
        <v>-16098.59576</v>
      </c>
      <c r="Y100" s="152"/>
      <c r="Z100" s="151">
        <f t="shared" si="2"/>
        <v>314376.9092</v>
      </c>
      <c r="AA100" s="149">
        <f t="shared" si="3"/>
        <v>56587.84365</v>
      </c>
      <c r="AB100" s="149">
        <f t="shared" si="4"/>
        <v>370964.7528</v>
      </c>
      <c r="AC100" s="150"/>
      <c r="AD100" s="164" t="s">
        <v>172</v>
      </c>
      <c r="AE100" s="154"/>
      <c r="AF100" s="155"/>
      <c r="AG100" s="155"/>
      <c r="AH100" s="160"/>
      <c r="AI100" s="155"/>
      <c r="AJ100" s="155"/>
      <c r="AK100" s="161"/>
      <c r="AL100" s="155"/>
      <c r="AM100" s="162"/>
      <c r="AN100" s="155"/>
      <c r="AO100" s="158"/>
      <c r="AP100" s="158"/>
      <c r="AQ100" s="158"/>
      <c r="AR100" s="152"/>
      <c r="AS100" s="152"/>
      <c r="AT100" s="152"/>
      <c r="AU100" s="152"/>
      <c r="AV100" s="152"/>
      <c r="AW100" s="152"/>
      <c r="AX100" s="152"/>
      <c r="AY100" s="152"/>
      <c r="AZ100" s="152"/>
      <c r="BA100" s="152"/>
      <c r="BB100" s="152"/>
      <c r="BC100" s="152"/>
      <c r="BD100" s="152"/>
      <c r="BE100" s="152"/>
      <c r="BF100" s="152"/>
      <c r="BG100" s="152"/>
      <c r="BH100" s="152"/>
      <c r="BI100" s="152"/>
      <c r="BJ100" s="152"/>
      <c r="BK100" s="152"/>
    </row>
    <row r="101" ht="10.5" customHeight="1">
      <c r="A101" s="144">
        <v>97.0</v>
      </c>
      <c r="B101" s="144" t="s">
        <v>364</v>
      </c>
      <c r="C101" s="144" t="s">
        <v>365</v>
      </c>
      <c r="D101" s="145" t="s">
        <v>366</v>
      </c>
      <c r="E101" s="146" t="s">
        <v>0</v>
      </c>
      <c r="F101" s="147"/>
      <c r="G101" s="149" t="s">
        <v>102</v>
      </c>
      <c r="H101" s="149"/>
      <c r="I101" s="149" t="s">
        <v>0</v>
      </c>
      <c r="J101" s="149" t="s">
        <v>0</v>
      </c>
      <c r="K101" s="149" t="s">
        <v>111</v>
      </c>
      <c r="L101" s="149" t="s">
        <v>38</v>
      </c>
      <c r="M101" s="149" t="s">
        <v>42</v>
      </c>
      <c r="N101" s="149">
        <v>2000.0</v>
      </c>
      <c r="O101" s="149" t="s">
        <v>30</v>
      </c>
      <c r="P101" s="150"/>
      <c r="Q101" s="149">
        <f>IFERROR(SUMPRODUCT((Price_Catalogue_Indexation!$O$5:$AS$5=Fichier_de_calcul!Q$4)*(Price_Catalogue_Indexation!$O$6:$AS$6=Fichier_de_calcul!$L101)*(Price_Catalogue_Indexation!$O$7:$AS$7=Fichier_de_calcul!$M101)*(Price_Catalogue_Indexation!$A$14:$A$219=Fichier_de_calcul!$O101)*(Price_Catalogue_Indexation!$C$14:$C$219=Fichier_de_calcul!$N101)*(Price_Catalogue_Indexation!$O$14:$AS$219)),0)</f>
        <v>43552.07308</v>
      </c>
      <c r="R101" s="149">
        <f>IFERROR(SUMPRODUCT((Price_Catalogue_Indexation!$O$5:$AS$5=Fichier_de_calcul!R$4)*(Price_Catalogue_Indexation!$O$6:$AS$6=Fichier_de_calcul!$L101)*(Price_Catalogue_Indexation!$O$7:$AS$7=Fichier_de_calcul!$M101)*(Price_Catalogue_Indexation!$A$14:$A$219=Fichier_de_calcul!$O101)*(Price_Catalogue_Indexation!$C$14:$C$219=Fichier_de_calcul!$N101)*(Price_Catalogue_Indexation!$O$14:$AS$219)),0)</f>
        <v>156709.8419</v>
      </c>
      <c r="S101" s="149">
        <f>IFERROR(SUMPRODUCT((Price_Catalogue_Indexation!$O$5:$AS$5=Fichier_de_calcul!S$4)*(Price_Catalogue_Indexation!$O$6:$AS$6=Fichier_de_calcul!$L101)*(Price_Catalogue_Indexation!$O$7:$AS$7=Fichier_de_calcul!$M101)*(Price_Catalogue_Indexation!$A$14:$A$219=Fichier_de_calcul!$O101)*(Price_Catalogue_Indexation!$C$14:$C$219=Fichier_de_calcul!$N101)*(Price_Catalogue_Indexation!$O$14:$AS$219)),0)</f>
        <v>227830.723</v>
      </c>
      <c r="T101" s="150"/>
      <c r="U101" s="149">
        <f>IF(E101="YES",'Autres_hypothèses'!$E$3,0)</f>
        <v>26225.58067</v>
      </c>
      <c r="V101" s="149">
        <f>IF(J101="YES",'Autres_hypothèses'!$E$4,0)</f>
        <v>75000</v>
      </c>
      <c r="W101" s="149">
        <f t="shared" si="6"/>
        <v>-30829.979</v>
      </c>
      <c r="X101" s="151">
        <f>S101*Facture_pour_Orange!$K$142+Fichier_de_calcul!Q101*Facture_pour_Orange!$K$144+Fichier_de_calcul!U101*Facture_pour_Orange!$K$172</f>
        <v>-16233.83798</v>
      </c>
      <c r="Y101" s="152"/>
      <c r="Z101" s="151">
        <f t="shared" si="2"/>
        <v>482254.4017</v>
      </c>
      <c r="AA101" s="149">
        <f t="shared" si="3"/>
        <v>86805.79231</v>
      </c>
      <c r="AB101" s="149">
        <f t="shared" si="4"/>
        <v>569060.194</v>
      </c>
      <c r="AC101" s="150"/>
      <c r="AD101" s="153"/>
      <c r="AE101" s="154"/>
      <c r="AF101" s="155"/>
      <c r="AG101" s="155"/>
      <c r="AH101" s="160"/>
      <c r="AI101" s="155"/>
      <c r="AJ101" s="155"/>
      <c r="AK101" s="161"/>
      <c r="AL101" s="155"/>
      <c r="AM101" s="162"/>
      <c r="AN101" s="155"/>
      <c r="AO101" s="158"/>
      <c r="AP101" s="158"/>
      <c r="AQ101" s="158"/>
      <c r="AR101" s="152"/>
      <c r="AS101" s="152"/>
      <c r="AT101" s="152"/>
      <c r="AU101" s="152"/>
      <c r="AV101" s="152"/>
      <c r="AW101" s="152"/>
      <c r="AX101" s="152"/>
      <c r="AY101" s="152"/>
      <c r="AZ101" s="152"/>
      <c r="BA101" s="152"/>
      <c r="BB101" s="152"/>
      <c r="BC101" s="152"/>
      <c r="BD101" s="152"/>
      <c r="BE101" s="152"/>
      <c r="BF101" s="152"/>
      <c r="BG101" s="152"/>
      <c r="BH101" s="152"/>
      <c r="BI101" s="152"/>
      <c r="BJ101" s="152"/>
      <c r="BK101" s="152"/>
    </row>
    <row r="102" ht="10.5" customHeight="1">
      <c r="A102" s="144">
        <v>98.0</v>
      </c>
      <c r="B102" s="144" t="s">
        <v>367</v>
      </c>
      <c r="C102" s="144" t="s">
        <v>368</v>
      </c>
      <c r="D102" s="159" t="s">
        <v>369</v>
      </c>
      <c r="E102" s="146" t="s">
        <v>0</v>
      </c>
      <c r="F102" s="147"/>
      <c r="G102" s="149" t="s">
        <v>102</v>
      </c>
      <c r="H102" s="149"/>
      <c r="I102" s="149" t="s">
        <v>0</v>
      </c>
      <c r="J102" s="149" t="s">
        <v>0</v>
      </c>
      <c r="K102" s="149" t="s">
        <v>111</v>
      </c>
      <c r="L102" s="149" t="s">
        <v>38</v>
      </c>
      <c r="M102" s="149" t="s">
        <v>42</v>
      </c>
      <c r="N102" s="149">
        <v>2500.0</v>
      </c>
      <c r="O102" s="149" t="s">
        <v>30</v>
      </c>
      <c r="P102" s="150"/>
      <c r="Q102" s="149">
        <f>IFERROR(SUMPRODUCT((Price_Catalogue_Indexation!$O$5:$AS$5=Fichier_de_calcul!Q$4)*(Price_Catalogue_Indexation!$O$6:$AS$6=Fichier_de_calcul!$L102)*(Price_Catalogue_Indexation!$O$7:$AS$7=Fichier_de_calcul!$M102)*(Price_Catalogue_Indexation!$A$14:$A$219=Fichier_de_calcul!$O102)*(Price_Catalogue_Indexation!$C$14:$C$219=Fichier_de_calcul!$N102)*(Price_Catalogue_Indexation!$O$14:$AS$219)),0)</f>
        <v>43649.559</v>
      </c>
      <c r="R102" s="149">
        <f>IFERROR(SUMPRODUCT((Price_Catalogue_Indexation!$O$5:$AS$5=Fichier_de_calcul!R$4)*(Price_Catalogue_Indexation!$O$6:$AS$6=Fichier_de_calcul!$L102)*(Price_Catalogue_Indexation!$O$7:$AS$7=Fichier_de_calcul!$M102)*(Price_Catalogue_Indexation!$A$14:$A$219=Fichier_de_calcul!$O102)*(Price_Catalogue_Indexation!$C$14:$C$219=Fichier_de_calcul!$N102)*(Price_Catalogue_Indexation!$O$14:$AS$219)),0)</f>
        <v>191256.5879</v>
      </c>
      <c r="S102" s="149">
        <f>IFERROR(SUMPRODUCT((Price_Catalogue_Indexation!$O$5:$AS$5=Fichier_de_calcul!S$4)*(Price_Catalogue_Indexation!$O$6:$AS$6=Fichier_de_calcul!$L102)*(Price_Catalogue_Indexation!$O$7:$AS$7=Fichier_de_calcul!$M102)*(Price_Catalogue_Indexation!$A$14:$A$219=Fichier_de_calcul!$O102)*(Price_Catalogue_Indexation!$C$14:$C$219=Fichier_de_calcul!$N102)*(Price_Catalogue_Indexation!$O$14:$AS$219)),0)</f>
        <v>238927.1412</v>
      </c>
      <c r="T102" s="150"/>
      <c r="U102" s="149">
        <f>IF(E102="YES",'Autres_hypothèses'!$E$3,0)</f>
        <v>26225.58067</v>
      </c>
      <c r="V102" s="149">
        <f>IF(J102="YES",'Autres_hypothèses'!$E$4,0)</f>
        <v>75000</v>
      </c>
      <c r="W102" s="149">
        <f t="shared" si="6"/>
        <v>-30829.979</v>
      </c>
      <c r="X102" s="151">
        <f>S102*Facture_pour_Orange!$K$142+Fichier_de_calcul!Q102*Facture_pour_Orange!$K$144+Fichier_de_calcul!U102*Facture_pour_Orange!$K$172</f>
        <v>-16364.29935</v>
      </c>
      <c r="Y102" s="152"/>
      <c r="Z102" s="151">
        <f t="shared" si="2"/>
        <v>527864.5904</v>
      </c>
      <c r="AA102" s="149">
        <f t="shared" si="3"/>
        <v>95015.62628</v>
      </c>
      <c r="AB102" s="149">
        <f t="shared" si="4"/>
        <v>622880.2167</v>
      </c>
      <c r="AC102" s="150"/>
      <c r="AD102" s="153">
        <v>0.0</v>
      </c>
      <c r="AE102" s="154"/>
      <c r="AF102" s="155"/>
      <c r="AG102" s="155"/>
      <c r="AH102" s="160"/>
      <c r="AI102" s="155"/>
      <c r="AJ102" s="155"/>
      <c r="AK102" s="161"/>
      <c r="AL102" s="155"/>
      <c r="AM102" s="162"/>
      <c r="AN102" s="155"/>
      <c r="AO102" s="158"/>
      <c r="AP102" s="158"/>
      <c r="AQ102" s="158"/>
      <c r="AR102" s="152"/>
      <c r="AS102" s="152"/>
      <c r="AT102" s="152"/>
      <c r="AU102" s="152"/>
      <c r="AV102" s="152"/>
      <c r="AW102" s="152"/>
      <c r="AX102" s="152"/>
      <c r="AY102" s="152"/>
      <c r="AZ102" s="152"/>
      <c r="BA102" s="152"/>
      <c r="BB102" s="152"/>
      <c r="BC102" s="152"/>
      <c r="BD102" s="152"/>
      <c r="BE102" s="152"/>
      <c r="BF102" s="152"/>
      <c r="BG102" s="152"/>
      <c r="BH102" s="152"/>
      <c r="BI102" s="152"/>
      <c r="BJ102" s="152"/>
      <c r="BK102" s="152"/>
    </row>
    <row r="103" ht="10.5" customHeight="1">
      <c r="A103" s="144">
        <v>99.0</v>
      </c>
      <c r="B103" s="144" t="s">
        <v>370</v>
      </c>
      <c r="C103" s="144" t="s">
        <v>371</v>
      </c>
      <c r="D103" s="159" t="s">
        <v>372</v>
      </c>
      <c r="E103" s="146" t="s">
        <v>0</v>
      </c>
      <c r="F103" s="147"/>
      <c r="G103" s="149" t="s">
        <v>102</v>
      </c>
      <c r="H103" s="149"/>
      <c r="I103" s="149" t="s">
        <v>0</v>
      </c>
      <c r="J103" s="149" t="s">
        <v>0</v>
      </c>
      <c r="K103" s="149" t="s">
        <v>111</v>
      </c>
      <c r="L103" s="149" t="s">
        <v>38</v>
      </c>
      <c r="M103" s="149" t="s">
        <v>42</v>
      </c>
      <c r="N103" s="149">
        <v>2000.0</v>
      </c>
      <c r="O103" s="149" t="s">
        <v>30</v>
      </c>
      <c r="P103" s="150"/>
      <c r="Q103" s="149">
        <f>IFERROR(SUMPRODUCT((Price_Catalogue_Indexation!$O$5:$AS$5=Fichier_de_calcul!Q$4)*(Price_Catalogue_Indexation!$O$6:$AS$6=Fichier_de_calcul!$L103)*(Price_Catalogue_Indexation!$O$7:$AS$7=Fichier_de_calcul!$M103)*(Price_Catalogue_Indexation!$A$14:$A$219=Fichier_de_calcul!$O103)*(Price_Catalogue_Indexation!$C$14:$C$219=Fichier_de_calcul!$N103)*(Price_Catalogue_Indexation!$O$14:$AS$219)),0)</f>
        <v>43552.07308</v>
      </c>
      <c r="R103" s="149">
        <f>IFERROR(SUMPRODUCT((Price_Catalogue_Indexation!$O$5:$AS$5=Fichier_de_calcul!R$4)*(Price_Catalogue_Indexation!$O$6:$AS$6=Fichier_de_calcul!$L103)*(Price_Catalogue_Indexation!$O$7:$AS$7=Fichier_de_calcul!$M103)*(Price_Catalogue_Indexation!$A$14:$A$219=Fichier_de_calcul!$O103)*(Price_Catalogue_Indexation!$C$14:$C$219=Fichier_de_calcul!$N103)*(Price_Catalogue_Indexation!$O$14:$AS$219)),0)</f>
        <v>156709.8419</v>
      </c>
      <c r="S103" s="149">
        <f>IFERROR(SUMPRODUCT((Price_Catalogue_Indexation!$O$5:$AS$5=Fichier_de_calcul!S$4)*(Price_Catalogue_Indexation!$O$6:$AS$6=Fichier_de_calcul!$L103)*(Price_Catalogue_Indexation!$O$7:$AS$7=Fichier_de_calcul!$M103)*(Price_Catalogue_Indexation!$A$14:$A$219=Fichier_de_calcul!$O103)*(Price_Catalogue_Indexation!$C$14:$C$219=Fichier_de_calcul!$N103)*(Price_Catalogue_Indexation!$O$14:$AS$219)),0)</f>
        <v>227830.723</v>
      </c>
      <c r="T103" s="150"/>
      <c r="U103" s="149">
        <f>IF(E103="YES",'Autres_hypothèses'!$E$3,0)</f>
        <v>26225.58067</v>
      </c>
      <c r="V103" s="149">
        <f>IF(J103="YES",'Autres_hypothèses'!$E$4,0)</f>
        <v>75000</v>
      </c>
      <c r="W103" s="149">
        <f t="shared" si="6"/>
        <v>-30829.979</v>
      </c>
      <c r="X103" s="151">
        <f>S103*Facture_pour_Orange!$K$142+Fichier_de_calcul!Q103*Facture_pour_Orange!$K$144+Fichier_de_calcul!U103*Facture_pour_Orange!$K$172</f>
        <v>-16233.83798</v>
      </c>
      <c r="Y103" s="152"/>
      <c r="Z103" s="151">
        <f t="shared" si="2"/>
        <v>482254.4017</v>
      </c>
      <c r="AA103" s="149">
        <f t="shared" si="3"/>
        <v>86805.79231</v>
      </c>
      <c r="AB103" s="149">
        <f t="shared" si="4"/>
        <v>569060.194</v>
      </c>
      <c r="AC103" s="150"/>
      <c r="AD103" s="153"/>
      <c r="AE103" s="154"/>
      <c r="AF103" s="155"/>
      <c r="AG103" s="155"/>
      <c r="AH103" s="160"/>
      <c r="AI103" s="155"/>
      <c r="AJ103" s="155"/>
      <c r="AK103" s="161"/>
      <c r="AL103" s="155"/>
      <c r="AM103" s="162"/>
      <c r="AN103" s="155"/>
      <c r="AO103" s="158"/>
      <c r="AP103" s="158"/>
      <c r="AQ103" s="158"/>
      <c r="AR103" s="152"/>
      <c r="AS103" s="152"/>
      <c r="AT103" s="152"/>
      <c r="AU103" s="152"/>
      <c r="AV103" s="152"/>
      <c r="AW103" s="152"/>
      <c r="AX103" s="152"/>
      <c r="AY103" s="152"/>
      <c r="AZ103" s="152"/>
      <c r="BA103" s="152"/>
      <c r="BB103" s="152"/>
      <c r="BC103" s="152"/>
      <c r="BD103" s="152"/>
      <c r="BE103" s="152"/>
      <c r="BF103" s="152"/>
      <c r="BG103" s="152"/>
      <c r="BH103" s="152"/>
      <c r="BI103" s="152"/>
      <c r="BJ103" s="152"/>
      <c r="BK103" s="152"/>
    </row>
    <row r="104" ht="10.5" customHeight="1">
      <c r="A104" s="144">
        <v>100.0</v>
      </c>
      <c r="B104" s="144"/>
      <c r="C104" s="144" t="s">
        <v>373</v>
      </c>
      <c r="D104" s="159" t="s">
        <v>374</v>
      </c>
      <c r="E104" s="146" t="s">
        <v>0</v>
      </c>
      <c r="F104" s="147"/>
      <c r="G104" s="149" t="s">
        <v>102</v>
      </c>
      <c r="H104" s="149"/>
      <c r="I104" s="149" t="s">
        <v>0</v>
      </c>
      <c r="J104" s="149" t="s">
        <v>0</v>
      </c>
      <c r="K104" s="149" t="s">
        <v>111</v>
      </c>
      <c r="L104" s="149" t="s">
        <v>16</v>
      </c>
      <c r="M104" s="149" t="s">
        <v>15</v>
      </c>
      <c r="N104" s="149">
        <v>2000.0</v>
      </c>
      <c r="O104" s="149" t="s">
        <v>30</v>
      </c>
      <c r="P104" s="150"/>
      <c r="Q104" s="149">
        <f>IFERROR(SUMPRODUCT((Price_Catalogue_Indexation!$O$5:$AS$5=Fichier_de_calcul!Q$4)*(Price_Catalogue_Indexation!$O$6:$AS$6=Fichier_de_calcul!$L104)*(Price_Catalogue_Indexation!$O$7:$AS$7=Fichier_de_calcul!$M104)*(Price_Catalogue_Indexation!$A$14:$A$219=Fichier_de_calcul!$O104)*(Price_Catalogue_Indexation!$C$14:$C$219=Fichier_de_calcul!$N104)*(Price_Catalogue_Indexation!$O$14:$AS$219)),0)</f>
        <v>43649.559</v>
      </c>
      <c r="R104" s="149">
        <f>IFERROR(SUMPRODUCT((Price_Catalogue_Indexation!$O$5:$AS$5=Fichier_de_calcul!R$4)*(Price_Catalogue_Indexation!$O$6:$AS$6=Fichier_de_calcul!$L104)*(Price_Catalogue_Indexation!$O$7:$AS$7=Fichier_de_calcul!$M104)*(Price_Catalogue_Indexation!$A$14:$A$219=Fichier_de_calcul!$O104)*(Price_Catalogue_Indexation!$C$14:$C$219=Fichier_de_calcul!$N104)*(Price_Catalogue_Indexation!$O$14:$AS$219)),0)</f>
        <v>191339.318</v>
      </c>
      <c r="S104" s="149">
        <f>IFERROR(SUMPRODUCT((Price_Catalogue_Indexation!$O$5:$AS$5=Fichier_de_calcul!S$4)*(Price_Catalogue_Indexation!$O$6:$AS$6=Fichier_de_calcul!$L104)*(Price_Catalogue_Indexation!$O$7:$AS$7=Fichier_de_calcul!$M104)*(Price_Catalogue_Indexation!$A$14:$A$219=Fichier_de_calcul!$O104)*(Price_Catalogue_Indexation!$C$14:$C$219=Fichier_de_calcul!$N104)*(Price_Catalogue_Indexation!$O$14:$AS$219)),0)</f>
        <v>238950.4745</v>
      </c>
      <c r="T104" s="150"/>
      <c r="U104" s="149">
        <f>IF(E104="YES",'Autres_hypothèses'!$E$3,0)</f>
        <v>26225.58067</v>
      </c>
      <c r="V104" s="149">
        <f>IF(J104="YES",'Autres_hypothèses'!$E$4,0)</f>
        <v>75000</v>
      </c>
      <c r="W104" s="149">
        <f t="shared" si="6"/>
        <v>-30829.979</v>
      </c>
      <c r="X104" s="151">
        <f>S104*Facture_pour_Orange!$K$142+Fichier_de_calcul!Q104*Facture_pour_Orange!$K$144+Fichier_de_calcul!U104*Facture_pour_Orange!$K$172</f>
        <v>-16364.53268</v>
      </c>
      <c r="Y104" s="152"/>
      <c r="Z104" s="151">
        <f t="shared" si="2"/>
        <v>527970.4204</v>
      </c>
      <c r="AA104" s="149">
        <f t="shared" si="3"/>
        <v>95034.67568</v>
      </c>
      <c r="AB104" s="149">
        <f t="shared" si="4"/>
        <v>623005.0961</v>
      </c>
      <c r="AC104" s="150"/>
      <c r="AD104" s="153"/>
      <c r="AE104" s="154"/>
      <c r="AF104" s="155"/>
      <c r="AG104" s="155"/>
      <c r="AH104" s="160"/>
      <c r="AI104" s="155"/>
      <c r="AJ104" s="155"/>
      <c r="AK104" s="161"/>
      <c r="AL104" s="155"/>
      <c r="AM104" s="162"/>
      <c r="AN104" s="155"/>
      <c r="AO104" s="158"/>
      <c r="AP104" s="158"/>
      <c r="AQ104" s="158"/>
      <c r="AR104" s="152"/>
      <c r="AS104" s="152"/>
      <c r="AT104" s="152"/>
      <c r="AU104" s="152"/>
      <c r="AV104" s="152"/>
      <c r="AW104" s="152"/>
      <c r="AX104" s="152"/>
      <c r="AY104" s="152"/>
      <c r="AZ104" s="152"/>
      <c r="BA104" s="152"/>
      <c r="BB104" s="152"/>
      <c r="BC104" s="152"/>
      <c r="BD104" s="152"/>
      <c r="BE104" s="152"/>
      <c r="BF104" s="152"/>
      <c r="BG104" s="152"/>
      <c r="BH104" s="152"/>
      <c r="BI104" s="152"/>
      <c r="BJ104" s="152"/>
      <c r="BK104" s="152"/>
    </row>
    <row r="105" ht="10.5" customHeight="1">
      <c r="A105" s="144">
        <v>101.0</v>
      </c>
      <c r="B105" s="144" t="s">
        <v>375</v>
      </c>
      <c r="C105" s="144" t="s">
        <v>376</v>
      </c>
      <c r="D105" s="145" t="s">
        <v>377</v>
      </c>
      <c r="E105" s="146" t="s">
        <v>0</v>
      </c>
      <c r="F105" s="147"/>
      <c r="G105" s="149" t="s">
        <v>102</v>
      </c>
      <c r="H105" s="149"/>
      <c r="I105" s="149" t="s">
        <v>0</v>
      </c>
      <c r="J105" s="149" t="s">
        <v>0</v>
      </c>
      <c r="K105" s="149" t="s">
        <v>111</v>
      </c>
      <c r="L105" s="149" t="s">
        <v>13</v>
      </c>
      <c r="M105" s="149" t="s">
        <v>42</v>
      </c>
      <c r="N105" s="149">
        <v>3000.0</v>
      </c>
      <c r="O105" s="149" t="s">
        <v>28</v>
      </c>
      <c r="P105" s="150"/>
      <c r="Q105" s="149">
        <f>IFERROR(SUMPRODUCT((Price_Catalogue_Indexation!$O$5:$AS$5=Fichier_de_calcul!Q$4)*(Price_Catalogue_Indexation!$O$6:$AS$6=Fichier_de_calcul!$L105)*(Price_Catalogue_Indexation!$O$7:$AS$7=Fichier_de_calcul!$M105)*(Price_Catalogue_Indexation!$A$14:$A$219=Fichier_de_calcul!$O105)*(Price_Catalogue_Indexation!$C$14:$C$219=Fichier_de_calcul!$N105)*(Price_Catalogue_Indexation!$O$14:$AS$219)),0)</f>
        <v>42991.17839</v>
      </c>
      <c r="R105" s="149">
        <f>IFERROR(SUMPRODUCT((Price_Catalogue_Indexation!$O$5:$AS$5=Fichier_de_calcul!R$4)*(Price_Catalogue_Indexation!$O$6:$AS$6=Fichier_de_calcul!$L105)*(Price_Catalogue_Indexation!$O$7:$AS$7=Fichier_de_calcul!$M105)*(Price_Catalogue_Indexation!$A$14:$A$219=Fichier_de_calcul!$O105)*(Price_Catalogue_Indexation!$C$14:$C$219=Fichier_de_calcul!$N105)*(Price_Catalogue_Indexation!$O$14:$AS$219)),0)</f>
        <v>292410.5135</v>
      </c>
      <c r="S105" s="149">
        <f>IFERROR(SUMPRODUCT((Price_Catalogue_Indexation!$O$5:$AS$5=Fichier_de_calcul!S$4)*(Price_Catalogue_Indexation!$O$6:$AS$6=Fichier_de_calcul!$L105)*(Price_Catalogue_Indexation!$O$7:$AS$7=Fichier_de_calcul!$M105)*(Price_Catalogue_Indexation!$A$14:$A$219=Fichier_de_calcul!$O105)*(Price_Catalogue_Indexation!$C$14:$C$219=Fichier_de_calcul!$N105)*(Price_Catalogue_Indexation!$O$14:$AS$219)),0)</f>
        <v>215934.506</v>
      </c>
      <c r="T105" s="150"/>
      <c r="U105" s="149">
        <f>IF(E105="YES",'Autres_hypothèses'!$E$3,0)</f>
        <v>26225.58067</v>
      </c>
      <c r="V105" s="149">
        <f>IF(J105="YES",'Autres_hypothèses'!$E$4,0)</f>
        <v>75000</v>
      </c>
      <c r="W105" s="149">
        <f t="shared" si="6"/>
        <v>-30829.979</v>
      </c>
      <c r="X105" s="151">
        <f>S105*Facture_pour_Orange!$K$142+Fichier_de_calcul!Q105*Facture_pour_Orange!$K$144+Fichier_de_calcul!U105*Facture_pour_Orange!$K$172</f>
        <v>-16002.69687</v>
      </c>
      <c r="Y105" s="152"/>
      <c r="Z105" s="151">
        <f t="shared" si="2"/>
        <v>605729.1027</v>
      </c>
      <c r="AA105" s="149">
        <f t="shared" si="3"/>
        <v>109031.2385</v>
      </c>
      <c r="AB105" s="149">
        <f t="shared" si="4"/>
        <v>714760.3412</v>
      </c>
      <c r="AC105" s="150"/>
      <c r="AD105" s="153"/>
      <c r="AE105" s="154"/>
      <c r="AF105" s="155"/>
      <c r="AG105" s="155"/>
      <c r="AH105" s="160"/>
      <c r="AI105" s="155"/>
      <c r="AJ105" s="155"/>
      <c r="AK105" s="161"/>
      <c r="AL105" s="155"/>
      <c r="AM105" s="162"/>
      <c r="AN105" s="155"/>
      <c r="AO105" s="158"/>
      <c r="AP105" s="158"/>
      <c r="AQ105" s="158"/>
      <c r="AR105" s="152"/>
      <c r="AS105" s="152"/>
      <c r="AT105" s="152"/>
      <c r="AU105" s="152"/>
      <c r="AV105" s="152"/>
      <c r="AW105" s="152"/>
      <c r="AX105" s="152"/>
      <c r="AY105" s="152"/>
      <c r="AZ105" s="152"/>
      <c r="BA105" s="152"/>
      <c r="BB105" s="152"/>
      <c r="BC105" s="152"/>
      <c r="BD105" s="152"/>
      <c r="BE105" s="152"/>
      <c r="BF105" s="152"/>
      <c r="BG105" s="152"/>
      <c r="BH105" s="152"/>
      <c r="BI105" s="152"/>
      <c r="BJ105" s="152"/>
      <c r="BK105" s="152"/>
    </row>
    <row r="106" ht="10.5" customHeight="1">
      <c r="A106" s="144">
        <v>102.0</v>
      </c>
      <c r="B106" s="144" t="s">
        <v>378</v>
      </c>
      <c r="C106" s="144" t="s">
        <v>379</v>
      </c>
      <c r="D106" s="159" t="s">
        <v>380</v>
      </c>
      <c r="E106" s="146" t="s">
        <v>0</v>
      </c>
      <c r="F106" s="147"/>
      <c r="G106" s="149" t="s">
        <v>102</v>
      </c>
      <c r="H106" s="149"/>
      <c r="I106" s="149" t="s">
        <v>0</v>
      </c>
      <c r="J106" s="149" t="s">
        <v>0</v>
      </c>
      <c r="K106" s="149" t="s">
        <v>111</v>
      </c>
      <c r="L106" s="149" t="s">
        <v>38</v>
      </c>
      <c r="M106" s="149" t="s">
        <v>42</v>
      </c>
      <c r="N106" s="149">
        <v>3000.0</v>
      </c>
      <c r="O106" s="149" t="s">
        <v>30</v>
      </c>
      <c r="P106" s="150"/>
      <c r="Q106" s="149">
        <f>IFERROR(SUMPRODUCT((Price_Catalogue_Indexation!$O$5:$AS$5=Fichier_de_calcul!Q$4)*(Price_Catalogue_Indexation!$O$6:$AS$6=Fichier_de_calcul!$L106)*(Price_Catalogue_Indexation!$O$7:$AS$7=Fichier_de_calcul!$M106)*(Price_Catalogue_Indexation!$A$14:$A$219=Fichier_de_calcul!$O106)*(Price_Catalogue_Indexation!$C$14:$C$219=Fichier_de_calcul!$N106)*(Price_Catalogue_Indexation!$O$14:$AS$219)),0)</f>
        <v>43712.60131</v>
      </c>
      <c r="R106" s="149">
        <f>IFERROR(SUMPRODUCT((Price_Catalogue_Indexation!$O$5:$AS$5=Fichier_de_calcul!R$4)*(Price_Catalogue_Indexation!$O$6:$AS$6=Fichier_de_calcul!$L106)*(Price_Catalogue_Indexation!$O$7:$AS$7=Fichier_de_calcul!$M106)*(Price_Catalogue_Indexation!$A$14:$A$219=Fichier_de_calcul!$O106)*(Price_Catalogue_Indexation!$C$14:$C$219=Fichier_de_calcul!$N106)*(Price_Catalogue_Indexation!$O$14:$AS$219)),0)</f>
        <v>225810.1148</v>
      </c>
      <c r="S106" s="149">
        <f>IFERROR(SUMPRODUCT((Price_Catalogue_Indexation!$O$5:$AS$5=Fichier_de_calcul!S$4)*(Price_Catalogue_Indexation!$O$6:$AS$6=Fichier_de_calcul!$L106)*(Price_Catalogue_Indexation!$O$7:$AS$7=Fichier_de_calcul!$M106)*(Price_Catalogue_Indexation!$A$14:$A$219=Fichier_de_calcul!$O106)*(Price_Catalogue_Indexation!$C$14:$C$219=Fichier_de_calcul!$N106)*(Price_Catalogue_Indexation!$O$14:$AS$219)),0)</f>
        <v>244625.3379</v>
      </c>
      <c r="T106" s="150"/>
      <c r="U106" s="149">
        <f>IF(E106="YES",'Autres_hypothèses'!$E$3,0)</f>
        <v>26225.58067</v>
      </c>
      <c r="V106" s="149">
        <f>IF(J106="YES",'Autres_hypothèses'!$E$4,0)</f>
        <v>75000</v>
      </c>
      <c r="W106" s="149">
        <f t="shared" si="6"/>
        <v>-30829.979</v>
      </c>
      <c r="X106" s="151">
        <f>S106*Facture_pour_Orange!$K$142+Fichier_de_calcul!Q106*Facture_pour_Orange!$K$144+Fichier_de_calcul!U106*Facture_pour_Orange!$K$172</f>
        <v>-16433.88978</v>
      </c>
      <c r="Y106" s="152"/>
      <c r="Z106" s="151">
        <f t="shared" si="2"/>
        <v>568109.7659</v>
      </c>
      <c r="AA106" s="149">
        <f t="shared" si="3"/>
        <v>102259.7579</v>
      </c>
      <c r="AB106" s="149">
        <f t="shared" si="4"/>
        <v>670369.5238</v>
      </c>
      <c r="AC106" s="150"/>
      <c r="AD106" s="153"/>
      <c r="AE106" s="154"/>
      <c r="AF106" s="155"/>
      <c r="AG106" s="155"/>
      <c r="AH106" s="160"/>
      <c r="AI106" s="155"/>
      <c r="AJ106" s="155"/>
      <c r="AK106" s="161"/>
      <c r="AL106" s="155"/>
      <c r="AM106" s="162"/>
      <c r="AN106" s="155"/>
      <c r="AO106" s="158"/>
      <c r="AP106" s="158"/>
      <c r="AQ106" s="158"/>
      <c r="AR106" s="152"/>
      <c r="AS106" s="152"/>
      <c r="AT106" s="152"/>
      <c r="AU106" s="152"/>
      <c r="AV106" s="152"/>
      <c r="AW106" s="152"/>
      <c r="AX106" s="152"/>
      <c r="AY106" s="152"/>
      <c r="AZ106" s="152"/>
      <c r="BA106" s="152"/>
      <c r="BB106" s="152"/>
      <c r="BC106" s="152"/>
      <c r="BD106" s="152"/>
      <c r="BE106" s="152"/>
      <c r="BF106" s="152"/>
      <c r="BG106" s="152"/>
      <c r="BH106" s="152"/>
      <c r="BI106" s="152"/>
      <c r="BJ106" s="152"/>
      <c r="BK106" s="152"/>
    </row>
    <row r="107" ht="10.5" customHeight="1">
      <c r="A107" s="144">
        <v>103.0</v>
      </c>
      <c r="B107" s="144" t="s">
        <v>381</v>
      </c>
      <c r="C107" s="144" t="s">
        <v>382</v>
      </c>
      <c r="D107" s="159" t="s">
        <v>383</v>
      </c>
      <c r="E107" s="146" t="s">
        <v>0</v>
      </c>
      <c r="F107" s="147"/>
      <c r="G107" s="149" t="s">
        <v>102</v>
      </c>
      <c r="H107" s="149"/>
      <c r="I107" s="149" t="s">
        <v>0</v>
      </c>
      <c r="J107" s="149" t="s">
        <v>0</v>
      </c>
      <c r="K107" s="149" t="s">
        <v>111</v>
      </c>
      <c r="L107" s="149" t="s">
        <v>13</v>
      </c>
      <c r="M107" s="149" t="s">
        <v>42</v>
      </c>
      <c r="N107" s="149">
        <v>3500.0</v>
      </c>
      <c r="O107" s="149" t="s">
        <v>30</v>
      </c>
      <c r="P107" s="150"/>
      <c r="Q107" s="149">
        <f>IFERROR(SUMPRODUCT((Price_Catalogue_Indexation!$O$5:$AS$5=Fichier_de_calcul!Q$4)*(Price_Catalogue_Indexation!$O$6:$AS$6=Fichier_de_calcul!$L107)*(Price_Catalogue_Indexation!$O$7:$AS$7=Fichier_de_calcul!$M107)*(Price_Catalogue_Indexation!$A$14:$A$219=Fichier_de_calcul!$O107)*(Price_Catalogue_Indexation!$C$14:$C$219=Fichier_de_calcul!$N107)*(Price_Catalogue_Indexation!$O$14:$AS$219)),0)</f>
        <v>43777.60888</v>
      </c>
      <c r="R107" s="149">
        <f>IFERROR(SUMPRODUCT((Price_Catalogue_Indexation!$O$5:$AS$5=Fichier_de_calcul!R$4)*(Price_Catalogue_Indexation!$O$6:$AS$6=Fichier_de_calcul!$L107)*(Price_Catalogue_Indexation!$O$7:$AS$7=Fichier_de_calcul!$M107)*(Price_Catalogue_Indexation!$A$14:$A$219=Fichier_de_calcul!$O107)*(Price_Catalogue_Indexation!$C$14:$C$219=Fichier_de_calcul!$N107)*(Price_Catalogue_Indexation!$O$14:$AS$219)),0)</f>
        <v>260356.9553</v>
      </c>
      <c r="S107" s="149">
        <f>IFERROR(SUMPRODUCT((Price_Catalogue_Indexation!$O$5:$AS$5=Fichier_de_calcul!S$4)*(Price_Catalogue_Indexation!$O$6:$AS$6=Fichier_de_calcul!$L107)*(Price_Catalogue_Indexation!$O$7:$AS$7=Fichier_de_calcul!$M107)*(Price_Catalogue_Indexation!$A$14:$A$219=Fichier_de_calcul!$O107)*(Price_Catalogue_Indexation!$C$14:$C$219=Fichier_de_calcul!$N107)*(Price_Catalogue_Indexation!$O$14:$AS$219)),0)</f>
        <v>247960.634</v>
      </c>
      <c r="T107" s="150"/>
      <c r="U107" s="149">
        <f>IF(E107="YES",'Autres_hypothèses'!$E$3,0)</f>
        <v>26225.58067</v>
      </c>
      <c r="V107" s="149">
        <f>IF(J107="YES",'Autres_hypothèses'!$E$4,0)</f>
        <v>75000</v>
      </c>
      <c r="W107" s="149">
        <f t="shared" si="6"/>
        <v>-30829.979</v>
      </c>
      <c r="X107" s="151">
        <f>S107*Facture_pour_Orange!$K$142+Fichier_de_calcul!Q107*Facture_pour_Orange!$K$144+Fichier_de_calcul!U107*Facture_pour_Orange!$K$172</f>
        <v>-16480.24425</v>
      </c>
      <c r="Y107" s="152"/>
      <c r="Z107" s="151">
        <f t="shared" si="2"/>
        <v>606010.5556</v>
      </c>
      <c r="AA107" s="149">
        <f t="shared" si="3"/>
        <v>109081.9</v>
      </c>
      <c r="AB107" s="149">
        <f t="shared" si="4"/>
        <v>715092.4556</v>
      </c>
      <c r="AC107" s="150"/>
      <c r="AD107" s="153"/>
      <c r="AE107" s="154"/>
      <c r="AF107" s="155"/>
      <c r="AG107" s="155"/>
      <c r="AH107" s="160"/>
      <c r="AI107" s="155"/>
      <c r="AJ107" s="155"/>
      <c r="AK107" s="161"/>
      <c r="AL107" s="155"/>
      <c r="AM107" s="162"/>
      <c r="AN107" s="155"/>
      <c r="AO107" s="158"/>
      <c r="AP107" s="158"/>
      <c r="AQ107" s="158"/>
      <c r="AR107" s="152"/>
      <c r="AS107" s="152"/>
      <c r="AT107" s="152"/>
      <c r="AU107" s="152"/>
      <c r="AV107" s="152"/>
      <c r="AW107" s="152"/>
      <c r="AX107" s="152"/>
      <c r="AY107" s="152"/>
      <c r="AZ107" s="152"/>
      <c r="BA107" s="152"/>
      <c r="BB107" s="152"/>
      <c r="BC107" s="152"/>
      <c r="BD107" s="152"/>
      <c r="BE107" s="152"/>
      <c r="BF107" s="152"/>
      <c r="BG107" s="152"/>
      <c r="BH107" s="152"/>
      <c r="BI107" s="152"/>
      <c r="BJ107" s="152"/>
      <c r="BK107" s="152"/>
    </row>
    <row r="108" ht="10.5" customHeight="1">
      <c r="A108" s="144">
        <v>104.0</v>
      </c>
      <c r="B108" s="144" t="s">
        <v>384</v>
      </c>
      <c r="C108" s="144" t="s">
        <v>385</v>
      </c>
      <c r="D108" s="145" t="s">
        <v>386</v>
      </c>
      <c r="E108" s="146" t="s">
        <v>0</v>
      </c>
      <c r="F108" s="147"/>
      <c r="G108" s="149" t="s">
        <v>102</v>
      </c>
      <c r="H108" s="149"/>
      <c r="I108" s="149" t="s">
        <v>0</v>
      </c>
      <c r="J108" s="149" t="s">
        <v>0</v>
      </c>
      <c r="K108" s="149" t="s">
        <v>111</v>
      </c>
      <c r="L108" s="149" t="s">
        <v>38</v>
      </c>
      <c r="M108" s="149" t="s">
        <v>42</v>
      </c>
      <c r="N108" s="149">
        <v>3000.0</v>
      </c>
      <c r="O108" s="149" t="s">
        <v>30</v>
      </c>
      <c r="P108" s="150"/>
      <c r="Q108" s="149">
        <f>IFERROR(SUMPRODUCT((Price_Catalogue_Indexation!$O$5:$AS$5=Fichier_de_calcul!Q$4)*(Price_Catalogue_Indexation!$O$6:$AS$6=Fichier_de_calcul!$L108)*(Price_Catalogue_Indexation!$O$7:$AS$7=Fichier_de_calcul!$M108)*(Price_Catalogue_Indexation!$A$14:$A$219=Fichier_de_calcul!$O108)*(Price_Catalogue_Indexation!$C$14:$C$219=Fichier_de_calcul!$N108)*(Price_Catalogue_Indexation!$O$14:$AS$219)),0)</f>
        <v>43712.60131</v>
      </c>
      <c r="R108" s="149">
        <f>IFERROR(SUMPRODUCT((Price_Catalogue_Indexation!$O$5:$AS$5=Fichier_de_calcul!R$4)*(Price_Catalogue_Indexation!$O$6:$AS$6=Fichier_de_calcul!$L108)*(Price_Catalogue_Indexation!$O$7:$AS$7=Fichier_de_calcul!$M108)*(Price_Catalogue_Indexation!$A$14:$A$219=Fichier_de_calcul!$O108)*(Price_Catalogue_Indexation!$C$14:$C$219=Fichier_de_calcul!$N108)*(Price_Catalogue_Indexation!$O$14:$AS$219)),0)</f>
        <v>225810.1148</v>
      </c>
      <c r="S108" s="149">
        <f>IFERROR(SUMPRODUCT((Price_Catalogue_Indexation!$O$5:$AS$5=Fichier_de_calcul!S$4)*(Price_Catalogue_Indexation!$O$6:$AS$6=Fichier_de_calcul!$L108)*(Price_Catalogue_Indexation!$O$7:$AS$7=Fichier_de_calcul!$M108)*(Price_Catalogue_Indexation!$A$14:$A$219=Fichier_de_calcul!$O108)*(Price_Catalogue_Indexation!$C$14:$C$219=Fichier_de_calcul!$N108)*(Price_Catalogue_Indexation!$O$14:$AS$219)),0)</f>
        <v>244625.3379</v>
      </c>
      <c r="T108" s="150"/>
      <c r="U108" s="149">
        <f>IF(E108="YES",'Autres_hypothèses'!$E$3,0)</f>
        <v>26225.58067</v>
      </c>
      <c r="V108" s="149">
        <f>IF(J108="YES",'Autres_hypothèses'!$E$4,0)</f>
        <v>75000</v>
      </c>
      <c r="W108" s="149">
        <f t="shared" si="6"/>
        <v>-30829.979</v>
      </c>
      <c r="X108" s="151">
        <f>S108*Facture_pour_Orange!$K$142+Fichier_de_calcul!Q108*Facture_pour_Orange!$K$144+Fichier_de_calcul!U108*Facture_pour_Orange!$K$172</f>
        <v>-16433.88978</v>
      </c>
      <c r="Y108" s="152"/>
      <c r="Z108" s="151">
        <f t="shared" si="2"/>
        <v>568109.7659</v>
      </c>
      <c r="AA108" s="149">
        <f t="shared" si="3"/>
        <v>102259.7579</v>
      </c>
      <c r="AB108" s="149">
        <f t="shared" si="4"/>
        <v>670369.5238</v>
      </c>
      <c r="AC108" s="150"/>
      <c r="AD108" s="153"/>
      <c r="AE108" s="154"/>
      <c r="AF108" s="155"/>
      <c r="AG108" s="155"/>
      <c r="AH108" s="160"/>
      <c r="AI108" s="155"/>
      <c r="AJ108" s="155"/>
      <c r="AK108" s="161"/>
      <c r="AL108" s="155"/>
      <c r="AM108" s="162"/>
      <c r="AN108" s="155"/>
      <c r="AO108" s="158"/>
      <c r="AP108" s="158"/>
      <c r="AQ108" s="158"/>
      <c r="AR108" s="152"/>
      <c r="AS108" s="152"/>
      <c r="AT108" s="152"/>
      <c r="AU108" s="152"/>
      <c r="AV108" s="152"/>
      <c r="AW108" s="152"/>
      <c r="AX108" s="152"/>
      <c r="AY108" s="152"/>
      <c r="AZ108" s="152"/>
      <c r="BA108" s="152"/>
      <c r="BB108" s="152"/>
      <c r="BC108" s="152"/>
      <c r="BD108" s="152"/>
      <c r="BE108" s="152"/>
      <c r="BF108" s="152"/>
      <c r="BG108" s="152"/>
      <c r="BH108" s="152"/>
      <c r="BI108" s="152"/>
      <c r="BJ108" s="152"/>
      <c r="BK108" s="152"/>
    </row>
    <row r="109" ht="10.5" customHeight="1">
      <c r="A109" s="144">
        <v>105.0</v>
      </c>
      <c r="B109" s="144" t="s">
        <v>387</v>
      </c>
      <c r="C109" s="144" t="s">
        <v>388</v>
      </c>
      <c r="D109" s="159" t="s">
        <v>389</v>
      </c>
      <c r="E109" s="146" t="s">
        <v>0</v>
      </c>
      <c r="F109" s="147"/>
      <c r="G109" s="149" t="s">
        <v>102</v>
      </c>
      <c r="H109" s="149"/>
      <c r="I109" s="149" t="s">
        <v>0</v>
      </c>
      <c r="J109" s="149" t="s">
        <v>0</v>
      </c>
      <c r="K109" s="149" t="s">
        <v>111</v>
      </c>
      <c r="L109" s="149" t="s">
        <v>38</v>
      </c>
      <c r="M109" s="149" t="s">
        <v>42</v>
      </c>
      <c r="N109" s="149">
        <v>2500.0</v>
      </c>
      <c r="O109" s="149" t="s">
        <v>30</v>
      </c>
      <c r="P109" s="150"/>
      <c r="Q109" s="149">
        <f>IFERROR(SUMPRODUCT((Price_Catalogue_Indexation!$O$5:$AS$5=Fichier_de_calcul!Q$4)*(Price_Catalogue_Indexation!$O$6:$AS$6=Fichier_de_calcul!$L109)*(Price_Catalogue_Indexation!$O$7:$AS$7=Fichier_de_calcul!$M109)*(Price_Catalogue_Indexation!$A$14:$A$219=Fichier_de_calcul!$O109)*(Price_Catalogue_Indexation!$C$14:$C$219=Fichier_de_calcul!$N109)*(Price_Catalogue_Indexation!$O$14:$AS$219)),0)</f>
        <v>43649.559</v>
      </c>
      <c r="R109" s="149">
        <f>IFERROR(SUMPRODUCT((Price_Catalogue_Indexation!$O$5:$AS$5=Fichier_de_calcul!R$4)*(Price_Catalogue_Indexation!$O$6:$AS$6=Fichier_de_calcul!$L109)*(Price_Catalogue_Indexation!$O$7:$AS$7=Fichier_de_calcul!$M109)*(Price_Catalogue_Indexation!$A$14:$A$219=Fichier_de_calcul!$O109)*(Price_Catalogue_Indexation!$C$14:$C$219=Fichier_de_calcul!$N109)*(Price_Catalogue_Indexation!$O$14:$AS$219)),0)</f>
        <v>191256.5879</v>
      </c>
      <c r="S109" s="149">
        <f>IFERROR(SUMPRODUCT((Price_Catalogue_Indexation!$O$5:$AS$5=Fichier_de_calcul!S$4)*(Price_Catalogue_Indexation!$O$6:$AS$6=Fichier_de_calcul!$L109)*(Price_Catalogue_Indexation!$O$7:$AS$7=Fichier_de_calcul!$M109)*(Price_Catalogue_Indexation!$A$14:$A$219=Fichier_de_calcul!$O109)*(Price_Catalogue_Indexation!$C$14:$C$219=Fichier_de_calcul!$N109)*(Price_Catalogue_Indexation!$O$14:$AS$219)),0)</f>
        <v>238927.1412</v>
      </c>
      <c r="T109" s="150"/>
      <c r="U109" s="149">
        <f>IF(E109="YES",'Autres_hypothèses'!$E$3,0)</f>
        <v>26225.58067</v>
      </c>
      <c r="V109" s="149">
        <f>IF(J109="YES",'Autres_hypothèses'!$E$4,0)</f>
        <v>75000</v>
      </c>
      <c r="W109" s="149">
        <f t="shared" si="6"/>
        <v>-30829.979</v>
      </c>
      <c r="X109" s="151">
        <f>S109*Facture_pour_Orange!$K$142+Fichier_de_calcul!Q109*Facture_pour_Orange!$K$144+Fichier_de_calcul!U109*Facture_pour_Orange!$K$172</f>
        <v>-16364.29935</v>
      </c>
      <c r="Y109" s="152"/>
      <c r="Z109" s="151">
        <f t="shared" si="2"/>
        <v>527864.5904</v>
      </c>
      <c r="AA109" s="149">
        <f t="shared" si="3"/>
        <v>95015.62628</v>
      </c>
      <c r="AB109" s="149">
        <f t="shared" si="4"/>
        <v>622880.2167</v>
      </c>
      <c r="AC109" s="150"/>
      <c r="AD109" s="153"/>
      <c r="AE109" s="154"/>
      <c r="AF109" s="155"/>
      <c r="AG109" s="155"/>
      <c r="AH109" s="160"/>
      <c r="AI109" s="155"/>
      <c r="AJ109" s="155"/>
      <c r="AK109" s="161"/>
      <c r="AL109" s="155"/>
      <c r="AM109" s="162"/>
      <c r="AN109" s="155"/>
      <c r="AO109" s="158"/>
      <c r="AP109" s="158"/>
      <c r="AQ109" s="158"/>
      <c r="AR109" s="152"/>
      <c r="AS109" s="152"/>
      <c r="AT109" s="152"/>
      <c r="AU109" s="152"/>
      <c r="AV109" s="152"/>
      <c r="AW109" s="152"/>
      <c r="AX109" s="152"/>
      <c r="AY109" s="152"/>
      <c r="AZ109" s="152"/>
      <c r="BA109" s="152"/>
      <c r="BB109" s="152"/>
      <c r="BC109" s="152"/>
      <c r="BD109" s="152"/>
      <c r="BE109" s="152"/>
      <c r="BF109" s="152"/>
      <c r="BG109" s="152"/>
      <c r="BH109" s="152"/>
      <c r="BI109" s="152"/>
      <c r="BJ109" s="152"/>
      <c r="BK109" s="152"/>
    </row>
    <row r="110" ht="10.5" customHeight="1">
      <c r="A110" s="144">
        <v>106.0</v>
      </c>
      <c r="B110" s="144" t="s">
        <v>390</v>
      </c>
      <c r="C110" s="144" t="s">
        <v>391</v>
      </c>
      <c r="D110" s="159" t="s">
        <v>392</v>
      </c>
      <c r="E110" s="146" t="s">
        <v>0</v>
      </c>
      <c r="F110" s="147"/>
      <c r="G110" s="149" t="s">
        <v>102</v>
      </c>
      <c r="H110" s="149"/>
      <c r="I110" s="149" t="s">
        <v>0</v>
      </c>
      <c r="J110" s="149" t="s">
        <v>0</v>
      </c>
      <c r="K110" s="149" t="s">
        <v>111</v>
      </c>
      <c r="L110" s="149" t="s">
        <v>38</v>
      </c>
      <c r="M110" s="149" t="s">
        <v>42</v>
      </c>
      <c r="N110" s="149">
        <v>2000.0</v>
      </c>
      <c r="O110" s="149" t="s">
        <v>30</v>
      </c>
      <c r="P110" s="150"/>
      <c r="Q110" s="149">
        <f>IFERROR(SUMPRODUCT((Price_Catalogue_Indexation!$O$5:$AS$5=Fichier_de_calcul!Q$4)*(Price_Catalogue_Indexation!$O$6:$AS$6=Fichier_de_calcul!$L110)*(Price_Catalogue_Indexation!$O$7:$AS$7=Fichier_de_calcul!$M110)*(Price_Catalogue_Indexation!$A$14:$A$219=Fichier_de_calcul!$O110)*(Price_Catalogue_Indexation!$C$14:$C$219=Fichier_de_calcul!$N110)*(Price_Catalogue_Indexation!$O$14:$AS$219)),0)</f>
        <v>43552.07308</v>
      </c>
      <c r="R110" s="149">
        <f>IFERROR(SUMPRODUCT((Price_Catalogue_Indexation!$O$5:$AS$5=Fichier_de_calcul!R$4)*(Price_Catalogue_Indexation!$O$6:$AS$6=Fichier_de_calcul!$L110)*(Price_Catalogue_Indexation!$O$7:$AS$7=Fichier_de_calcul!$M110)*(Price_Catalogue_Indexation!$A$14:$A$219=Fichier_de_calcul!$O110)*(Price_Catalogue_Indexation!$C$14:$C$219=Fichier_de_calcul!$N110)*(Price_Catalogue_Indexation!$O$14:$AS$219)),0)</f>
        <v>156709.8419</v>
      </c>
      <c r="S110" s="149">
        <f>IFERROR(SUMPRODUCT((Price_Catalogue_Indexation!$O$5:$AS$5=Fichier_de_calcul!S$4)*(Price_Catalogue_Indexation!$O$6:$AS$6=Fichier_de_calcul!$L110)*(Price_Catalogue_Indexation!$O$7:$AS$7=Fichier_de_calcul!$M110)*(Price_Catalogue_Indexation!$A$14:$A$219=Fichier_de_calcul!$O110)*(Price_Catalogue_Indexation!$C$14:$C$219=Fichier_de_calcul!$N110)*(Price_Catalogue_Indexation!$O$14:$AS$219)),0)</f>
        <v>227830.723</v>
      </c>
      <c r="T110" s="150"/>
      <c r="U110" s="149">
        <f>IF(E110="YES",'Autres_hypothèses'!$E$3,0)</f>
        <v>26225.58067</v>
      </c>
      <c r="V110" s="149">
        <f>IF(J110="YES",'Autres_hypothèses'!$E$4,0)</f>
        <v>75000</v>
      </c>
      <c r="W110" s="149">
        <f t="shared" si="6"/>
        <v>-30829.979</v>
      </c>
      <c r="X110" s="151">
        <f>S110*Facture_pour_Orange!$K$142+Fichier_de_calcul!Q110*Facture_pour_Orange!$K$144+Fichier_de_calcul!U110*Facture_pour_Orange!$K$172</f>
        <v>-16233.83798</v>
      </c>
      <c r="Y110" s="152"/>
      <c r="Z110" s="151">
        <f t="shared" si="2"/>
        <v>482254.4017</v>
      </c>
      <c r="AA110" s="149">
        <f t="shared" si="3"/>
        <v>86805.79231</v>
      </c>
      <c r="AB110" s="149">
        <f t="shared" si="4"/>
        <v>569060.194</v>
      </c>
      <c r="AC110" s="150"/>
      <c r="AD110" s="153"/>
      <c r="AE110" s="154"/>
      <c r="AF110" s="155"/>
      <c r="AG110" s="155"/>
      <c r="AH110" s="160"/>
      <c r="AI110" s="155"/>
      <c r="AJ110" s="155"/>
      <c r="AK110" s="161"/>
      <c r="AL110" s="155"/>
      <c r="AM110" s="162"/>
      <c r="AN110" s="155"/>
      <c r="AO110" s="158"/>
      <c r="AP110" s="158"/>
      <c r="AQ110" s="158"/>
      <c r="AR110" s="152"/>
      <c r="AS110" s="152"/>
      <c r="AT110" s="152"/>
      <c r="AU110" s="152"/>
      <c r="AV110" s="152"/>
      <c r="AW110" s="152"/>
      <c r="AX110" s="152"/>
      <c r="AY110" s="152"/>
      <c r="AZ110" s="152"/>
      <c r="BA110" s="152"/>
      <c r="BB110" s="152"/>
      <c r="BC110" s="152"/>
      <c r="BD110" s="152"/>
      <c r="BE110" s="152"/>
      <c r="BF110" s="152"/>
      <c r="BG110" s="152"/>
      <c r="BH110" s="152"/>
      <c r="BI110" s="152"/>
      <c r="BJ110" s="152"/>
      <c r="BK110" s="152"/>
    </row>
    <row r="111" ht="10.5" customHeight="1">
      <c r="A111" s="144">
        <v>107.0</v>
      </c>
      <c r="B111" s="144" t="s">
        <v>393</v>
      </c>
      <c r="C111" s="144" t="s">
        <v>394</v>
      </c>
      <c r="D111" s="145" t="s">
        <v>395</v>
      </c>
      <c r="E111" s="146" t="s">
        <v>0</v>
      </c>
      <c r="F111" s="147"/>
      <c r="G111" s="149" t="s">
        <v>102</v>
      </c>
      <c r="H111" s="149"/>
      <c r="I111" s="149" t="s">
        <v>0</v>
      </c>
      <c r="J111" s="149" t="s">
        <v>0</v>
      </c>
      <c r="K111" s="149" t="s">
        <v>111</v>
      </c>
      <c r="L111" s="149" t="s">
        <v>38</v>
      </c>
      <c r="M111" s="149" t="s">
        <v>42</v>
      </c>
      <c r="N111" s="149">
        <v>4500.0</v>
      </c>
      <c r="O111" s="149" t="s">
        <v>30</v>
      </c>
      <c r="P111" s="150"/>
      <c r="Q111" s="149">
        <f>IFERROR(SUMPRODUCT((Price_Catalogue_Indexation!$O$5:$AS$5=Fichier_de_calcul!Q$4)*(Price_Catalogue_Indexation!$O$6:$AS$6=Fichier_de_calcul!$L111)*(Price_Catalogue_Indexation!$O$7:$AS$7=Fichier_de_calcul!$M111)*(Price_Catalogue_Indexation!$A$14:$A$219=Fichier_de_calcul!$O111)*(Price_Catalogue_Indexation!$C$14:$C$219=Fichier_de_calcul!$N111)*(Price_Catalogue_Indexation!$O$14:$AS$219)),0)</f>
        <v>44216.19419</v>
      </c>
      <c r="R111" s="149">
        <f>IFERROR(SUMPRODUCT((Price_Catalogue_Indexation!$O$5:$AS$5=Fichier_de_calcul!R$4)*(Price_Catalogue_Indexation!$O$6:$AS$6=Fichier_de_calcul!$L111)*(Price_Catalogue_Indexation!$O$7:$AS$7=Fichier_de_calcul!$M111)*(Price_Catalogue_Indexation!$A$14:$A$219=Fichier_de_calcul!$O111)*(Price_Catalogue_Indexation!$C$14:$C$219=Fichier_de_calcul!$N111)*(Price_Catalogue_Indexation!$O$14:$AS$219)),0)</f>
        <v>329456.4107</v>
      </c>
      <c r="S111" s="149">
        <f>IFERROR(SUMPRODUCT((Price_Catalogue_Indexation!$O$5:$AS$5=Fichier_de_calcul!S$4)*(Price_Catalogue_Indexation!$O$6:$AS$6=Fichier_de_calcul!$L111)*(Price_Catalogue_Indexation!$O$7:$AS$7=Fichier_de_calcul!$M111)*(Price_Catalogue_Indexation!$A$14:$A$219=Fichier_de_calcul!$O111)*(Price_Catalogue_Indexation!$C$14:$C$219=Fichier_de_calcul!$N111)*(Price_Catalogue_Indexation!$O$14:$AS$219)),0)</f>
        <v>289605.9786</v>
      </c>
      <c r="T111" s="150"/>
      <c r="U111" s="149">
        <f>IF(E111="YES",'Autres_hypothèses'!$E$3,0)</f>
        <v>26225.58067</v>
      </c>
      <c r="V111" s="149">
        <f>IF(J111="YES",'Autres_hypothèses'!$E$4,0)</f>
        <v>75000</v>
      </c>
      <c r="W111" s="149">
        <f t="shared" si="6"/>
        <v>-30829.979</v>
      </c>
      <c r="X111" s="151">
        <f>S111*Facture_pour_Orange!$K$142+Fichier_de_calcul!Q111*Facture_pour_Orange!$K$144+Fichier_de_calcul!U111*Facture_pour_Orange!$K$172</f>
        <v>-16984.41476</v>
      </c>
      <c r="Y111" s="152"/>
      <c r="Z111" s="151">
        <f t="shared" si="2"/>
        <v>716689.7704</v>
      </c>
      <c r="AA111" s="149">
        <f t="shared" si="3"/>
        <v>129004.1587</v>
      </c>
      <c r="AB111" s="149">
        <f t="shared" si="4"/>
        <v>845693.9291</v>
      </c>
      <c r="AC111" s="150"/>
      <c r="AD111" s="153"/>
      <c r="AE111" s="154"/>
      <c r="AF111" s="155"/>
      <c r="AG111" s="155"/>
      <c r="AH111" s="160"/>
      <c r="AI111" s="155"/>
      <c r="AJ111" s="155"/>
      <c r="AK111" s="161"/>
      <c r="AL111" s="155"/>
      <c r="AM111" s="162"/>
      <c r="AN111" s="155"/>
      <c r="AO111" s="158"/>
      <c r="AP111" s="158"/>
      <c r="AQ111" s="158"/>
      <c r="AR111" s="152"/>
      <c r="AS111" s="152"/>
      <c r="AT111" s="152"/>
      <c r="AU111" s="152"/>
      <c r="AV111" s="152"/>
      <c r="AW111" s="152"/>
      <c r="AX111" s="152"/>
      <c r="AY111" s="152"/>
      <c r="AZ111" s="152"/>
      <c r="BA111" s="152"/>
      <c r="BB111" s="152"/>
      <c r="BC111" s="152"/>
      <c r="BD111" s="152"/>
      <c r="BE111" s="152"/>
      <c r="BF111" s="152"/>
      <c r="BG111" s="152"/>
      <c r="BH111" s="152"/>
      <c r="BI111" s="152"/>
      <c r="BJ111" s="152"/>
      <c r="BK111" s="152"/>
    </row>
    <row r="112" ht="10.5" customHeight="1">
      <c r="A112" s="144">
        <v>108.0</v>
      </c>
      <c r="B112" s="144" t="s">
        <v>396</v>
      </c>
      <c r="C112" s="144" t="s">
        <v>397</v>
      </c>
      <c r="D112" s="159" t="s">
        <v>398</v>
      </c>
      <c r="E112" s="146" t="s">
        <v>0</v>
      </c>
      <c r="F112" s="147"/>
      <c r="G112" s="149" t="s">
        <v>102</v>
      </c>
      <c r="H112" s="149"/>
      <c r="I112" s="149" t="s">
        <v>0</v>
      </c>
      <c r="J112" s="149" t="s">
        <v>0</v>
      </c>
      <c r="K112" s="149" t="s">
        <v>111</v>
      </c>
      <c r="L112" s="149" t="s">
        <v>38</v>
      </c>
      <c r="M112" s="149" t="s">
        <v>42</v>
      </c>
      <c r="N112" s="149">
        <v>2000.0</v>
      </c>
      <c r="O112" s="149" t="s">
        <v>30</v>
      </c>
      <c r="P112" s="150"/>
      <c r="Q112" s="149">
        <f>IFERROR(SUMPRODUCT((Price_Catalogue_Indexation!$O$5:$AS$5=Fichier_de_calcul!Q$4)*(Price_Catalogue_Indexation!$O$6:$AS$6=Fichier_de_calcul!$L112)*(Price_Catalogue_Indexation!$O$7:$AS$7=Fichier_de_calcul!$M112)*(Price_Catalogue_Indexation!$A$14:$A$219=Fichier_de_calcul!$O112)*(Price_Catalogue_Indexation!$C$14:$C$219=Fichier_de_calcul!$N112)*(Price_Catalogue_Indexation!$O$14:$AS$219)),0)</f>
        <v>43552.07308</v>
      </c>
      <c r="R112" s="149">
        <f>IFERROR(SUMPRODUCT((Price_Catalogue_Indexation!$O$5:$AS$5=Fichier_de_calcul!R$4)*(Price_Catalogue_Indexation!$O$6:$AS$6=Fichier_de_calcul!$L112)*(Price_Catalogue_Indexation!$O$7:$AS$7=Fichier_de_calcul!$M112)*(Price_Catalogue_Indexation!$A$14:$A$219=Fichier_de_calcul!$O112)*(Price_Catalogue_Indexation!$C$14:$C$219=Fichier_de_calcul!$N112)*(Price_Catalogue_Indexation!$O$14:$AS$219)),0)</f>
        <v>156709.8419</v>
      </c>
      <c r="S112" s="149">
        <f>IFERROR(SUMPRODUCT((Price_Catalogue_Indexation!$O$5:$AS$5=Fichier_de_calcul!S$4)*(Price_Catalogue_Indexation!$O$6:$AS$6=Fichier_de_calcul!$L112)*(Price_Catalogue_Indexation!$O$7:$AS$7=Fichier_de_calcul!$M112)*(Price_Catalogue_Indexation!$A$14:$A$219=Fichier_de_calcul!$O112)*(Price_Catalogue_Indexation!$C$14:$C$219=Fichier_de_calcul!$N112)*(Price_Catalogue_Indexation!$O$14:$AS$219)),0)</f>
        <v>227830.723</v>
      </c>
      <c r="T112" s="150"/>
      <c r="U112" s="149">
        <f>IF(E112="YES",'Autres_hypothèses'!$E$3,0)</f>
        <v>26225.58067</v>
      </c>
      <c r="V112" s="149">
        <f>IF(J112="YES",'Autres_hypothèses'!$E$4,0)</f>
        <v>75000</v>
      </c>
      <c r="W112" s="149">
        <f t="shared" si="6"/>
        <v>-30829.979</v>
      </c>
      <c r="X112" s="151">
        <f>S112*Facture_pour_Orange!$K$142+Fichier_de_calcul!Q112*Facture_pour_Orange!$K$144+Fichier_de_calcul!U112*Facture_pour_Orange!$K$172</f>
        <v>-16233.83798</v>
      </c>
      <c r="Y112" s="152"/>
      <c r="Z112" s="151">
        <f t="shared" si="2"/>
        <v>482254.4017</v>
      </c>
      <c r="AA112" s="149">
        <f t="shared" si="3"/>
        <v>86805.79231</v>
      </c>
      <c r="AB112" s="149">
        <f t="shared" si="4"/>
        <v>569060.194</v>
      </c>
      <c r="AC112" s="150"/>
      <c r="AD112" s="153"/>
      <c r="AE112" s="154"/>
      <c r="AF112" s="155"/>
      <c r="AG112" s="155"/>
      <c r="AH112" s="160"/>
      <c r="AI112" s="155"/>
      <c r="AJ112" s="155"/>
      <c r="AK112" s="161"/>
      <c r="AL112" s="155"/>
      <c r="AM112" s="162"/>
      <c r="AN112" s="155"/>
      <c r="AO112" s="158"/>
      <c r="AP112" s="158"/>
      <c r="AQ112" s="158"/>
      <c r="AR112" s="152"/>
      <c r="AS112" s="152"/>
      <c r="AT112" s="152"/>
      <c r="AU112" s="152"/>
      <c r="AV112" s="152"/>
      <c r="AW112" s="152"/>
      <c r="AX112" s="152"/>
      <c r="AY112" s="152"/>
      <c r="AZ112" s="152"/>
      <c r="BA112" s="152"/>
      <c r="BB112" s="152"/>
      <c r="BC112" s="152"/>
      <c r="BD112" s="152"/>
      <c r="BE112" s="152"/>
      <c r="BF112" s="152"/>
      <c r="BG112" s="152"/>
      <c r="BH112" s="152"/>
      <c r="BI112" s="152"/>
      <c r="BJ112" s="152"/>
      <c r="BK112" s="152"/>
    </row>
    <row r="113" ht="10.5" customHeight="1">
      <c r="A113" s="144">
        <v>109.0</v>
      </c>
      <c r="B113" s="144" t="s">
        <v>399</v>
      </c>
      <c r="C113" s="144" t="s">
        <v>400</v>
      </c>
      <c r="D113" s="159" t="s">
        <v>401</v>
      </c>
      <c r="E113" s="146" t="s">
        <v>0</v>
      </c>
      <c r="F113" s="147"/>
      <c r="G113" s="149" t="s">
        <v>102</v>
      </c>
      <c r="H113" s="149"/>
      <c r="I113" s="149" t="s">
        <v>0</v>
      </c>
      <c r="J113" s="149" t="s">
        <v>0</v>
      </c>
      <c r="K113" s="149" t="s">
        <v>111</v>
      </c>
      <c r="L113" s="149" t="s">
        <v>38</v>
      </c>
      <c r="M113" s="149" t="s">
        <v>42</v>
      </c>
      <c r="N113" s="149">
        <v>3000.0</v>
      </c>
      <c r="O113" s="149" t="s">
        <v>30</v>
      </c>
      <c r="P113" s="150"/>
      <c r="Q113" s="149">
        <f>IFERROR(SUMPRODUCT((Price_Catalogue_Indexation!$O$5:$AS$5=Fichier_de_calcul!Q$4)*(Price_Catalogue_Indexation!$O$6:$AS$6=Fichier_de_calcul!$L113)*(Price_Catalogue_Indexation!$O$7:$AS$7=Fichier_de_calcul!$M113)*(Price_Catalogue_Indexation!$A$14:$A$219=Fichier_de_calcul!$O113)*(Price_Catalogue_Indexation!$C$14:$C$219=Fichier_de_calcul!$N113)*(Price_Catalogue_Indexation!$O$14:$AS$219)),0)</f>
        <v>43712.60131</v>
      </c>
      <c r="R113" s="149">
        <f>IFERROR(SUMPRODUCT((Price_Catalogue_Indexation!$O$5:$AS$5=Fichier_de_calcul!R$4)*(Price_Catalogue_Indexation!$O$6:$AS$6=Fichier_de_calcul!$L113)*(Price_Catalogue_Indexation!$O$7:$AS$7=Fichier_de_calcul!$M113)*(Price_Catalogue_Indexation!$A$14:$A$219=Fichier_de_calcul!$O113)*(Price_Catalogue_Indexation!$C$14:$C$219=Fichier_de_calcul!$N113)*(Price_Catalogue_Indexation!$O$14:$AS$219)),0)</f>
        <v>225810.1148</v>
      </c>
      <c r="S113" s="149">
        <f>IFERROR(SUMPRODUCT((Price_Catalogue_Indexation!$O$5:$AS$5=Fichier_de_calcul!S$4)*(Price_Catalogue_Indexation!$O$6:$AS$6=Fichier_de_calcul!$L113)*(Price_Catalogue_Indexation!$O$7:$AS$7=Fichier_de_calcul!$M113)*(Price_Catalogue_Indexation!$A$14:$A$219=Fichier_de_calcul!$O113)*(Price_Catalogue_Indexation!$C$14:$C$219=Fichier_de_calcul!$N113)*(Price_Catalogue_Indexation!$O$14:$AS$219)),0)</f>
        <v>244625.3379</v>
      </c>
      <c r="T113" s="150"/>
      <c r="U113" s="149">
        <f>IF(E113="YES",'Autres_hypothèses'!$E$3,0)</f>
        <v>26225.58067</v>
      </c>
      <c r="V113" s="149">
        <f>IF(J113="YES",'Autres_hypothèses'!$E$4,0)</f>
        <v>75000</v>
      </c>
      <c r="W113" s="149">
        <f t="shared" si="6"/>
        <v>-30829.979</v>
      </c>
      <c r="X113" s="151">
        <f>S113*Facture_pour_Orange!$K$142+Fichier_de_calcul!Q113*Facture_pour_Orange!$K$144+Fichier_de_calcul!U113*Facture_pour_Orange!$K$172</f>
        <v>-16433.88978</v>
      </c>
      <c r="Y113" s="152"/>
      <c r="Z113" s="151">
        <f t="shared" si="2"/>
        <v>568109.7659</v>
      </c>
      <c r="AA113" s="149">
        <f t="shared" si="3"/>
        <v>102259.7579</v>
      </c>
      <c r="AB113" s="149">
        <f t="shared" si="4"/>
        <v>670369.5238</v>
      </c>
      <c r="AC113" s="150"/>
      <c r="AD113" s="153"/>
      <c r="AE113" s="154"/>
      <c r="AF113" s="155"/>
      <c r="AG113" s="155"/>
      <c r="AH113" s="160"/>
      <c r="AI113" s="155"/>
      <c r="AJ113" s="155"/>
      <c r="AK113" s="161"/>
      <c r="AL113" s="155"/>
      <c r="AM113" s="162"/>
      <c r="AN113" s="155"/>
      <c r="AO113" s="158"/>
      <c r="AP113" s="158"/>
      <c r="AQ113" s="158"/>
      <c r="AR113" s="152"/>
      <c r="AS113" s="152"/>
      <c r="AT113" s="152"/>
      <c r="AU113" s="152"/>
      <c r="AV113" s="152"/>
      <c r="AW113" s="152"/>
      <c r="AX113" s="152"/>
      <c r="AY113" s="152"/>
      <c r="AZ113" s="152"/>
      <c r="BA113" s="152"/>
      <c r="BB113" s="152"/>
      <c r="BC113" s="152"/>
      <c r="BD113" s="152"/>
      <c r="BE113" s="152"/>
      <c r="BF113" s="152"/>
      <c r="BG113" s="152"/>
      <c r="BH113" s="152"/>
      <c r="BI113" s="152"/>
      <c r="BJ113" s="152"/>
      <c r="BK113" s="152"/>
    </row>
    <row r="114" ht="10.5" customHeight="1">
      <c r="A114" s="144">
        <v>110.0</v>
      </c>
      <c r="B114" s="144"/>
      <c r="C114" s="144" t="s">
        <v>402</v>
      </c>
      <c r="D114" s="145" t="s">
        <v>403</v>
      </c>
      <c r="E114" s="146" t="s">
        <v>0</v>
      </c>
      <c r="F114" s="147"/>
      <c r="G114" s="149" t="s">
        <v>102</v>
      </c>
      <c r="H114" s="149"/>
      <c r="I114" s="149" t="s">
        <v>0</v>
      </c>
      <c r="J114" s="149" t="s">
        <v>0</v>
      </c>
      <c r="K114" s="149" t="s">
        <v>111</v>
      </c>
      <c r="L114" s="149" t="s">
        <v>13</v>
      </c>
      <c r="M114" s="149" t="s">
        <v>15</v>
      </c>
      <c r="N114" s="149">
        <v>500.0</v>
      </c>
      <c r="O114" s="149" t="s">
        <v>30</v>
      </c>
      <c r="P114" s="150"/>
      <c r="Q114" s="149">
        <f>IFERROR(SUMPRODUCT((Price_Catalogue_Indexation!$O$5:$AS$5=Fichier_de_calcul!Q$4)*(Price_Catalogue_Indexation!$O$6:$AS$6=Fichier_de_calcul!$L114)*(Price_Catalogue_Indexation!$O$7:$AS$7=Fichier_de_calcul!$M114)*(Price_Catalogue_Indexation!$A$14:$A$219=Fichier_de_calcul!$O114)*(Price_Catalogue_Indexation!$C$14:$C$219=Fichier_de_calcul!$N114)*(Price_Catalogue_Indexation!$O$14:$AS$219)),0)</f>
        <v>43147.60072</v>
      </c>
      <c r="R114" s="149">
        <f>IFERROR(SUMPRODUCT((Price_Catalogue_Indexation!$O$5:$AS$5=Fichier_de_calcul!R$4)*(Price_Catalogue_Indexation!$O$6:$AS$6=Fichier_de_calcul!$L114)*(Price_Catalogue_Indexation!$O$7:$AS$7=Fichier_de_calcul!$M114)*(Price_Catalogue_Indexation!$A$14:$A$219=Fichier_de_calcul!$O114)*(Price_Catalogue_Indexation!$C$14:$C$219=Fichier_de_calcul!$N114)*(Price_Catalogue_Indexation!$O$14:$AS$219)),0)</f>
        <v>53015.61811</v>
      </c>
      <c r="S114" s="149">
        <f>IFERROR(SUMPRODUCT((Price_Catalogue_Indexation!$O$5:$AS$5=Fichier_de_calcul!S$4)*(Price_Catalogue_Indexation!$O$6:$AS$6=Fichier_de_calcul!$L114)*(Price_Catalogue_Indexation!$O$7:$AS$7=Fichier_de_calcul!$M114)*(Price_Catalogue_Indexation!$A$14:$A$219=Fichier_de_calcul!$O114)*(Price_Catalogue_Indexation!$C$14:$C$219=Fichier_de_calcul!$N114)*(Price_Catalogue_Indexation!$O$14:$AS$219)),0)</f>
        <v>192821.7073</v>
      </c>
      <c r="T114" s="150"/>
      <c r="U114" s="149">
        <f>IF(E114="YES",'Autres_hypothèses'!$E$3,0)</f>
        <v>26225.58067</v>
      </c>
      <c r="V114" s="149">
        <f>IF(J114="YES",'Autres_hypothèses'!$E$4,0)</f>
        <v>75000</v>
      </c>
      <c r="W114" s="149">
        <f t="shared" si="6"/>
        <v>-30829.979</v>
      </c>
      <c r="X114" s="151">
        <f>S114*Facture_pour_Orange!$K$142+Fichier_de_calcul!Q114*Facture_pour_Orange!$K$144+Fichier_de_calcul!U114*Facture_pour_Orange!$K$172</f>
        <v>-15802.85335</v>
      </c>
      <c r="Y114" s="152"/>
      <c r="Z114" s="151">
        <f t="shared" si="2"/>
        <v>343577.6745</v>
      </c>
      <c r="AA114" s="149">
        <f t="shared" si="3"/>
        <v>61843.98141</v>
      </c>
      <c r="AB114" s="149">
        <f t="shared" si="4"/>
        <v>405421.6559</v>
      </c>
      <c r="AC114" s="150"/>
      <c r="AD114" s="153"/>
      <c r="AE114" s="154"/>
      <c r="AF114" s="155"/>
      <c r="AG114" s="155"/>
      <c r="AH114" s="160"/>
      <c r="AI114" s="155"/>
      <c r="AJ114" s="155"/>
      <c r="AK114" s="161"/>
      <c r="AL114" s="155"/>
      <c r="AM114" s="162"/>
      <c r="AN114" s="155"/>
      <c r="AO114" s="158"/>
      <c r="AP114" s="158"/>
      <c r="AQ114" s="158"/>
      <c r="AR114" s="152"/>
      <c r="AS114" s="152"/>
      <c r="AT114" s="152"/>
      <c r="AU114" s="152"/>
      <c r="AV114" s="152"/>
      <c r="AW114" s="152"/>
      <c r="AX114" s="152"/>
      <c r="AY114" s="152"/>
      <c r="AZ114" s="152"/>
      <c r="BA114" s="152"/>
      <c r="BB114" s="152"/>
      <c r="BC114" s="152"/>
      <c r="BD114" s="152"/>
      <c r="BE114" s="152"/>
      <c r="BF114" s="152"/>
      <c r="BG114" s="152"/>
      <c r="BH114" s="152"/>
      <c r="BI114" s="152"/>
      <c r="BJ114" s="152"/>
      <c r="BK114" s="152"/>
    </row>
    <row r="115" ht="10.5" customHeight="1">
      <c r="A115" s="144">
        <v>111.0</v>
      </c>
      <c r="B115" s="144"/>
      <c r="C115" s="144" t="s">
        <v>404</v>
      </c>
      <c r="D115" s="159" t="s">
        <v>405</v>
      </c>
      <c r="E115" s="146" t="s">
        <v>0</v>
      </c>
      <c r="F115" s="147"/>
      <c r="G115" s="149" t="s">
        <v>102</v>
      </c>
      <c r="H115" s="149"/>
      <c r="I115" s="149" t="s">
        <v>0</v>
      </c>
      <c r="J115" s="149" t="s">
        <v>0</v>
      </c>
      <c r="K115" s="149" t="s">
        <v>107</v>
      </c>
      <c r="L115" s="149" t="s">
        <v>38</v>
      </c>
      <c r="M115" s="149" t="s">
        <v>15</v>
      </c>
      <c r="N115" s="149">
        <v>500.0</v>
      </c>
      <c r="O115" s="149" t="s">
        <v>27</v>
      </c>
      <c r="P115" s="150"/>
      <c r="Q115" s="149">
        <f>IFERROR(SUMPRODUCT((Price_Catalogue_Indexation!$O$5:$AS$5=Fichier_de_calcul!Q$4)*(Price_Catalogue_Indexation!$O$6:$AS$6=Fichier_de_calcul!$L115)*(Price_Catalogue_Indexation!$O$7:$AS$7=Fichier_de_calcul!$M115)*(Price_Catalogue_Indexation!$A$14:$A$219=Fichier_de_calcul!$O115)*(Price_Catalogue_Indexation!$C$14:$C$219=Fichier_de_calcul!$N115)*(Price_Catalogue_Indexation!$O$14:$AS$219)),0)</f>
        <v>42426.1778</v>
      </c>
      <c r="R115" s="149">
        <f>IFERROR(SUMPRODUCT((Price_Catalogue_Indexation!$O$5:$AS$5=Fichier_de_calcul!R$4)*(Price_Catalogue_Indexation!$O$6:$AS$6=Fichier_de_calcul!$L115)*(Price_Catalogue_Indexation!$O$7:$AS$7=Fichier_de_calcul!$M115)*(Price_Catalogue_Indexation!$A$14:$A$219=Fichier_de_calcul!$O115)*(Price_Catalogue_Indexation!$C$14:$C$219=Fichier_de_calcul!$N115)*(Price_Catalogue_Indexation!$O$14:$AS$219)),0)</f>
        <v>52698.57052</v>
      </c>
      <c r="S115" s="149">
        <f>IFERROR(SUMPRODUCT((Price_Catalogue_Indexation!$O$5:$AS$5=Fichier_de_calcul!S$4)*(Price_Catalogue_Indexation!$O$6:$AS$6=Fichier_de_calcul!$L115)*(Price_Catalogue_Indexation!$O$7:$AS$7=Fichier_de_calcul!$M115)*(Price_Catalogue_Indexation!$A$14:$A$219=Fichier_de_calcul!$O115)*(Price_Catalogue_Indexation!$C$14:$C$219=Fichier_de_calcul!$N115)*(Price_Catalogue_Indexation!$O$14:$AS$219)),0)</f>
        <v>98436.88157</v>
      </c>
      <c r="T115" s="150"/>
      <c r="U115" s="149">
        <f>IF(E115="YES",'Autres_hypothèses'!$E$3,0)</f>
        <v>26225.58067</v>
      </c>
      <c r="V115" s="149">
        <f>IF(J115="YES",'Autres_hypothèses'!$E$4,0)</f>
        <v>75000</v>
      </c>
      <c r="W115" s="149">
        <f t="shared" si="6"/>
        <v>-30829.979</v>
      </c>
      <c r="X115" s="151">
        <f>S115*Facture_pour_Orange!$K$142+Fichier_de_calcul!Q115*Facture_pour_Orange!$K$144+Fichier_de_calcul!U115*Facture_pour_Orange!$K$172</f>
        <v>-14714.72051</v>
      </c>
      <c r="Y115" s="152"/>
      <c r="Z115" s="151">
        <f t="shared" si="2"/>
        <v>249242.5111</v>
      </c>
      <c r="AA115" s="149">
        <f t="shared" si="3"/>
        <v>44863.65199</v>
      </c>
      <c r="AB115" s="149">
        <f t="shared" si="4"/>
        <v>294106.163</v>
      </c>
      <c r="AC115" s="150"/>
      <c r="AD115" s="153"/>
      <c r="AE115" s="154"/>
      <c r="AF115" s="155"/>
      <c r="AG115" s="155"/>
      <c r="AH115" s="160"/>
      <c r="AI115" s="155"/>
      <c r="AJ115" s="155"/>
      <c r="AK115" s="161"/>
      <c r="AL115" s="155"/>
      <c r="AM115" s="162"/>
      <c r="AN115" s="155"/>
      <c r="AO115" s="158"/>
      <c r="AP115" s="158"/>
      <c r="AQ115" s="158"/>
      <c r="AR115" s="152"/>
      <c r="AS115" s="152"/>
      <c r="AT115" s="152"/>
      <c r="AU115" s="152"/>
      <c r="AV115" s="152"/>
      <c r="AW115" s="152"/>
      <c r="AX115" s="152"/>
      <c r="AY115" s="152"/>
      <c r="AZ115" s="152"/>
      <c r="BA115" s="152"/>
      <c r="BB115" s="152"/>
      <c r="BC115" s="152"/>
      <c r="BD115" s="152"/>
      <c r="BE115" s="152"/>
      <c r="BF115" s="152"/>
      <c r="BG115" s="152"/>
      <c r="BH115" s="152"/>
      <c r="BI115" s="152"/>
      <c r="BJ115" s="152"/>
      <c r="BK115" s="152"/>
    </row>
    <row r="116" ht="10.5" customHeight="1">
      <c r="A116" s="144">
        <v>112.0</v>
      </c>
      <c r="B116" s="144" t="s">
        <v>406</v>
      </c>
      <c r="C116" s="144" t="s">
        <v>407</v>
      </c>
      <c r="D116" s="159" t="s">
        <v>408</v>
      </c>
      <c r="E116" s="146" t="s">
        <v>0</v>
      </c>
      <c r="F116" s="147"/>
      <c r="G116" s="149" t="s">
        <v>102</v>
      </c>
      <c r="H116" s="149"/>
      <c r="I116" s="149" t="s">
        <v>0</v>
      </c>
      <c r="J116" s="149" t="s">
        <v>0</v>
      </c>
      <c r="K116" s="149" t="s">
        <v>111</v>
      </c>
      <c r="L116" s="149" t="s">
        <v>38</v>
      </c>
      <c r="M116" s="149" t="s">
        <v>42</v>
      </c>
      <c r="N116" s="149">
        <v>2500.0</v>
      </c>
      <c r="O116" s="149" t="s">
        <v>30</v>
      </c>
      <c r="P116" s="150"/>
      <c r="Q116" s="149">
        <f>IFERROR(SUMPRODUCT((Price_Catalogue_Indexation!$O$5:$AS$5=Fichier_de_calcul!Q$4)*(Price_Catalogue_Indexation!$O$6:$AS$6=Fichier_de_calcul!$L116)*(Price_Catalogue_Indexation!$O$7:$AS$7=Fichier_de_calcul!$M116)*(Price_Catalogue_Indexation!$A$14:$A$219=Fichier_de_calcul!$O116)*(Price_Catalogue_Indexation!$C$14:$C$219=Fichier_de_calcul!$N116)*(Price_Catalogue_Indexation!$O$14:$AS$219)),0)</f>
        <v>43649.559</v>
      </c>
      <c r="R116" s="149">
        <f>IFERROR(SUMPRODUCT((Price_Catalogue_Indexation!$O$5:$AS$5=Fichier_de_calcul!R$4)*(Price_Catalogue_Indexation!$O$6:$AS$6=Fichier_de_calcul!$L116)*(Price_Catalogue_Indexation!$O$7:$AS$7=Fichier_de_calcul!$M116)*(Price_Catalogue_Indexation!$A$14:$A$219=Fichier_de_calcul!$O116)*(Price_Catalogue_Indexation!$C$14:$C$219=Fichier_de_calcul!$N116)*(Price_Catalogue_Indexation!$O$14:$AS$219)),0)</f>
        <v>191256.5879</v>
      </c>
      <c r="S116" s="149">
        <f>IFERROR(SUMPRODUCT((Price_Catalogue_Indexation!$O$5:$AS$5=Fichier_de_calcul!S$4)*(Price_Catalogue_Indexation!$O$6:$AS$6=Fichier_de_calcul!$L116)*(Price_Catalogue_Indexation!$O$7:$AS$7=Fichier_de_calcul!$M116)*(Price_Catalogue_Indexation!$A$14:$A$219=Fichier_de_calcul!$O116)*(Price_Catalogue_Indexation!$C$14:$C$219=Fichier_de_calcul!$N116)*(Price_Catalogue_Indexation!$O$14:$AS$219)),0)</f>
        <v>238927.1412</v>
      </c>
      <c r="T116" s="150"/>
      <c r="U116" s="149">
        <f>IF(E116="YES",'Autres_hypothèses'!$E$3,0)</f>
        <v>26225.58067</v>
      </c>
      <c r="V116" s="149">
        <f>IF(J116="YES",'Autres_hypothèses'!$E$4,0)</f>
        <v>75000</v>
      </c>
      <c r="W116" s="149">
        <f t="shared" si="6"/>
        <v>-30829.979</v>
      </c>
      <c r="X116" s="151">
        <f>S116*Facture_pour_Orange!$K$142+Fichier_de_calcul!Q116*Facture_pour_Orange!$K$144+Fichier_de_calcul!U116*Facture_pour_Orange!$K$172</f>
        <v>-16364.29935</v>
      </c>
      <c r="Y116" s="152"/>
      <c r="Z116" s="151">
        <f t="shared" si="2"/>
        <v>527864.5904</v>
      </c>
      <c r="AA116" s="149">
        <f t="shared" si="3"/>
        <v>95015.62628</v>
      </c>
      <c r="AB116" s="149">
        <f t="shared" si="4"/>
        <v>622880.2167</v>
      </c>
      <c r="AC116" s="150"/>
      <c r="AD116" s="153"/>
      <c r="AE116" s="154"/>
      <c r="AF116" s="155"/>
      <c r="AG116" s="155"/>
      <c r="AH116" s="160"/>
      <c r="AI116" s="155"/>
      <c r="AJ116" s="155"/>
      <c r="AK116" s="161"/>
      <c r="AL116" s="155"/>
      <c r="AM116" s="162"/>
      <c r="AN116" s="155"/>
      <c r="AO116" s="158"/>
      <c r="AP116" s="158"/>
      <c r="AQ116" s="158"/>
      <c r="AR116" s="152"/>
      <c r="AS116" s="152"/>
      <c r="AT116" s="152"/>
      <c r="AU116" s="152"/>
      <c r="AV116" s="152"/>
      <c r="AW116" s="152"/>
      <c r="AX116" s="152"/>
      <c r="AY116" s="152"/>
      <c r="AZ116" s="152"/>
      <c r="BA116" s="152"/>
      <c r="BB116" s="152"/>
      <c r="BC116" s="152"/>
      <c r="BD116" s="152"/>
      <c r="BE116" s="152"/>
      <c r="BF116" s="152"/>
      <c r="BG116" s="152"/>
      <c r="BH116" s="152"/>
      <c r="BI116" s="152"/>
      <c r="BJ116" s="152"/>
      <c r="BK116" s="152"/>
    </row>
    <row r="117" ht="10.5" customHeight="1">
      <c r="A117" s="144">
        <v>113.0</v>
      </c>
      <c r="B117" s="144"/>
      <c r="C117" s="144" t="s">
        <v>409</v>
      </c>
      <c r="D117" s="145" t="s">
        <v>410</v>
      </c>
      <c r="E117" s="146" t="s">
        <v>0</v>
      </c>
      <c r="F117" s="147"/>
      <c r="G117" s="149" t="s">
        <v>102</v>
      </c>
      <c r="H117" s="149"/>
      <c r="I117" s="149" t="s">
        <v>0</v>
      </c>
      <c r="J117" s="149" t="s">
        <v>0</v>
      </c>
      <c r="K117" s="149" t="s">
        <v>107</v>
      </c>
      <c r="L117" s="149" t="s">
        <v>38</v>
      </c>
      <c r="M117" s="149" t="s">
        <v>42</v>
      </c>
      <c r="N117" s="149">
        <v>500.0</v>
      </c>
      <c r="O117" s="149" t="s">
        <v>27</v>
      </c>
      <c r="P117" s="150"/>
      <c r="Q117" s="149">
        <f>IFERROR(SUMPRODUCT((Price_Catalogue_Indexation!$O$5:$AS$5=Fichier_de_calcul!Q$4)*(Price_Catalogue_Indexation!$O$6:$AS$6=Fichier_de_calcul!$L117)*(Price_Catalogue_Indexation!$O$7:$AS$7=Fichier_de_calcul!$M117)*(Price_Catalogue_Indexation!$A$14:$A$219=Fichier_de_calcul!$O117)*(Price_Catalogue_Indexation!$C$14:$C$219=Fichier_de_calcul!$N117)*(Price_Catalogue_Indexation!$O$14:$AS$219)),0)</f>
        <v>42426.1778</v>
      </c>
      <c r="R117" s="149">
        <f>IFERROR(SUMPRODUCT((Price_Catalogue_Indexation!$O$5:$AS$5=Fichier_de_calcul!R$4)*(Price_Catalogue_Indexation!$O$6:$AS$6=Fichier_de_calcul!$L117)*(Price_Catalogue_Indexation!$O$7:$AS$7=Fichier_de_calcul!$M117)*(Price_Catalogue_Indexation!$A$14:$A$219=Fichier_de_calcul!$O117)*(Price_Catalogue_Indexation!$C$14:$C$219=Fichier_de_calcul!$N117)*(Price_Catalogue_Indexation!$O$14:$AS$219)),0)</f>
        <v>52698.57052</v>
      </c>
      <c r="S117" s="149">
        <f>IFERROR(SUMPRODUCT((Price_Catalogue_Indexation!$O$5:$AS$5=Fichier_de_calcul!S$4)*(Price_Catalogue_Indexation!$O$6:$AS$6=Fichier_de_calcul!$L117)*(Price_Catalogue_Indexation!$O$7:$AS$7=Fichier_de_calcul!$M117)*(Price_Catalogue_Indexation!$A$14:$A$219=Fichier_de_calcul!$O117)*(Price_Catalogue_Indexation!$C$14:$C$219=Fichier_de_calcul!$N117)*(Price_Catalogue_Indexation!$O$14:$AS$219)),0)</f>
        <v>98413.54824</v>
      </c>
      <c r="T117" s="150"/>
      <c r="U117" s="149">
        <f>IF(E117="YES",'Autres_hypothèses'!$E$3,0)</f>
        <v>26225.58067</v>
      </c>
      <c r="V117" s="149">
        <f>IF(J117="YES",'Autres_hypothèses'!$E$4,0)</f>
        <v>75000</v>
      </c>
      <c r="W117" s="149">
        <f t="shared" si="6"/>
        <v>-30829.979</v>
      </c>
      <c r="X117" s="151">
        <f>S117*Facture_pour_Orange!$K$142+Fichier_de_calcul!Q117*Facture_pour_Orange!$K$144+Fichier_de_calcul!U117*Facture_pour_Orange!$K$172</f>
        <v>-14714.48718</v>
      </c>
      <c r="Y117" s="152"/>
      <c r="Z117" s="151">
        <f t="shared" si="2"/>
        <v>249219.4111</v>
      </c>
      <c r="AA117" s="149">
        <f t="shared" si="3"/>
        <v>44859.49399</v>
      </c>
      <c r="AB117" s="149">
        <f t="shared" si="4"/>
        <v>294078.905</v>
      </c>
      <c r="AC117" s="150"/>
      <c r="AD117" s="153"/>
      <c r="AE117" s="154"/>
      <c r="AF117" s="155"/>
      <c r="AG117" s="155"/>
      <c r="AH117" s="160"/>
      <c r="AI117" s="155"/>
      <c r="AJ117" s="155"/>
      <c r="AK117" s="149"/>
      <c r="AL117" s="155"/>
      <c r="AM117" s="162"/>
      <c r="AN117" s="155"/>
      <c r="AO117" s="158"/>
      <c r="AP117" s="158"/>
      <c r="AQ117" s="158"/>
      <c r="AR117" s="152"/>
      <c r="AS117" s="152"/>
      <c r="AT117" s="152"/>
      <c r="AU117" s="152"/>
      <c r="AV117" s="152"/>
      <c r="AW117" s="152"/>
      <c r="AX117" s="152"/>
      <c r="AY117" s="152"/>
      <c r="AZ117" s="152"/>
      <c r="BA117" s="152"/>
      <c r="BB117" s="152"/>
      <c r="BC117" s="152"/>
      <c r="BD117" s="152"/>
      <c r="BE117" s="152"/>
      <c r="BF117" s="152"/>
      <c r="BG117" s="152"/>
      <c r="BH117" s="152"/>
      <c r="BI117" s="152"/>
      <c r="BJ117" s="152"/>
      <c r="BK117" s="152"/>
    </row>
    <row r="118" ht="10.5" customHeight="1">
      <c r="A118" s="144">
        <v>114.0</v>
      </c>
      <c r="B118" s="144" t="s">
        <v>411</v>
      </c>
      <c r="C118" s="144" t="s">
        <v>412</v>
      </c>
      <c r="D118" s="159" t="s">
        <v>413</v>
      </c>
      <c r="E118" s="146" t="s">
        <v>0</v>
      </c>
      <c r="F118" s="147"/>
      <c r="G118" s="149" t="s">
        <v>102</v>
      </c>
      <c r="H118" s="149"/>
      <c r="I118" s="149" t="s">
        <v>0</v>
      </c>
      <c r="J118" s="149" t="s">
        <v>0</v>
      </c>
      <c r="K118" s="149" t="s">
        <v>111</v>
      </c>
      <c r="L118" s="149" t="s">
        <v>38</v>
      </c>
      <c r="M118" s="149" t="s">
        <v>42</v>
      </c>
      <c r="N118" s="149">
        <v>3500.0</v>
      </c>
      <c r="O118" s="149" t="s">
        <v>28</v>
      </c>
      <c r="P118" s="150"/>
      <c r="Q118" s="149">
        <f>IFERROR(SUMPRODUCT((Price_Catalogue_Indexation!$O$5:$AS$5=Fichier_de_calcul!Q$4)*(Price_Catalogue_Indexation!$O$6:$AS$6=Fichier_de_calcul!$L118)*(Price_Catalogue_Indexation!$O$7:$AS$7=Fichier_de_calcul!$M118)*(Price_Catalogue_Indexation!$A$14:$A$219=Fichier_de_calcul!$O118)*(Price_Catalogue_Indexation!$C$14:$C$219=Fichier_de_calcul!$N118)*(Price_Catalogue_Indexation!$O$14:$AS$219)),0)</f>
        <v>43056.18596</v>
      </c>
      <c r="R118" s="149">
        <f>IFERROR(SUMPRODUCT((Price_Catalogue_Indexation!$O$5:$AS$5=Fichier_de_calcul!R$4)*(Price_Catalogue_Indexation!$O$6:$AS$6=Fichier_de_calcul!$L118)*(Price_Catalogue_Indexation!$O$7:$AS$7=Fichier_de_calcul!$M118)*(Price_Catalogue_Indexation!$A$14:$A$219=Fichier_de_calcul!$O118)*(Price_Catalogue_Indexation!$C$14:$C$219=Fichier_de_calcul!$N118)*(Price_Catalogue_Indexation!$O$14:$AS$219)),0)</f>
        <v>338121.8782</v>
      </c>
      <c r="S118" s="149">
        <f>IFERROR(SUMPRODUCT((Price_Catalogue_Indexation!$O$5:$AS$5=Fichier_de_calcul!S$4)*(Price_Catalogue_Indexation!$O$6:$AS$6=Fichier_de_calcul!$L118)*(Price_Catalogue_Indexation!$O$7:$AS$7=Fichier_de_calcul!$M118)*(Price_Catalogue_Indexation!$A$14:$A$219=Fichier_de_calcul!$O118)*(Price_Catalogue_Indexation!$C$14:$C$219=Fichier_de_calcul!$N118)*(Price_Catalogue_Indexation!$O$14:$AS$219)),0)</f>
        <v>213900.9448</v>
      </c>
      <c r="T118" s="150"/>
      <c r="U118" s="149">
        <f>IF(E118="YES",'Autres_hypothèses'!$E$3,0)</f>
        <v>26225.58067</v>
      </c>
      <c r="V118" s="149">
        <f>IF(J118="YES",'Autres_hypothèses'!$E$4,0)</f>
        <v>75000</v>
      </c>
      <c r="W118" s="149">
        <f t="shared" si="6"/>
        <v>-30829.979</v>
      </c>
      <c r="X118" s="151">
        <f>S118*Facture_pour_Orange!$K$142+Fichier_de_calcul!Q118*Facture_pour_Orange!$K$144+Fichier_de_calcul!U118*Facture_pour_Orange!$K$172</f>
        <v>-15995.36277</v>
      </c>
      <c r="Y118" s="152"/>
      <c r="Z118" s="151">
        <f t="shared" si="2"/>
        <v>649479.2479</v>
      </c>
      <c r="AA118" s="149">
        <f t="shared" si="3"/>
        <v>116906.2646</v>
      </c>
      <c r="AB118" s="149">
        <f t="shared" si="4"/>
        <v>766385.5125</v>
      </c>
      <c r="AC118" s="150"/>
      <c r="AD118" s="153"/>
      <c r="AE118" s="154"/>
      <c r="AF118" s="155"/>
      <c r="AG118" s="155"/>
      <c r="AH118" s="160"/>
      <c r="AI118" s="155"/>
      <c r="AJ118" s="155"/>
      <c r="AK118" s="161"/>
      <c r="AL118" s="155"/>
      <c r="AM118" s="162"/>
      <c r="AN118" s="155"/>
      <c r="AO118" s="158"/>
      <c r="AP118" s="158"/>
      <c r="AQ118" s="158"/>
      <c r="AR118" s="152"/>
      <c r="AS118" s="152"/>
      <c r="AT118" s="152"/>
      <c r="AU118" s="152"/>
      <c r="AV118" s="152"/>
      <c r="AW118" s="152"/>
      <c r="AX118" s="152"/>
      <c r="AY118" s="152"/>
      <c r="AZ118" s="152"/>
      <c r="BA118" s="152"/>
      <c r="BB118" s="152"/>
      <c r="BC118" s="152"/>
      <c r="BD118" s="152"/>
      <c r="BE118" s="152"/>
      <c r="BF118" s="152"/>
      <c r="BG118" s="152"/>
      <c r="BH118" s="152"/>
      <c r="BI118" s="152"/>
      <c r="BJ118" s="152"/>
      <c r="BK118" s="152"/>
    </row>
    <row r="119" ht="10.5" customHeight="1">
      <c r="A119" s="144">
        <v>115.0</v>
      </c>
      <c r="B119" s="144" t="s">
        <v>414</v>
      </c>
      <c r="C119" s="144" t="s">
        <v>415</v>
      </c>
      <c r="D119" s="159" t="s">
        <v>416</v>
      </c>
      <c r="E119" s="146" t="s">
        <v>0</v>
      </c>
      <c r="F119" s="147"/>
      <c r="G119" s="149" t="s">
        <v>102</v>
      </c>
      <c r="H119" s="149"/>
      <c r="I119" s="149" t="s">
        <v>0</v>
      </c>
      <c r="J119" s="149" t="s">
        <v>0</v>
      </c>
      <c r="K119" s="149" t="s">
        <v>111</v>
      </c>
      <c r="L119" s="149" t="s">
        <v>13</v>
      </c>
      <c r="M119" s="149" t="s">
        <v>42</v>
      </c>
      <c r="N119" s="149">
        <v>3000.0</v>
      </c>
      <c r="O119" s="149" t="s">
        <v>28</v>
      </c>
      <c r="P119" s="150"/>
      <c r="Q119" s="149">
        <f>IFERROR(SUMPRODUCT((Price_Catalogue_Indexation!$O$5:$AS$5=Fichier_de_calcul!Q$4)*(Price_Catalogue_Indexation!$O$6:$AS$6=Fichier_de_calcul!$L119)*(Price_Catalogue_Indexation!$O$7:$AS$7=Fichier_de_calcul!$M119)*(Price_Catalogue_Indexation!$A$14:$A$219=Fichier_de_calcul!$O119)*(Price_Catalogue_Indexation!$C$14:$C$219=Fichier_de_calcul!$N119)*(Price_Catalogue_Indexation!$O$14:$AS$219)),0)</f>
        <v>42991.17839</v>
      </c>
      <c r="R119" s="149">
        <f>IFERROR(SUMPRODUCT((Price_Catalogue_Indexation!$O$5:$AS$5=Fichier_de_calcul!R$4)*(Price_Catalogue_Indexation!$O$6:$AS$6=Fichier_de_calcul!$L119)*(Price_Catalogue_Indexation!$O$7:$AS$7=Fichier_de_calcul!$M119)*(Price_Catalogue_Indexation!$A$14:$A$219=Fichier_de_calcul!$O119)*(Price_Catalogue_Indexation!$C$14:$C$219=Fichier_de_calcul!$N119)*(Price_Catalogue_Indexation!$O$14:$AS$219)),0)</f>
        <v>292410.5135</v>
      </c>
      <c r="S119" s="149">
        <f>IFERROR(SUMPRODUCT((Price_Catalogue_Indexation!$O$5:$AS$5=Fichier_de_calcul!S$4)*(Price_Catalogue_Indexation!$O$6:$AS$6=Fichier_de_calcul!$L119)*(Price_Catalogue_Indexation!$O$7:$AS$7=Fichier_de_calcul!$M119)*(Price_Catalogue_Indexation!$A$14:$A$219=Fichier_de_calcul!$O119)*(Price_Catalogue_Indexation!$C$14:$C$219=Fichier_de_calcul!$N119)*(Price_Catalogue_Indexation!$O$14:$AS$219)),0)</f>
        <v>215934.506</v>
      </c>
      <c r="T119" s="150"/>
      <c r="U119" s="149">
        <f>IF(E119="YES",'Autres_hypothèses'!$E$3,0)</f>
        <v>26225.58067</v>
      </c>
      <c r="V119" s="149">
        <f>IF(J119="YES",'Autres_hypothèses'!$E$4,0)</f>
        <v>75000</v>
      </c>
      <c r="W119" s="149">
        <f t="shared" si="6"/>
        <v>-30829.979</v>
      </c>
      <c r="X119" s="151">
        <f>S119*Facture_pour_Orange!$K$142+Fichier_de_calcul!Q119*Facture_pour_Orange!$K$144+Fichier_de_calcul!U119*Facture_pour_Orange!$K$172</f>
        <v>-16002.69687</v>
      </c>
      <c r="Y119" s="152"/>
      <c r="Z119" s="151">
        <f t="shared" si="2"/>
        <v>605729.1027</v>
      </c>
      <c r="AA119" s="149">
        <f t="shared" si="3"/>
        <v>109031.2385</v>
      </c>
      <c r="AB119" s="149">
        <f t="shared" si="4"/>
        <v>714760.3412</v>
      </c>
      <c r="AC119" s="150"/>
      <c r="AD119" s="153"/>
      <c r="AE119" s="154"/>
      <c r="AF119" s="155"/>
      <c r="AG119" s="155"/>
      <c r="AH119" s="160"/>
      <c r="AI119" s="155"/>
      <c r="AJ119" s="155"/>
      <c r="AK119" s="161"/>
      <c r="AL119" s="155"/>
      <c r="AM119" s="162"/>
      <c r="AN119" s="155"/>
      <c r="AO119" s="158"/>
      <c r="AP119" s="158"/>
      <c r="AQ119" s="158"/>
      <c r="AR119" s="152"/>
      <c r="AS119" s="152"/>
      <c r="AT119" s="152"/>
      <c r="AU119" s="152"/>
      <c r="AV119" s="152"/>
      <c r="AW119" s="152"/>
      <c r="AX119" s="152"/>
      <c r="AY119" s="152"/>
      <c r="AZ119" s="152"/>
      <c r="BA119" s="152"/>
      <c r="BB119" s="152"/>
      <c r="BC119" s="152"/>
      <c r="BD119" s="152"/>
      <c r="BE119" s="152"/>
      <c r="BF119" s="152"/>
      <c r="BG119" s="152"/>
      <c r="BH119" s="152"/>
      <c r="BI119" s="152"/>
      <c r="BJ119" s="152"/>
      <c r="BK119" s="152"/>
    </row>
    <row r="120" ht="10.5" customHeight="1">
      <c r="A120" s="144">
        <v>116.0</v>
      </c>
      <c r="B120" s="144" t="s">
        <v>417</v>
      </c>
      <c r="C120" s="144" t="s">
        <v>418</v>
      </c>
      <c r="D120" s="145" t="s">
        <v>419</v>
      </c>
      <c r="E120" s="146" t="s">
        <v>0</v>
      </c>
      <c r="F120" s="147"/>
      <c r="G120" s="149" t="s">
        <v>102</v>
      </c>
      <c r="H120" s="149"/>
      <c r="I120" s="149" t="s">
        <v>0</v>
      </c>
      <c r="J120" s="149" t="s">
        <v>0</v>
      </c>
      <c r="K120" s="149" t="s">
        <v>111</v>
      </c>
      <c r="L120" s="149" t="s">
        <v>13</v>
      </c>
      <c r="M120" s="149" t="s">
        <v>42</v>
      </c>
      <c r="N120" s="149">
        <v>3000.0</v>
      </c>
      <c r="O120" s="149" t="s">
        <v>30</v>
      </c>
      <c r="P120" s="150"/>
      <c r="Q120" s="149">
        <f>IFERROR(SUMPRODUCT((Price_Catalogue_Indexation!$O$5:$AS$5=Fichier_de_calcul!Q$4)*(Price_Catalogue_Indexation!$O$6:$AS$6=Fichier_de_calcul!$L120)*(Price_Catalogue_Indexation!$O$7:$AS$7=Fichier_de_calcul!$M120)*(Price_Catalogue_Indexation!$A$14:$A$219=Fichier_de_calcul!$O120)*(Price_Catalogue_Indexation!$C$14:$C$219=Fichier_de_calcul!$N120)*(Price_Catalogue_Indexation!$O$14:$AS$219)),0)</f>
        <v>43712.60131</v>
      </c>
      <c r="R120" s="149">
        <f>IFERROR(SUMPRODUCT((Price_Catalogue_Indexation!$O$5:$AS$5=Fichier_de_calcul!R$4)*(Price_Catalogue_Indexation!$O$6:$AS$6=Fichier_de_calcul!$L120)*(Price_Catalogue_Indexation!$O$7:$AS$7=Fichier_de_calcul!$M120)*(Price_Catalogue_Indexation!$A$14:$A$219=Fichier_de_calcul!$O120)*(Price_Catalogue_Indexation!$C$14:$C$219=Fichier_de_calcul!$N120)*(Price_Catalogue_Indexation!$O$14:$AS$219)),0)</f>
        <v>225810.1148</v>
      </c>
      <c r="S120" s="149">
        <f>IFERROR(SUMPRODUCT((Price_Catalogue_Indexation!$O$5:$AS$5=Fichier_de_calcul!S$4)*(Price_Catalogue_Indexation!$O$6:$AS$6=Fichier_de_calcul!$L120)*(Price_Catalogue_Indexation!$O$7:$AS$7=Fichier_de_calcul!$M120)*(Price_Catalogue_Indexation!$A$14:$A$219=Fichier_de_calcul!$O120)*(Price_Catalogue_Indexation!$C$14:$C$219=Fichier_de_calcul!$N120)*(Price_Catalogue_Indexation!$O$14:$AS$219)),0)</f>
        <v>244625.3379</v>
      </c>
      <c r="T120" s="150"/>
      <c r="U120" s="149">
        <f>IF(E120="YES",'Autres_hypothèses'!$E$3,0)</f>
        <v>26225.58067</v>
      </c>
      <c r="V120" s="149">
        <f>IF(J120="YES",'Autres_hypothèses'!$E$4,0)</f>
        <v>75000</v>
      </c>
      <c r="W120" s="149">
        <f t="shared" si="6"/>
        <v>-30829.979</v>
      </c>
      <c r="X120" s="151">
        <f>S120*Facture_pour_Orange!$K$142+Fichier_de_calcul!Q120*Facture_pour_Orange!$K$144+Fichier_de_calcul!U120*Facture_pour_Orange!$K$172</f>
        <v>-16433.88978</v>
      </c>
      <c r="Y120" s="152"/>
      <c r="Z120" s="151">
        <f t="shared" si="2"/>
        <v>568109.7659</v>
      </c>
      <c r="AA120" s="149">
        <f t="shared" si="3"/>
        <v>102259.7579</v>
      </c>
      <c r="AB120" s="149">
        <f t="shared" si="4"/>
        <v>670369.5238</v>
      </c>
      <c r="AC120" s="150"/>
      <c r="AD120" s="153"/>
      <c r="AE120" s="154"/>
      <c r="AF120" s="155"/>
      <c r="AG120" s="155"/>
      <c r="AH120" s="160"/>
      <c r="AI120" s="155"/>
      <c r="AJ120" s="155"/>
      <c r="AK120" s="161"/>
      <c r="AL120" s="155"/>
      <c r="AM120" s="162"/>
      <c r="AN120" s="155"/>
      <c r="AO120" s="158"/>
      <c r="AP120" s="158"/>
      <c r="AQ120" s="158"/>
      <c r="AR120" s="152"/>
      <c r="AS120" s="152"/>
      <c r="AT120" s="152"/>
      <c r="AU120" s="152"/>
      <c r="AV120" s="152"/>
      <c r="AW120" s="152"/>
      <c r="AX120" s="152"/>
      <c r="AY120" s="152"/>
      <c r="AZ120" s="152"/>
      <c r="BA120" s="152"/>
      <c r="BB120" s="152"/>
      <c r="BC120" s="152"/>
      <c r="BD120" s="152"/>
      <c r="BE120" s="152"/>
      <c r="BF120" s="152"/>
      <c r="BG120" s="152"/>
      <c r="BH120" s="152"/>
      <c r="BI120" s="152"/>
      <c r="BJ120" s="152"/>
      <c r="BK120" s="152"/>
    </row>
    <row r="121" ht="10.5" customHeight="1">
      <c r="A121" s="144">
        <v>117.0</v>
      </c>
      <c r="B121" s="144" t="s">
        <v>420</v>
      </c>
      <c r="C121" s="144" t="s">
        <v>421</v>
      </c>
      <c r="D121" s="159" t="s">
        <v>422</v>
      </c>
      <c r="E121" s="146" t="s">
        <v>0</v>
      </c>
      <c r="F121" s="147"/>
      <c r="G121" s="149" t="s">
        <v>102</v>
      </c>
      <c r="H121" s="149"/>
      <c r="I121" s="149" t="s">
        <v>0</v>
      </c>
      <c r="J121" s="149" t="s">
        <v>0</v>
      </c>
      <c r="K121" s="149" t="s">
        <v>111</v>
      </c>
      <c r="L121" s="149" t="s">
        <v>13</v>
      </c>
      <c r="M121" s="149" t="s">
        <v>42</v>
      </c>
      <c r="N121" s="149">
        <v>3000.0</v>
      </c>
      <c r="O121" s="149" t="s">
        <v>30</v>
      </c>
      <c r="P121" s="150"/>
      <c r="Q121" s="149">
        <f>IFERROR(SUMPRODUCT((Price_Catalogue_Indexation!$O$5:$AS$5=Fichier_de_calcul!Q$4)*(Price_Catalogue_Indexation!$O$6:$AS$6=Fichier_de_calcul!$L121)*(Price_Catalogue_Indexation!$O$7:$AS$7=Fichier_de_calcul!$M121)*(Price_Catalogue_Indexation!$A$14:$A$219=Fichier_de_calcul!$O121)*(Price_Catalogue_Indexation!$C$14:$C$219=Fichier_de_calcul!$N121)*(Price_Catalogue_Indexation!$O$14:$AS$219)),0)</f>
        <v>43712.60131</v>
      </c>
      <c r="R121" s="149">
        <f>IFERROR(SUMPRODUCT((Price_Catalogue_Indexation!$O$5:$AS$5=Fichier_de_calcul!R$4)*(Price_Catalogue_Indexation!$O$6:$AS$6=Fichier_de_calcul!$L121)*(Price_Catalogue_Indexation!$O$7:$AS$7=Fichier_de_calcul!$M121)*(Price_Catalogue_Indexation!$A$14:$A$219=Fichier_de_calcul!$O121)*(Price_Catalogue_Indexation!$C$14:$C$219=Fichier_de_calcul!$N121)*(Price_Catalogue_Indexation!$O$14:$AS$219)),0)</f>
        <v>225810.1148</v>
      </c>
      <c r="S121" s="149">
        <f>IFERROR(SUMPRODUCT((Price_Catalogue_Indexation!$O$5:$AS$5=Fichier_de_calcul!S$4)*(Price_Catalogue_Indexation!$O$6:$AS$6=Fichier_de_calcul!$L121)*(Price_Catalogue_Indexation!$O$7:$AS$7=Fichier_de_calcul!$M121)*(Price_Catalogue_Indexation!$A$14:$A$219=Fichier_de_calcul!$O121)*(Price_Catalogue_Indexation!$C$14:$C$219=Fichier_de_calcul!$N121)*(Price_Catalogue_Indexation!$O$14:$AS$219)),0)</f>
        <v>244625.3379</v>
      </c>
      <c r="T121" s="150"/>
      <c r="U121" s="149">
        <f>IF(E121="YES",'Autres_hypothèses'!$E$3,0)</f>
        <v>26225.58067</v>
      </c>
      <c r="V121" s="149">
        <f>IF(J121="YES",'Autres_hypothèses'!$E$4,0)</f>
        <v>75000</v>
      </c>
      <c r="W121" s="149">
        <f t="shared" si="6"/>
        <v>-30829.979</v>
      </c>
      <c r="X121" s="151">
        <f>S121*Facture_pour_Orange!$K$142+Fichier_de_calcul!Q121*Facture_pour_Orange!$K$144+Fichier_de_calcul!U121*Facture_pour_Orange!$K$172</f>
        <v>-16433.88978</v>
      </c>
      <c r="Y121" s="152"/>
      <c r="Z121" s="151">
        <f t="shared" si="2"/>
        <v>568109.7659</v>
      </c>
      <c r="AA121" s="149">
        <f t="shared" si="3"/>
        <v>102259.7579</v>
      </c>
      <c r="AB121" s="149">
        <f t="shared" si="4"/>
        <v>670369.5238</v>
      </c>
      <c r="AC121" s="150"/>
      <c r="AD121" s="153"/>
      <c r="AE121" s="154"/>
      <c r="AF121" s="155"/>
      <c r="AG121" s="155"/>
      <c r="AH121" s="160"/>
      <c r="AI121" s="155"/>
      <c r="AJ121" s="155"/>
      <c r="AK121" s="161"/>
      <c r="AL121" s="155"/>
      <c r="AM121" s="162"/>
      <c r="AN121" s="155"/>
      <c r="AO121" s="158"/>
      <c r="AP121" s="158"/>
      <c r="AQ121" s="158"/>
      <c r="AR121" s="152"/>
      <c r="AS121" s="152"/>
      <c r="AT121" s="152"/>
      <c r="AU121" s="152"/>
      <c r="AV121" s="152"/>
      <c r="AW121" s="152"/>
      <c r="AX121" s="152"/>
      <c r="AY121" s="152"/>
      <c r="AZ121" s="152"/>
      <c r="BA121" s="152"/>
      <c r="BB121" s="152"/>
      <c r="BC121" s="152"/>
      <c r="BD121" s="152"/>
      <c r="BE121" s="152"/>
      <c r="BF121" s="152"/>
      <c r="BG121" s="152"/>
      <c r="BH121" s="152"/>
      <c r="BI121" s="152"/>
      <c r="BJ121" s="152"/>
      <c r="BK121" s="152"/>
    </row>
    <row r="122" ht="10.5" customHeight="1">
      <c r="A122" s="144">
        <v>118.0</v>
      </c>
      <c r="B122" s="144" t="s">
        <v>423</v>
      </c>
      <c r="C122" s="144" t="s">
        <v>424</v>
      </c>
      <c r="D122" s="159" t="s">
        <v>425</v>
      </c>
      <c r="E122" s="146" t="s">
        <v>0</v>
      </c>
      <c r="F122" s="147"/>
      <c r="G122" s="149" t="s">
        <v>102</v>
      </c>
      <c r="H122" s="149"/>
      <c r="I122" s="149" t="s">
        <v>0</v>
      </c>
      <c r="J122" s="149" t="s">
        <v>0</v>
      </c>
      <c r="K122" s="149" t="s">
        <v>111</v>
      </c>
      <c r="L122" s="149" t="s">
        <v>38</v>
      </c>
      <c r="M122" s="149" t="s">
        <v>42</v>
      </c>
      <c r="N122" s="149">
        <v>3500.0</v>
      </c>
      <c r="O122" s="149" t="s">
        <v>30</v>
      </c>
      <c r="P122" s="150"/>
      <c r="Q122" s="149">
        <f>IFERROR(SUMPRODUCT((Price_Catalogue_Indexation!$O$5:$AS$5=Fichier_de_calcul!Q$4)*(Price_Catalogue_Indexation!$O$6:$AS$6=Fichier_de_calcul!$L122)*(Price_Catalogue_Indexation!$O$7:$AS$7=Fichier_de_calcul!$M122)*(Price_Catalogue_Indexation!$A$14:$A$219=Fichier_de_calcul!$O122)*(Price_Catalogue_Indexation!$C$14:$C$219=Fichier_de_calcul!$N122)*(Price_Catalogue_Indexation!$O$14:$AS$219)),0)</f>
        <v>43777.60888</v>
      </c>
      <c r="R122" s="149">
        <f>IFERROR(SUMPRODUCT((Price_Catalogue_Indexation!$O$5:$AS$5=Fichier_de_calcul!R$4)*(Price_Catalogue_Indexation!$O$6:$AS$6=Fichier_de_calcul!$L122)*(Price_Catalogue_Indexation!$O$7:$AS$7=Fichier_de_calcul!$M122)*(Price_Catalogue_Indexation!$A$14:$A$219=Fichier_de_calcul!$O122)*(Price_Catalogue_Indexation!$C$14:$C$219=Fichier_de_calcul!$N122)*(Price_Catalogue_Indexation!$O$14:$AS$219)),0)</f>
        <v>260356.9553</v>
      </c>
      <c r="S122" s="149">
        <f>IFERROR(SUMPRODUCT((Price_Catalogue_Indexation!$O$5:$AS$5=Fichier_de_calcul!S$4)*(Price_Catalogue_Indexation!$O$6:$AS$6=Fichier_de_calcul!$L122)*(Price_Catalogue_Indexation!$O$7:$AS$7=Fichier_de_calcul!$M122)*(Price_Catalogue_Indexation!$A$14:$A$219=Fichier_de_calcul!$O122)*(Price_Catalogue_Indexation!$C$14:$C$219=Fichier_de_calcul!$N122)*(Price_Catalogue_Indexation!$O$14:$AS$219)),0)</f>
        <v>247960.634</v>
      </c>
      <c r="T122" s="150"/>
      <c r="U122" s="149">
        <f>IF(E122="YES",'Autres_hypothèses'!$E$3,0)</f>
        <v>26225.58067</v>
      </c>
      <c r="V122" s="149">
        <f>IF(J122="YES",'Autres_hypothèses'!$E$4,0)</f>
        <v>75000</v>
      </c>
      <c r="W122" s="149">
        <f t="shared" si="6"/>
        <v>-30829.979</v>
      </c>
      <c r="X122" s="151">
        <f>S122*Facture_pour_Orange!$K$142+Fichier_de_calcul!Q122*Facture_pour_Orange!$K$144+Fichier_de_calcul!U122*Facture_pour_Orange!$K$172</f>
        <v>-16480.24425</v>
      </c>
      <c r="Y122" s="152"/>
      <c r="Z122" s="151">
        <f t="shared" si="2"/>
        <v>606010.5556</v>
      </c>
      <c r="AA122" s="149">
        <f t="shared" si="3"/>
        <v>109081.9</v>
      </c>
      <c r="AB122" s="149">
        <f t="shared" si="4"/>
        <v>715092.4556</v>
      </c>
      <c r="AC122" s="150"/>
      <c r="AD122" s="153"/>
      <c r="AE122" s="154"/>
      <c r="AF122" s="155"/>
      <c r="AG122" s="155"/>
      <c r="AH122" s="160"/>
      <c r="AI122" s="155"/>
      <c r="AJ122" s="155"/>
      <c r="AK122" s="161"/>
      <c r="AL122" s="155"/>
      <c r="AM122" s="162"/>
      <c r="AN122" s="155"/>
      <c r="AO122" s="158"/>
      <c r="AP122" s="158"/>
      <c r="AQ122" s="158"/>
      <c r="AR122" s="152"/>
      <c r="AS122" s="152"/>
      <c r="AT122" s="152"/>
      <c r="AU122" s="152"/>
      <c r="AV122" s="152"/>
      <c r="AW122" s="152"/>
      <c r="AX122" s="152"/>
      <c r="AY122" s="152"/>
      <c r="AZ122" s="152"/>
      <c r="BA122" s="152"/>
      <c r="BB122" s="152"/>
      <c r="BC122" s="152"/>
      <c r="BD122" s="152"/>
      <c r="BE122" s="152"/>
      <c r="BF122" s="152"/>
      <c r="BG122" s="152"/>
      <c r="BH122" s="152"/>
      <c r="BI122" s="152"/>
      <c r="BJ122" s="152"/>
      <c r="BK122" s="152"/>
    </row>
    <row r="123" ht="10.5" customHeight="1">
      <c r="A123" s="144">
        <v>119.0</v>
      </c>
      <c r="B123" s="144"/>
      <c r="C123" s="144" t="s">
        <v>426</v>
      </c>
      <c r="D123" s="145" t="s">
        <v>427</v>
      </c>
      <c r="E123" s="146" t="s">
        <v>0</v>
      </c>
      <c r="F123" s="147"/>
      <c r="G123" s="149" t="s">
        <v>102</v>
      </c>
      <c r="H123" s="149"/>
      <c r="I123" s="149" t="s">
        <v>0</v>
      </c>
      <c r="J123" s="149" t="s">
        <v>0</v>
      </c>
      <c r="K123" s="149" t="s">
        <v>111</v>
      </c>
      <c r="L123" s="149" t="s">
        <v>13</v>
      </c>
      <c r="M123" s="149" t="s">
        <v>42</v>
      </c>
      <c r="N123" s="149">
        <v>1500.0</v>
      </c>
      <c r="O123" s="149" t="s">
        <v>30</v>
      </c>
      <c r="P123" s="150"/>
      <c r="Q123" s="149">
        <f>IFERROR(SUMPRODUCT((Price_Catalogue_Indexation!$O$5:$AS$5=Fichier_de_calcul!Q$4)*(Price_Catalogue_Indexation!$O$6:$AS$6=Fichier_de_calcul!$L123)*(Price_Catalogue_Indexation!$O$7:$AS$7=Fichier_de_calcul!$M123)*(Price_Catalogue_Indexation!$A$14:$A$219=Fichier_de_calcul!$O123)*(Price_Catalogue_Indexation!$C$14:$C$219=Fichier_de_calcul!$N123)*(Price_Catalogue_Indexation!$O$14:$AS$219)),0)</f>
        <v>43488.68451</v>
      </c>
      <c r="R123" s="149">
        <f>IFERROR(SUMPRODUCT((Price_Catalogue_Indexation!$O$5:$AS$5=Fichier_de_calcul!R$4)*(Price_Catalogue_Indexation!$O$6:$AS$6=Fichier_de_calcul!$L123)*(Price_Catalogue_Indexation!$O$7:$AS$7=Fichier_de_calcul!$M123)*(Price_Catalogue_Indexation!$A$14:$A$219=Fichier_de_calcul!$O123)*(Price_Catalogue_Indexation!$C$14:$C$219=Fichier_de_calcul!$N123)*(Price_Catalogue_Indexation!$O$14:$AS$219)),0)</f>
        <v>122153.2085</v>
      </c>
      <c r="S123" s="149">
        <f>IFERROR(SUMPRODUCT((Price_Catalogue_Indexation!$O$5:$AS$5=Fichier_de_calcul!S$4)*(Price_Catalogue_Indexation!$O$6:$AS$6=Fichier_de_calcul!$L123)*(Price_Catalogue_Indexation!$O$7:$AS$7=Fichier_de_calcul!$M123)*(Price_Catalogue_Indexation!$A$14:$A$219=Fichier_de_calcul!$O123)*(Price_Catalogue_Indexation!$C$14:$C$219=Fichier_de_calcul!$N123)*(Price_Catalogue_Indexation!$O$14:$AS$219)),0)</f>
        <v>221752.3697</v>
      </c>
      <c r="T123" s="150"/>
      <c r="U123" s="149">
        <f>IF(E123="YES",'Autres_hypothèses'!$E$3,0)</f>
        <v>26225.58067</v>
      </c>
      <c r="V123" s="149">
        <f>IF(J123="YES",'Autres_hypothèses'!$E$4,0)</f>
        <v>75000</v>
      </c>
      <c r="W123" s="149">
        <f t="shared" si="6"/>
        <v>-30829.979</v>
      </c>
      <c r="X123" s="151">
        <f>S123*Facture_pour_Orange!$K$142+Fichier_de_calcul!Q123*Facture_pour_Orange!$K$144+Fichier_de_calcul!U123*Facture_pour_Orange!$K$172</f>
        <v>-16160.37673</v>
      </c>
      <c r="Y123" s="152"/>
      <c r="Z123" s="151">
        <f t="shared" si="2"/>
        <v>441629.4877</v>
      </c>
      <c r="AA123" s="149">
        <f t="shared" si="3"/>
        <v>79493.30778</v>
      </c>
      <c r="AB123" s="149">
        <f t="shared" si="4"/>
        <v>521122.7954</v>
      </c>
      <c r="AC123" s="150"/>
      <c r="AD123" s="153"/>
      <c r="AE123" s="154"/>
      <c r="AF123" s="155"/>
      <c r="AG123" s="155"/>
      <c r="AH123" s="160"/>
      <c r="AI123" s="155"/>
      <c r="AJ123" s="155"/>
      <c r="AK123" s="161"/>
      <c r="AL123" s="155"/>
      <c r="AM123" s="162"/>
      <c r="AN123" s="155"/>
      <c r="AO123" s="158"/>
      <c r="AP123" s="158"/>
      <c r="AQ123" s="158"/>
      <c r="AR123" s="152"/>
      <c r="AS123" s="152"/>
      <c r="AT123" s="152"/>
      <c r="AU123" s="152"/>
      <c r="AV123" s="152"/>
      <c r="AW123" s="152"/>
      <c r="AX123" s="152"/>
      <c r="AY123" s="152"/>
      <c r="AZ123" s="152"/>
      <c r="BA123" s="152"/>
      <c r="BB123" s="152"/>
      <c r="BC123" s="152"/>
      <c r="BD123" s="152"/>
      <c r="BE123" s="152"/>
      <c r="BF123" s="152"/>
      <c r="BG123" s="152"/>
      <c r="BH123" s="152"/>
      <c r="BI123" s="152"/>
      <c r="BJ123" s="152"/>
      <c r="BK123" s="152"/>
    </row>
    <row r="124" ht="10.5" customHeight="1">
      <c r="A124" s="144">
        <v>120.0</v>
      </c>
      <c r="B124" s="144"/>
      <c r="C124" s="144" t="s">
        <v>428</v>
      </c>
      <c r="D124" s="159" t="s">
        <v>429</v>
      </c>
      <c r="E124" s="146" t="s">
        <v>0</v>
      </c>
      <c r="F124" s="147"/>
      <c r="G124" s="149" t="s">
        <v>102</v>
      </c>
      <c r="H124" s="149"/>
      <c r="I124" s="149" t="s">
        <v>0</v>
      </c>
      <c r="J124" s="149" t="s">
        <v>0</v>
      </c>
      <c r="K124" s="149" t="s">
        <v>107</v>
      </c>
      <c r="L124" s="149" t="s">
        <v>39</v>
      </c>
      <c r="M124" s="149" t="s">
        <v>42</v>
      </c>
      <c r="N124" s="149">
        <v>500.0</v>
      </c>
      <c r="O124" s="149" t="s">
        <v>27</v>
      </c>
      <c r="P124" s="150"/>
      <c r="Q124" s="149">
        <f>IFERROR(SUMPRODUCT((Price_Catalogue_Indexation!$O$5:$AS$5=Fichier_de_calcul!Q$4)*(Price_Catalogue_Indexation!$O$6:$AS$6=Fichier_de_calcul!$L124)*(Price_Catalogue_Indexation!$O$7:$AS$7=Fichier_de_calcul!$M124)*(Price_Catalogue_Indexation!$A$14:$A$219=Fichier_de_calcul!$O124)*(Price_Catalogue_Indexation!$C$14:$C$219=Fichier_de_calcul!$N124)*(Price_Catalogue_Indexation!$O$14:$AS$219)),0)</f>
        <v>42426.1778</v>
      </c>
      <c r="R124" s="149">
        <f>IFERROR(SUMPRODUCT((Price_Catalogue_Indexation!$O$5:$AS$5=Fichier_de_calcul!R$4)*(Price_Catalogue_Indexation!$O$6:$AS$6=Fichier_de_calcul!$L124)*(Price_Catalogue_Indexation!$O$7:$AS$7=Fichier_de_calcul!$M124)*(Price_Catalogue_Indexation!$A$14:$A$219=Fichier_de_calcul!$O124)*(Price_Catalogue_Indexation!$C$14:$C$219=Fichier_de_calcul!$N124)*(Price_Catalogue_Indexation!$O$14:$AS$219)),0)</f>
        <v>52698.57052</v>
      </c>
      <c r="S124" s="149">
        <f>IFERROR(SUMPRODUCT((Price_Catalogue_Indexation!$O$5:$AS$5=Fichier_de_calcul!S$4)*(Price_Catalogue_Indexation!$O$6:$AS$6=Fichier_de_calcul!$L124)*(Price_Catalogue_Indexation!$O$7:$AS$7=Fichier_de_calcul!$M124)*(Price_Catalogue_Indexation!$A$14:$A$219=Fichier_de_calcul!$O124)*(Price_Catalogue_Indexation!$C$14:$C$219=Fichier_de_calcul!$N124)*(Price_Catalogue_Indexation!$O$14:$AS$219)),0)</f>
        <v>98413.54824</v>
      </c>
      <c r="T124" s="150"/>
      <c r="U124" s="149">
        <f>IF(E124="YES",'Autres_hypothèses'!$E$3,0)</f>
        <v>26225.58067</v>
      </c>
      <c r="V124" s="149">
        <f>IF(J124="YES",'Autres_hypothèses'!$E$4,0)</f>
        <v>75000</v>
      </c>
      <c r="W124" s="149">
        <f t="shared" si="6"/>
        <v>-30829.979</v>
      </c>
      <c r="X124" s="151">
        <f>S124*Facture_pour_Orange!$K$142+Fichier_de_calcul!Q124*Facture_pour_Orange!$K$144+Fichier_de_calcul!U124*Facture_pour_Orange!$K$172</f>
        <v>-14714.48718</v>
      </c>
      <c r="Y124" s="152"/>
      <c r="Z124" s="151">
        <f t="shared" si="2"/>
        <v>249219.4111</v>
      </c>
      <c r="AA124" s="149">
        <f t="shared" si="3"/>
        <v>44859.49399</v>
      </c>
      <c r="AB124" s="149">
        <f t="shared" si="4"/>
        <v>294078.905</v>
      </c>
      <c r="AC124" s="150"/>
      <c r="AD124" s="153"/>
      <c r="AE124" s="154"/>
      <c r="AF124" s="155"/>
      <c r="AG124" s="155"/>
      <c r="AH124" s="160"/>
      <c r="AI124" s="155"/>
      <c r="AJ124" s="155"/>
      <c r="AK124" s="149"/>
      <c r="AL124" s="155"/>
      <c r="AM124" s="162"/>
      <c r="AN124" s="155"/>
      <c r="AO124" s="158"/>
      <c r="AP124" s="158"/>
      <c r="AQ124" s="158"/>
      <c r="AR124" s="152"/>
      <c r="AS124" s="152"/>
      <c r="AT124" s="152"/>
      <c r="AU124" s="152"/>
      <c r="AV124" s="152"/>
      <c r="AW124" s="152"/>
      <c r="AX124" s="152"/>
      <c r="AY124" s="152"/>
      <c r="AZ124" s="152"/>
      <c r="BA124" s="152"/>
      <c r="BB124" s="152"/>
      <c r="BC124" s="152"/>
      <c r="BD124" s="152"/>
      <c r="BE124" s="152"/>
      <c r="BF124" s="152"/>
      <c r="BG124" s="152"/>
      <c r="BH124" s="152"/>
      <c r="BI124" s="152"/>
      <c r="BJ124" s="152"/>
      <c r="BK124" s="152"/>
    </row>
    <row r="125" ht="10.5" customHeight="1">
      <c r="A125" s="144">
        <v>121.0</v>
      </c>
      <c r="B125" s="144" t="s">
        <v>430</v>
      </c>
      <c r="C125" s="144" t="s">
        <v>431</v>
      </c>
      <c r="D125" s="159" t="s">
        <v>432</v>
      </c>
      <c r="E125" s="146" t="s">
        <v>0</v>
      </c>
      <c r="F125" s="147"/>
      <c r="G125" s="149" t="s">
        <v>102</v>
      </c>
      <c r="H125" s="149"/>
      <c r="I125" s="149" t="s">
        <v>0</v>
      </c>
      <c r="J125" s="149" t="s">
        <v>0</v>
      </c>
      <c r="K125" s="149" t="s">
        <v>107</v>
      </c>
      <c r="L125" s="149" t="s">
        <v>13</v>
      </c>
      <c r="M125" s="149" t="s">
        <v>15</v>
      </c>
      <c r="N125" s="149">
        <v>3000.0</v>
      </c>
      <c r="O125" s="149" t="s">
        <v>21</v>
      </c>
      <c r="P125" s="150"/>
      <c r="Q125" s="149">
        <f>IFERROR(SUMPRODUCT((Price_Catalogue_Indexation!$O$5:$AS$5=Fichier_de_calcul!Q$4)*(Price_Catalogue_Indexation!$O$6:$AS$6=Fichier_de_calcul!$L125)*(Price_Catalogue_Indexation!$O$7:$AS$7=Fichier_de_calcul!$M125)*(Price_Catalogue_Indexation!$A$14:$A$219=Fichier_de_calcul!$O125)*(Price_Catalogue_Indexation!$C$14:$C$219=Fichier_de_calcul!$N125)*(Price_Catalogue_Indexation!$O$14:$AS$219)),0)</f>
        <v>78276.42879</v>
      </c>
      <c r="R125" s="149">
        <f>IFERROR(SUMPRODUCT((Price_Catalogue_Indexation!$O$5:$AS$5=Fichier_de_calcul!R$4)*(Price_Catalogue_Indexation!$O$6:$AS$6=Fichier_de_calcul!$L125)*(Price_Catalogue_Indexation!$O$7:$AS$7=Fichier_de_calcul!$M125)*(Price_Catalogue_Indexation!$A$14:$A$219=Fichier_de_calcul!$O125)*(Price_Catalogue_Indexation!$C$14:$C$219=Fichier_de_calcul!$N125)*(Price_Catalogue_Indexation!$O$14:$AS$219)),0)</f>
        <v>243606.3203</v>
      </c>
      <c r="S125" s="149">
        <f>IFERROR(SUMPRODUCT((Price_Catalogue_Indexation!$O$5:$AS$5=Fichier_de_calcul!S$4)*(Price_Catalogue_Indexation!$O$6:$AS$6=Fichier_de_calcul!$L125)*(Price_Catalogue_Indexation!$O$7:$AS$7=Fichier_de_calcul!$M125)*(Price_Catalogue_Indexation!$A$14:$A$219=Fichier_de_calcul!$O125)*(Price_Catalogue_Indexation!$C$14:$C$219=Fichier_de_calcul!$N125)*(Price_Catalogue_Indexation!$O$14:$AS$219)),0)</f>
        <v>654586.3224</v>
      </c>
      <c r="T125" s="150"/>
      <c r="U125" s="149">
        <f>IF(E125="YES",'Autres_hypothèses'!$E$3,0)</f>
        <v>26225.58067</v>
      </c>
      <c r="V125" s="149">
        <f>IF(J125="YES",'Autres_hypothèses'!$E$4,0)</f>
        <v>75000</v>
      </c>
      <c r="W125" s="149">
        <f t="shared" si="6"/>
        <v>-30829.979</v>
      </c>
      <c r="X125" s="151">
        <f>S125*Facture_pour_Orange!$K$142+Fichier_de_calcul!Q125*Facture_pour_Orange!$K$144+Fichier_de_calcul!U125*Facture_pour_Orange!$K$172</f>
        <v>-27446.26512</v>
      </c>
      <c r="Y125" s="152"/>
      <c r="Z125" s="151">
        <f t="shared" si="2"/>
        <v>1019418.408</v>
      </c>
      <c r="AA125" s="149">
        <f t="shared" si="3"/>
        <v>183495.3135</v>
      </c>
      <c r="AB125" s="149">
        <f t="shared" si="4"/>
        <v>1202913.722</v>
      </c>
      <c r="AC125" s="150"/>
      <c r="AD125" s="153"/>
      <c r="AE125" s="154"/>
      <c r="AF125" s="155"/>
      <c r="AG125" s="155"/>
      <c r="AH125" s="160"/>
      <c r="AI125" s="155"/>
      <c r="AJ125" s="155"/>
      <c r="AK125" s="149"/>
      <c r="AL125" s="155"/>
      <c r="AM125" s="162"/>
      <c r="AN125" s="155"/>
      <c r="AO125" s="158"/>
      <c r="AP125" s="158"/>
      <c r="AQ125" s="158"/>
      <c r="AR125" s="152"/>
      <c r="AS125" s="152"/>
      <c r="AT125" s="152"/>
      <c r="AU125" s="152"/>
      <c r="AV125" s="152"/>
      <c r="AW125" s="152"/>
      <c r="AX125" s="152"/>
      <c r="AY125" s="152"/>
      <c r="AZ125" s="152"/>
      <c r="BA125" s="152"/>
      <c r="BB125" s="152"/>
      <c r="BC125" s="152"/>
      <c r="BD125" s="152"/>
      <c r="BE125" s="152"/>
      <c r="BF125" s="152"/>
      <c r="BG125" s="152"/>
      <c r="BH125" s="152"/>
      <c r="BI125" s="152"/>
      <c r="BJ125" s="152"/>
      <c r="BK125" s="152"/>
    </row>
    <row r="126" ht="10.5" customHeight="1">
      <c r="A126" s="144">
        <v>122.0</v>
      </c>
      <c r="B126" s="144"/>
      <c r="C126" s="144" t="s">
        <v>433</v>
      </c>
      <c r="D126" s="145" t="s">
        <v>434</v>
      </c>
      <c r="E126" s="146" t="s">
        <v>0</v>
      </c>
      <c r="F126" s="147"/>
      <c r="G126" s="149" t="s">
        <v>102</v>
      </c>
      <c r="H126" s="149"/>
      <c r="I126" s="149" t="s">
        <v>0</v>
      </c>
      <c r="J126" s="149" t="s">
        <v>138</v>
      </c>
      <c r="K126" s="149" t="s">
        <v>103</v>
      </c>
      <c r="L126" s="149" t="s">
        <v>16</v>
      </c>
      <c r="M126" s="149" t="s">
        <v>15</v>
      </c>
      <c r="N126" s="149">
        <v>5500.0</v>
      </c>
      <c r="O126" s="149" t="s">
        <v>30</v>
      </c>
      <c r="P126" s="150"/>
      <c r="Q126" s="149">
        <f>IFERROR(SUMPRODUCT((Price_Catalogue_Indexation!$O$5:$AS$5=Fichier_de_calcul!Q$4)*(Price_Catalogue_Indexation!$O$6:$AS$6=Fichier_de_calcul!$L126)*(Price_Catalogue_Indexation!$O$7:$AS$7=Fichier_de_calcul!$M126)*(Price_Catalogue_Indexation!$A$14:$A$219=Fichier_de_calcul!$O126)*(Price_Catalogue_Indexation!$C$14:$C$219=Fichier_de_calcul!$N126)*(Price_Catalogue_Indexation!$O$14:$AS$219)),0)</f>
        <v>44637.9581</v>
      </c>
      <c r="R126" s="149">
        <f>IFERROR(SUMPRODUCT((Price_Catalogue_Indexation!$O$5:$AS$5=Fichier_de_calcul!R$4)*(Price_Catalogue_Indexation!$O$6:$AS$6=Fichier_de_calcul!$L126)*(Price_Catalogue_Indexation!$O$7:$AS$7=Fichier_de_calcul!$M126)*(Price_Catalogue_Indexation!$A$14:$A$219=Fichier_de_calcul!$O126)*(Price_Catalogue_Indexation!$C$14:$C$219=Fichier_de_calcul!$N126)*(Price_Catalogue_Indexation!$O$14:$AS$219)),0)</f>
        <v>502395.3848</v>
      </c>
      <c r="S126" s="149">
        <f>IFERROR(SUMPRODUCT((Price_Catalogue_Indexation!$O$5:$AS$5=Fichier_de_calcul!S$4)*(Price_Catalogue_Indexation!$O$6:$AS$6=Fichier_de_calcul!$L126)*(Price_Catalogue_Indexation!$O$7:$AS$7=Fichier_de_calcul!$M126)*(Price_Catalogue_Indexation!$A$14:$A$219=Fichier_de_calcul!$O126)*(Price_Catalogue_Indexation!$C$14:$C$219=Fichier_de_calcul!$N126)*(Price_Catalogue_Indexation!$O$14:$AS$219)),0)</f>
        <v>326358.4572</v>
      </c>
      <c r="T126" s="150"/>
      <c r="U126" s="149">
        <f>IF(E126="YES",'Autres_hypothèses'!$E$3,0)</f>
        <v>26225.58067</v>
      </c>
      <c r="V126" s="149">
        <v>0.0</v>
      </c>
      <c r="W126" s="149">
        <f t="shared" si="6"/>
        <v>-30829.979</v>
      </c>
      <c r="X126" s="151">
        <f>S126*Facture_pour_Orange!$K$142+Fichier_de_calcul!Q126*Facture_pour_Orange!$K$144+Fichier_de_calcul!U126*Facture_pour_Orange!$K$172</f>
        <v>-17436.29233</v>
      </c>
      <c r="Y126" s="152"/>
      <c r="Z126" s="151">
        <f t="shared" si="2"/>
        <v>851351.1095</v>
      </c>
      <c r="AA126" s="149">
        <f t="shared" si="3"/>
        <v>153243.1997</v>
      </c>
      <c r="AB126" s="149">
        <f t="shared" si="4"/>
        <v>1004594.309</v>
      </c>
      <c r="AC126" s="150"/>
      <c r="AD126" s="164" t="s">
        <v>197</v>
      </c>
      <c r="AE126" s="154"/>
      <c r="AF126" s="155"/>
      <c r="AG126" s="155"/>
      <c r="AH126" s="160"/>
      <c r="AI126" s="155"/>
      <c r="AJ126" s="155"/>
      <c r="AK126" s="161"/>
      <c r="AL126" s="155"/>
      <c r="AM126" s="162"/>
      <c r="AN126" s="155"/>
      <c r="AO126" s="158"/>
      <c r="AP126" s="158"/>
      <c r="AQ126" s="158"/>
      <c r="AR126" s="152"/>
      <c r="AS126" s="152"/>
      <c r="AT126" s="152"/>
      <c r="AU126" s="152"/>
      <c r="AV126" s="152"/>
      <c r="AW126" s="152"/>
      <c r="AX126" s="152"/>
      <c r="AY126" s="152"/>
      <c r="AZ126" s="152"/>
      <c r="BA126" s="152"/>
      <c r="BB126" s="152"/>
      <c r="BC126" s="152"/>
      <c r="BD126" s="152"/>
      <c r="BE126" s="152"/>
      <c r="BF126" s="152"/>
      <c r="BG126" s="152"/>
      <c r="BH126" s="152"/>
      <c r="BI126" s="152"/>
      <c r="BJ126" s="152"/>
      <c r="BK126" s="152"/>
    </row>
    <row r="127" ht="10.5" customHeight="1">
      <c r="A127" s="144">
        <v>123.0</v>
      </c>
      <c r="B127" s="144" t="s">
        <v>435</v>
      </c>
      <c r="C127" s="144" t="s">
        <v>436</v>
      </c>
      <c r="D127" s="159" t="s">
        <v>437</v>
      </c>
      <c r="E127" s="146" t="s">
        <v>0</v>
      </c>
      <c r="F127" s="147"/>
      <c r="G127" s="149" t="s">
        <v>102</v>
      </c>
      <c r="H127" s="149"/>
      <c r="I127" s="149" t="s">
        <v>0</v>
      </c>
      <c r="J127" s="149" t="s">
        <v>0</v>
      </c>
      <c r="K127" s="149" t="s">
        <v>111</v>
      </c>
      <c r="L127" s="149" t="s">
        <v>38</v>
      </c>
      <c r="M127" s="149" t="s">
        <v>42</v>
      </c>
      <c r="N127" s="149">
        <v>3000.0</v>
      </c>
      <c r="O127" s="149" t="s">
        <v>27</v>
      </c>
      <c r="P127" s="150"/>
      <c r="Q127" s="149">
        <f>IFERROR(SUMPRODUCT((Price_Catalogue_Indexation!$O$5:$AS$5=Fichier_de_calcul!Q$4)*(Price_Catalogue_Indexation!$O$6:$AS$6=Fichier_de_calcul!$L127)*(Price_Catalogue_Indexation!$O$7:$AS$7=Fichier_de_calcul!$M127)*(Price_Catalogue_Indexation!$A$14:$A$219=Fichier_de_calcul!$O127)*(Price_Catalogue_Indexation!$C$14:$C$219=Fichier_de_calcul!$N127)*(Price_Catalogue_Indexation!$O$14:$AS$219)),0)</f>
        <v>42991.17839</v>
      </c>
      <c r="R127" s="149">
        <f>IFERROR(SUMPRODUCT((Price_Catalogue_Indexation!$O$5:$AS$5=Fichier_de_calcul!R$4)*(Price_Catalogue_Indexation!$O$6:$AS$6=Fichier_de_calcul!$L127)*(Price_Catalogue_Indexation!$O$7:$AS$7=Fichier_de_calcul!$M127)*(Price_Catalogue_Indexation!$A$14:$A$219=Fichier_de_calcul!$O127)*(Price_Catalogue_Indexation!$C$14:$C$219=Fichier_de_calcul!$N127)*(Price_Catalogue_Indexation!$O$14:$AS$219)),0)</f>
        <v>225443.2731</v>
      </c>
      <c r="S127" s="149">
        <f>IFERROR(SUMPRODUCT((Price_Catalogue_Indexation!$O$5:$AS$5=Fichier_de_calcul!S$4)*(Price_Catalogue_Indexation!$O$6:$AS$6=Fichier_de_calcul!$L127)*(Price_Catalogue_Indexation!$O$7:$AS$7=Fichier_de_calcul!$M127)*(Price_Catalogue_Indexation!$A$14:$A$219=Fichier_de_calcul!$O127)*(Price_Catalogue_Indexation!$C$14:$C$219=Fichier_de_calcul!$N127)*(Price_Catalogue_Indexation!$O$14:$AS$219)),0)</f>
        <v>179536.6131</v>
      </c>
      <c r="T127" s="150"/>
      <c r="U127" s="149">
        <f>IF(E127="YES",'Autres_hypothèses'!$E$3,0)</f>
        <v>26225.58067</v>
      </c>
      <c r="V127" s="149">
        <f>IF(J127="YES",'Autres_hypothèses'!$E$4,0)</f>
        <v>75000</v>
      </c>
      <c r="W127" s="149">
        <f t="shared" si="6"/>
        <v>-30829.979</v>
      </c>
      <c r="X127" s="151">
        <f>S127*Facture_pour_Orange!$K$142+Fichier_de_calcul!Q127*Facture_pour_Orange!$K$144+Fichier_de_calcul!U127*Facture_pour_Orange!$K$172</f>
        <v>-15638.71794</v>
      </c>
      <c r="Y127" s="152"/>
      <c r="Z127" s="151">
        <f t="shared" si="2"/>
        <v>502727.9484</v>
      </c>
      <c r="AA127" s="149">
        <f t="shared" si="3"/>
        <v>90491.03071</v>
      </c>
      <c r="AB127" s="149">
        <f t="shared" si="4"/>
        <v>593218.9791</v>
      </c>
      <c r="AC127" s="150"/>
      <c r="AD127" s="153"/>
      <c r="AE127" s="154"/>
      <c r="AF127" s="155"/>
      <c r="AG127" s="155"/>
      <c r="AH127" s="160"/>
      <c r="AI127" s="155"/>
      <c r="AJ127" s="155"/>
      <c r="AK127" s="149"/>
      <c r="AL127" s="155"/>
      <c r="AM127" s="162"/>
      <c r="AN127" s="155"/>
      <c r="AO127" s="158"/>
      <c r="AP127" s="158"/>
      <c r="AQ127" s="158"/>
      <c r="AR127" s="152"/>
      <c r="AS127" s="152"/>
      <c r="AT127" s="152"/>
      <c r="AU127" s="152"/>
      <c r="AV127" s="152"/>
      <c r="AW127" s="152"/>
      <c r="AX127" s="152"/>
      <c r="AY127" s="152"/>
      <c r="AZ127" s="152"/>
      <c r="BA127" s="152"/>
      <c r="BB127" s="152"/>
      <c r="BC127" s="152"/>
      <c r="BD127" s="152"/>
      <c r="BE127" s="152"/>
      <c r="BF127" s="152"/>
      <c r="BG127" s="152"/>
      <c r="BH127" s="152"/>
      <c r="BI127" s="152"/>
      <c r="BJ127" s="152"/>
      <c r="BK127" s="152"/>
    </row>
    <row r="128" ht="10.5" customHeight="1">
      <c r="A128" s="144">
        <v>124.0</v>
      </c>
      <c r="B128" s="144" t="s">
        <v>438</v>
      </c>
      <c r="C128" s="144" t="s">
        <v>439</v>
      </c>
      <c r="D128" s="159" t="s">
        <v>440</v>
      </c>
      <c r="E128" s="146" t="s">
        <v>0</v>
      </c>
      <c r="F128" s="147"/>
      <c r="G128" s="149" t="s">
        <v>102</v>
      </c>
      <c r="H128" s="149"/>
      <c r="I128" s="149" t="s">
        <v>0</v>
      </c>
      <c r="J128" s="149" t="s">
        <v>0</v>
      </c>
      <c r="K128" s="149" t="s">
        <v>111</v>
      </c>
      <c r="L128" s="149" t="s">
        <v>38</v>
      </c>
      <c r="M128" s="149" t="s">
        <v>42</v>
      </c>
      <c r="N128" s="149">
        <v>1500.0</v>
      </c>
      <c r="O128" s="149" t="s">
        <v>30</v>
      </c>
      <c r="P128" s="150"/>
      <c r="Q128" s="149">
        <f>IFERROR(SUMPRODUCT((Price_Catalogue_Indexation!$O$5:$AS$5=Fichier_de_calcul!Q$4)*(Price_Catalogue_Indexation!$O$6:$AS$6=Fichier_de_calcul!$L128)*(Price_Catalogue_Indexation!$O$7:$AS$7=Fichier_de_calcul!$M128)*(Price_Catalogue_Indexation!$A$14:$A$219=Fichier_de_calcul!$O128)*(Price_Catalogue_Indexation!$C$14:$C$219=Fichier_de_calcul!$N128)*(Price_Catalogue_Indexation!$O$14:$AS$219)),0)</f>
        <v>43488.68451</v>
      </c>
      <c r="R128" s="149">
        <f>IFERROR(SUMPRODUCT((Price_Catalogue_Indexation!$O$5:$AS$5=Fichier_de_calcul!R$4)*(Price_Catalogue_Indexation!$O$6:$AS$6=Fichier_de_calcul!$L128)*(Price_Catalogue_Indexation!$O$7:$AS$7=Fichier_de_calcul!$M128)*(Price_Catalogue_Indexation!$A$14:$A$219=Fichier_de_calcul!$O128)*(Price_Catalogue_Indexation!$C$14:$C$219=Fichier_de_calcul!$N128)*(Price_Catalogue_Indexation!$O$14:$AS$219)),0)</f>
        <v>122153.2085</v>
      </c>
      <c r="S128" s="149">
        <f>IFERROR(SUMPRODUCT((Price_Catalogue_Indexation!$O$5:$AS$5=Fichier_de_calcul!S$4)*(Price_Catalogue_Indexation!$O$6:$AS$6=Fichier_de_calcul!$L128)*(Price_Catalogue_Indexation!$O$7:$AS$7=Fichier_de_calcul!$M128)*(Price_Catalogue_Indexation!$A$14:$A$219=Fichier_de_calcul!$O128)*(Price_Catalogue_Indexation!$C$14:$C$219=Fichier_de_calcul!$N128)*(Price_Catalogue_Indexation!$O$14:$AS$219)),0)</f>
        <v>221752.3697</v>
      </c>
      <c r="T128" s="150"/>
      <c r="U128" s="149">
        <f>IF(E128="YES",'Autres_hypothèses'!$E$3,0)</f>
        <v>26225.58067</v>
      </c>
      <c r="V128" s="149">
        <f>IF(J128="YES",'Autres_hypothèses'!$E$4,0)</f>
        <v>75000</v>
      </c>
      <c r="W128" s="149">
        <f t="shared" si="6"/>
        <v>-30829.979</v>
      </c>
      <c r="X128" s="151">
        <f>S128*Facture_pour_Orange!$K$142+Fichier_de_calcul!Q128*Facture_pour_Orange!$K$144+Fichier_de_calcul!U128*Facture_pour_Orange!$K$172</f>
        <v>-16160.37673</v>
      </c>
      <c r="Y128" s="152"/>
      <c r="Z128" s="151">
        <f t="shared" si="2"/>
        <v>441629.4877</v>
      </c>
      <c r="AA128" s="149">
        <f t="shared" si="3"/>
        <v>79493.30778</v>
      </c>
      <c r="AB128" s="149">
        <f t="shared" si="4"/>
        <v>521122.7954</v>
      </c>
      <c r="AC128" s="150"/>
      <c r="AD128" s="153"/>
      <c r="AE128" s="154"/>
      <c r="AF128" s="155"/>
      <c r="AG128" s="155"/>
      <c r="AH128" s="160"/>
      <c r="AI128" s="155"/>
      <c r="AJ128" s="155"/>
      <c r="AK128" s="161"/>
      <c r="AL128" s="155"/>
      <c r="AM128" s="162"/>
      <c r="AN128" s="155"/>
      <c r="AO128" s="158"/>
      <c r="AP128" s="158"/>
      <c r="AQ128" s="158"/>
      <c r="AR128" s="152"/>
      <c r="AS128" s="152"/>
      <c r="AT128" s="152"/>
      <c r="AU128" s="152"/>
      <c r="AV128" s="152"/>
      <c r="AW128" s="152"/>
      <c r="AX128" s="152"/>
      <c r="AY128" s="152"/>
      <c r="AZ128" s="152"/>
      <c r="BA128" s="152"/>
      <c r="BB128" s="152"/>
      <c r="BC128" s="152"/>
      <c r="BD128" s="152"/>
      <c r="BE128" s="152"/>
      <c r="BF128" s="152"/>
      <c r="BG128" s="152"/>
      <c r="BH128" s="152"/>
      <c r="BI128" s="152"/>
      <c r="BJ128" s="152"/>
      <c r="BK128" s="152"/>
    </row>
    <row r="129" ht="10.5" customHeight="1">
      <c r="A129" s="144">
        <v>125.0</v>
      </c>
      <c r="B129" s="144" t="s">
        <v>441</v>
      </c>
      <c r="C129" s="144" t="s">
        <v>442</v>
      </c>
      <c r="D129" s="145" t="s">
        <v>443</v>
      </c>
      <c r="E129" s="146" t="s">
        <v>0</v>
      </c>
      <c r="F129" s="147"/>
      <c r="G129" s="149" t="s">
        <v>102</v>
      </c>
      <c r="H129" s="149"/>
      <c r="I129" s="149" t="s">
        <v>0</v>
      </c>
      <c r="J129" s="149" t="s">
        <v>0</v>
      </c>
      <c r="K129" s="149" t="s">
        <v>111</v>
      </c>
      <c r="L129" s="149" t="s">
        <v>38</v>
      </c>
      <c r="M129" s="149" t="s">
        <v>42</v>
      </c>
      <c r="N129" s="149">
        <v>2000.0</v>
      </c>
      <c r="O129" s="149" t="s">
        <v>30</v>
      </c>
      <c r="P129" s="150"/>
      <c r="Q129" s="149">
        <f>IFERROR(SUMPRODUCT((Price_Catalogue_Indexation!$O$5:$AS$5=Fichier_de_calcul!Q$4)*(Price_Catalogue_Indexation!$O$6:$AS$6=Fichier_de_calcul!$L129)*(Price_Catalogue_Indexation!$O$7:$AS$7=Fichier_de_calcul!$M129)*(Price_Catalogue_Indexation!$A$14:$A$219=Fichier_de_calcul!$O129)*(Price_Catalogue_Indexation!$C$14:$C$219=Fichier_de_calcul!$N129)*(Price_Catalogue_Indexation!$O$14:$AS$219)),0)</f>
        <v>43552.07308</v>
      </c>
      <c r="R129" s="149">
        <f>IFERROR(SUMPRODUCT((Price_Catalogue_Indexation!$O$5:$AS$5=Fichier_de_calcul!R$4)*(Price_Catalogue_Indexation!$O$6:$AS$6=Fichier_de_calcul!$L129)*(Price_Catalogue_Indexation!$O$7:$AS$7=Fichier_de_calcul!$M129)*(Price_Catalogue_Indexation!$A$14:$A$219=Fichier_de_calcul!$O129)*(Price_Catalogue_Indexation!$C$14:$C$219=Fichier_de_calcul!$N129)*(Price_Catalogue_Indexation!$O$14:$AS$219)),0)</f>
        <v>156709.8419</v>
      </c>
      <c r="S129" s="149">
        <f>IFERROR(SUMPRODUCT((Price_Catalogue_Indexation!$O$5:$AS$5=Fichier_de_calcul!S$4)*(Price_Catalogue_Indexation!$O$6:$AS$6=Fichier_de_calcul!$L129)*(Price_Catalogue_Indexation!$O$7:$AS$7=Fichier_de_calcul!$M129)*(Price_Catalogue_Indexation!$A$14:$A$219=Fichier_de_calcul!$O129)*(Price_Catalogue_Indexation!$C$14:$C$219=Fichier_de_calcul!$N129)*(Price_Catalogue_Indexation!$O$14:$AS$219)),0)</f>
        <v>227830.723</v>
      </c>
      <c r="T129" s="150"/>
      <c r="U129" s="149">
        <f>IF(E129="YES",'Autres_hypothèses'!$E$3,0)</f>
        <v>26225.58067</v>
      </c>
      <c r="V129" s="149">
        <f>IF(J129="YES",'Autres_hypothèses'!$E$4,0)</f>
        <v>75000</v>
      </c>
      <c r="W129" s="149">
        <f t="shared" si="6"/>
        <v>-30829.979</v>
      </c>
      <c r="X129" s="151">
        <f>S129*Facture_pour_Orange!$K$142+Fichier_de_calcul!Q129*Facture_pour_Orange!$K$144+Fichier_de_calcul!U129*Facture_pour_Orange!$K$172</f>
        <v>-16233.83798</v>
      </c>
      <c r="Y129" s="152"/>
      <c r="Z129" s="151">
        <f t="shared" si="2"/>
        <v>482254.4017</v>
      </c>
      <c r="AA129" s="149">
        <f t="shared" si="3"/>
        <v>86805.79231</v>
      </c>
      <c r="AB129" s="149">
        <f t="shared" si="4"/>
        <v>569060.194</v>
      </c>
      <c r="AC129" s="150"/>
      <c r="AD129" s="153"/>
      <c r="AE129" s="154"/>
      <c r="AF129" s="155"/>
      <c r="AG129" s="155"/>
      <c r="AH129" s="160"/>
      <c r="AI129" s="155"/>
      <c r="AJ129" s="155"/>
      <c r="AK129" s="149"/>
      <c r="AL129" s="155"/>
      <c r="AM129" s="162"/>
      <c r="AN129" s="155"/>
      <c r="AO129" s="158"/>
      <c r="AP129" s="158"/>
      <c r="AQ129" s="158"/>
      <c r="AR129" s="152"/>
      <c r="AS129" s="152"/>
      <c r="AT129" s="152"/>
      <c r="AU129" s="152"/>
      <c r="AV129" s="152"/>
      <c r="AW129" s="152"/>
      <c r="AX129" s="152"/>
      <c r="AY129" s="152"/>
      <c r="AZ129" s="152"/>
      <c r="BA129" s="152"/>
      <c r="BB129" s="152"/>
      <c r="BC129" s="152"/>
      <c r="BD129" s="152"/>
      <c r="BE129" s="152"/>
      <c r="BF129" s="152"/>
      <c r="BG129" s="152"/>
      <c r="BH129" s="152"/>
      <c r="BI129" s="152"/>
      <c r="BJ129" s="152"/>
      <c r="BK129" s="152"/>
    </row>
    <row r="130" ht="10.5" customHeight="1">
      <c r="A130" s="144">
        <v>126.0</v>
      </c>
      <c r="B130" s="144" t="s">
        <v>444</v>
      </c>
      <c r="C130" s="144" t="s">
        <v>445</v>
      </c>
      <c r="D130" s="159" t="s">
        <v>446</v>
      </c>
      <c r="E130" s="146" t="s">
        <v>0</v>
      </c>
      <c r="F130" s="147"/>
      <c r="G130" s="149" t="s">
        <v>102</v>
      </c>
      <c r="H130" s="149"/>
      <c r="I130" s="149" t="s">
        <v>0</v>
      </c>
      <c r="J130" s="149" t="s">
        <v>0</v>
      </c>
      <c r="K130" s="149" t="s">
        <v>111</v>
      </c>
      <c r="L130" s="149" t="s">
        <v>38</v>
      </c>
      <c r="M130" s="149" t="s">
        <v>15</v>
      </c>
      <c r="N130" s="149">
        <v>2000.0</v>
      </c>
      <c r="O130" s="149" t="s">
        <v>30</v>
      </c>
      <c r="P130" s="150"/>
      <c r="Q130" s="149">
        <f>IFERROR(SUMPRODUCT((Price_Catalogue_Indexation!$O$5:$AS$5=Fichier_de_calcul!Q$4)*(Price_Catalogue_Indexation!$O$6:$AS$6=Fichier_de_calcul!$L130)*(Price_Catalogue_Indexation!$O$7:$AS$7=Fichier_de_calcul!$M130)*(Price_Catalogue_Indexation!$A$14:$A$219=Fichier_de_calcul!$O130)*(Price_Catalogue_Indexation!$C$14:$C$219=Fichier_de_calcul!$N130)*(Price_Catalogue_Indexation!$O$14:$AS$219)),0)</f>
        <v>43649.559</v>
      </c>
      <c r="R130" s="149">
        <f>IFERROR(SUMPRODUCT((Price_Catalogue_Indexation!$O$5:$AS$5=Fichier_de_calcul!R$4)*(Price_Catalogue_Indexation!$O$6:$AS$6=Fichier_de_calcul!$L130)*(Price_Catalogue_Indexation!$O$7:$AS$7=Fichier_de_calcul!$M130)*(Price_Catalogue_Indexation!$A$14:$A$219=Fichier_de_calcul!$O130)*(Price_Catalogue_Indexation!$C$14:$C$219=Fichier_de_calcul!$N130)*(Price_Catalogue_Indexation!$O$14:$AS$219)),0)</f>
        <v>191339.318</v>
      </c>
      <c r="S130" s="149">
        <f>IFERROR(SUMPRODUCT((Price_Catalogue_Indexation!$O$5:$AS$5=Fichier_de_calcul!S$4)*(Price_Catalogue_Indexation!$O$6:$AS$6=Fichier_de_calcul!$L130)*(Price_Catalogue_Indexation!$O$7:$AS$7=Fichier_de_calcul!$M130)*(Price_Catalogue_Indexation!$A$14:$A$219=Fichier_de_calcul!$O130)*(Price_Catalogue_Indexation!$C$14:$C$219=Fichier_de_calcul!$N130)*(Price_Catalogue_Indexation!$O$14:$AS$219)),0)</f>
        <v>238950.4745</v>
      </c>
      <c r="T130" s="150"/>
      <c r="U130" s="149">
        <f>IF(E130="YES",'Autres_hypothèses'!$E$3,0)</f>
        <v>26225.58067</v>
      </c>
      <c r="V130" s="149">
        <f>IF(J130="YES",'Autres_hypothèses'!$E$4,0)</f>
        <v>75000</v>
      </c>
      <c r="W130" s="149">
        <f t="shared" si="6"/>
        <v>-30829.979</v>
      </c>
      <c r="X130" s="151">
        <f>S130*Facture_pour_Orange!$K$142+Fichier_de_calcul!Q130*Facture_pour_Orange!$K$144+Fichier_de_calcul!U130*Facture_pour_Orange!$K$172</f>
        <v>-16364.53268</v>
      </c>
      <c r="Y130" s="152"/>
      <c r="Z130" s="151">
        <f t="shared" si="2"/>
        <v>527970.4204</v>
      </c>
      <c r="AA130" s="149">
        <f t="shared" si="3"/>
        <v>95034.67568</v>
      </c>
      <c r="AB130" s="149">
        <f t="shared" si="4"/>
        <v>623005.0961</v>
      </c>
      <c r="AC130" s="150"/>
      <c r="AD130" s="153"/>
      <c r="AE130" s="154"/>
      <c r="AF130" s="155"/>
      <c r="AG130" s="155"/>
      <c r="AH130" s="160"/>
      <c r="AI130" s="155"/>
      <c r="AJ130" s="155"/>
      <c r="AK130" s="149"/>
      <c r="AL130" s="155"/>
      <c r="AM130" s="162"/>
      <c r="AN130" s="155"/>
      <c r="AO130" s="158"/>
      <c r="AP130" s="158"/>
      <c r="AQ130" s="158"/>
      <c r="AR130" s="152"/>
      <c r="AS130" s="152"/>
      <c r="AT130" s="152"/>
      <c r="AU130" s="152"/>
      <c r="AV130" s="152"/>
      <c r="AW130" s="152"/>
      <c r="AX130" s="152"/>
      <c r="AY130" s="152"/>
      <c r="AZ130" s="152"/>
      <c r="BA130" s="152"/>
      <c r="BB130" s="152"/>
      <c r="BC130" s="152"/>
      <c r="BD130" s="152"/>
      <c r="BE130" s="152"/>
      <c r="BF130" s="152"/>
      <c r="BG130" s="152"/>
      <c r="BH130" s="152"/>
      <c r="BI130" s="152"/>
      <c r="BJ130" s="152"/>
      <c r="BK130" s="152"/>
    </row>
    <row r="131" ht="10.5" customHeight="1">
      <c r="A131" s="144">
        <v>127.0</v>
      </c>
      <c r="B131" s="144" t="s">
        <v>447</v>
      </c>
      <c r="C131" s="144" t="s">
        <v>448</v>
      </c>
      <c r="D131" s="159" t="s">
        <v>449</v>
      </c>
      <c r="E131" s="146" t="s">
        <v>0</v>
      </c>
      <c r="F131" s="147"/>
      <c r="G131" s="149" t="s">
        <v>102</v>
      </c>
      <c r="H131" s="149"/>
      <c r="I131" s="149" t="s">
        <v>0</v>
      </c>
      <c r="J131" s="149" t="s">
        <v>0</v>
      </c>
      <c r="K131" s="149" t="s">
        <v>111</v>
      </c>
      <c r="L131" s="149" t="s">
        <v>38</v>
      </c>
      <c r="M131" s="149" t="s">
        <v>42</v>
      </c>
      <c r="N131" s="149">
        <v>4000.0</v>
      </c>
      <c r="O131" s="149" t="s">
        <v>27</v>
      </c>
      <c r="P131" s="150"/>
      <c r="Q131" s="149">
        <f>IFERROR(SUMPRODUCT((Price_Catalogue_Indexation!$O$5:$AS$5=Fichier_de_calcul!Q$4)*(Price_Catalogue_Indexation!$O$6:$AS$6=Fichier_de_calcul!$L131)*(Price_Catalogue_Indexation!$O$7:$AS$7=Fichier_de_calcul!$M131)*(Price_Catalogue_Indexation!$A$14:$A$219=Fichier_de_calcul!$O131)*(Price_Catalogue_Indexation!$C$14:$C$219=Fichier_de_calcul!$N131)*(Price_Catalogue_Indexation!$O$14:$AS$219)),0)</f>
        <v>43435.16104</v>
      </c>
      <c r="R131" s="149">
        <f>IFERROR(SUMPRODUCT((Price_Catalogue_Indexation!$O$5:$AS$5=Fichier_de_calcul!R$4)*(Price_Catalogue_Indexation!$O$6:$AS$6=Fichier_de_calcul!$L131)*(Price_Catalogue_Indexation!$O$7:$AS$7=Fichier_de_calcul!$M131)*(Price_Catalogue_Indexation!$A$14:$A$219=Fichier_de_calcul!$O131)*(Price_Catalogue_Indexation!$C$14:$C$219=Fichier_de_calcul!$N131)*(Price_Catalogue_Indexation!$O$14:$AS$219)),0)</f>
        <v>294541.1542</v>
      </c>
      <c r="S131" s="149">
        <f>IFERROR(SUMPRODUCT((Price_Catalogue_Indexation!$O$5:$AS$5=Fichier_de_calcul!S$4)*(Price_Catalogue_Indexation!$O$6:$AS$6=Fichier_de_calcul!$L131)*(Price_Catalogue_Indexation!$O$7:$AS$7=Fichier_de_calcul!$M131)*(Price_Catalogue_Indexation!$A$14:$A$219=Fichier_de_calcul!$O131)*(Price_Catalogue_Indexation!$C$14:$C$219=Fichier_de_calcul!$N131)*(Price_Catalogue_Indexation!$O$14:$AS$219)),0)</f>
        <v>216644.7422</v>
      </c>
      <c r="T131" s="150"/>
      <c r="U131" s="149">
        <f>IF(E131="YES",'Autres_hypothèses'!$E$3,0)</f>
        <v>26225.58067</v>
      </c>
      <c r="V131" s="149">
        <f>IF(J131="YES",'Autres_hypothèses'!$E$4,0)</f>
        <v>75000</v>
      </c>
      <c r="W131" s="149">
        <f t="shared" si="6"/>
        <v>-30829.979</v>
      </c>
      <c r="X131" s="151">
        <f>S131*Facture_pour_Orange!$K$142+Fichier_de_calcul!Q131*Facture_pour_Orange!$K$144+Fichier_de_calcul!U131*Facture_pour_Orange!$K$172</f>
        <v>-16098.59576</v>
      </c>
      <c r="Y131" s="152"/>
      <c r="Z131" s="151">
        <f t="shared" si="2"/>
        <v>608918.0633</v>
      </c>
      <c r="AA131" s="149">
        <f t="shared" si="3"/>
        <v>109605.2514</v>
      </c>
      <c r="AB131" s="149">
        <f t="shared" si="4"/>
        <v>718523.3147</v>
      </c>
      <c r="AC131" s="150"/>
      <c r="AD131" s="153"/>
      <c r="AE131" s="154"/>
      <c r="AF131" s="155"/>
      <c r="AG131" s="155"/>
      <c r="AH131" s="160"/>
      <c r="AI131" s="155"/>
      <c r="AJ131" s="155"/>
      <c r="AK131" s="149"/>
      <c r="AL131" s="155"/>
      <c r="AM131" s="162"/>
      <c r="AN131" s="155"/>
      <c r="AO131" s="158"/>
      <c r="AP131" s="158"/>
      <c r="AQ131" s="158"/>
      <c r="AR131" s="152"/>
      <c r="AS131" s="152"/>
      <c r="AT131" s="152"/>
      <c r="AU131" s="152"/>
      <c r="AV131" s="152"/>
      <c r="AW131" s="152"/>
      <c r="AX131" s="152"/>
      <c r="AY131" s="152"/>
      <c r="AZ131" s="152"/>
      <c r="BA131" s="152"/>
      <c r="BB131" s="152"/>
      <c r="BC131" s="152"/>
      <c r="BD131" s="152"/>
      <c r="BE131" s="152"/>
      <c r="BF131" s="152"/>
      <c r="BG131" s="152"/>
      <c r="BH131" s="152"/>
      <c r="BI131" s="152"/>
      <c r="BJ131" s="152"/>
      <c r="BK131" s="152"/>
    </row>
    <row r="132" ht="10.5" customHeight="1">
      <c r="A132" s="144">
        <v>128.0</v>
      </c>
      <c r="B132" s="144" t="s">
        <v>450</v>
      </c>
      <c r="C132" s="144" t="s">
        <v>451</v>
      </c>
      <c r="D132" s="145" t="s">
        <v>452</v>
      </c>
      <c r="E132" s="146" t="s">
        <v>0</v>
      </c>
      <c r="F132" s="147"/>
      <c r="G132" s="149" t="s">
        <v>102</v>
      </c>
      <c r="H132" s="149"/>
      <c r="I132" s="149" t="s">
        <v>0</v>
      </c>
      <c r="J132" s="149" t="s">
        <v>0</v>
      </c>
      <c r="K132" s="149" t="s">
        <v>111</v>
      </c>
      <c r="L132" s="149" t="s">
        <v>38</v>
      </c>
      <c r="M132" s="149" t="s">
        <v>42</v>
      </c>
      <c r="N132" s="149">
        <v>2000.0</v>
      </c>
      <c r="O132" s="149" t="s">
        <v>30</v>
      </c>
      <c r="P132" s="150"/>
      <c r="Q132" s="149">
        <f>IFERROR(SUMPRODUCT((Price_Catalogue_Indexation!$O$5:$AS$5=Fichier_de_calcul!Q$4)*(Price_Catalogue_Indexation!$O$6:$AS$6=Fichier_de_calcul!$L132)*(Price_Catalogue_Indexation!$O$7:$AS$7=Fichier_de_calcul!$M132)*(Price_Catalogue_Indexation!$A$14:$A$219=Fichier_de_calcul!$O132)*(Price_Catalogue_Indexation!$C$14:$C$219=Fichier_de_calcul!$N132)*(Price_Catalogue_Indexation!$O$14:$AS$219)),0)</f>
        <v>43552.07308</v>
      </c>
      <c r="R132" s="149">
        <f>IFERROR(SUMPRODUCT((Price_Catalogue_Indexation!$O$5:$AS$5=Fichier_de_calcul!R$4)*(Price_Catalogue_Indexation!$O$6:$AS$6=Fichier_de_calcul!$L132)*(Price_Catalogue_Indexation!$O$7:$AS$7=Fichier_de_calcul!$M132)*(Price_Catalogue_Indexation!$A$14:$A$219=Fichier_de_calcul!$O132)*(Price_Catalogue_Indexation!$C$14:$C$219=Fichier_de_calcul!$N132)*(Price_Catalogue_Indexation!$O$14:$AS$219)),0)</f>
        <v>156709.8419</v>
      </c>
      <c r="S132" s="149">
        <f>IFERROR(SUMPRODUCT((Price_Catalogue_Indexation!$O$5:$AS$5=Fichier_de_calcul!S$4)*(Price_Catalogue_Indexation!$O$6:$AS$6=Fichier_de_calcul!$L132)*(Price_Catalogue_Indexation!$O$7:$AS$7=Fichier_de_calcul!$M132)*(Price_Catalogue_Indexation!$A$14:$A$219=Fichier_de_calcul!$O132)*(Price_Catalogue_Indexation!$C$14:$C$219=Fichier_de_calcul!$N132)*(Price_Catalogue_Indexation!$O$14:$AS$219)),0)</f>
        <v>227830.723</v>
      </c>
      <c r="T132" s="150"/>
      <c r="U132" s="149">
        <f>IF(E132="YES",'Autres_hypothèses'!$E$3,0)</f>
        <v>26225.58067</v>
      </c>
      <c r="V132" s="149">
        <f>IF(J132="YES",'Autres_hypothèses'!$E$4,0)</f>
        <v>75000</v>
      </c>
      <c r="W132" s="149">
        <f t="shared" si="6"/>
        <v>-30829.979</v>
      </c>
      <c r="X132" s="151">
        <f>S132*Facture_pour_Orange!$K$142+Fichier_de_calcul!Q132*Facture_pour_Orange!$K$144+Fichier_de_calcul!U132*Facture_pour_Orange!$K$172</f>
        <v>-16233.83798</v>
      </c>
      <c r="Y132" s="152"/>
      <c r="Z132" s="151">
        <f t="shared" si="2"/>
        <v>482254.4017</v>
      </c>
      <c r="AA132" s="149">
        <f t="shared" si="3"/>
        <v>86805.79231</v>
      </c>
      <c r="AB132" s="149">
        <f t="shared" si="4"/>
        <v>569060.194</v>
      </c>
      <c r="AC132" s="150"/>
      <c r="AD132" s="153"/>
      <c r="AE132" s="154"/>
      <c r="AF132" s="155"/>
      <c r="AG132" s="155"/>
      <c r="AH132" s="160"/>
      <c r="AI132" s="155"/>
      <c r="AJ132" s="155"/>
      <c r="AK132" s="161"/>
      <c r="AL132" s="155"/>
      <c r="AM132" s="162"/>
      <c r="AN132" s="155"/>
      <c r="AO132" s="158"/>
      <c r="AP132" s="158"/>
      <c r="AQ132" s="158"/>
      <c r="AR132" s="152"/>
      <c r="AS132" s="152"/>
      <c r="AT132" s="152"/>
      <c r="AU132" s="152"/>
      <c r="AV132" s="152"/>
      <c r="AW132" s="152"/>
      <c r="AX132" s="152"/>
      <c r="AY132" s="152"/>
      <c r="AZ132" s="152"/>
      <c r="BA132" s="152"/>
      <c r="BB132" s="152"/>
      <c r="BC132" s="152"/>
      <c r="BD132" s="152"/>
      <c r="BE132" s="152"/>
      <c r="BF132" s="152"/>
      <c r="BG132" s="152"/>
      <c r="BH132" s="152"/>
      <c r="BI132" s="152"/>
      <c r="BJ132" s="152"/>
      <c r="BK132" s="152"/>
    </row>
    <row r="133" ht="10.5" customHeight="1">
      <c r="A133" s="144">
        <v>129.0</v>
      </c>
      <c r="B133" s="144" t="s">
        <v>453</v>
      </c>
      <c r="C133" s="144" t="s">
        <v>454</v>
      </c>
      <c r="D133" s="159" t="s">
        <v>455</v>
      </c>
      <c r="E133" s="146" t="s">
        <v>0</v>
      </c>
      <c r="F133" s="147"/>
      <c r="G133" s="149" t="s">
        <v>102</v>
      </c>
      <c r="H133" s="149"/>
      <c r="I133" s="149" t="s">
        <v>138</v>
      </c>
      <c r="J133" s="149" t="s">
        <v>0</v>
      </c>
      <c r="K133" s="149" t="s">
        <v>111</v>
      </c>
      <c r="L133" s="149" t="s">
        <v>38</v>
      </c>
      <c r="M133" s="149" t="s">
        <v>42</v>
      </c>
      <c r="N133" s="149">
        <v>2000.0</v>
      </c>
      <c r="O133" s="149" t="s">
        <v>30</v>
      </c>
      <c r="P133" s="150"/>
      <c r="Q133" s="149">
        <f>IFERROR(SUMPRODUCT((Price_Catalogue_Indexation!$O$5:$AS$5=Fichier_de_calcul!Q$4)*(Price_Catalogue_Indexation!$O$6:$AS$6=Fichier_de_calcul!$L133)*(Price_Catalogue_Indexation!$O$7:$AS$7=Fichier_de_calcul!$M133)*(Price_Catalogue_Indexation!$A$14:$A$219=Fichier_de_calcul!$O133)*(Price_Catalogue_Indexation!$C$14:$C$219=Fichier_de_calcul!$N133)*(Price_Catalogue_Indexation!$O$14:$AS$219)),0)</f>
        <v>43552.07308</v>
      </c>
      <c r="R133" s="149">
        <f>IFERROR(SUMPRODUCT((Price_Catalogue_Indexation!$O$5:$AS$5=Fichier_de_calcul!R$4)*(Price_Catalogue_Indexation!$O$6:$AS$6=Fichier_de_calcul!$L133)*(Price_Catalogue_Indexation!$O$7:$AS$7=Fichier_de_calcul!$M133)*(Price_Catalogue_Indexation!$A$14:$A$219=Fichier_de_calcul!$O133)*(Price_Catalogue_Indexation!$C$14:$C$219=Fichier_de_calcul!$N133)*(Price_Catalogue_Indexation!$O$14:$AS$219)),0)</f>
        <v>156709.8419</v>
      </c>
      <c r="S133" s="149">
        <f>IFERROR(SUMPRODUCT((Price_Catalogue_Indexation!$O$5:$AS$5=Fichier_de_calcul!S$4)*(Price_Catalogue_Indexation!$O$6:$AS$6=Fichier_de_calcul!$L133)*(Price_Catalogue_Indexation!$O$7:$AS$7=Fichier_de_calcul!$M133)*(Price_Catalogue_Indexation!$A$14:$A$219=Fichier_de_calcul!$O133)*(Price_Catalogue_Indexation!$C$14:$C$219=Fichier_de_calcul!$N133)*(Price_Catalogue_Indexation!$O$14:$AS$219)),0)</f>
        <v>227830.723</v>
      </c>
      <c r="T133" s="150"/>
      <c r="U133" s="149">
        <f>IF(E133="YES",'Autres_hypothèses'!$E$3,0)</f>
        <v>26225.58067</v>
      </c>
      <c r="V133" s="149">
        <f>IF(J133="YES",'Autres_hypothèses'!$E$4,0)</f>
        <v>75000</v>
      </c>
      <c r="W133" s="149">
        <f t="shared" si="6"/>
        <v>-30829.979</v>
      </c>
      <c r="X133" s="151">
        <f>S133*Facture_pour_Orange!$K$142+Fichier_de_calcul!Q133*Facture_pour_Orange!$K$144+Fichier_de_calcul!U133*Facture_pour_Orange!$K$172</f>
        <v>-16233.83798</v>
      </c>
      <c r="Y133" s="152"/>
      <c r="Z133" s="151">
        <f t="shared" si="2"/>
        <v>482254.4017</v>
      </c>
      <c r="AA133" s="149">
        <f t="shared" si="3"/>
        <v>86805.79231</v>
      </c>
      <c r="AB133" s="149">
        <f t="shared" si="4"/>
        <v>569060.194</v>
      </c>
      <c r="AC133" s="150"/>
      <c r="AD133" s="153"/>
      <c r="AE133" s="154"/>
      <c r="AF133" s="155"/>
      <c r="AG133" s="155"/>
      <c r="AH133" s="160"/>
      <c r="AI133" s="155"/>
      <c r="AJ133" s="155"/>
      <c r="AK133" s="149"/>
      <c r="AL133" s="155"/>
      <c r="AM133" s="162"/>
      <c r="AN133" s="155"/>
      <c r="AO133" s="158"/>
      <c r="AP133" s="158"/>
      <c r="AQ133" s="158"/>
      <c r="AR133" s="152"/>
      <c r="AS133" s="152"/>
      <c r="AT133" s="152"/>
      <c r="AU133" s="152"/>
      <c r="AV133" s="152"/>
      <c r="AW133" s="152"/>
      <c r="AX133" s="152"/>
      <c r="AY133" s="152"/>
      <c r="AZ133" s="152"/>
      <c r="BA133" s="152"/>
      <c r="BB133" s="152"/>
      <c r="BC133" s="152"/>
      <c r="BD133" s="152"/>
      <c r="BE133" s="152"/>
      <c r="BF133" s="152"/>
      <c r="BG133" s="152"/>
      <c r="BH133" s="152"/>
      <c r="BI133" s="152"/>
      <c r="BJ133" s="152"/>
      <c r="BK133" s="152"/>
    </row>
    <row r="134" ht="10.5" customHeight="1">
      <c r="A134" s="144">
        <v>130.0</v>
      </c>
      <c r="B134" s="144" t="s">
        <v>456</v>
      </c>
      <c r="C134" s="144" t="s">
        <v>457</v>
      </c>
      <c r="D134" s="159" t="s">
        <v>458</v>
      </c>
      <c r="E134" s="146" t="s">
        <v>0</v>
      </c>
      <c r="F134" s="147"/>
      <c r="G134" s="149" t="s">
        <v>102</v>
      </c>
      <c r="H134" s="149"/>
      <c r="I134" s="149" t="s">
        <v>138</v>
      </c>
      <c r="J134" s="149" t="s">
        <v>0</v>
      </c>
      <c r="K134" s="149" t="s">
        <v>111</v>
      </c>
      <c r="L134" s="149" t="s">
        <v>38</v>
      </c>
      <c r="M134" s="149" t="s">
        <v>42</v>
      </c>
      <c r="N134" s="149">
        <v>1500.0</v>
      </c>
      <c r="O134" s="149" t="s">
        <v>30</v>
      </c>
      <c r="P134" s="150"/>
      <c r="Q134" s="149">
        <f>IFERROR(SUMPRODUCT((Price_Catalogue_Indexation!$O$5:$AS$5=Fichier_de_calcul!Q$4)*(Price_Catalogue_Indexation!$O$6:$AS$6=Fichier_de_calcul!$L134)*(Price_Catalogue_Indexation!$O$7:$AS$7=Fichier_de_calcul!$M134)*(Price_Catalogue_Indexation!$A$14:$A$219=Fichier_de_calcul!$O134)*(Price_Catalogue_Indexation!$C$14:$C$219=Fichier_de_calcul!$N134)*(Price_Catalogue_Indexation!$O$14:$AS$219)),0)</f>
        <v>43488.68451</v>
      </c>
      <c r="R134" s="149">
        <f>IFERROR(SUMPRODUCT((Price_Catalogue_Indexation!$O$5:$AS$5=Fichier_de_calcul!R$4)*(Price_Catalogue_Indexation!$O$6:$AS$6=Fichier_de_calcul!$L134)*(Price_Catalogue_Indexation!$O$7:$AS$7=Fichier_de_calcul!$M134)*(Price_Catalogue_Indexation!$A$14:$A$219=Fichier_de_calcul!$O134)*(Price_Catalogue_Indexation!$C$14:$C$219=Fichier_de_calcul!$N134)*(Price_Catalogue_Indexation!$O$14:$AS$219)),0)</f>
        <v>122153.2085</v>
      </c>
      <c r="S134" s="149">
        <f>IFERROR(SUMPRODUCT((Price_Catalogue_Indexation!$O$5:$AS$5=Fichier_de_calcul!S$4)*(Price_Catalogue_Indexation!$O$6:$AS$6=Fichier_de_calcul!$L134)*(Price_Catalogue_Indexation!$O$7:$AS$7=Fichier_de_calcul!$M134)*(Price_Catalogue_Indexation!$A$14:$A$219=Fichier_de_calcul!$O134)*(Price_Catalogue_Indexation!$C$14:$C$219=Fichier_de_calcul!$N134)*(Price_Catalogue_Indexation!$O$14:$AS$219)),0)</f>
        <v>221752.3697</v>
      </c>
      <c r="T134" s="150"/>
      <c r="U134" s="149">
        <f>IF(E134="YES",'Autres_hypothèses'!$E$3,0)</f>
        <v>26225.58067</v>
      </c>
      <c r="V134" s="149">
        <f>IF(J134="YES",'Autres_hypothèses'!$E$4,0)</f>
        <v>75000</v>
      </c>
      <c r="W134" s="149">
        <f t="shared" si="6"/>
        <v>-30829.979</v>
      </c>
      <c r="X134" s="151">
        <f>S134*Facture_pour_Orange!$K$142+Fichier_de_calcul!Q134*Facture_pour_Orange!$K$144+Fichier_de_calcul!U134*Facture_pour_Orange!$K$172</f>
        <v>-16160.37673</v>
      </c>
      <c r="Y134" s="152"/>
      <c r="Z134" s="151">
        <f t="shared" si="2"/>
        <v>441629.4877</v>
      </c>
      <c r="AA134" s="149">
        <f t="shared" si="3"/>
        <v>79493.30778</v>
      </c>
      <c r="AB134" s="149">
        <f t="shared" si="4"/>
        <v>521122.7954</v>
      </c>
      <c r="AC134" s="150"/>
      <c r="AD134" s="153"/>
      <c r="AE134" s="154"/>
      <c r="AF134" s="155"/>
      <c r="AG134" s="155"/>
      <c r="AH134" s="160"/>
      <c r="AI134" s="155"/>
      <c r="AJ134" s="155"/>
      <c r="AK134" s="149"/>
      <c r="AL134" s="155"/>
      <c r="AM134" s="162"/>
      <c r="AN134" s="155"/>
      <c r="AO134" s="158"/>
      <c r="AP134" s="158"/>
      <c r="AQ134" s="158"/>
      <c r="AR134" s="152"/>
      <c r="AS134" s="152"/>
      <c r="AT134" s="152"/>
      <c r="AU134" s="152"/>
      <c r="AV134" s="152"/>
      <c r="AW134" s="152"/>
      <c r="AX134" s="152"/>
      <c r="AY134" s="152"/>
      <c r="AZ134" s="152"/>
      <c r="BA134" s="152"/>
      <c r="BB134" s="152"/>
      <c r="BC134" s="152"/>
      <c r="BD134" s="152"/>
      <c r="BE134" s="152"/>
      <c r="BF134" s="152"/>
      <c r="BG134" s="152"/>
      <c r="BH134" s="152"/>
      <c r="BI134" s="152"/>
      <c r="BJ134" s="152"/>
      <c r="BK134" s="152"/>
    </row>
    <row r="135" ht="10.5" customHeight="1">
      <c r="A135" s="144">
        <v>131.0</v>
      </c>
      <c r="B135" s="144" t="s">
        <v>459</v>
      </c>
      <c r="C135" s="144" t="s">
        <v>460</v>
      </c>
      <c r="D135" s="145" t="s">
        <v>461</v>
      </c>
      <c r="E135" s="146" t="s">
        <v>0</v>
      </c>
      <c r="F135" s="147"/>
      <c r="G135" s="149" t="s">
        <v>102</v>
      </c>
      <c r="H135" s="149"/>
      <c r="I135" s="149" t="s">
        <v>138</v>
      </c>
      <c r="J135" s="149" t="s">
        <v>0</v>
      </c>
      <c r="K135" s="149" t="s">
        <v>111</v>
      </c>
      <c r="L135" s="149" t="s">
        <v>38</v>
      </c>
      <c r="M135" s="149" t="s">
        <v>42</v>
      </c>
      <c r="N135" s="149">
        <v>1500.0</v>
      </c>
      <c r="O135" s="149" t="s">
        <v>30</v>
      </c>
      <c r="P135" s="150"/>
      <c r="Q135" s="149">
        <f>IFERROR(SUMPRODUCT((Price_Catalogue_Indexation!$O$5:$AS$5=Fichier_de_calcul!Q$4)*(Price_Catalogue_Indexation!$O$6:$AS$6=Fichier_de_calcul!$L135)*(Price_Catalogue_Indexation!$O$7:$AS$7=Fichier_de_calcul!$M135)*(Price_Catalogue_Indexation!$A$14:$A$219=Fichier_de_calcul!$O135)*(Price_Catalogue_Indexation!$C$14:$C$219=Fichier_de_calcul!$N135)*(Price_Catalogue_Indexation!$O$14:$AS$219)),0)</f>
        <v>43488.68451</v>
      </c>
      <c r="R135" s="149">
        <f>IFERROR(SUMPRODUCT((Price_Catalogue_Indexation!$O$5:$AS$5=Fichier_de_calcul!R$4)*(Price_Catalogue_Indexation!$O$6:$AS$6=Fichier_de_calcul!$L135)*(Price_Catalogue_Indexation!$O$7:$AS$7=Fichier_de_calcul!$M135)*(Price_Catalogue_Indexation!$A$14:$A$219=Fichier_de_calcul!$O135)*(Price_Catalogue_Indexation!$C$14:$C$219=Fichier_de_calcul!$N135)*(Price_Catalogue_Indexation!$O$14:$AS$219)),0)</f>
        <v>122153.2085</v>
      </c>
      <c r="S135" s="149">
        <f>IFERROR(SUMPRODUCT((Price_Catalogue_Indexation!$O$5:$AS$5=Fichier_de_calcul!S$4)*(Price_Catalogue_Indexation!$O$6:$AS$6=Fichier_de_calcul!$L135)*(Price_Catalogue_Indexation!$O$7:$AS$7=Fichier_de_calcul!$M135)*(Price_Catalogue_Indexation!$A$14:$A$219=Fichier_de_calcul!$O135)*(Price_Catalogue_Indexation!$C$14:$C$219=Fichier_de_calcul!$N135)*(Price_Catalogue_Indexation!$O$14:$AS$219)),0)</f>
        <v>221752.3697</v>
      </c>
      <c r="T135" s="150"/>
      <c r="U135" s="149">
        <f>IF(E135="YES",'Autres_hypothèses'!$E$3,0)</f>
        <v>26225.58067</v>
      </c>
      <c r="V135" s="149">
        <f>IF(J135="YES",'Autres_hypothèses'!$E$4,0)</f>
        <v>75000</v>
      </c>
      <c r="W135" s="149">
        <f t="shared" si="6"/>
        <v>-30829.979</v>
      </c>
      <c r="X135" s="151">
        <f>S135*Facture_pour_Orange!$K$142+Fichier_de_calcul!Q135*Facture_pour_Orange!$K$144+Fichier_de_calcul!U135*Facture_pour_Orange!$K$172</f>
        <v>-16160.37673</v>
      </c>
      <c r="Y135" s="152"/>
      <c r="Z135" s="151">
        <f t="shared" si="2"/>
        <v>441629.4877</v>
      </c>
      <c r="AA135" s="149">
        <f t="shared" si="3"/>
        <v>79493.30778</v>
      </c>
      <c r="AB135" s="149">
        <f t="shared" si="4"/>
        <v>521122.7954</v>
      </c>
      <c r="AC135" s="150"/>
      <c r="AD135" s="153"/>
      <c r="AE135" s="154"/>
      <c r="AF135" s="155"/>
      <c r="AG135" s="155"/>
      <c r="AH135" s="160"/>
      <c r="AI135" s="155"/>
      <c r="AJ135" s="155"/>
      <c r="AK135" s="149"/>
      <c r="AL135" s="155"/>
      <c r="AM135" s="162"/>
      <c r="AN135" s="155"/>
      <c r="AO135" s="158"/>
      <c r="AP135" s="158"/>
      <c r="AQ135" s="158"/>
      <c r="AR135" s="152"/>
      <c r="AS135" s="152"/>
      <c r="AT135" s="152"/>
      <c r="AU135" s="152"/>
      <c r="AV135" s="152"/>
      <c r="AW135" s="152"/>
      <c r="AX135" s="152"/>
      <c r="AY135" s="152"/>
      <c r="AZ135" s="152"/>
      <c r="BA135" s="152"/>
      <c r="BB135" s="152"/>
      <c r="BC135" s="152"/>
      <c r="BD135" s="152"/>
      <c r="BE135" s="152"/>
      <c r="BF135" s="152"/>
      <c r="BG135" s="152"/>
      <c r="BH135" s="152"/>
      <c r="BI135" s="152"/>
      <c r="BJ135" s="152"/>
      <c r="BK135" s="152"/>
    </row>
    <row r="136" ht="10.5" customHeight="1">
      <c r="A136" s="144">
        <v>132.0</v>
      </c>
      <c r="B136" s="144" t="s">
        <v>462</v>
      </c>
      <c r="C136" s="144" t="s">
        <v>463</v>
      </c>
      <c r="D136" s="159" t="s">
        <v>464</v>
      </c>
      <c r="E136" s="146" t="s">
        <v>0</v>
      </c>
      <c r="F136" s="147"/>
      <c r="G136" s="149" t="s">
        <v>102</v>
      </c>
      <c r="H136" s="149"/>
      <c r="I136" s="149" t="s">
        <v>138</v>
      </c>
      <c r="J136" s="149" t="s">
        <v>0</v>
      </c>
      <c r="K136" s="149" t="s">
        <v>111</v>
      </c>
      <c r="L136" s="149" t="s">
        <v>38</v>
      </c>
      <c r="M136" s="149" t="s">
        <v>42</v>
      </c>
      <c r="N136" s="149">
        <v>2000.0</v>
      </c>
      <c r="O136" s="149" t="s">
        <v>30</v>
      </c>
      <c r="P136" s="150"/>
      <c r="Q136" s="149">
        <f>IFERROR(SUMPRODUCT((Price_Catalogue_Indexation!$O$5:$AS$5=Fichier_de_calcul!Q$4)*(Price_Catalogue_Indexation!$O$6:$AS$6=Fichier_de_calcul!$L136)*(Price_Catalogue_Indexation!$O$7:$AS$7=Fichier_de_calcul!$M136)*(Price_Catalogue_Indexation!$A$14:$A$219=Fichier_de_calcul!$O136)*(Price_Catalogue_Indexation!$C$14:$C$219=Fichier_de_calcul!$N136)*(Price_Catalogue_Indexation!$O$14:$AS$219)),0)</f>
        <v>43552.07308</v>
      </c>
      <c r="R136" s="149">
        <f>IFERROR(SUMPRODUCT((Price_Catalogue_Indexation!$O$5:$AS$5=Fichier_de_calcul!R$4)*(Price_Catalogue_Indexation!$O$6:$AS$6=Fichier_de_calcul!$L136)*(Price_Catalogue_Indexation!$O$7:$AS$7=Fichier_de_calcul!$M136)*(Price_Catalogue_Indexation!$A$14:$A$219=Fichier_de_calcul!$O136)*(Price_Catalogue_Indexation!$C$14:$C$219=Fichier_de_calcul!$N136)*(Price_Catalogue_Indexation!$O$14:$AS$219)),0)</f>
        <v>156709.8419</v>
      </c>
      <c r="S136" s="149">
        <f>IFERROR(SUMPRODUCT((Price_Catalogue_Indexation!$O$5:$AS$5=Fichier_de_calcul!S$4)*(Price_Catalogue_Indexation!$O$6:$AS$6=Fichier_de_calcul!$L136)*(Price_Catalogue_Indexation!$O$7:$AS$7=Fichier_de_calcul!$M136)*(Price_Catalogue_Indexation!$A$14:$A$219=Fichier_de_calcul!$O136)*(Price_Catalogue_Indexation!$C$14:$C$219=Fichier_de_calcul!$N136)*(Price_Catalogue_Indexation!$O$14:$AS$219)),0)</f>
        <v>227830.723</v>
      </c>
      <c r="T136" s="150"/>
      <c r="U136" s="149">
        <f>IF(E136="YES",'Autres_hypothèses'!$E$3,0)</f>
        <v>26225.58067</v>
      </c>
      <c r="V136" s="149">
        <f>IF(J136="YES",'Autres_hypothèses'!$E$4,0)</f>
        <v>75000</v>
      </c>
      <c r="W136" s="149">
        <f t="shared" si="6"/>
        <v>-30829.979</v>
      </c>
      <c r="X136" s="151">
        <f>S136*Facture_pour_Orange!$K$142+Fichier_de_calcul!Q136*Facture_pour_Orange!$K$144+Fichier_de_calcul!U136*Facture_pour_Orange!$K$172</f>
        <v>-16233.83798</v>
      </c>
      <c r="Y136" s="152"/>
      <c r="Z136" s="151">
        <f t="shared" si="2"/>
        <v>482254.4017</v>
      </c>
      <c r="AA136" s="149">
        <f t="shared" si="3"/>
        <v>86805.79231</v>
      </c>
      <c r="AB136" s="149">
        <f t="shared" si="4"/>
        <v>569060.194</v>
      </c>
      <c r="AC136" s="150"/>
      <c r="AD136" s="153"/>
      <c r="AE136" s="154"/>
      <c r="AF136" s="155"/>
      <c r="AG136" s="155"/>
      <c r="AH136" s="160"/>
      <c r="AI136" s="155"/>
      <c r="AJ136" s="155"/>
      <c r="AK136" s="149"/>
      <c r="AL136" s="155"/>
      <c r="AM136" s="162"/>
      <c r="AN136" s="155"/>
      <c r="AO136" s="158"/>
      <c r="AP136" s="158"/>
      <c r="AQ136" s="158"/>
      <c r="AR136" s="152"/>
      <c r="AS136" s="152"/>
      <c r="AT136" s="152"/>
      <c r="AU136" s="152"/>
      <c r="AV136" s="152"/>
      <c r="AW136" s="152"/>
      <c r="AX136" s="152"/>
      <c r="AY136" s="152"/>
      <c r="AZ136" s="152"/>
      <c r="BA136" s="152"/>
      <c r="BB136" s="152"/>
      <c r="BC136" s="152"/>
      <c r="BD136" s="152"/>
      <c r="BE136" s="152"/>
      <c r="BF136" s="152"/>
      <c r="BG136" s="152"/>
      <c r="BH136" s="152"/>
      <c r="BI136" s="152"/>
      <c r="BJ136" s="152"/>
      <c r="BK136" s="152"/>
    </row>
    <row r="137" ht="10.5" customHeight="1">
      <c r="A137" s="144">
        <v>133.0</v>
      </c>
      <c r="B137" s="144" t="s">
        <v>465</v>
      </c>
      <c r="C137" s="144" t="s">
        <v>466</v>
      </c>
      <c r="D137" s="159" t="s">
        <v>467</v>
      </c>
      <c r="E137" s="146" t="s">
        <v>0</v>
      </c>
      <c r="F137" s="147"/>
      <c r="G137" s="149" t="s">
        <v>102</v>
      </c>
      <c r="H137" s="149"/>
      <c r="I137" s="149" t="s">
        <v>138</v>
      </c>
      <c r="J137" s="149" t="s">
        <v>0</v>
      </c>
      <c r="K137" s="149" t="s">
        <v>111</v>
      </c>
      <c r="L137" s="149" t="s">
        <v>38</v>
      </c>
      <c r="M137" s="149" t="s">
        <v>42</v>
      </c>
      <c r="N137" s="149">
        <v>1500.0</v>
      </c>
      <c r="O137" s="149" t="s">
        <v>30</v>
      </c>
      <c r="P137" s="150"/>
      <c r="Q137" s="149">
        <f>IFERROR(SUMPRODUCT((Price_Catalogue_Indexation!$O$5:$AS$5=Fichier_de_calcul!Q$4)*(Price_Catalogue_Indexation!$O$6:$AS$6=Fichier_de_calcul!$L137)*(Price_Catalogue_Indexation!$O$7:$AS$7=Fichier_de_calcul!$M137)*(Price_Catalogue_Indexation!$A$14:$A$219=Fichier_de_calcul!$O137)*(Price_Catalogue_Indexation!$C$14:$C$219=Fichier_de_calcul!$N137)*(Price_Catalogue_Indexation!$O$14:$AS$219)),0)</f>
        <v>43488.68451</v>
      </c>
      <c r="R137" s="149">
        <f>IFERROR(SUMPRODUCT((Price_Catalogue_Indexation!$O$5:$AS$5=Fichier_de_calcul!R$4)*(Price_Catalogue_Indexation!$O$6:$AS$6=Fichier_de_calcul!$L137)*(Price_Catalogue_Indexation!$O$7:$AS$7=Fichier_de_calcul!$M137)*(Price_Catalogue_Indexation!$A$14:$A$219=Fichier_de_calcul!$O137)*(Price_Catalogue_Indexation!$C$14:$C$219=Fichier_de_calcul!$N137)*(Price_Catalogue_Indexation!$O$14:$AS$219)),0)</f>
        <v>122153.2085</v>
      </c>
      <c r="S137" s="149">
        <f>IFERROR(SUMPRODUCT((Price_Catalogue_Indexation!$O$5:$AS$5=Fichier_de_calcul!S$4)*(Price_Catalogue_Indexation!$O$6:$AS$6=Fichier_de_calcul!$L137)*(Price_Catalogue_Indexation!$O$7:$AS$7=Fichier_de_calcul!$M137)*(Price_Catalogue_Indexation!$A$14:$A$219=Fichier_de_calcul!$O137)*(Price_Catalogue_Indexation!$C$14:$C$219=Fichier_de_calcul!$N137)*(Price_Catalogue_Indexation!$O$14:$AS$219)),0)</f>
        <v>221752.3697</v>
      </c>
      <c r="T137" s="150"/>
      <c r="U137" s="149">
        <f>IF(E137="YES",'Autres_hypothèses'!$E$3,0)</f>
        <v>26225.58067</v>
      </c>
      <c r="V137" s="149">
        <f>IF(J137="YES",'Autres_hypothèses'!$E$4,0)</f>
        <v>75000</v>
      </c>
      <c r="W137" s="149">
        <f t="shared" si="6"/>
        <v>-30829.979</v>
      </c>
      <c r="X137" s="151">
        <f>S137*Facture_pour_Orange!$K$142+Fichier_de_calcul!Q137*Facture_pour_Orange!$K$144+Fichier_de_calcul!U137*Facture_pour_Orange!$K$172</f>
        <v>-16160.37673</v>
      </c>
      <c r="Y137" s="152"/>
      <c r="Z137" s="151">
        <f t="shared" si="2"/>
        <v>441629.4877</v>
      </c>
      <c r="AA137" s="149">
        <f t="shared" si="3"/>
        <v>79493.30778</v>
      </c>
      <c r="AB137" s="149">
        <f t="shared" si="4"/>
        <v>521122.7954</v>
      </c>
      <c r="AC137" s="150"/>
      <c r="AD137" s="153"/>
      <c r="AE137" s="154"/>
      <c r="AF137" s="155"/>
      <c r="AG137" s="155"/>
      <c r="AH137" s="160"/>
      <c r="AI137" s="155"/>
      <c r="AJ137" s="155"/>
      <c r="AK137" s="149"/>
      <c r="AL137" s="155"/>
      <c r="AM137" s="162"/>
      <c r="AN137" s="155"/>
      <c r="AO137" s="158"/>
      <c r="AP137" s="158"/>
      <c r="AQ137" s="158"/>
      <c r="AR137" s="152"/>
      <c r="AS137" s="152"/>
      <c r="AT137" s="152"/>
      <c r="AU137" s="152"/>
      <c r="AV137" s="152"/>
      <c r="AW137" s="152"/>
      <c r="AX137" s="152"/>
      <c r="AY137" s="152"/>
      <c r="AZ137" s="152"/>
      <c r="BA137" s="152"/>
      <c r="BB137" s="152"/>
      <c r="BC137" s="152"/>
      <c r="BD137" s="152"/>
      <c r="BE137" s="152"/>
      <c r="BF137" s="152"/>
      <c r="BG137" s="152"/>
      <c r="BH137" s="152"/>
      <c r="BI137" s="152"/>
      <c r="BJ137" s="152"/>
      <c r="BK137" s="152"/>
    </row>
    <row r="138" ht="10.5" customHeight="1">
      <c r="A138" s="144">
        <v>134.0</v>
      </c>
      <c r="B138" s="144" t="s">
        <v>468</v>
      </c>
      <c r="C138" s="144" t="s">
        <v>469</v>
      </c>
      <c r="D138" s="165" t="s">
        <v>470</v>
      </c>
      <c r="E138" s="146" t="s">
        <v>0</v>
      </c>
      <c r="F138" s="147"/>
      <c r="G138" s="149" t="s">
        <v>102</v>
      </c>
      <c r="H138" s="149"/>
      <c r="I138" s="149" t="s">
        <v>138</v>
      </c>
      <c r="J138" s="149" t="s">
        <v>0</v>
      </c>
      <c r="K138" s="149" t="s">
        <v>111</v>
      </c>
      <c r="L138" s="149" t="s">
        <v>38</v>
      </c>
      <c r="M138" s="149" t="s">
        <v>42</v>
      </c>
      <c r="N138" s="149">
        <v>1500.0</v>
      </c>
      <c r="O138" s="149" t="s">
        <v>30</v>
      </c>
      <c r="P138" s="150"/>
      <c r="Q138" s="149">
        <f>IFERROR(SUMPRODUCT((Price_Catalogue_Indexation!$O$5:$AS$5=Fichier_de_calcul!Q$4)*(Price_Catalogue_Indexation!$O$6:$AS$6=Fichier_de_calcul!$L138)*(Price_Catalogue_Indexation!$O$7:$AS$7=Fichier_de_calcul!$M138)*(Price_Catalogue_Indexation!$A$14:$A$219=Fichier_de_calcul!$O138)*(Price_Catalogue_Indexation!$C$14:$C$219=Fichier_de_calcul!$N138)*(Price_Catalogue_Indexation!$O$14:$AS$219)),0)</f>
        <v>43488.68451</v>
      </c>
      <c r="R138" s="149">
        <f>IFERROR(SUMPRODUCT((Price_Catalogue_Indexation!$O$5:$AS$5=Fichier_de_calcul!R$4)*(Price_Catalogue_Indexation!$O$6:$AS$6=Fichier_de_calcul!$L138)*(Price_Catalogue_Indexation!$O$7:$AS$7=Fichier_de_calcul!$M138)*(Price_Catalogue_Indexation!$A$14:$A$219=Fichier_de_calcul!$O138)*(Price_Catalogue_Indexation!$C$14:$C$219=Fichier_de_calcul!$N138)*(Price_Catalogue_Indexation!$O$14:$AS$219)),0)</f>
        <v>122153.2085</v>
      </c>
      <c r="S138" s="149">
        <f>IFERROR(SUMPRODUCT((Price_Catalogue_Indexation!$O$5:$AS$5=Fichier_de_calcul!S$4)*(Price_Catalogue_Indexation!$O$6:$AS$6=Fichier_de_calcul!$L138)*(Price_Catalogue_Indexation!$O$7:$AS$7=Fichier_de_calcul!$M138)*(Price_Catalogue_Indexation!$A$14:$A$219=Fichier_de_calcul!$O138)*(Price_Catalogue_Indexation!$C$14:$C$219=Fichier_de_calcul!$N138)*(Price_Catalogue_Indexation!$O$14:$AS$219)),0)</f>
        <v>221752.3697</v>
      </c>
      <c r="T138" s="150"/>
      <c r="U138" s="149">
        <f>IF(E138="YES",'Autres_hypothèses'!$E$3,0)</f>
        <v>26225.58067</v>
      </c>
      <c r="V138" s="149">
        <f>IF(J138="YES",'Autres_hypothèses'!$E$4,0)</f>
        <v>75000</v>
      </c>
      <c r="W138" s="149">
        <f t="shared" si="6"/>
        <v>-30829.979</v>
      </c>
      <c r="X138" s="151">
        <f>S138*Facture_pour_Orange!$K$142+Fichier_de_calcul!Q138*Facture_pour_Orange!$K$144+Fichier_de_calcul!U138*Facture_pour_Orange!$K$172</f>
        <v>-16160.37673</v>
      </c>
      <c r="Y138" s="152"/>
      <c r="Z138" s="151">
        <f t="shared" si="2"/>
        <v>441629.4877</v>
      </c>
      <c r="AA138" s="149">
        <f t="shared" si="3"/>
        <v>79493.30778</v>
      </c>
      <c r="AB138" s="149">
        <f t="shared" si="4"/>
        <v>521122.7954</v>
      </c>
      <c r="AC138" s="150"/>
      <c r="AD138" s="153"/>
      <c r="AE138" s="154"/>
      <c r="AF138" s="155"/>
      <c r="AG138" s="155"/>
      <c r="AH138" s="160"/>
      <c r="AI138" s="155"/>
      <c r="AJ138" s="155"/>
      <c r="AK138" s="149"/>
      <c r="AL138" s="155"/>
      <c r="AM138" s="162"/>
      <c r="AN138" s="155"/>
      <c r="AO138" s="158"/>
      <c r="AP138" s="158"/>
      <c r="AQ138" s="158"/>
      <c r="AR138" s="152"/>
      <c r="AS138" s="152"/>
      <c r="AT138" s="152"/>
      <c r="AU138" s="152"/>
      <c r="AV138" s="152"/>
      <c r="AW138" s="152"/>
      <c r="AX138" s="152"/>
      <c r="AY138" s="152"/>
      <c r="AZ138" s="152"/>
      <c r="BA138" s="152"/>
      <c r="BB138" s="152"/>
      <c r="BC138" s="152"/>
      <c r="BD138" s="152"/>
      <c r="BE138" s="152"/>
      <c r="BF138" s="152"/>
      <c r="BG138" s="152"/>
      <c r="BH138" s="152"/>
      <c r="BI138" s="152"/>
      <c r="BJ138" s="152"/>
      <c r="BK138" s="152"/>
    </row>
    <row r="139" ht="10.5" customHeight="1">
      <c r="A139" s="144">
        <v>135.0</v>
      </c>
      <c r="B139" s="144" t="s">
        <v>471</v>
      </c>
      <c r="C139" s="144" t="s">
        <v>472</v>
      </c>
      <c r="D139" s="159" t="s">
        <v>473</v>
      </c>
      <c r="E139" s="146" t="s">
        <v>0</v>
      </c>
      <c r="F139" s="147"/>
      <c r="G139" s="149" t="s">
        <v>102</v>
      </c>
      <c r="H139" s="149"/>
      <c r="I139" s="149" t="s">
        <v>138</v>
      </c>
      <c r="J139" s="149" t="s">
        <v>0</v>
      </c>
      <c r="K139" s="149" t="s">
        <v>111</v>
      </c>
      <c r="L139" s="149" t="s">
        <v>38</v>
      </c>
      <c r="M139" s="149" t="s">
        <v>42</v>
      </c>
      <c r="N139" s="149">
        <v>1500.0</v>
      </c>
      <c r="O139" s="149" t="s">
        <v>30</v>
      </c>
      <c r="P139" s="150"/>
      <c r="Q139" s="149">
        <f>IFERROR(SUMPRODUCT((Price_Catalogue_Indexation!$O$5:$AS$5=Fichier_de_calcul!Q$4)*(Price_Catalogue_Indexation!$O$6:$AS$6=Fichier_de_calcul!$L139)*(Price_Catalogue_Indexation!$O$7:$AS$7=Fichier_de_calcul!$M139)*(Price_Catalogue_Indexation!$A$14:$A$219=Fichier_de_calcul!$O139)*(Price_Catalogue_Indexation!$C$14:$C$219=Fichier_de_calcul!$N139)*(Price_Catalogue_Indexation!$O$14:$AS$219)),0)</f>
        <v>43488.68451</v>
      </c>
      <c r="R139" s="149">
        <f>IFERROR(SUMPRODUCT((Price_Catalogue_Indexation!$O$5:$AS$5=Fichier_de_calcul!R$4)*(Price_Catalogue_Indexation!$O$6:$AS$6=Fichier_de_calcul!$L139)*(Price_Catalogue_Indexation!$O$7:$AS$7=Fichier_de_calcul!$M139)*(Price_Catalogue_Indexation!$A$14:$A$219=Fichier_de_calcul!$O139)*(Price_Catalogue_Indexation!$C$14:$C$219=Fichier_de_calcul!$N139)*(Price_Catalogue_Indexation!$O$14:$AS$219)),0)</f>
        <v>122153.2085</v>
      </c>
      <c r="S139" s="149">
        <f>IFERROR(SUMPRODUCT((Price_Catalogue_Indexation!$O$5:$AS$5=Fichier_de_calcul!S$4)*(Price_Catalogue_Indexation!$O$6:$AS$6=Fichier_de_calcul!$L139)*(Price_Catalogue_Indexation!$O$7:$AS$7=Fichier_de_calcul!$M139)*(Price_Catalogue_Indexation!$A$14:$A$219=Fichier_de_calcul!$O139)*(Price_Catalogue_Indexation!$C$14:$C$219=Fichier_de_calcul!$N139)*(Price_Catalogue_Indexation!$O$14:$AS$219)),0)</f>
        <v>221752.3697</v>
      </c>
      <c r="T139" s="150"/>
      <c r="U139" s="149">
        <f>IF(E139="YES",'Autres_hypothèses'!$E$3,0)</f>
        <v>26225.58067</v>
      </c>
      <c r="V139" s="149">
        <f>IF(J139="YES",'Autres_hypothèses'!$E$4,0)</f>
        <v>75000</v>
      </c>
      <c r="W139" s="149">
        <f t="shared" si="6"/>
        <v>-30829.979</v>
      </c>
      <c r="X139" s="151">
        <f>S139*Facture_pour_Orange!$K$142+Fichier_de_calcul!Q139*Facture_pour_Orange!$K$144+Fichier_de_calcul!U139*Facture_pour_Orange!$K$172</f>
        <v>-16160.37673</v>
      </c>
      <c r="Y139" s="152"/>
      <c r="Z139" s="151">
        <f t="shared" si="2"/>
        <v>441629.4877</v>
      </c>
      <c r="AA139" s="149">
        <f t="shared" si="3"/>
        <v>79493.30778</v>
      </c>
      <c r="AB139" s="149">
        <f t="shared" si="4"/>
        <v>521122.7954</v>
      </c>
      <c r="AC139" s="150"/>
      <c r="AD139" s="153"/>
      <c r="AE139" s="154"/>
      <c r="AF139" s="155"/>
      <c r="AG139" s="155"/>
      <c r="AH139" s="160"/>
      <c r="AI139" s="155"/>
      <c r="AJ139" s="155"/>
      <c r="AK139" s="149"/>
      <c r="AL139" s="155"/>
      <c r="AM139" s="162"/>
      <c r="AN139" s="155"/>
      <c r="AO139" s="158"/>
      <c r="AP139" s="158"/>
      <c r="AQ139" s="158"/>
      <c r="AR139" s="152"/>
      <c r="AS139" s="152"/>
      <c r="AT139" s="152"/>
      <c r="AU139" s="152"/>
      <c r="AV139" s="152"/>
      <c r="AW139" s="152"/>
      <c r="AX139" s="152"/>
      <c r="AY139" s="152"/>
      <c r="AZ139" s="152"/>
      <c r="BA139" s="152"/>
      <c r="BB139" s="152"/>
      <c r="BC139" s="152"/>
      <c r="BD139" s="152"/>
      <c r="BE139" s="152"/>
      <c r="BF139" s="152"/>
      <c r="BG139" s="152"/>
      <c r="BH139" s="152"/>
      <c r="BI139" s="152"/>
      <c r="BJ139" s="152"/>
      <c r="BK139" s="152"/>
    </row>
    <row r="140" ht="10.5" customHeight="1">
      <c r="A140" s="144">
        <v>136.0</v>
      </c>
      <c r="B140" s="144" t="s">
        <v>474</v>
      </c>
      <c r="C140" s="144" t="s">
        <v>475</v>
      </c>
      <c r="D140" s="159" t="s">
        <v>476</v>
      </c>
      <c r="E140" s="146" t="s">
        <v>0</v>
      </c>
      <c r="F140" s="147"/>
      <c r="G140" s="149" t="s">
        <v>102</v>
      </c>
      <c r="H140" s="149"/>
      <c r="I140" s="149" t="s">
        <v>138</v>
      </c>
      <c r="J140" s="149" t="s">
        <v>0</v>
      </c>
      <c r="K140" s="149" t="s">
        <v>111</v>
      </c>
      <c r="L140" s="149" t="s">
        <v>38</v>
      </c>
      <c r="M140" s="149" t="s">
        <v>42</v>
      </c>
      <c r="N140" s="149">
        <v>1000.0</v>
      </c>
      <c r="O140" s="149" t="s">
        <v>30</v>
      </c>
      <c r="P140" s="150"/>
      <c r="Q140" s="149">
        <f>IFERROR(SUMPRODUCT((Price_Catalogue_Indexation!$O$5:$AS$5=Fichier_de_calcul!Q$4)*(Price_Catalogue_Indexation!$O$6:$AS$6=Fichier_de_calcul!$L140)*(Price_Catalogue_Indexation!$O$7:$AS$7=Fichier_de_calcul!$M140)*(Price_Catalogue_Indexation!$A$14:$A$219=Fichier_de_calcul!$O140)*(Price_Catalogue_Indexation!$C$14:$C$219=Fichier_de_calcul!$N140)*(Price_Catalogue_Indexation!$O$14:$AS$219)),0)</f>
        <v>43217.05901</v>
      </c>
      <c r="R140" s="149">
        <f>IFERROR(SUMPRODUCT((Price_Catalogue_Indexation!$O$5:$AS$5=Fichier_de_calcul!R$4)*(Price_Catalogue_Indexation!$O$6:$AS$6=Fichier_de_calcul!$L140)*(Price_Catalogue_Indexation!$O$7:$AS$7=Fichier_de_calcul!$M140)*(Price_Catalogue_Indexation!$A$14:$A$219=Fichier_de_calcul!$O140)*(Price_Catalogue_Indexation!$C$14:$C$219=Fichier_de_calcul!$N140)*(Price_Catalogue_Indexation!$O$14:$AS$219)),0)</f>
        <v>87591.26532</v>
      </c>
      <c r="S140" s="149">
        <f>IFERROR(SUMPRODUCT((Price_Catalogue_Indexation!$O$5:$AS$5=Fichier_de_calcul!S$4)*(Price_Catalogue_Indexation!$O$6:$AS$6=Fichier_de_calcul!$L140)*(Price_Catalogue_Indexation!$O$7:$AS$7=Fichier_de_calcul!$M140)*(Price_Catalogue_Indexation!$A$14:$A$219=Fichier_de_calcul!$O140)*(Price_Catalogue_Indexation!$C$14:$C$219=Fichier_de_calcul!$N140)*(Price_Catalogue_Indexation!$O$14:$AS$219)),0)</f>
        <v>198642.7</v>
      </c>
      <c r="T140" s="150"/>
      <c r="U140" s="149">
        <f>IF(E140="YES",'Autres_hypothèses'!$E$3,0)</f>
        <v>26225.58067</v>
      </c>
      <c r="V140" s="149">
        <f>IF(J140="YES",'Autres_hypothèses'!$E$4,0)</f>
        <v>75000</v>
      </c>
      <c r="W140" s="149">
        <f t="shared" si="6"/>
        <v>-30829.979</v>
      </c>
      <c r="X140" s="151">
        <f>S140*Facture_pour_Orange!$K$142+Fichier_de_calcul!Q140*Facture_pour_Orange!$K$144+Fichier_de_calcul!U140*Facture_pour_Orange!$K$172</f>
        <v>-15874.95494</v>
      </c>
      <c r="Y140" s="152"/>
      <c r="Z140" s="151">
        <f t="shared" si="2"/>
        <v>383971.6711</v>
      </c>
      <c r="AA140" s="149">
        <f t="shared" si="3"/>
        <v>69114.9008</v>
      </c>
      <c r="AB140" s="149">
        <f t="shared" si="4"/>
        <v>453086.5719</v>
      </c>
      <c r="AC140" s="150"/>
      <c r="AD140" s="153"/>
      <c r="AE140" s="154"/>
      <c r="AF140" s="155"/>
      <c r="AG140" s="155"/>
      <c r="AH140" s="160"/>
      <c r="AI140" s="155"/>
      <c r="AJ140" s="155"/>
      <c r="AK140" s="149"/>
      <c r="AL140" s="155"/>
      <c r="AM140" s="162"/>
      <c r="AN140" s="155"/>
      <c r="AO140" s="158"/>
      <c r="AP140" s="158"/>
      <c r="AQ140" s="158"/>
      <c r="AR140" s="152"/>
      <c r="AS140" s="152"/>
      <c r="AT140" s="152"/>
      <c r="AU140" s="152"/>
      <c r="AV140" s="152"/>
      <c r="AW140" s="152"/>
      <c r="AX140" s="152"/>
      <c r="AY140" s="152"/>
      <c r="AZ140" s="152"/>
      <c r="BA140" s="152"/>
      <c r="BB140" s="152"/>
      <c r="BC140" s="152"/>
      <c r="BD140" s="152"/>
      <c r="BE140" s="152"/>
      <c r="BF140" s="152"/>
      <c r="BG140" s="152"/>
      <c r="BH140" s="152"/>
      <c r="BI140" s="152"/>
      <c r="BJ140" s="152"/>
      <c r="BK140" s="152"/>
    </row>
    <row r="141" ht="10.5" customHeight="1">
      <c r="A141" s="144">
        <v>137.0</v>
      </c>
      <c r="B141" s="144" t="s">
        <v>477</v>
      </c>
      <c r="C141" s="144" t="s">
        <v>478</v>
      </c>
      <c r="D141" s="145" t="s">
        <v>479</v>
      </c>
      <c r="E141" s="146" t="s">
        <v>0</v>
      </c>
      <c r="F141" s="147"/>
      <c r="G141" s="149" t="s">
        <v>102</v>
      </c>
      <c r="H141" s="149"/>
      <c r="I141" s="149" t="s">
        <v>138</v>
      </c>
      <c r="J141" s="149" t="s">
        <v>0</v>
      </c>
      <c r="K141" s="149" t="s">
        <v>111</v>
      </c>
      <c r="L141" s="149" t="s">
        <v>38</v>
      </c>
      <c r="M141" s="149" t="s">
        <v>42</v>
      </c>
      <c r="N141" s="149">
        <v>1000.0</v>
      </c>
      <c r="O141" s="149" t="s">
        <v>30</v>
      </c>
      <c r="P141" s="150"/>
      <c r="Q141" s="149">
        <f>IFERROR(SUMPRODUCT((Price_Catalogue_Indexation!$O$5:$AS$5=Fichier_de_calcul!Q$4)*(Price_Catalogue_Indexation!$O$6:$AS$6=Fichier_de_calcul!$L141)*(Price_Catalogue_Indexation!$O$7:$AS$7=Fichier_de_calcul!$M141)*(Price_Catalogue_Indexation!$A$14:$A$219=Fichier_de_calcul!$O141)*(Price_Catalogue_Indexation!$C$14:$C$219=Fichier_de_calcul!$N141)*(Price_Catalogue_Indexation!$O$14:$AS$219)),0)</f>
        <v>43217.05901</v>
      </c>
      <c r="R141" s="149">
        <f>IFERROR(SUMPRODUCT((Price_Catalogue_Indexation!$O$5:$AS$5=Fichier_de_calcul!R$4)*(Price_Catalogue_Indexation!$O$6:$AS$6=Fichier_de_calcul!$L141)*(Price_Catalogue_Indexation!$O$7:$AS$7=Fichier_de_calcul!$M141)*(Price_Catalogue_Indexation!$A$14:$A$219=Fichier_de_calcul!$O141)*(Price_Catalogue_Indexation!$C$14:$C$219=Fichier_de_calcul!$N141)*(Price_Catalogue_Indexation!$O$14:$AS$219)),0)</f>
        <v>87591.26532</v>
      </c>
      <c r="S141" s="149">
        <f>IFERROR(SUMPRODUCT((Price_Catalogue_Indexation!$O$5:$AS$5=Fichier_de_calcul!S$4)*(Price_Catalogue_Indexation!$O$6:$AS$6=Fichier_de_calcul!$L141)*(Price_Catalogue_Indexation!$O$7:$AS$7=Fichier_de_calcul!$M141)*(Price_Catalogue_Indexation!$A$14:$A$219=Fichier_de_calcul!$O141)*(Price_Catalogue_Indexation!$C$14:$C$219=Fichier_de_calcul!$N141)*(Price_Catalogue_Indexation!$O$14:$AS$219)),0)</f>
        <v>198642.7</v>
      </c>
      <c r="T141" s="150"/>
      <c r="U141" s="149">
        <f>IF(E141="YES",'Autres_hypothèses'!$E$3,0)</f>
        <v>26225.58067</v>
      </c>
      <c r="V141" s="149">
        <f>IF(J141="YES",'Autres_hypothèses'!$E$4,0)</f>
        <v>75000</v>
      </c>
      <c r="W141" s="149">
        <f t="shared" si="6"/>
        <v>-30829.979</v>
      </c>
      <c r="X141" s="151">
        <f>S141*Facture_pour_Orange!$K$142+Fichier_de_calcul!Q141*Facture_pour_Orange!$K$144+Fichier_de_calcul!U141*Facture_pour_Orange!$K$172</f>
        <v>-15874.95494</v>
      </c>
      <c r="Y141" s="152"/>
      <c r="Z141" s="151">
        <f t="shared" si="2"/>
        <v>383971.6711</v>
      </c>
      <c r="AA141" s="149">
        <f t="shared" si="3"/>
        <v>69114.9008</v>
      </c>
      <c r="AB141" s="149">
        <f t="shared" si="4"/>
        <v>453086.5719</v>
      </c>
      <c r="AC141" s="150"/>
      <c r="AD141" s="153"/>
      <c r="AE141" s="154"/>
      <c r="AF141" s="155"/>
      <c r="AG141" s="155"/>
      <c r="AH141" s="160"/>
      <c r="AI141" s="155"/>
      <c r="AJ141" s="155"/>
      <c r="AK141" s="149"/>
      <c r="AL141" s="155"/>
      <c r="AM141" s="162"/>
      <c r="AN141" s="155"/>
      <c r="AO141" s="158"/>
      <c r="AP141" s="158"/>
      <c r="AQ141" s="158"/>
      <c r="AR141" s="152"/>
      <c r="AS141" s="152"/>
      <c r="AT141" s="152"/>
      <c r="AU141" s="152"/>
      <c r="AV141" s="152"/>
      <c r="AW141" s="152"/>
      <c r="AX141" s="152"/>
      <c r="AY141" s="152"/>
      <c r="AZ141" s="152"/>
      <c r="BA141" s="152"/>
      <c r="BB141" s="152"/>
      <c r="BC141" s="152"/>
      <c r="BD141" s="152"/>
      <c r="BE141" s="152"/>
      <c r="BF141" s="152"/>
      <c r="BG141" s="152"/>
      <c r="BH141" s="152"/>
      <c r="BI141" s="152"/>
      <c r="BJ141" s="152"/>
      <c r="BK141" s="152"/>
    </row>
    <row r="142" ht="10.5" customHeight="1">
      <c r="A142" s="144">
        <v>138.0</v>
      </c>
      <c r="B142" s="144" t="s">
        <v>480</v>
      </c>
      <c r="C142" s="144" t="s">
        <v>481</v>
      </c>
      <c r="D142" s="159" t="s">
        <v>482</v>
      </c>
      <c r="E142" s="146" t="s">
        <v>0</v>
      </c>
      <c r="F142" s="147"/>
      <c r="G142" s="149" t="s">
        <v>102</v>
      </c>
      <c r="H142" s="149"/>
      <c r="I142" s="149" t="s">
        <v>138</v>
      </c>
      <c r="J142" s="149" t="s">
        <v>0</v>
      </c>
      <c r="K142" s="149" t="s">
        <v>111</v>
      </c>
      <c r="L142" s="149" t="s">
        <v>38</v>
      </c>
      <c r="M142" s="149" t="s">
        <v>42</v>
      </c>
      <c r="N142" s="149">
        <v>2000.0</v>
      </c>
      <c r="O142" s="149" t="s">
        <v>30</v>
      </c>
      <c r="P142" s="150"/>
      <c r="Q142" s="149">
        <f>IFERROR(SUMPRODUCT((Price_Catalogue_Indexation!$O$5:$AS$5=Fichier_de_calcul!Q$4)*(Price_Catalogue_Indexation!$O$6:$AS$6=Fichier_de_calcul!$L142)*(Price_Catalogue_Indexation!$O$7:$AS$7=Fichier_de_calcul!$M142)*(Price_Catalogue_Indexation!$A$14:$A$219=Fichier_de_calcul!$O142)*(Price_Catalogue_Indexation!$C$14:$C$219=Fichier_de_calcul!$N142)*(Price_Catalogue_Indexation!$O$14:$AS$219)),0)</f>
        <v>43552.07308</v>
      </c>
      <c r="R142" s="149">
        <f>IFERROR(SUMPRODUCT((Price_Catalogue_Indexation!$O$5:$AS$5=Fichier_de_calcul!R$4)*(Price_Catalogue_Indexation!$O$6:$AS$6=Fichier_de_calcul!$L142)*(Price_Catalogue_Indexation!$O$7:$AS$7=Fichier_de_calcul!$M142)*(Price_Catalogue_Indexation!$A$14:$A$219=Fichier_de_calcul!$O142)*(Price_Catalogue_Indexation!$C$14:$C$219=Fichier_de_calcul!$N142)*(Price_Catalogue_Indexation!$O$14:$AS$219)),0)</f>
        <v>156709.8419</v>
      </c>
      <c r="S142" s="149">
        <f>IFERROR(SUMPRODUCT((Price_Catalogue_Indexation!$O$5:$AS$5=Fichier_de_calcul!S$4)*(Price_Catalogue_Indexation!$O$6:$AS$6=Fichier_de_calcul!$L142)*(Price_Catalogue_Indexation!$O$7:$AS$7=Fichier_de_calcul!$M142)*(Price_Catalogue_Indexation!$A$14:$A$219=Fichier_de_calcul!$O142)*(Price_Catalogue_Indexation!$C$14:$C$219=Fichier_de_calcul!$N142)*(Price_Catalogue_Indexation!$O$14:$AS$219)),0)</f>
        <v>227830.723</v>
      </c>
      <c r="T142" s="150"/>
      <c r="U142" s="149">
        <f>IF(E142="YES",'Autres_hypothèses'!$E$3,0)</f>
        <v>26225.58067</v>
      </c>
      <c r="V142" s="149">
        <f>IF(J142="YES",'Autres_hypothèses'!$E$4,0)</f>
        <v>75000</v>
      </c>
      <c r="W142" s="149">
        <f t="shared" si="6"/>
        <v>-30829.979</v>
      </c>
      <c r="X142" s="151">
        <f>S142*Facture_pour_Orange!$K$142+Fichier_de_calcul!Q142*Facture_pour_Orange!$K$144+Fichier_de_calcul!U142*Facture_pour_Orange!$K$172</f>
        <v>-16233.83798</v>
      </c>
      <c r="Y142" s="152"/>
      <c r="Z142" s="151">
        <f t="shared" si="2"/>
        <v>482254.4017</v>
      </c>
      <c r="AA142" s="149">
        <f t="shared" si="3"/>
        <v>86805.79231</v>
      </c>
      <c r="AB142" s="149">
        <f t="shared" si="4"/>
        <v>569060.194</v>
      </c>
      <c r="AC142" s="150"/>
      <c r="AD142" s="153"/>
      <c r="AE142" s="154"/>
      <c r="AF142" s="155"/>
      <c r="AG142" s="155"/>
      <c r="AH142" s="160"/>
      <c r="AI142" s="155"/>
      <c r="AJ142" s="155"/>
      <c r="AK142" s="149"/>
      <c r="AL142" s="155"/>
      <c r="AM142" s="162"/>
      <c r="AN142" s="155"/>
      <c r="AO142" s="158"/>
      <c r="AP142" s="158"/>
      <c r="AQ142" s="158"/>
      <c r="AR142" s="152"/>
      <c r="AS142" s="152"/>
      <c r="AT142" s="152"/>
      <c r="AU142" s="152"/>
      <c r="AV142" s="152"/>
      <c r="AW142" s="152"/>
      <c r="AX142" s="152"/>
      <c r="AY142" s="152"/>
      <c r="AZ142" s="152"/>
      <c r="BA142" s="152"/>
      <c r="BB142" s="152"/>
      <c r="BC142" s="152"/>
      <c r="BD142" s="152"/>
      <c r="BE142" s="152"/>
      <c r="BF142" s="152"/>
      <c r="BG142" s="152"/>
      <c r="BH142" s="152"/>
      <c r="BI142" s="152"/>
      <c r="BJ142" s="152"/>
      <c r="BK142" s="152"/>
    </row>
    <row r="143" ht="10.5" customHeight="1">
      <c r="A143" s="144">
        <v>139.0</v>
      </c>
      <c r="B143" s="144" t="s">
        <v>483</v>
      </c>
      <c r="C143" s="144" t="s">
        <v>484</v>
      </c>
      <c r="D143" s="159" t="s">
        <v>485</v>
      </c>
      <c r="E143" s="146" t="s">
        <v>0</v>
      </c>
      <c r="F143" s="147"/>
      <c r="G143" s="149" t="s">
        <v>102</v>
      </c>
      <c r="H143" s="149"/>
      <c r="I143" s="149" t="s">
        <v>138</v>
      </c>
      <c r="J143" s="149" t="s">
        <v>0</v>
      </c>
      <c r="K143" s="149" t="s">
        <v>111</v>
      </c>
      <c r="L143" s="149" t="s">
        <v>38</v>
      </c>
      <c r="M143" s="149" t="s">
        <v>42</v>
      </c>
      <c r="N143" s="149">
        <v>2000.0</v>
      </c>
      <c r="O143" s="149" t="s">
        <v>28</v>
      </c>
      <c r="P143" s="150"/>
      <c r="Q143" s="149">
        <f>IFERROR(SUMPRODUCT((Price_Catalogue_Indexation!$O$5:$AS$5=Fichier_de_calcul!Q$4)*(Price_Catalogue_Indexation!$O$6:$AS$6=Fichier_de_calcul!$L143)*(Price_Catalogue_Indexation!$O$7:$AS$7=Fichier_de_calcul!$M143)*(Price_Catalogue_Indexation!$A$14:$A$219=Fichier_de_calcul!$O143)*(Price_Catalogue_Indexation!$C$14:$C$219=Fichier_de_calcul!$N143)*(Price_Catalogue_Indexation!$O$14:$AS$219)),0)</f>
        <v>42830.65016</v>
      </c>
      <c r="R143" s="149">
        <f>IFERROR(SUMPRODUCT((Price_Catalogue_Indexation!$O$5:$AS$5=Fichier_de_calcul!R$4)*(Price_Catalogue_Indexation!$O$6:$AS$6=Fichier_de_calcul!$L143)*(Price_Catalogue_Indexation!$O$7:$AS$7=Fichier_de_calcul!$M143)*(Price_Catalogue_Indexation!$A$14:$A$219=Fichier_de_calcul!$O143)*(Price_Catalogue_Indexation!$C$14:$C$219=Fichier_de_calcul!$N143)*(Price_Catalogue_Indexation!$O$14:$AS$219)),0)</f>
        <v>200981.4242</v>
      </c>
      <c r="S143" s="149">
        <f>IFERROR(SUMPRODUCT((Price_Catalogue_Indexation!$O$5:$AS$5=Fichier_de_calcul!S$4)*(Price_Catalogue_Indexation!$O$6:$AS$6=Fichier_de_calcul!$L143)*(Price_Catalogue_Indexation!$O$7:$AS$7=Fichier_de_calcul!$M143)*(Price_Catalogue_Indexation!$A$14:$A$219=Fichier_de_calcul!$O143)*(Price_Catalogue_Indexation!$C$14:$C$219=Fichier_de_calcul!$N143)*(Price_Catalogue_Indexation!$O$14:$AS$219)),0)</f>
        <v>206187.0633</v>
      </c>
      <c r="T143" s="150"/>
      <c r="U143" s="149">
        <f>IF(E143="YES",'Autres_hypothèses'!$E$3,0)</f>
        <v>26225.58067</v>
      </c>
      <c r="V143" s="149">
        <f>IF(J143="YES",'Autres_hypothèses'!$E$4,0)</f>
        <v>75000</v>
      </c>
      <c r="W143" s="149">
        <f t="shared" si="6"/>
        <v>-30829.979</v>
      </c>
      <c r="X143" s="151">
        <f>S143*Facture_pour_Orange!$K$142+Fichier_de_calcul!Q143*Facture_pour_Orange!$K$144+Fichier_de_calcul!U143*Facture_pour_Orange!$K$172</f>
        <v>-15873.1168</v>
      </c>
      <c r="Y143" s="152"/>
      <c r="Z143" s="151">
        <f t="shared" si="2"/>
        <v>504521.6225</v>
      </c>
      <c r="AA143" s="149">
        <f t="shared" si="3"/>
        <v>90813.89205</v>
      </c>
      <c r="AB143" s="149">
        <f t="shared" si="4"/>
        <v>595335.5146</v>
      </c>
      <c r="AC143" s="150"/>
      <c r="AD143" s="153"/>
      <c r="AE143" s="154"/>
      <c r="AF143" s="155"/>
      <c r="AG143" s="155"/>
      <c r="AH143" s="160"/>
      <c r="AI143" s="155"/>
      <c r="AJ143" s="155"/>
      <c r="AK143" s="149"/>
      <c r="AL143" s="155"/>
      <c r="AM143" s="162"/>
      <c r="AN143" s="155"/>
      <c r="AO143" s="158"/>
      <c r="AP143" s="158"/>
      <c r="AQ143" s="158"/>
      <c r="AR143" s="152"/>
      <c r="AS143" s="152"/>
      <c r="AT143" s="152"/>
      <c r="AU143" s="152"/>
      <c r="AV143" s="152"/>
      <c r="AW143" s="152"/>
      <c r="AX143" s="152"/>
      <c r="AY143" s="152"/>
      <c r="AZ143" s="152"/>
      <c r="BA143" s="152"/>
      <c r="BB143" s="152"/>
      <c r="BC143" s="152"/>
      <c r="BD143" s="152"/>
      <c r="BE143" s="152"/>
      <c r="BF143" s="152"/>
      <c r="BG143" s="152"/>
      <c r="BH143" s="152"/>
      <c r="BI143" s="152"/>
      <c r="BJ143" s="152"/>
      <c r="BK143" s="152"/>
    </row>
    <row r="144" ht="10.5" customHeight="1">
      <c r="A144" s="144">
        <v>140.0</v>
      </c>
      <c r="B144" s="144" t="s">
        <v>486</v>
      </c>
      <c r="C144" s="144" t="s">
        <v>487</v>
      </c>
      <c r="D144" s="145" t="s">
        <v>488</v>
      </c>
      <c r="E144" s="146" t="s">
        <v>0</v>
      </c>
      <c r="F144" s="147"/>
      <c r="G144" s="149" t="s">
        <v>102</v>
      </c>
      <c r="H144" s="149"/>
      <c r="I144" s="149" t="s">
        <v>138</v>
      </c>
      <c r="J144" s="149" t="s">
        <v>0</v>
      </c>
      <c r="K144" s="149" t="s">
        <v>111</v>
      </c>
      <c r="L144" s="149" t="s">
        <v>38</v>
      </c>
      <c r="M144" s="149" t="s">
        <v>42</v>
      </c>
      <c r="N144" s="149">
        <v>1500.0</v>
      </c>
      <c r="O144" s="149" t="s">
        <v>27</v>
      </c>
      <c r="P144" s="150"/>
      <c r="Q144" s="149">
        <f>IFERROR(SUMPRODUCT((Price_Catalogue_Indexation!$O$5:$AS$5=Fichier_de_calcul!Q$4)*(Price_Catalogue_Indexation!$O$6:$AS$6=Fichier_de_calcul!$L144)*(Price_Catalogue_Indexation!$O$7:$AS$7=Fichier_de_calcul!$M144)*(Price_Catalogue_Indexation!$A$14:$A$219=Fichier_de_calcul!$O144)*(Price_Catalogue_Indexation!$C$14:$C$219=Fichier_de_calcul!$N144)*(Price_Catalogue_Indexation!$O$14:$AS$219)),0)</f>
        <v>42767.26158</v>
      </c>
      <c r="R144" s="149">
        <f>IFERROR(SUMPRODUCT((Price_Catalogue_Indexation!$O$5:$AS$5=Fichier_de_calcul!R$4)*(Price_Catalogue_Indexation!$O$6:$AS$6=Fichier_de_calcul!$L144)*(Price_Catalogue_Indexation!$O$7:$AS$7=Fichier_de_calcul!$M144)*(Price_Catalogue_Indexation!$A$14:$A$219=Fichier_de_calcul!$O144)*(Price_Catalogue_Indexation!$C$14:$C$219=Fichier_de_calcul!$N144)*(Price_Catalogue_Indexation!$O$14:$AS$219)),0)</f>
        <v>121796.4516</v>
      </c>
      <c r="S144" s="149">
        <f>IFERROR(SUMPRODUCT((Price_Catalogue_Indexation!$O$5:$AS$5=Fichier_de_calcul!S$4)*(Price_Catalogue_Indexation!$O$6:$AS$6=Fichier_de_calcul!$L144)*(Price_Catalogue_Indexation!$O$7:$AS$7=Fichier_de_calcul!$M144)*(Price_Catalogue_Indexation!$A$14:$A$219=Fichier_de_calcul!$O144)*(Price_Catalogue_Indexation!$C$14:$C$219=Fichier_de_calcul!$N144)*(Price_Catalogue_Indexation!$O$14:$AS$219)),0)</f>
        <v>157024.9602</v>
      </c>
      <c r="T144" s="150"/>
      <c r="U144" s="149">
        <f>IF(E144="YES",'Autres_hypothèses'!$E$3,0)</f>
        <v>26225.58067</v>
      </c>
      <c r="V144" s="149">
        <f>IF(J144="YES",'Autres_hypothèses'!$E$4,0)</f>
        <v>75000</v>
      </c>
      <c r="W144" s="149">
        <f t="shared" si="6"/>
        <v>-30829.979</v>
      </c>
      <c r="X144" s="151">
        <f>S144*Facture_pour_Orange!$K$142+Fichier_de_calcul!Q144*Facture_pour_Orange!$K$144+Fichier_de_calcul!U144*Facture_pour_Orange!$K$172</f>
        <v>-15368.81805</v>
      </c>
      <c r="Y144" s="152"/>
      <c r="Z144" s="151">
        <f t="shared" si="2"/>
        <v>376615.457</v>
      </c>
      <c r="AA144" s="149">
        <f t="shared" si="3"/>
        <v>67790.78226</v>
      </c>
      <c r="AB144" s="149">
        <f t="shared" si="4"/>
        <v>444406.2393</v>
      </c>
      <c r="AC144" s="150"/>
      <c r="AD144" s="153"/>
      <c r="AE144" s="154"/>
      <c r="AF144" s="155"/>
      <c r="AG144" s="155"/>
      <c r="AH144" s="160"/>
      <c r="AI144" s="155"/>
      <c r="AJ144" s="155"/>
      <c r="AK144" s="149"/>
      <c r="AL144" s="155"/>
      <c r="AM144" s="162"/>
      <c r="AN144" s="155"/>
      <c r="AO144" s="158"/>
      <c r="AP144" s="158"/>
      <c r="AQ144" s="158"/>
      <c r="AR144" s="152"/>
      <c r="AS144" s="152"/>
      <c r="AT144" s="152"/>
      <c r="AU144" s="152"/>
      <c r="AV144" s="152"/>
      <c r="AW144" s="152"/>
      <c r="AX144" s="152"/>
      <c r="AY144" s="152"/>
      <c r="AZ144" s="152"/>
      <c r="BA144" s="152"/>
      <c r="BB144" s="152"/>
      <c r="BC144" s="152"/>
      <c r="BD144" s="152"/>
      <c r="BE144" s="152"/>
      <c r="BF144" s="152"/>
      <c r="BG144" s="152"/>
      <c r="BH144" s="152"/>
      <c r="BI144" s="152"/>
      <c r="BJ144" s="152"/>
      <c r="BK144" s="152"/>
    </row>
    <row r="145" ht="10.5" customHeight="1">
      <c r="A145" s="144">
        <v>141.0</v>
      </c>
      <c r="B145" s="144" t="s">
        <v>489</v>
      </c>
      <c r="C145" s="144" t="s">
        <v>490</v>
      </c>
      <c r="D145" s="159" t="s">
        <v>491</v>
      </c>
      <c r="E145" s="146" t="s">
        <v>0</v>
      </c>
      <c r="F145" s="147"/>
      <c r="G145" s="149" t="s">
        <v>102</v>
      </c>
      <c r="H145" s="149"/>
      <c r="I145" s="149" t="s">
        <v>138</v>
      </c>
      <c r="J145" s="149" t="s">
        <v>0</v>
      </c>
      <c r="K145" s="149" t="s">
        <v>111</v>
      </c>
      <c r="L145" s="149" t="s">
        <v>38</v>
      </c>
      <c r="M145" s="149" t="s">
        <v>42</v>
      </c>
      <c r="N145" s="149">
        <v>1000.0</v>
      </c>
      <c r="O145" s="149" t="s">
        <v>28</v>
      </c>
      <c r="P145" s="150"/>
      <c r="Q145" s="149">
        <f>IFERROR(SUMPRODUCT((Price_Catalogue_Indexation!$O$5:$AS$5=Fichier_de_calcul!Q$4)*(Price_Catalogue_Indexation!$O$6:$AS$6=Fichier_de_calcul!$L145)*(Price_Catalogue_Indexation!$O$7:$AS$7=Fichier_de_calcul!$M145)*(Price_Catalogue_Indexation!$A$14:$A$219=Fichier_de_calcul!$O145)*(Price_Catalogue_Indexation!$C$14:$C$219=Fichier_de_calcul!$N145)*(Price_Catalogue_Indexation!$O$14:$AS$219)),0)</f>
        <v>42495.63609</v>
      </c>
      <c r="R145" s="149">
        <f>IFERROR(SUMPRODUCT((Price_Catalogue_Indexation!$O$5:$AS$5=Fichier_de_calcul!R$4)*(Price_Catalogue_Indexation!$O$6:$AS$6=Fichier_de_calcul!$L145)*(Price_Catalogue_Indexation!$O$7:$AS$7=Fichier_de_calcul!$M145)*(Price_Catalogue_Indexation!$A$14:$A$219=Fichier_de_calcul!$O145)*(Price_Catalogue_Indexation!$C$14:$C$219=Fichier_de_calcul!$N145)*(Price_Catalogue_Indexation!$O$14:$AS$219)),0)</f>
        <v>109637.2142</v>
      </c>
      <c r="S145" s="149">
        <f>IFERROR(SUMPRODUCT((Price_Catalogue_Indexation!$O$5:$AS$5=Fichier_de_calcul!S$4)*(Price_Catalogue_Indexation!$O$6:$AS$6=Fichier_de_calcul!$L145)*(Price_Catalogue_Indexation!$O$7:$AS$7=Fichier_de_calcul!$M145)*(Price_Catalogue_Indexation!$A$14:$A$219=Fichier_de_calcul!$O145)*(Price_Catalogue_Indexation!$C$14:$C$219=Fichier_de_calcul!$N145)*(Price_Catalogue_Indexation!$O$14:$AS$219)),0)</f>
        <v>162543.7188</v>
      </c>
      <c r="T145" s="150"/>
      <c r="U145" s="149">
        <f>IF(E145="YES",'Autres_hypothèses'!$E$3,0)</f>
        <v>26225.58067</v>
      </c>
      <c r="V145" s="149">
        <f>IF(J145="YES",'Autres_hypothèses'!$E$4,0)</f>
        <v>75000</v>
      </c>
      <c r="W145" s="149">
        <f t="shared" si="6"/>
        <v>-30829.979</v>
      </c>
      <c r="X145" s="151">
        <f>S145*Facture_pour_Orange!$K$142+Fichier_de_calcul!Q145*Facture_pour_Orange!$K$144+Fichier_de_calcul!U145*Facture_pour_Orange!$K$172</f>
        <v>-15369.68054</v>
      </c>
      <c r="Y145" s="152"/>
      <c r="Z145" s="151">
        <f t="shared" si="2"/>
        <v>369702.4902</v>
      </c>
      <c r="AA145" s="149">
        <f t="shared" si="3"/>
        <v>66546.44824</v>
      </c>
      <c r="AB145" s="149">
        <f t="shared" si="4"/>
        <v>436248.9385</v>
      </c>
      <c r="AC145" s="150"/>
      <c r="AD145" s="153"/>
      <c r="AE145" s="154"/>
      <c r="AF145" s="155"/>
      <c r="AG145" s="155"/>
      <c r="AH145" s="160"/>
      <c r="AI145" s="155"/>
      <c r="AJ145" s="155"/>
      <c r="AK145" s="149"/>
      <c r="AL145" s="155"/>
      <c r="AM145" s="162"/>
      <c r="AN145" s="155"/>
      <c r="AO145" s="158"/>
      <c r="AP145" s="158"/>
      <c r="AQ145" s="158"/>
      <c r="AR145" s="152"/>
      <c r="AS145" s="152"/>
      <c r="AT145" s="152"/>
      <c r="AU145" s="152"/>
      <c r="AV145" s="152"/>
      <c r="AW145" s="152"/>
      <c r="AX145" s="152"/>
      <c r="AY145" s="152"/>
      <c r="AZ145" s="152"/>
      <c r="BA145" s="152"/>
      <c r="BB145" s="152"/>
      <c r="BC145" s="152"/>
      <c r="BD145" s="152"/>
      <c r="BE145" s="152"/>
      <c r="BF145" s="152"/>
      <c r="BG145" s="152"/>
      <c r="BH145" s="152"/>
      <c r="BI145" s="152"/>
      <c r="BJ145" s="152"/>
      <c r="BK145" s="152"/>
    </row>
    <row r="146" ht="10.5" customHeight="1">
      <c r="A146" s="144">
        <v>142.0</v>
      </c>
      <c r="B146" s="144" t="s">
        <v>492</v>
      </c>
      <c r="C146" s="144" t="s">
        <v>493</v>
      </c>
      <c r="D146" s="159" t="s">
        <v>494</v>
      </c>
      <c r="E146" s="146" t="s">
        <v>0</v>
      </c>
      <c r="F146" s="147"/>
      <c r="G146" s="149" t="s">
        <v>102</v>
      </c>
      <c r="H146" s="149"/>
      <c r="I146" s="149" t="s">
        <v>138</v>
      </c>
      <c r="J146" s="149" t="s">
        <v>0</v>
      </c>
      <c r="K146" s="149" t="s">
        <v>111</v>
      </c>
      <c r="L146" s="149" t="s">
        <v>38</v>
      </c>
      <c r="M146" s="149" t="s">
        <v>42</v>
      </c>
      <c r="N146" s="149">
        <v>4000.0</v>
      </c>
      <c r="O146" s="149" t="s">
        <v>28</v>
      </c>
      <c r="P146" s="150"/>
      <c r="Q146" s="149">
        <f>IFERROR(SUMPRODUCT((Price_Catalogue_Indexation!$O$5:$AS$5=Fichier_de_calcul!Q$4)*(Price_Catalogue_Indexation!$O$6:$AS$6=Fichier_de_calcul!$L146)*(Price_Catalogue_Indexation!$O$7:$AS$7=Fichier_de_calcul!$M146)*(Price_Catalogue_Indexation!$A$14:$A$219=Fichier_de_calcul!$O146)*(Price_Catalogue_Indexation!$C$14:$C$219=Fichier_de_calcul!$N146)*(Price_Catalogue_Indexation!$O$14:$AS$219)),0)</f>
        <v>43435.16104</v>
      </c>
      <c r="R146" s="149">
        <f>IFERROR(SUMPRODUCT((Price_Catalogue_Indexation!$O$5:$AS$5=Fichier_de_calcul!R$4)*(Price_Catalogue_Indexation!$O$6:$AS$6=Fichier_de_calcul!$L146)*(Price_Catalogue_Indexation!$O$7:$AS$7=Fichier_de_calcul!$M146)*(Price_Catalogue_Indexation!$A$14:$A$219=Fichier_de_calcul!$O146)*(Price_Catalogue_Indexation!$C$14:$C$219=Fichier_de_calcul!$N146)*(Price_Catalogue_Indexation!$O$14:$AS$219)),0)</f>
        <v>383833.7321</v>
      </c>
      <c r="S146" s="149">
        <f>IFERROR(SUMPRODUCT((Price_Catalogue_Indexation!$O$5:$AS$5=Fichier_de_calcul!S$4)*(Price_Catalogue_Indexation!$O$6:$AS$6=Fichier_de_calcul!$L146)*(Price_Catalogue_Indexation!$O$7:$AS$7=Fichier_de_calcul!$M146)*(Price_Catalogue_Indexation!$A$14:$A$219=Fichier_de_calcul!$O146)*(Price_Catalogue_Indexation!$C$14:$C$219=Fichier_de_calcul!$N146)*(Price_Catalogue_Indexation!$O$14:$AS$219)),0)</f>
        <v>274480.2009</v>
      </c>
      <c r="T146" s="150"/>
      <c r="U146" s="149">
        <f>IF(E146="YES",'Autres_hypothèses'!$E$3,0)</f>
        <v>26225.58067</v>
      </c>
      <c r="V146" s="149">
        <f>IF(J146="YES",'Autres_hypothèses'!$E$4,0)</f>
        <v>75000</v>
      </c>
      <c r="W146" s="149">
        <f t="shared" si="6"/>
        <v>-30829.979</v>
      </c>
      <c r="X146" s="151">
        <f>S146*Facture_pour_Orange!$K$142+Fichier_de_calcul!Q146*Facture_pour_Orange!$K$144+Fichier_de_calcul!U146*Facture_pour_Orange!$K$172</f>
        <v>-16676.95035</v>
      </c>
      <c r="Y146" s="152"/>
      <c r="Z146" s="151">
        <f t="shared" si="2"/>
        <v>755467.7454</v>
      </c>
      <c r="AA146" s="149">
        <f t="shared" si="3"/>
        <v>135984.1942</v>
      </c>
      <c r="AB146" s="149">
        <f t="shared" si="4"/>
        <v>891451.9396</v>
      </c>
      <c r="AC146" s="150"/>
      <c r="AD146" s="153"/>
      <c r="AE146" s="154"/>
      <c r="AF146" s="155"/>
      <c r="AG146" s="155"/>
      <c r="AH146" s="160"/>
      <c r="AI146" s="155"/>
      <c r="AJ146" s="155"/>
      <c r="AK146" s="149"/>
      <c r="AL146" s="155"/>
      <c r="AM146" s="162"/>
      <c r="AN146" s="155"/>
      <c r="AO146" s="158"/>
      <c r="AP146" s="158"/>
      <c r="AQ146" s="158"/>
      <c r="AR146" s="152"/>
      <c r="AS146" s="152"/>
      <c r="AT146" s="152"/>
      <c r="AU146" s="152"/>
      <c r="AV146" s="152"/>
      <c r="AW146" s="152"/>
      <c r="AX146" s="152"/>
      <c r="AY146" s="152"/>
      <c r="AZ146" s="152"/>
      <c r="BA146" s="152"/>
      <c r="BB146" s="152"/>
      <c r="BC146" s="152"/>
      <c r="BD146" s="152"/>
      <c r="BE146" s="152"/>
      <c r="BF146" s="152"/>
      <c r="BG146" s="152"/>
      <c r="BH146" s="152"/>
      <c r="BI146" s="152"/>
      <c r="BJ146" s="152"/>
      <c r="BK146" s="152"/>
    </row>
    <row r="147" ht="10.5" customHeight="1">
      <c r="A147" s="144">
        <v>143.0</v>
      </c>
      <c r="B147" s="144" t="s">
        <v>495</v>
      </c>
      <c r="C147" s="144" t="s">
        <v>496</v>
      </c>
      <c r="D147" s="145" t="s">
        <v>497</v>
      </c>
      <c r="E147" s="146" t="s">
        <v>0</v>
      </c>
      <c r="F147" s="147"/>
      <c r="G147" s="149" t="s">
        <v>102</v>
      </c>
      <c r="H147" s="149"/>
      <c r="I147" s="149" t="s">
        <v>138</v>
      </c>
      <c r="J147" s="149" t="s">
        <v>0</v>
      </c>
      <c r="K147" s="149" t="s">
        <v>111</v>
      </c>
      <c r="L147" s="149" t="s">
        <v>38</v>
      </c>
      <c r="M147" s="149" t="s">
        <v>42</v>
      </c>
      <c r="N147" s="149">
        <v>3000.0</v>
      </c>
      <c r="O147" s="149" t="s">
        <v>28</v>
      </c>
      <c r="P147" s="150"/>
      <c r="Q147" s="149">
        <f>IFERROR(SUMPRODUCT((Price_Catalogue_Indexation!$O$5:$AS$5=Fichier_de_calcul!Q$4)*(Price_Catalogue_Indexation!$O$6:$AS$6=Fichier_de_calcul!$L147)*(Price_Catalogue_Indexation!$O$7:$AS$7=Fichier_de_calcul!$M147)*(Price_Catalogue_Indexation!$A$14:$A$219=Fichier_de_calcul!$O147)*(Price_Catalogue_Indexation!$C$14:$C$219=Fichier_de_calcul!$N147)*(Price_Catalogue_Indexation!$O$14:$AS$219)),0)</f>
        <v>42991.17839</v>
      </c>
      <c r="R147" s="149">
        <f>IFERROR(SUMPRODUCT((Price_Catalogue_Indexation!$O$5:$AS$5=Fichier_de_calcul!R$4)*(Price_Catalogue_Indexation!$O$6:$AS$6=Fichier_de_calcul!$L147)*(Price_Catalogue_Indexation!$O$7:$AS$7=Fichier_de_calcul!$M147)*(Price_Catalogue_Indexation!$A$14:$A$219=Fichier_de_calcul!$O147)*(Price_Catalogue_Indexation!$C$14:$C$219=Fichier_de_calcul!$N147)*(Price_Catalogue_Indexation!$O$14:$AS$219)),0)</f>
        <v>292410.5135</v>
      </c>
      <c r="S147" s="149">
        <f>IFERROR(SUMPRODUCT((Price_Catalogue_Indexation!$O$5:$AS$5=Fichier_de_calcul!S$4)*(Price_Catalogue_Indexation!$O$6:$AS$6=Fichier_de_calcul!$L147)*(Price_Catalogue_Indexation!$O$7:$AS$7=Fichier_de_calcul!$M147)*(Price_Catalogue_Indexation!$A$14:$A$219=Fichier_de_calcul!$O147)*(Price_Catalogue_Indexation!$C$14:$C$219=Fichier_de_calcul!$N147)*(Price_Catalogue_Indexation!$O$14:$AS$219)),0)</f>
        <v>215934.506</v>
      </c>
      <c r="T147" s="150"/>
      <c r="U147" s="149">
        <f>IF(E147="YES",'Autres_hypothèses'!$E$3,0)</f>
        <v>26225.58067</v>
      </c>
      <c r="V147" s="149">
        <f>IF(J147="YES",'Autres_hypothèses'!$E$4,0)</f>
        <v>75000</v>
      </c>
      <c r="W147" s="149">
        <f t="shared" si="6"/>
        <v>-30829.979</v>
      </c>
      <c r="X147" s="151">
        <f>S147*Facture_pour_Orange!$K$142+Fichier_de_calcul!Q147*Facture_pour_Orange!$K$144+Fichier_de_calcul!U147*Facture_pour_Orange!$K$172</f>
        <v>-16002.69687</v>
      </c>
      <c r="Y147" s="152"/>
      <c r="Z147" s="151">
        <f t="shared" si="2"/>
        <v>605729.1027</v>
      </c>
      <c r="AA147" s="149">
        <f t="shared" si="3"/>
        <v>109031.2385</v>
      </c>
      <c r="AB147" s="149">
        <f t="shared" si="4"/>
        <v>714760.3412</v>
      </c>
      <c r="AC147" s="150"/>
      <c r="AD147" s="153"/>
      <c r="AE147" s="154"/>
      <c r="AF147" s="155"/>
      <c r="AG147" s="155"/>
      <c r="AH147" s="167"/>
      <c r="AI147" s="155"/>
      <c r="AJ147" s="155"/>
      <c r="AK147" s="168"/>
      <c r="AL147" s="155"/>
      <c r="AM147" s="162"/>
      <c r="AN147" s="155"/>
      <c r="AO147" s="158"/>
      <c r="AP147" s="158"/>
      <c r="AQ147" s="158"/>
      <c r="AR147" s="152"/>
      <c r="AS147" s="152"/>
      <c r="AT147" s="152"/>
      <c r="AU147" s="152"/>
      <c r="AV147" s="152"/>
      <c r="AW147" s="152"/>
      <c r="AX147" s="152"/>
      <c r="AY147" s="152"/>
      <c r="AZ147" s="152"/>
      <c r="BA147" s="152"/>
      <c r="BB147" s="152"/>
      <c r="BC147" s="152"/>
      <c r="BD147" s="152"/>
      <c r="BE147" s="152"/>
      <c r="BF147" s="152"/>
      <c r="BG147" s="152"/>
      <c r="BH147" s="152"/>
      <c r="BI147" s="152"/>
      <c r="BJ147" s="152"/>
      <c r="BK147" s="152"/>
    </row>
    <row r="148" ht="10.5" customHeight="1">
      <c r="A148" s="144">
        <v>144.0</v>
      </c>
      <c r="B148" s="144"/>
      <c r="C148" s="144" t="s">
        <v>498</v>
      </c>
      <c r="D148" s="159" t="s">
        <v>499</v>
      </c>
      <c r="E148" s="146" t="s">
        <v>0</v>
      </c>
      <c r="F148" s="147"/>
      <c r="G148" s="149" t="s">
        <v>102</v>
      </c>
      <c r="H148" s="149"/>
      <c r="I148" s="149" t="s">
        <v>138</v>
      </c>
      <c r="J148" s="149" t="s">
        <v>0</v>
      </c>
      <c r="K148" s="149" t="s">
        <v>111</v>
      </c>
      <c r="L148" s="149" t="s">
        <v>38</v>
      </c>
      <c r="M148" s="149" t="s">
        <v>15</v>
      </c>
      <c r="N148" s="149">
        <v>500.0</v>
      </c>
      <c r="O148" s="149" t="s">
        <v>30</v>
      </c>
      <c r="P148" s="150"/>
      <c r="Q148" s="149">
        <f>IFERROR(SUMPRODUCT((Price_Catalogue_Indexation!$O$5:$AS$5=Fichier_de_calcul!Q$4)*(Price_Catalogue_Indexation!$O$6:$AS$6=Fichier_de_calcul!$L148)*(Price_Catalogue_Indexation!$O$7:$AS$7=Fichier_de_calcul!$M148)*(Price_Catalogue_Indexation!$A$14:$A$219=Fichier_de_calcul!$O148)*(Price_Catalogue_Indexation!$C$14:$C$219=Fichier_de_calcul!$N148)*(Price_Catalogue_Indexation!$O$14:$AS$219)),0)</f>
        <v>43147.60072</v>
      </c>
      <c r="R148" s="149">
        <f>IFERROR(SUMPRODUCT((Price_Catalogue_Indexation!$O$5:$AS$5=Fichier_de_calcul!R$4)*(Price_Catalogue_Indexation!$O$6:$AS$6=Fichier_de_calcul!$L148)*(Price_Catalogue_Indexation!$O$7:$AS$7=Fichier_de_calcul!$M148)*(Price_Catalogue_Indexation!$A$14:$A$219=Fichier_de_calcul!$O148)*(Price_Catalogue_Indexation!$C$14:$C$219=Fichier_de_calcul!$N148)*(Price_Catalogue_Indexation!$O$14:$AS$219)),0)</f>
        <v>53015.61811</v>
      </c>
      <c r="S148" s="149">
        <f>IFERROR(SUMPRODUCT((Price_Catalogue_Indexation!$O$5:$AS$5=Fichier_de_calcul!S$4)*(Price_Catalogue_Indexation!$O$6:$AS$6=Fichier_de_calcul!$L148)*(Price_Catalogue_Indexation!$O$7:$AS$7=Fichier_de_calcul!$M148)*(Price_Catalogue_Indexation!$A$14:$A$219=Fichier_de_calcul!$O148)*(Price_Catalogue_Indexation!$C$14:$C$219=Fichier_de_calcul!$N148)*(Price_Catalogue_Indexation!$O$14:$AS$219)),0)</f>
        <v>192821.7073</v>
      </c>
      <c r="T148" s="150"/>
      <c r="U148" s="149">
        <f>IF(E148="YES",'Autres_hypothèses'!$E$3,0)</f>
        <v>26225.58067</v>
      </c>
      <c r="V148" s="149">
        <f>IF(J148="YES",'Autres_hypothèses'!$E$4,0)</f>
        <v>75000</v>
      </c>
      <c r="W148" s="149">
        <f t="shared" si="6"/>
        <v>-30829.979</v>
      </c>
      <c r="X148" s="151">
        <f>S148*Facture_pour_Orange!$K$142+Fichier_de_calcul!Q148*Facture_pour_Orange!$K$144+Fichier_de_calcul!U148*Facture_pour_Orange!$K$172</f>
        <v>-15802.85335</v>
      </c>
      <c r="Y148" s="152"/>
      <c r="Z148" s="151">
        <f t="shared" si="2"/>
        <v>343577.6745</v>
      </c>
      <c r="AA148" s="149">
        <f t="shared" si="3"/>
        <v>61843.98141</v>
      </c>
      <c r="AB148" s="149">
        <f t="shared" si="4"/>
        <v>405421.6559</v>
      </c>
      <c r="AC148" s="150"/>
      <c r="AD148" s="153"/>
      <c r="AE148" s="154"/>
      <c r="AF148" s="155"/>
      <c r="AG148" s="155"/>
      <c r="AH148" s="161"/>
      <c r="AI148" s="155"/>
      <c r="AJ148" s="155"/>
      <c r="AK148" s="149"/>
      <c r="AL148" s="155"/>
      <c r="AM148" s="162"/>
      <c r="AN148" s="155"/>
      <c r="AO148" s="158"/>
      <c r="AP148" s="158"/>
      <c r="AQ148" s="158"/>
      <c r="AR148" s="152"/>
      <c r="AS148" s="152"/>
      <c r="AT148" s="152"/>
      <c r="AU148" s="152"/>
      <c r="AV148" s="152"/>
      <c r="AW148" s="152"/>
      <c r="AX148" s="152"/>
      <c r="AY148" s="152"/>
      <c r="AZ148" s="152"/>
      <c r="BA148" s="152"/>
      <c r="BB148" s="152"/>
      <c r="BC148" s="152"/>
      <c r="BD148" s="152"/>
      <c r="BE148" s="152"/>
      <c r="BF148" s="152"/>
      <c r="BG148" s="152"/>
      <c r="BH148" s="152"/>
      <c r="BI148" s="152"/>
      <c r="BJ148" s="152"/>
      <c r="BK148" s="152"/>
    </row>
    <row r="149" ht="10.5" customHeight="1">
      <c r="A149" s="144">
        <v>145.0</v>
      </c>
      <c r="B149" s="144" t="s">
        <v>500</v>
      </c>
      <c r="C149" s="144" t="s">
        <v>501</v>
      </c>
      <c r="D149" s="159" t="s">
        <v>502</v>
      </c>
      <c r="E149" s="146" t="s">
        <v>0</v>
      </c>
      <c r="F149" s="147"/>
      <c r="G149" s="149" t="s">
        <v>102</v>
      </c>
      <c r="H149" s="149"/>
      <c r="I149" s="149" t="s">
        <v>138</v>
      </c>
      <c r="J149" s="149" t="s">
        <v>0</v>
      </c>
      <c r="K149" s="149" t="s">
        <v>111</v>
      </c>
      <c r="L149" s="149" t="s">
        <v>38</v>
      </c>
      <c r="M149" s="149" t="s">
        <v>42</v>
      </c>
      <c r="N149" s="149">
        <v>4000.0</v>
      </c>
      <c r="O149" s="149" t="s">
        <v>30</v>
      </c>
      <c r="P149" s="150"/>
      <c r="Q149" s="149">
        <f>IFERROR(SUMPRODUCT((Price_Catalogue_Indexation!$O$5:$AS$5=Fichier_de_calcul!Q$4)*(Price_Catalogue_Indexation!$O$6:$AS$6=Fichier_de_calcul!$L149)*(Price_Catalogue_Indexation!$O$7:$AS$7=Fichier_de_calcul!$M149)*(Price_Catalogue_Indexation!$A$14:$A$219=Fichier_de_calcul!$O149)*(Price_Catalogue_Indexation!$C$14:$C$219=Fichier_de_calcul!$N149)*(Price_Catalogue_Indexation!$O$14:$AS$219)),0)</f>
        <v>44156.58396</v>
      </c>
      <c r="R149" s="149">
        <f>IFERROR(SUMPRODUCT((Price_Catalogue_Indexation!$O$5:$AS$5=Fichier_de_calcul!R$4)*(Price_Catalogue_Indexation!$O$6:$AS$6=Fichier_de_calcul!$L149)*(Price_Catalogue_Indexation!$O$7:$AS$7=Fichier_de_calcul!$M149)*(Price_Catalogue_Indexation!$A$14:$A$219=Fichier_de_calcul!$O149)*(Price_Catalogue_Indexation!$C$14:$C$219=Fichier_de_calcul!$N149)*(Price_Catalogue_Indexation!$O$14:$AS$219)),0)</f>
        <v>294909.1451</v>
      </c>
      <c r="S149" s="149">
        <f>IFERROR(SUMPRODUCT((Price_Catalogue_Indexation!$O$5:$AS$5=Fichier_de_calcul!S$4)*(Price_Catalogue_Indexation!$O$6:$AS$6=Fichier_de_calcul!$L149)*(Price_Catalogue_Indexation!$O$7:$AS$7=Fichier_de_calcul!$M149)*(Price_Catalogue_Indexation!$A$14:$A$219=Fichier_de_calcul!$O149)*(Price_Catalogue_Indexation!$C$14:$C$219=Fichier_de_calcul!$N149)*(Price_Catalogue_Indexation!$O$14:$AS$219)),0)</f>
        <v>282087.9486</v>
      </c>
      <c r="T149" s="150"/>
      <c r="U149" s="149">
        <f>IF(E149="YES",'Autres_hypothèses'!$E$3,0)</f>
        <v>26225.58067</v>
      </c>
      <c r="V149" s="149">
        <f>IF(J149="YES",'Autres_hypothèses'!$E$4,0)</f>
        <v>75000</v>
      </c>
      <c r="W149" s="149">
        <f t="shared" si="6"/>
        <v>-30829.979</v>
      </c>
      <c r="X149" s="151">
        <f>S149*Facture_pour_Orange!$K$142+Fichier_de_calcul!Q149*Facture_pour_Orange!$K$144+Fichier_de_calcul!U149*Facture_pour_Orange!$K$172</f>
        <v>-16897.31241</v>
      </c>
      <c r="Y149" s="152"/>
      <c r="Z149" s="151">
        <f t="shared" si="2"/>
        <v>674651.9669</v>
      </c>
      <c r="AA149" s="149">
        <f t="shared" si="3"/>
        <v>121437.354</v>
      </c>
      <c r="AB149" s="149">
        <f t="shared" si="4"/>
        <v>796089.321</v>
      </c>
      <c r="AC149" s="150"/>
      <c r="AD149" s="153"/>
      <c r="AE149" s="154"/>
      <c r="AF149" s="155"/>
      <c r="AG149" s="155"/>
      <c r="AH149" s="156"/>
      <c r="AI149" s="155"/>
      <c r="AJ149" s="155"/>
      <c r="AK149" s="148"/>
      <c r="AL149" s="155"/>
      <c r="AM149" s="162"/>
      <c r="AN149" s="155"/>
      <c r="AO149" s="158"/>
      <c r="AP149" s="158"/>
      <c r="AQ149" s="158"/>
      <c r="AR149" s="152"/>
      <c r="AS149" s="152"/>
      <c r="AT149" s="152"/>
      <c r="AU149" s="152"/>
      <c r="AV149" s="152"/>
      <c r="AW149" s="152"/>
      <c r="AX149" s="152"/>
      <c r="AY149" s="152"/>
      <c r="AZ149" s="152"/>
      <c r="BA149" s="152"/>
      <c r="BB149" s="152"/>
      <c r="BC149" s="152"/>
      <c r="BD149" s="152"/>
      <c r="BE149" s="152"/>
      <c r="BF149" s="152"/>
      <c r="BG149" s="152"/>
      <c r="BH149" s="152"/>
      <c r="BI149" s="152"/>
      <c r="BJ149" s="152"/>
      <c r="BK149" s="152"/>
    </row>
    <row r="150" ht="10.5" customHeight="1">
      <c r="A150" s="144">
        <v>146.0</v>
      </c>
      <c r="B150" s="144" t="s">
        <v>503</v>
      </c>
      <c r="C150" s="144" t="s">
        <v>504</v>
      </c>
      <c r="D150" s="145" t="s">
        <v>505</v>
      </c>
      <c r="E150" s="146" t="s">
        <v>0</v>
      </c>
      <c r="F150" s="147"/>
      <c r="G150" s="149" t="s">
        <v>102</v>
      </c>
      <c r="H150" s="149"/>
      <c r="I150" s="149" t="s">
        <v>138</v>
      </c>
      <c r="J150" s="149" t="s">
        <v>0</v>
      </c>
      <c r="K150" s="149" t="s">
        <v>111</v>
      </c>
      <c r="L150" s="149" t="s">
        <v>38</v>
      </c>
      <c r="M150" s="149" t="s">
        <v>42</v>
      </c>
      <c r="N150" s="149">
        <v>2500.0</v>
      </c>
      <c r="O150" s="149" t="s">
        <v>27</v>
      </c>
      <c r="P150" s="150"/>
      <c r="Q150" s="149">
        <f>IFERROR(SUMPRODUCT((Price_Catalogue_Indexation!$O$5:$AS$5=Fichier_de_calcul!Q$4)*(Price_Catalogue_Indexation!$O$6:$AS$6=Fichier_de_calcul!$L150)*(Price_Catalogue_Indexation!$O$7:$AS$7=Fichier_de_calcul!$M150)*(Price_Catalogue_Indexation!$A$14:$A$219=Fichier_de_calcul!$O150)*(Price_Catalogue_Indexation!$C$14:$C$219=Fichier_de_calcul!$N150)*(Price_Catalogue_Indexation!$O$14:$AS$219)),0)</f>
        <v>42928.13608</v>
      </c>
      <c r="R150" s="149">
        <f>IFERROR(SUMPRODUCT((Price_Catalogue_Indexation!$O$5:$AS$5=Fichier_de_calcul!R$4)*(Price_Catalogue_Indexation!$O$6:$AS$6=Fichier_de_calcul!$L150)*(Price_Catalogue_Indexation!$O$7:$AS$7=Fichier_de_calcul!$M150)*(Price_Catalogue_Indexation!$A$14:$A$219=Fichier_de_calcul!$O150)*(Price_Catalogue_Indexation!$C$14:$C$219=Fichier_de_calcul!$N150)*(Price_Catalogue_Indexation!$O$14:$AS$219)),0)</f>
        <v>190894.3326</v>
      </c>
      <c r="S150" s="149">
        <f>IFERROR(SUMPRODUCT((Price_Catalogue_Indexation!$O$5:$AS$5=Fichier_de_calcul!S$4)*(Price_Catalogue_Indexation!$O$6:$AS$6=Fichier_de_calcul!$L150)*(Price_Catalogue_Indexation!$O$7:$AS$7=Fichier_de_calcul!$M150)*(Price_Catalogue_Indexation!$A$14:$A$219=Fichier_de_calcul!$O150)*(Price_Catalogue_Indexation!$C$14:$C$219=Fichier_de_calcul!$N150)*(Price_Catalogue_Indexation!$O$14:$AS$219)),0)</f>
        <v>173836.6191</v>
      </c>
      <c r="T150" s="150"/>
      <c r="U150" s="149">
        <f>IF(E150="YES",'Autres_hypothèses'!$E$3,0)</f>
        <v>26225.58067</v>
      </c>
      <c r="V150" s="149">
        <f>IF(J150="YES",'Autres_hypothèses'!$E$4,0)</f>
        <v>75000</v>
      </c>
      <c r="W150" s="149">
        <f t="shared" si="6"/>
        <v>-30829.979</v>
      </c>
      <c r="X150" s="151">
        <f>S150*Facture_pour_Orange!$K$142+Fichier_de_calcul!Q150*Facture_pour_Orange!$K$144+Fichier_de_calcul!U150*Facture_pour_Orange!$K$172</f>
        <v>-15569.10954</v>
      </c>
      <c r="Y150" s="152"/>
      <c r="Z150" s="151">
        <f t="shared" si="2"/>
        <v>462485.5799</v>
      </c>
      <c r="AA150" s="149">
        <f t="shared" si="3"/>
        <v>83247.40438</v>
      </c>
      <c r="AB150" s="149">
        <f t="shared" si="4"/>
        <v>545732.9843</v>
      </c>
      <c r="AC150" s="150"/>
      <c r="AD150" s="153"/>
      <c r="AE150" s="154"/>
      <c r="AF150" s="155"/>
      <c r="AG150" s="155"/>
      <c r="AH150" s="160"/>
      <c r="AI150" s="155"/>
      <c r="AJ150" s="155"/>
      <c r="AK150" s="149"/>
      <c r="AL150" s="155"/>
      <c r="AM150" s="162"/>
      <c r="AN150" s="155"/>
      <c r="AO150" s="158"/>
      <c r="AP150" s="158"/>
      <c r="AQ150" s="158"/>
      <c r="AR150" s="152"/>
      <c r="AS150" s="152"/>
      <c r="AT150" s="152"/>
      <c r="AU150" s="152"/>
      <c r="AV150" s="152"/>
      <c r="AW150" s="152"/>
      <c r="AX150" s="152"/>
      <c r="AY150" s="152"/>
      <c r="AZ150" s="152"/>
      <c r="BA150" s="152"/>
      <c r="BB150" s="152"/>
      <c r="BC150" s="152"/>
      <c r="BD150" s="152"/>
      <c r="BE150" s="152"/>
      <c r="BF150" s="152"/>
      <c r="BG150" s="152"/>
      <c r="BH150" s="152"/>
      <c r="BI150" s="152"/>
      <c r="BJ150" s="152"/>
      <c r="BK150" s="152"/>
    </row>
    <row r="151" ht="10.5" customHeight="1">
      <c r="A151" s="144">
        <v>147.0</v>
      </c>
      <c r="B151" s="144" t="s">
        <v>506</v>
      </c>
      <c r="C151" s="144" t="s">
        <v>507</v>
      </c>
      <c r="D151" s="159" t="s">
        <v>508</v>
      </c>
      <c r="E151" s="146" t="s">
        <v>0</v>
      </c>
      <c r="F151" s="147"/>
      <c r="G151" s="149" t="s">
        <v>102</v>
      </c>
      <c r="H151" s="149"/>
      <c r="I151" s="149" t="s">
        <v>138</v>
      </c>
      <c r="J151" s="149" t="s">
        <v>0</v>
      </c>
      <c r="K151" s="149" t="s">
        <v>111</v>
      </c>
      <c r="L151" s="149" t="s">
        <v>38</v>
      </c>
      <c r="M151" s="149" t="s">
        <v>42</v>
      </c>
      <c r="N151" s="149">
        <v>3000.0</v>
      </c>
      <c r="O151" s="149" t="s">
        <v>27</v>
      </c>
      <c r="P151" s="150"/>
      <c r="Q151" s="149">
        <f>IFERROR(SUMPRODUCT((Price_Catalogue_Indexation!$O$5:$AS$5=Fichier_de_calcul!Q$4)*(Price_Catalogue_Indexation!$O$6:$AS$6=Fichier_de_calcul!$L151)*(Price_Catalogue_Indexation!$O$7:$AS$7=Fichier_de_calcul!$M151)*(Price_Catalogue_Indexation!$A$14:$A$219=Fichier_de_calcul!$O151)*(Price_Catalogue_Indexation!$C$14:$C$219=Fichier_de_calcul!$N151)*(Price_Catalogue_Indexation!$O$14:$AS$219)),0)</f>
        <v>42991.17839</v>
      </c>
      <c r="R151" s="149">
        <f>IFERROR(SUMPRODUCT((Price_Catalogue_Indexation!$O$5:$AS$5=Fichier_de_calcul!R$4)*(Price_Catalogue_Indexation!$O$6:$AS$6=Fichier_de_calcul!$L151)*(Price_Catalogue_Indexation!$O$7:$AS$7=Fichier_de_calcul!$M151)*(Price_Catalogue_Indexation!$A$14:$A$219=Fichier_de_calcul!$O151)*(Price_Catalogue_Indexation!$C$14:$C$219=Fichier_de_calcul!$N151)*(Price_Catalogue_Indexation!$O$14:$AS$219)),0)</f>
        <v>225443.2731</v>
      </c>
      <c r="S151" s="149">
        <f>IFERROR(SUMPRODUCT((Price_Catalogue_Indexation!$O$5:$AS$5=Fichier_de_calcul!S$4)*(Price_Catalogue_Indexation!$O$6:$AS$6=Fichier_de_calcul!$L151)*(Price_Catalogue_Indexation!$O$7:$AS$7=Fichier_de_calcul!$M151)*(Price_Catalogue_Indexation!$A$14:$A$219=Fichier_de_calcul!$O151)*(Price_Catalogue_Indexation!$C$14:$C$219=Fichier_de_calcul!$N151)*(Price_Catalogue_Indexation!$O$14:$AS$219)),0)</f>
        <v>179536.6131</v>
      </c>
      <c r="T151" s="150"/>
      <c r="U151" s="149">
        <f>IF(E151="YES",'Autres_hypothèses'!$E$3,0)</f>
        <v>26225.58067</v>
      </c>
      <c r="V151" s="149">
        <f>IF(J151="YES",'Autres_hypothèses'!$E$4,0)</f>
        <v>75000</v>
      </c>
      <c r="W151" s="149">
        <f t="shared" si="6"/>
        <v>-30829.979</v>
      </c>
      <c r="X151" s="151">
        <f>S151*Facture_pour_Orange!$K$142+Fichier_de_calcul!Q151*Facture_pour_Orange!$K$144+Fichier_de_calcul!U151*Facture_pour_Orange!$K$172</f>
        <v>-15638.71794</v>
      </c>
      <c r="Y151" s="152"/>
      <c r="Z151" s="151">
        <f t="shared" si="2"/>
        <v>502727.9484</v>
      </c>
      <c r="AA151" s="149">
        <f t="shared" si="3"/>
        <v>90491.03071</v>
      </c>
      <c r="AB151" s="149">
        <f t="shared" si="4"/>
        <v>593218.9791</v>
      </c>
      <c r="AC151" s="150"/>
      <c r="AD151" s="153"/>
      <c r="AE151" s="154"/>
      <c r="AF151" s="155"/>
      <c r="AG151" s="155"/>
      <c r="AH151" s="160"/>
      <c r="AI151" s="155"/>
      <c r="AJ151" s="155"/>
      <c r="AK151" s="149"/>
      <c r="AL151" s="155"/>
      <c r="AM151" s="162"/>
      <c r="AN151" s="155"/>
      <c r="AO151" s="158"/>
      <c r="AP151" s="158"/>
      <c r="AQ151" s="158"/>
      <c r="AR151" s="152"/>
      <c r="AS151" s="152"/>
      <c r="AT151" s="152"/>
      <c r="AU151" s="152"/>
      <c r="AV151" s="152"/>
      <c r="AW151" s="152"/>
      <c r="AX151" s="152"/>
      <c r="AY151" s="152"/>
      <c r="AZ151" s="152"/>
      <c r="BA151" s="152"/>
      <c r="BB151" s="152"/>
      <c r="BC151" s="152"/>
      <c r="BD151" s="152"/>
      <c r="BE151" s="152"/>
      <c r="BF151" s="152"/>
      <c r="BG151" s="152"/>
      <c r="BH151" s="152"/>
      <c r="BI151" s="152"/>
      <c r="BJ151" s="152"/>
      <c r="BK151" s="152"/>
    </row>
    <row r="152" ht="10.5" customHeight="1">
      <c r="A152" s="144">
        <v>148.0</v>
      </c>
      <c r="B152" s="144" t="s">
        <v>509</v>
      </c>
      <c r="C152" s="144" t="s">
        <v>510</v>
      </c>
      <c r="D152" s="159" t="s">
        <v>511</v>
      </c>
      <c r="E152" s="146" t="s">
        <v>0</v>
      </c>
      <c r="F152" s="147"/>
      <c r="G152" s="149" t="s">
        <v>102</v>
      </c>
      <c r="H152" s="149"/>
      <c r="I152" s="149" t="s">
        <v>138</v>
      </c>
      <c r="J152" s="149" t="s">
        <v>0</v>
      </c>
      <c r="K152" s="149" t="s">
        <v>111</v>
      </c>
      <c r="L152" s="149" t="s">
        <v>38</v>
      </c>
      <c r="M152" s="149" t="s">
        <v>42</v>
      </c>
      <c r="N152" s="149">
        <v>1500.0</v>
      </c>
      <c r="O152" s="149" t="s">
        <v>28</v>
      </c>
      <c r="P152" s="150"/>
      <c r="Q152" s="149">
        <f>IFERROR(SUMPRODUCT((Price_Catalogue_Indexation!$O$5:$AS$5=Fichier_de_calcul!Q$4)*(Price_Catalogue_Indexation!$O$6:$AS$6=Fichier_de_calcul!$L152)*(Price_Catalogue_Indexation!$O$7:$AS$7=Fichier_de_calcul!$M152)*(Price_Catalogue_Indexation!$A$14:$A$219=Fichier_de_calcul!$O152)*(Price_Catalogue_Indexation!$C$14:$C$219=Fichier_de_calcul!$N152)*(Price_Catalogue_Indexation!$O$14:$AS$219)),0)</f>
        <v>42767.26158</v>
      </c>
      <c r="R152" s="149">
        <f>IFERROR(SUMPRODUCT((Price_Catalogue_Indexation!$O$5:$AS$5=Fichier_de_calcul!R$4)*(Price_Catalogue_Indexation!$O$6:$AS$6=Fichier_de_calcul!$L152)*(Price_Catalogue_Indexation!$O$7:$AS$7=Fichier_de_calcul!$M152)*(Price_Catalogue_Indexation!$A$14:$A$219=Fichier_de_calcul!$O152)*(Price_Catalogue_Indexation!$C$14:$C$219=Fichier_de_calcul!$N152)*(Price_Catalogue_Indexation!$O$14:$AS$219)),0)</f>
        <v>155360.5648</v>
      </c>
      <c r="S152" s="149">
        <f>IFERROR(SUMPRODUCT((Price_Catalogue_Indexation!$O$5:$AS$5=Fichier_de_calcul!S$4)*(Price_Catalogue_Indexation!$O$6:$AS$6=Fichier_de_calcul!$L152)*(Price_Catalogue_Indexation!$O$7:$AS$7=Fichier_de_calcul!$M152)*(Price_Catalogue_Indexation!$A$14:$A$219=Fichier_de_calcul!$O152)*(Price_Catalogue_Indexation!$C$14:$C$219=Fichier_de_calcul!$N152)*(Price_Catalogue_Indexation!$O$14:$AS$219)),0)</f>
        <v>188184.4028</v>
      </c>
      <c r="T152" s="150"/>
      <c r="U152" s="149">
        <f>IF(E152="YES",'Autres_hypothèses'!$E$3,0)</f>
        <v>26225.58067</v>
      </c>
      <c r="V152" s="149">
        <f>IF(J152="YES",'Autres_hypothèses'!$E$4,0)</f>
        <v>75000</v>
      </c>
      <c r="W152" s="149">
        <f t="shared" si="6"/>
        <v>-30829.979</v>
      </c>
      <c r="X152" s="151">
        <f>S152*Facture_pour_Orange!$K$142+Fichier_de_calcul!Q152*Facture_pour_Orange!$K$144+Fichier_de_calcul!U152*Facture_pour_Orange!$K$172</f>
        <v>-15680.41248</v>
      </c>
      <c r="Y152" s="152"/>
      <c r="Z152" s="151">
        <f t="shared" si="2"/>
        <v>441027.4183</v>
      </c>
      <c r="AA152" s="149">
        <f t="shared" si="3"/>
        <v>79384.93529</v>
      </c>
      <c r="AB152" s="149">
        <f t="shared" si="4"/>
        <v>520412.3536</v>
      </c>
      <c r="AC152" s="150"/>
      <c r="AD152" s="153"/>
      <c r="AE152" s="154"/>
      <c r="AF152" s="155"/>
      <c r="AG152" s="155"/>
      <c r="AH152" s="160"/>
      <c r="AI152" s="155"/>
      <c r="AJ152" s="155"/>
      <c r="AK152" s="149"/>
      <c r="AL152" s="155"/>
      <c r="AM152" s="162"/>
      <c r="AN152" s="155"/>
      <c r="AO152" s="158"/>
      <c r="AP152" s="158"/>
      <c r="AQ152" s="158"/>
      <c r="AR152" s="152"/>
      <c r="AS152" s="152"/>
      <c r="AT152" s="152"/>
      <c r="AU152" s="152"/>
      <c r="AV152" s="152"/>
      <c r="AW152" s="152"/>
      <c r="AX152" s="152"/>
      <c r="AY152" s="152"/>
      <c r="AZ152" s="152"/>
      <c r="BA152" s="152"/>
      <c r="BB152" s="152"/>
      <c r="BC152" s="152"/>
      <c r="BD152" s="152"/>
      <c r="BE152" s="152"/>
      <c r="BF152" s="152"/>
      <c r="BG152" s="152"/>
      <c r="BH152" s="152"/>
      <c r="BI152" s="152"/>
      <c r="BJ152" s="152"/>
      <c r="BK152" s="152"/>
    </row>
    <row r="153" ht="10.5" customHeight="1">
      <c r="A153" s="144">
        <v>149.0</v>
      </c>
      <c r="B153" s="144" t="s">
        <v>512</v>
      </c>
      <c r="C153" s="144" t="s">
        <v>513</v>
      </c>
      <c r="D153" s="145" t="s">
        <v>514</v>
      </c>
      <c r="E153" s="146" t="s">
        <v>0</v>
      </c>
      <c r="F153" s="147"/>
      <c r="G153" s="149" t="s">
        <v>102</v>
      </c>
      <c r="H153" s="149"/>
      <c r="I153" s="149" t="s">
        <v>138</v>
      </c>
      <c r="J153" s="149" t="s">
        <v>0</v>
      </c>
      <c r="K153" s="149" t="s">
        <v>111</v>
      </c>
      <c r="L153" s="149" t="s">
        <v>38</v>
      </c>
      <c r="M153" s="149" t="s">
        <v>42</v>
      </c>
      <c r="N153" s="149">
        <v>2500.0</v>
      </c>
      <c r="O153" s="149" t="s">
        <v>30</v>
      </c>
      <c r="P153" s="150"/>
      <c r="Q153" s="149">
        <f>IFERROR(SUMPRODUCT((Price_Catalogue_Indexation!$O$5:$AS$5=Fichier_de_calcul!Q$4)*(Price_Catalogue_Indexation!$O$6:$AS$6=Fichier_de_calcul!$L153)*(Price_Catalogue_Indexation!$O$7:$AS$7=Fichier_de_calcul!$M153)*(Price_Catalogue_Indexation!$A$14:$A$219=Fichier_de_calcul!$O153)*(Price_Catalogue_Indexation!$C$14:$C$219=Fichier_de_calcul!$N153)*(Price_Catalogue_Indexation!$O$14:$AS$219)),0)</f>
        <v>43649.559</v>
      </c>
      <c r="R153" s="149">
        <f>IFERROR(SUMPRODUCT((Price_Catalogue_Indexation!$O$5:$AS$5=Fichier_de_calcul!R$4)*(Price_Catalogue_Indexation!$O$6:$AS$6=Fichier_de_calcul!$L153)*(Price_Catalogue_Indexation!$O$7:$AS$7=Fichier_de_calcul!$M153)*(Price_Catalogue_Indexation!$A$14:$A$219=Fichier_de_calcul!$O153)*(Price_Catalogue_Indexation!$C$14:$C$219=Fichier_de_calcul!$N153)*(Price_Catalogue_Indexation!$O$14:$AS$219)),0)</f>
        <v>191256.5879</v>
      </c>
      <c r="S153" s="149">
        <f>IFERROR(SUMPRODUCT((Price_Catalogue_Indexation!$O$5:$AS$5=Fichier_de_calcul!S$4)*(Price_Catalogue_Indexation!$O$6:$AS$6=Fichier_de_calcul!$L153)*(Price_Catalogue_Indexation!$O$7:$AS$7=Fichier_de_calcul!$M153)*(Price_Catalogue_Indexation!$A$14:$A$219=Fichier_de_calcul!$O153)*(Price_Catalogue_Indexation!$C$14:$C$219=Fichier_de_calcul!$N153)*(Price_Catalogue_Indexation!$O$14:$AS$219)),0)</f>
        <v>238927.1412</v>
      </c>
      <c r="T153" s="150"/>
      <c r="U153" s="149">
        <f>IF(E153="YES",'Autres_hypothèses'!$E$3,0)</f>
        <v>26225.58067</v>
      </c>
      <c r="V153" s="149">
        <f>IF(J153="YES",'Autres_hypothèses'!$E$4,0)</f>
        <v>75000</v>
      </c>
      <c r="W153" s="149">
        <f t="shared" si="6"/>
        <v>-30829.979</v>
      </c>
      <c r="X153" s="151">
        <f>S153*Facture_pour_Orange!$K$142+Fichier_de_calcul!Q153*Facture_pour_Orange!$K$144+Fichier_de_calcul!U153*Facture_pour_Orange!$K$172</f>
        <v>-16364.29935</v>
      </c>
      <c r="Y153" s="152"/>
      <c r="Z153" s="151">
        <f t="shared" si="2"/>
        <v>527864.5904</v>
      </c>
      <c r="AA153" s="149">
        <f t="shared" si="3"/>
        <v>95015.62628</v>
      </c>
      <c r="AB153" s="149">
        <f t="shared" si="4"/>
        <v>622880.2167</v>
      </c>
      <c r="AC153" s="150"/>
      <c r="AD153" s="153"/>
      <c r="AE153" s="154"/>
      <c r="AF153" s="155"/>
      <c r="AG153" s="155"/>
      <c r="AH153" s="160"/>
      <c r="AI153" s="155"/>
      <c r="AJ153" s="155"/>
      <c r="AK153" s="149"/>
      <c r="AL153" s="155"/>
      <c r="AM153" s="162"/>
      <c r="AN153" s="155"/>
      <c r="AO153" s="158"/>
      <c r="AP153" s="158"/>
      <c r="AQ153" s="158"/>
      <c r="AR153" s="152"/>
      <c r="AS153" s="152"/>
      <c r="AT153" s="152"/>
      <c r="AU153" s="152"/>
      <c r="AV153" s="152"/>
      <c r="AW153" s="152"/>
      <c r="AX153" s="152"/>
      <c r="AY153" s="152"/>
      <c r="AZ153" s="152"/>
      <c r="BA153" s="152"/>
      <c r="BB153" s="152"/>
      <c r="BC153" s="152"/>
      <c r="BD153" s="152"/>
      <c r="BE153" s="152"/>
      <c r="BF153" s="152"/>
      <c r="BG153" s="152"/>
      <c r="BH153" s="152"/>
      <c r="BI153" s="152"/>
      <c r="BJ153" s="152"/>
      <c r="BK153" s="152"/>
    </row>
    <row r="154" ht="10.5" customHeight="1">
      <c r="A154" s="144">
        <v>150.0</v>
      </c>
      <c r="B154" s="144" t="s">
        <v>515</v>
      </c>
      <c r="C154" s="144" t="s">
        <v>516</v>
      </c>
      <c r="D154" s="159" t="s">
        <v>517</v>
      </c>
      <c r="E154" s="146" t="s">
        <v>0</v>
      </c>
      <c r="F154" s="147"/>
      <c r="G154" s="149" t="s">
        <v>102</v>
      </c>
      <c r="H154" s="149"/>
      <c r="I154" s="149" t="s">
        <v>138</v>
      </c>
      <c r="J154" s="149" t="s">
        <v>0</v>
      </c>
      <c r="K154" s="149" t="s">
        <v>111</v>
      </c>
      <c r="L154" s="149" t="s">
        <v>38</v>
      </c>
      <c r="M154" s="149" t="s">
        <v>42</v>
      </c>
      <c r="N154" s="149">
        <v>3000.0</v>
      </c>
      <c r="O154" s="149" t="s">
        <v>30</v>
      </c>
      <c r="P154" s="150"/>
      <c r="Q154" s="149">
        <f>IFERROR(SUMPRODUCT((Price_Catalogue_Indexation!$O$5:$AS$5=Fichier_de_calcul!Q$4)*(Price_Catalogue_Indexation!$O$6:$AS$6=Fichier_de_calcul!$L154)*(Price_Catalogue_Indexation!$O$7:$AS$7=Fichier_de_calcul!$M154)*(Price_Catalogue_Indexation!$A$14:$A$219=Fichier_de_calcul!$O154)*(Price_Catalogue_Indexation!$C$14:$C$219=Fichier_de_calcul!$N154)*(Price_Catalogue_Indexation!$O$14:$AS$219)),0)</f>
        <v>43712.60131</v>
      </c>
      <c r="R154" s="149">
        <f>IFERROR(SUMPRODUCT((Price_Catalogue_Indexation!$O$5:$AS$5=Fichier_de_calcul!R$4)*(Price_Catalogue_Indexation!$O$6:$AS$6=Fichier_de_calcul!$L154)*(Price_Catalogue_Indexation!$O$7:$AS$7=Fichier_de_calcul!$M154)*(Price_Catalogue_Indexation!$A$14:$A$219=Fichier_de_calcul!$O154)*(Price_Catalogue_Indexation!$C$14:$C$219=Fichier_de_calcul!$N154)*(Price_Catalogue_Indexation!$O$14:$AS$219)),0)</f>
        <v>225810.1148</v>
      </c>
      <c r="S154" s="149">
        <f>IFERROR(SUMPRODUCT((Price_Catalogue_Indexation!$O$5:$AS$5=Fichier_de_calcul!S$4)*(Price_Catalogue_Indexation!$O$6:$AS$6=Fichier_de_calcul!$L154)*(Price_Catalogue_Indexation!$O$7:$AS$7=Fichier_de_calcul!$M154)*(Price_Catalogue_Indexation!$A$14:$A$219=Fichier_de_calcul!$O154)*(Price_Catalogue_Indexation!$C$14:$C$219=Fichier_de_calcul!$N154)*(Price_Catalogue_Indexation!$O$14:$AS$219)),0)</f>
        <v>244625.3379</v>
      </c>
      <c r="T154" s="150"/>
      <c r="U154" s="149">
        <f>IF(E154="YES",'Autres_hypothèses'!$E$3,0)</f>
        <v>26225.58067</v>
      </c>
      <c r="V154" s="149">
        <f>IF(J154="YES",'Autres_hypothèses'!$E$4,0)</f>
        <v>75000</v>
      </c>
      <c r="W154" s="149">
        <f t="shared" si="6"/>
        <v>-30829.979</v>
      </c>
      <c r="X154" s="151">
        <f>S154*Facture_pour_Orange!$K$142+Fichier_de_calcul!Q154*Facture_pour_Orange!$K$144+Fichier_de_calcul!U154*Facture_pour_Orange!$K$172</f>
        <v>-16433.88978</v>
      </c>
      <c r="Y154" s="152"/>
      <c r="Z154" s="151">
        <f t="shared" si="2"/>
        <v>568109.7659</v>
      </c>
      <c r="AA154" s="149">
        <f t="shared" si="3"/>
        <v>102259.7579</v>
      </c>
      <c r="AB154" s="149">
        <f t="shared" si="4"/>
        <v>670369.5238</v>
      </c>
      <c r="AC154" s="150"/>
      <c r="AD154" s="153"/>
      <c r="AE154" s="154"/>
      <c r="AF154" s="155"/>
      <c r="AG154" s="155"/>
      <c r="AH154" s="160"/>
      <c r="AI154" s="155"/>
      <c r="AJ154" s="155"/>
      <c r="AK154" s="149"/>
      <c r="AL154" s="155"/>
      <c r="AM154" s="162"/>
      <c r="AN154" s="155"/>
      <c r="AO154" s="158"/>
      <c r="AP154" s="158"/>
      <c r="AQ154" s="158"/>
      <c r="AR154" s="152"/>
      <c r="AS154" s="152"/>
      <c r="AT154" s="152"/>
      <c r="AU154" s="152"/>
      <c r="AV154" s="152"/>
      <c r="AW154" s="152"/>
      <c r="AX154" s="152"/>
      <c r="AY154" s="152"/>
      <c r="AZ154" s="152"/>
      <c r="BA154" s="152"/>
      <c r="BB154" s="152"/>
      <c r="BC154" s="152"/>
      <c r="BD154" s="152"/>
      <c r="BE154" s="152"/>
      <c r="BF154" s="152"/>
      <c r="BG154" s="152"/>
      <c r="BH154" s="152"/>
      <c r="BI154" s="152"/>
      <c r="BJ154" s="152"/>
      <c r="BK154" s="152"/>
    </row>
    <row r="155" ht="10.5" customHeight="1">
      <c r="A155" s="144">
        <v>151.0</v>
      </c>
      <c r="B155" s="144" t="s">
        <v>518</v>
      </c>
      <c r="C155" s="144" t="s">
        <v>519</v>
      </c>
      <c r="D155" s="159" t="s">
        <v>520</v>
      </c>
      <c r="E155" s="146" t="s">
        <v>0</v>
      </c>
      <c r="F155" s="147"/>
      <c r="G155" s="149" t="s">
        <v>102</v>
      </c>
      <c r="H155" s="149"/>
      <c r="I155" s="149" t="s">
        <v>138</v>
      </c>
      <c r="J155" s="149" t="s">
        <v>0</v>
      </c>
      <c r="K155" s="149" t="s">
        <v>111</v>
      </c>
      <c r="L155" s="149" t="s">
        <v>38</v>
      </c>
      <c r="M155" s="149" t="s">
        <v>42</v>
      </c>
      <c r="N155" s="149">
        <v>2000.0</v>
      </c>
      <c r="O155" s="149" t="s">
        <v>28</v>
      </c>
      <c r="P155" s="150"/>
      <c r="Q155" s="149">
        <f>IFERROR(SUMPRODUCT((Price_Catalogue_Indexation!$O$5:$AS$5=Fichier_de_calcul!Q$4)*(Price_Catalogue_Indexation!$O$6:$AS$6=Fichier_de_calcul!$L155)*(Price_Catalogue_Indexation!$O$7:$AS$7=Fichier_de_calcul!$M155)*(Price_Catalogue_Indexation!$A$14:$A$219=Fichier_de_calcul!$O155)*(Price_Catalogue_Indexation!$C$14:$C$219=Fichier_de_calcul!$N155)*(Price_Catalogue_Indexation!$O$14:$AS$219)),0)</f>
        <v>42830.65016</v>
      </c>
      <c r="R155" s="149">
        <f>IFERROR(SUMPRODUCT((Price_Catalogue_Indexation!$O$5:$AS$5=Fichier_de_calcul!R$4)*(Price_Catalogue_Indexation!$O$6:$AS$6=Fichier_de_calcul!$L155)*(Price_Catalogue_Indexation!$O$7:$AS$7=Fichier_de_calcul!$M155)*(Price_Catalogue_Indexation!$A$14:$A$219=Fichier_de_calcul!$O155)*(Price_Catalogue_Indexation!$C$14:$C$219=Fichier_de_calcul!$N155)*(Price_Catalogue_Indexation!$O$14:$AS$219)),0)</f>
        <v>200981.4242</v>
      </c>
      <c r="S155" s="149">
        <f>IFERROR(SUMPRODUCT((Price_Catalogue_Indexation!$O$5:$AS$5=Fichier_de_calcul!S$4)*(Price_Catalogue_Indexation!$O$6:$AS$6=Fichier_de_calcul!$L155)*(Price_Catalogue_Indexation!$O$7:$AS$7=Fichier_de_calcul!$M155)*(Price_Catalogue_Indexation!$A$14:$A$219=Fichier_de_calcul!$O155)*(Price_Catalogue_Indexation!$C$14:$C$219=Fichier_de_calcul!$N155)*(Price_Catalogue_Indexation!$O$14:$AS$219)),0)</f>
        <v>206187.0633</v>
      </c>
      <c r="T155" s="150"/>
      <c r="U155" s="149">
        <f>IF(E155="YES",'Autres_hypothèses'!$E$3,0)</f>
        <v>26225.58067</v>
      </c>
      <c r="V155" s="149">
        <f>IF(J155="YES",'Autres_hypothèses'!$E$4,0)</f>
        <v>75000</v>
      </c>
      <c r="W155" s="149">
        <f t="shared" si="6"/>
        <v>-30829.979</v>
      </c>
      <c r="X155" s="151">
        <f>S155*Facture_pour_Orange!$K$142+Fichier_de_calcul!Q155*Facture_pour_Orange!$K$144+Fichier_de_calcul!U155*Facture_pour_Orange!$K$172</f>
        <v>-15873.1168</v>
      </c>
      <c r="Y155" s="152"/>
      <c r="Z155" s="151">
        <f t="shared" si="2"/>
        <v>504521.6225</v>
      </c>
      <c r="AA155" s="149">
        <f t="shared" si="3"/>
        <v>90813.89205</v>
      </c>
      <c r="AB155" s="149">
        <f t="shared" si="4"/>
        <v>595335.5146</v>
      </c>
      <c r="AC155" s="150"/>
      <c r="AD155" s="153"/>
      <c r="AE155" s="154"/>
      <c r="AF155" s="155"/>
      <c r="AG155" s="155"/>
      <c r="AH155" s="160"/>
      <c r="AI155" s="155"/>
      <c r="AJ155" s="155"/>
      <c r="AK155" s="149"/>
      <c r="AL155" s="155"/>
      <c r="AM155" s="162"/>
      <c r="AN155" s="155"/>
      <c r="AO155" s="158"/>
      <c r="AP155" s="158"/>
      <c r="AQ155" s="158"/>
      <c r="AR155" s="152"/>
      <c r="AS155" s="152"/>
      <c r="AT155" s="152"/>
      <c r="AU155" s="152"/>
      <c r="AV155" s="152"/>
      <c r="AW155" s="152"/>
      <c r="AX155" s="152"/>
      <c r="AY155" s="152"/>
      <c r="AZ155" s="152"/>
      <c r="BA155" s="152"/>
      <c r="BB155" s="152"/>
      <c r="BC155" s="152"/>
      <c r="BD155" s="152"/>
      <c r="BE155" s="152"/>
      <c r="BF155" s="152"/>
      <c r="BG155" s="152"/>
      <c r="BH155" s="152"/>
      <c r="BI155" s="152"/>
      <c r="BJ155" s="152"/>
      <c r="BK155" s="152"/>
    </row>
    <row r="156" ht="10.5" customHeight="1">
      <c r="A156" s="144">
        <v>152.0</v>
      </c>
      <c r="B156" s="144" t="s">
        <v>521</v>
      </c>
      <c r="C156" s="144" t="s">
        <v>522</v>
      </c>
      <c r="D156" s="145" t="s">
        <v>523</v>
      </c>
      <c r="E156" s="146" t="s">
        <v>0</v>
      </c>
      <c r="F156" s="147"/>
      <c r="G156" s="149" t="s">
        <v>102</v>
      </c>
      <c r="H156" s="149"/>
      <c r="I156" s="149" t="s">
        <v>138</v>
      </c>
      <c r="J156" s="149" t="s">
        <v>0</v>
      </c>
      <c r="K156" s="149" t="s">
        <v>111</v>
      </c>
      <c r="L156" s="149" t="s">
        <v>38</v>
      </c>
      <c r="M156" s="149" t="s">
        <v>42</v>
      </c>
      <c r="N156" s="149">
        <v>2500.0</v>
      </c>
      <c r="O156" s="149" t="s">
        <v>30</v>
      </c>
      <c r="P156" s="150"/>
      <c r="Q156" s="149">
        <f>IFERROR(SUMPRODUCT((Price_Catalogue_Indexation!$O$5:$AS$5=Fichier_de_calcul!Q$4)*(Price_Catalogue_Indexation!$O$6:$AS$6=Fichier_de_calcul!$L156)*(Price_Catalogue_Indexation!$O$7:$AS$7=Fichier_de_calcul!$M156)*(Price_Catalogue_Indexation!$A$14:$A$219=Fichier_de_calcul!$O156)*(Price_Catalogue_Indexation!$C$14:$C$219=Fichier_de_calcul!$N156)*(Price_Catalogue_Indexation!$O$14:$AS$219)),0)</f>
        <v>43649.559</v>
      </c>
      <c r="R156" s="149">
        <f>IFERROR(SUMPRODUCT((Price_Catalogue_Indexation!$O$5:$AS$5=Fichier_de_calcul!R$4)*(Price_Catalogue_Indexation!$O$6:$AS$6=Fichier_de_calcul!$L156)*(Price_Catalogue_Indexation!$O$7:$AS$7=Fichier_de_calcul!$M156)*(Price_Catalogue_Indexation!$A$14:$A$219=Fichier_de_calcul!$O156)*(Price_Catalogue_Indexation!$C$14:$C$219=Fichier_de_calcul!$N156)*(Price_Catalogue_Indexation!$O$14:$AS$219)),0)</f>
        <v>191256.5879</v>
      </c>
      <c r="S156" s="149">
        <f>IFERROR(SUMPRODUCT((Price_Catalogue_Indexation!$O$5:$AS$5=Fichier_de_calcul!S$4)*(Price_Catalogue_Indexation!$O$6:$AS$6=Fichier_de_calcul!$L156)*(Price_Catalogue_Indexation!$O$7:$AS$7=Fichier_de_calcul!$M156)*(Price_Catalogue_Indexation!$A$14:$A$219=Fichier_de_calcul!$O156)*(Price_Catalogue_Indexation!$C$14:$C$219=Fichier_de_calcul!$N156)*(Price_Catalogue_Indexation!$O$14:$AS$219)),0)</f>
        <v>238927.1412</v>
      </c>
      <c r="T156" s="150"/>
      <c r="U156" s="149">
        <f>IF(E156="YES",'Autres_hypothèses'!$E$3,0)</f>
        <v>26225.58067</v>
      </c>
      <c r="V156" s="149">
        <f>IF(J156="YES",'Autres_hypothèses'!$E$4,0)</f>
        <v>75000</v>
      </c>
      <c r="W156" s="149">
        <f t="shared" si="6"/>
        <v>-30829.979</v>
      </c>
      <c r="X156" s="151">
        <f>S156*Facture_pour_Orange!$K$142+Fichier_de_calcul!Q156*Facture_pour_Orange!$K$144+Fichier_de_calcul!U156*Facture_pour_Orange!$K$172</f>
        <v>-16364.29935</v>
      </c>
      <c r="Y156" s="152"/>
      <c r="Z156" s="151">
        <f t="shared" si="2"/>
        <v>527864.5904</v>
      </c>
      <c r="AA156" s="149">
        <f t="shared" si="3"/>
        <v>95015.62628</v>
      </c>
      <c r="AB156" s="149">
        <f t="shared" si="4"/>
        <v>622880.2167</v>
      </c>
      <c r="AC156" s="150"/>
      <c r="AD156" s="153"/>
      <c r="AE156" s="154"/>
      <c r="AF156" s="155"/>
      <c r="AG156" s="155"/>
      <c r="AH156" s="160"/>
      <c r="AI156" s="155"/>
      <c r="AJ156" s="155"/>
      <c r="AK156" s="149"/>
      <c r="AL156" s="155"/>
      <c r="AM156" s="162"/>
      <c r="AN156" s="155"/>
      <c r="AO156" s="158"/>
      <c r="AP156" s="158"/>
      <c r="AQ156" s="158"/>
      <c r="AR156" s="152"/>
      <c r="AS156" s="152"/>
      <c r="AT156" s="152"/>
      <c r="AU156" s="152"/>
      <c r="AV156" s="152"/>
      <c r="AW156" s="152"/>
      <c r="AX156" s="152"/>
      <c r="AY156" s="152"/>
      <c r="AZ156" s="152"/>
      <c r="BA156" s="152"/>
      <c r="BB156" s="152"/>
      <c r="BC156" s="152"/>
      <c r="BD156" s="152"/>
      <c r="BE156" s="152"/>
      <c r="BF156" s="152"/>
      <c r="BG156" s="152"/>
      <c r="BH156" s="152"/>
      <c r="BI156" s="152"/>
      <c r="BJ156" s="152"/>
      <c r="BK156" s="152"/>
    </row>
    <row r="157" ht="10.5" customHeight="1">
      <c r="A157" s="144">
        <v>153.0</v>
      </c>
      <c r="B157" s="144" t="s">
        <v>524</v>
      </c>
      <c r="C157" s="144" t="s">
        <v>525</v>
      </c>
      <c r="D157" s="159" t="s">
        <v>526</v>
      </c>
      <c r="E157" s="146" t="s">
        <v>0</v>
      </c>
      <c r="F157" s="147"/>
      <c r="G157" s="149" t="s">
        <v>102</v>
      </c>
      <c r="H157" s="149"/>
      <c r="I157" s="149" t="s">
        <v>138</v>
      </c>
      <c r="J157" s="149" t="s">
        <v>0</v>
      </c>
      <c r="K157" s="149" t="s">
        <v>111</v>
      </c>
      <c r="L157" s="149" t="s">
        <v>38</v>
      </c>
      <c r="M157" s="149" t="s">
        <v>42</v>
      </c>
      <c r="N157" s="149">
        <v>4000.0</v>
      </c>
      <c r="O157" s="149" t="s">
        <v>30</v>
      </c>
      <c r="P157" s="150"/>
      <c r="Q157" s="149">
        <f>IFERROR(SUMPRODUCT((Price_Catalogue_Indexation!$O$5:$AS$5=Fichier_de_calcul!Q$4)*(Price_Catalogue_Indexation!$O$6:$AS$6=Fichier_de_calcul!$L157)*(Price_Catalogue_Indexation!$O$7:$AS$7=Fichier_de_calcul!$M157)*(Price_Catalogue_Indexation!$A$14:$A$219=Fichier_de_calcul!$O157)*(Price_Catalogue_Indexation!$C$14:$C$219=Fichier_de_calcul!$N157)*(Price_Catalogue_Indexation!$O$14:$AS$219)),0)</f>
        <v>44156.58396</v>
      </c>
      <c r="R157" s="149">
        <f>IFERROR(SUMPRODUCT((Price_Catalogue_Indexation!$O$5:$AS$5=Fichier_de_calcul!R$4)*(Price_Catalogue_Indexation!$O$6:$AS$6=Fichier_de_calcul!$L157)*(Price_Catalogue_Indexation!$O$7:$AS$7=Fichier_de_calcul!$M157)*(Price_Catalogue_Indexation!$A$14:$A$219=Fichier_de_calcul!$O157)*(Price_Catalogue_Indexation!$C$14:$C$219=Fichier_de_calcul!$N157)*(Price_Catalogue_Indexation!$O$14:$AS$219)),0)</f>
        <v>294909.1451</v>
      </c>
      <c r="S157" s="149">
        <f>IFERROR(SUMPRODUCT((Price_Catalogue_Indexation!$O$5:$AS$5=Fichier_de_calcul!S$4)*(Price_Catalogue_Indexation!$O$6:$AS$6=Fichier_de_calcul!$L157)*(Price_Catalogue_Indexation!$O$7:$AS$7=Fichier_de_calcul!$M157)*(Price_Catalogue_Indexation!$A$14:$A$219=Fichier_de_calcul!$O157)*(Price_Catalogue_Indexation!$C$14:$C$219=Fichier_de_calcul!$N157)*(Price_Catalogue_Indexation!$O$14:$AS$219)),0)</f>
        <v>282087.9486</v>
      </c>
      <c r="T157" s="150"/>
      <c r="U157" s="149">
        <f>IF(E157="YES",'Autres_hypothèses'!$E$3,0)</f>
        <v>26225.58067</v>
      </c>
      <c r="V157" s="149">
        <f>IF(J157="YES",'Autres_hypothèses'!$E$4,0)</f>
        <v>75000</v>
      </c>
      <c r="W157" s="149">
        <f t="shared" si="6"/>
        <v>-30829.979</v>
      </c>
      <c r="X157" s="151">
        <f>S157*Facture_pour_Orange!$K$142+Fichier_de_calcul!Q157*Facture_pour_Orange!$K$144+Fichier_de_calcul!U157*Facture_pour_Orange!$K$172</f>
        <v>-16897.31241</v>
      </c>
      <c r="Y157" s="152"/>
      <c r="Z157" s="151">
        <f t="shared" si="2"/>
        <v>674651.9669</v>
      </c>
      <c r="AA157" s="149">
        <f t="shared" si="3"/>
        <v>121437.354</v>
      </c>
      <c r="AB157" s="149">
        <f t="shared" si="4"/>
        <v>796089.321</v>
      </c>
      <c r="AC157" s="150"/>
      <c r="AD157" s="153"/>
      <c r="AE157" s="154"/>
      <c r="AF157" s="155"/>
      <c r="AG157" s="155"/>
      <c r="AH157" s="160"/>
      <c r="AI157" s="155"/>
      <c r="AJ157" s="155"/>
      <c r="AK157" s="149"/>
      <c r="AL157" s="155"/>
      <c r="AM157" s="162"/>
      <c r="AN157" s="155"/>
      <c r="AO157" s="158"/>
      <c r="AP157" s="158"/>
      <c r="AQ157" s="158"/>
      <c r="AR157" s="152"/>
      <c r="AS157" s="152"/>
      <c r="AT157" s="152"/>
      <c r="AU157" s="152"/>
      <c r="AV157" s="152"/>
      <c r="AW157" s="152"/>
      <c r="AX157" s="152"/>
      <c r="AY157" s="152"/>
      <c r="AZ157" s="152"/>
      <c r="BA157" s="152"/>
      <c r="BB157" s="152"/>
      <c r="BC157" s="152"/>
      <c r="BD157" s="152"/>
      <c r="BE157" s="152"/>
      <c r="BF157" s="152"/>
      <c r="BG157" s="152"/>
      <c r="BH157" s="152"/>
      <c r="BI157" s="152"/>
      <c r="BJ157" s="152"/>
      <c r="BK157" s="152"/>
    </row>
    <row r="158" ht="10.5" customHeight="1">
      <c r="A158" s="144">
        <v>154.0</v>
      </c>
      <c r="B158" s="144" t="s">
        <v>527</v>
      </c>
      <c r="C158" s="144" t="s">
        <v>528</v>
      </c>
      <c r="D158" s="159" t="s">
        <v>529</v>
      </c>
      <c r="E158" s="146" t="s">
        <v>0</v>
      </c>
      <c r="F158" s="147"/>
      <c r="G158" s="149" t="s">
        <v>102</v>
      </c>
      <c r="H158" s="149"/>
      <c r="I158" s="149" t="s">
        <v>138</v>
      </c>
      <c r="J158" s="149" t="s">
        <v>0</v>
      </c>
      <c r="K158" s="149" t="s">
        <v>111</v>
      </c>
      <c r="L158" s="149" t="s">
        <v>38</v>
      </c>
      <c r="M158" s="149" t="s">
        <v>42</v>
      </c>
      <c r="N158" s="149">
        <v>3500.0</v>
      </c>
      <c r="O158" s="149" t="s">
        <v>30</v>
      </c>
      <c r="P158" s="150"/>
      <c r="Q158" s="149">
        <f>IFERROR(SUMPRODUCT((Price_Catalogue_Indexation!$O$5:$AS$5=Fichier_de_calcul!Q$4)*(Price_Catalogue_Indexation!$O$6:$AS$6=Fichier_de_calcul!$L158)*(Price_Catalogue_Indexation!$O$7:$AS$7=Fichier_de_calcul!$M158)*(Price_Catalogue_Indexation!$A$14:$A$219=Fichier_de_calcul!$O158)*(Price_Catalogue_Indexation!$C$14:$C$219=Fichier_de_calcul!$N158)*(Price_Catalogue_Indexation!$O$14:$AS$219)),0)</f>
        <v>43777.60888</v>
      </c>
      <c r="R158" s="149">
        <f>IFERROR(SUMPRODUCT((Price_Catalogue_Indexation!$O$5:$AS$5=Fichier_de_calcul!R$4)*(Price_Catalogue_Indexation!$O$6:$AS$6=Fichier_de_calcul!$L158)*(Price_Catalogue_Indexation!$O$7:$AS$7=Fichier_de_calcul!$M158)*(Price_Catalogue_Indexation!$A$14:$A$219=Fichier_de_calcul!$O158)*(Price_Catalogue_Indexation!$C$14:$C$219=Fichier_de_calcul!$N158)*(Price_Catalogue_Indexation!$O$14:$AS$219)),0)</f>
        <v>260356.9553</v>
      </c>
      <c r="S158" s="149">
        <f>IFERROR(SUMPRODUCT((Price_Catalogue_Indexation!$O$5:$AS$5=Fichier_de_calcul!S$4)*(Price_Catalogue_Indexation!$O$6:$AS$6=Fichier_de_calcul!$L158)*(Price_Catalogue_Indexation!$O$7:$AS$7=Fichier_de_calcul!$M158)*(Price_Catalogue_Indexation!$A$14:$A$219=Fichier_de_calcul!$O158)*(Price_Catalogue_Indexation!$C$14:$C$219=Fichier_de_calcul!$N158)*(Price_Catalogue_Indexation!$O$14:$AS$219)),0)</f>
        <v>247960.634</v>
      </c>
      <c r="T158" s="150"/>
      <c r="U158" s="149">
        <f>IF(E158="YES",'Autres_hypothèses'!$E$3,0)</f>
        <v>26225.58067</v>
      </c>
      <c r="V158" s="149">
        <f>IF(J158="YES",'Autres_hypothèses'!$E$4,0)</f>
        <v>75000</v>
      </c>
      <c r="W158" s="149">
        <f t="shared" si="6"/>
        <v>-30829.979</v>
      </c>
      <c r="X158" s="151">
        <f>S158*Facture_pour_Orange!$K$142+Fichier_de_calcul!Q158*Facture_pour_Orange!$K$144+Fichier_de_calcul!U158*Facture_pour_Orange!$K$172</f>
        <v>-16480.24425</v>
      </c>
      <c r="Y158" s="152"/>
      <c r="Z158" s="151">
        <f t="shared" si="2"/>
        <v>606010.5556</v>
      </c>
      <c r="AA158" s="149">
        <f t="shared" si="3"/>
        <v>109081.9</v>
      </c>
      <c r="AB158" s="149">
        <f t="shared" si="4"/>
        <v>715092.4556</v>
      </c>
      <c r="AC158" s="150"/>
      <c r="AD158" s="153"/>
      <c r="AE158" s="154"/>
      <c r="AF158" s="155"/>
      <c r="AG158" s="155"/>
      <c r="AH158" s="161"/>
      <c r="AI158" s="155"/>
      <c r="AJ158" s="155"/>
      <c r="AK158" s="149"/>
      <c r="AL158" s="155"/>
      <c r="AM158" s="162"/>
      <c r="AN158" s="155"/>
      <c r="AO158" s="158"/>
      <c r="AP158" s="158"/>
      <c r="AQ158" s="158"/>
      <c r="AR158" s="152"/>
      <c r="AS158" s="152"/>
      <c r="AT158" s="152"/>
      <c r="AU158" s="152"/>
      <c r="AV158" s="152"/>
      <c r="AW158" s="152"/>
      <c r="AX158" s="152"/>
      <c r="AY158" s="152"/>
      <c r="AZ158" s="152"/>
      <c r="BA158" s="152"/>
      <c r="BB158" s="152"/>
      <c r="BC158" s="152"/>
      <c r="BD158" s="152"/>
      <c r="BE158" s="152"/>
      <c r="BF158" s="152"/>
      <c r="BG158" s="152"/>
      <c r="BH158" s="152"/>
      <c r="BI158" s="152"/>
      <c r="BJ158" s="152"/>
      <c r="BK158" s="152"/>
    </row>
    <row r="159" ht="10.5" customHeight="1">
      <c r="A159" s="144">
        <v>155.0</v>
      </c>
      <c r="B159" s="144" t="s">
        <v>530</v>
      </c>
      <c r="C159" s="144" t="s">
        <v>531</v>
      </c>
      <c r="D159" s="145" t="s">
        <v>532</v>
      </c>
      <c r="E159" s="146" t="s">
        <v>0</v>
      </c>
      <c r="F159" s="147"/>
      <c r="G159" s="149" t="s">
        <v>102</v>
      </c>
      <c r="H159" s="149"/>
      <c r="I159" s="149" t="s">
        <v>138</v>
      </c>
      <c r="J159" s="149" t="s">
        <v>0</v>
      </c>
      <c r="K159" s="149" t="s">
        <v>111</v>
      </c>
      <c r="L159" s="149" t="s">
        <v>38</v>
      </c>
      <c r="M159" s="149" t="s">
        <v>42</v>
      </c>
      <c r="N159" s="149">
        <v>1000.0</v>
      </c>
      <c r="O159" s="149" t="s">
        <v>30</v>
      </c>
      <c r="P159" s="150"/>
      <c r="Q159" s="149">
        <f>IFERROR(SUMPRODUCT((Price_Catalogue_Indexation!$O$5:$AS$5=Fichier_de_calcul!Q$4)*(Price_Catalogue_Indexation!$O$6:$AS$6=Fichier_de_calcul!$L159)*(Price_Catalogue_Indexation!$O$7:$AS$7=Fichier_de_calcul!$M159)*(Price_Catalogue_Indexation!$A$14:$A$219=Fichier_de_calcul!$O159)*(Price_Catalogue_Indexation!$C$14:$C$219=Fichier_de_calcul!$N159)*(Price_Catalogue_Indexation!$O$14:$AS$219)),0)</f>
        <v>43217.05901</v>
      </c>
      <c r="R159" s="149">
        <f>IFERROR(SUMPRODUCT((Price_Catalogue_Indexation!$O$5:$AS$5=Fichier_de_calcul!R$4)*(Price_Catalogue_Indexation!$O$6:$AS$6=Fichier_de_calcul!$L159)*(Price_Catalogue_Indexation!$O$7:$AS$7=Fichier_de_calcul!$M159)*(Price_Catalogue_Indexation!$A$14:$A$219=Fichier_de_calcul!$O159)*(Price_Catalogue_Indexation!$C$14:$C$219=Fichier_de_calcul!$N159)*(Price_Catalogue_Indexation!$O$14:$AS$219)),0)</f>
        <v>87591.26532</v>
      </c>
      <c r="S159" s="149">
        <f>IFERROR(SUMPRODUCT((Price_Catalogue_Indexation!$O$5:$AS$5=Fichier_de_calcul!S$4)*(Price_Catalogue_Indexation!$O$6:$AS$6=Fichier_de_calcul!$L159)*(Price_Catalogue_Indexation!$O$7:$AS$7=Fichier_de_calcul!$M159)*(Price_Catalogue_Indexation!$A$14:$A$219=Fichier_de_calcul!$O159)*(Price_Catalogue_Indexation!$C$14:$C$219=Fichier_de_calcul!$N159)*(Price_Catalogue_Indexation!$O$14:$AS$219)),0)</f>
        <v>198642.7</v>
      </c>
      <c r="T159" s="150"/>
      <c r="U159" s="149">
        <f>IF(E159="YES",'Autres_hypothèses'!$E$3,0)</f>
        <v>26225.58067</v>
      </c>
      <c r="V159" s="149">
        <f>IF(J159="YES",'Autres_hypothèses'!$E$4,0)</f>
        <v>75000</v>
      </c>
      <c r="W159" s="149">
        <f t="shared" si="6"/>
        <v>-30829.979</v>
      </c>
      <c r="X159" s="151">
        <f>S159*Facture_pour_Orange!$K$142+Fichier_de_calcul!Q159*Facture_pour_Orange!$K$144+Fichier_de_calcul!U159*Facture_pour_Orange!$K$172</f>
        <v>-15874.95494</v>
      </c>
      <c r="Y159" s="152"/>
      <c r="Z159" s="151">
        <f t="shared" si="2"/>
        <v>383971.6711</v>
      </c>
      <c r="AA159" s="149">
        <f t="shared" si="3"/>
        <v>69114.9008</v>
      </c>
      <c r="AB159" s="149">
        <f t="shared" si="4"/>
        <v>453086.5719</v>
      </c>
      <c r="AC159" s="150"/>
      <c r="AD159" s="153"/>
      <c r="AE159" s="154"/>
      <c r="AF159" s="155"/>
      <c r="AG159" s="155"/>
      <c r="AH159" s="156"/>
      <c r="AI159" s="155"/>
      <c r="AJ159" s="155"/>
      <c r="AK159" s="148"/>
      <c r="AL159" s="155"/>
      <c r="AM159" s="162"/>
      <c r="AN159" s="155"/>
      <c r="AO159" s="158"/>
      <c r="AP159" s="158"/>
      <c r="AQ159" s="158"/>
      <c r="AR159" s="152"/>
      <c r="AS159" s="152"/>
      <c r="AT159" s="152"/>
      <c r="AU159" s="152"/>
      <c r="AV159" s="152"/>
      <c r="AW159" s="152"/>
      <c r="AX159" s="152"/>
      <c r="AY159" s="152"/>
      <c r="AZ159" s="152"/>
      <c r="BA159" s="152"/>
      <c r="BB159" s="152"/>
      <c r="BC159" s="152"/>
      <c r="BD159" s="152"/>
      <c r="BE159" s="152"/>
      <c r="BF159" s="152"/>
      <c r="BG159" s="152"/>
      <c r="BH159" s="152"/>
      <c r="BI159" s="152"/>
      <c r="BJ159" s="152"/>
      <c r="BK159" s="152"/>
    </row>
    <row r="160" ht="10.5" customHeight="1">
      <c r="A160" s="144">
        <v>156.0</v>
      </c>
      <c r="B160" s="144" t="s">
        <v>533</v>
      </c>
      <c r="C160" s="144" t="s">
        <v>534</v>
      </c>
      <c r="D160" s="159" t="s">
        <v>535</v>
      </c>
      <c r="E160" s="146" t="s">
        <v>0</v>
      </c>
      <c r="F160" s="147"/>
      <c r="G160" s="149" t="s">
        <v>102</v>
      </c>
      <c r="H160" s="149"/>
      <c r="I160" s="149" t="s">
        <v>138</v>
      </c>
      <c r="J160" s="149" t="s">
        <v>0</v>
      </c>
      <c r="K160" s="149" t="s">
        <v>111</v>
      </c>
      <c r="L160" s="149" t="s">
        <v>38</v>
      </c>
      <c r="M160" s="149" t="s">
        <v>42</v>
      </c>
      <c r="N160" s="149">
        <v>1500.0</v>
      </c>
      <c r="O160" s="149" t="s">
        <v>30</v>
      </c>
      <c r="P160" s="150"/>
      <c r="Q160" s="149">
        <f>IFERROR(SUMPRODUCT((Price_Catalogue_Indexation!$O$5:$AS$5=Fichier_de_calcul!Q$4)*(Price_Catalogue_Indexation!$O$6:$AS$6=Fichier_de_calcul!$L160)*(Price_Catalogue_Indexation!$O$7:$AS$7=Fichier_de_calcul!$M160)*(Price_Catalogue_Indexation!$A$14:$A$219=Fichier_de_calcul!$O160)*(Price_Catalogue_Indexation!$C$14:$C$219=Fichier_de_calcul!$N160)*(Price_Catalogue_Indexation!$O$14:$AS$219)),0)</f>
        <v>43488.68451</v>
      </c>
      <c r="R160" s="149">
        <f>IFERROR(SUMPRODUCT((Price_Catalogue_Indexation!$O$5:$AS$5=Fichier_de_calcul!R$4)*(Price_Catalogue_Indexation!$O$6:$AS$6=Fichier_de_calcul!$L160)*(Price_Catalogue_Indexation!$O$7:$AS$7=Fichier_de_calcul!$M160)*(Price_Catalogue_Indexation!$A$14:$A$219=Fichier_de_calcul!$O160)*(Price_Catalogue_Indexation!$C$14:$C$219=Fichier_de_calcul!$N160)*(Price_Catalogue_Indexation!$O$14:$AS$219)),0)</f>
        <v>122153.2085</v>
      </c>
      <c r="S160" s="149">
        <f>IFERROR(SUMPRODUCT((Price_Catalogue_Indexation!$O$5:$AS$5=Fichier_de_calcul!S$4)*(Price_Catalogue_Indexation!$O$6:$AS$6=Fichier_de_calcul!$L160)*(Price_Catalogue_Indexation!$O$7:$AS$7=Fichier_de_calcul!$M160)*(Price_Catalogue_Indexation!$A$14:$A$219=Fichier_de_calcul!$O160)*(Price_Catalogue_Indexation!$C$14:$C$219=Fichier_de_calcul!$N160)*(Price_Catalogue_Indexation!$O$14:$AS$219)),0)</f>
        <v>221752.3697</v>
      </c>
      <c r="T160" s="150"/>
      <c r="U160" s="149">
        <f>IF(E160="YES",'Autres_hypothèses'!$E$3,0)</f>
        <v>26225.58067</v>
      </c>
      <c r="V160" s="149">
        <f>IF(J160="YES",'Autres_hypothèses'!$E$4,0)</f>
        <v>75000</v>
      </c>
      <c r="W160" s="149">
        <f t="shared" si="6"/>
        <v>-30829.979</v>
      </c>
      <c r="X160" s="151">
        <f>S160*Facture_pour_Orange!$K$142+Fichier_de_calcul!Q160*Facture_pour_Orange!$K$144+Fichier_de_calcul!U160*Facture_pour_Orange!$K$172</f>
        <v>-16160.37673</v>
      </c>
      <c r="Y160" s="152"/>
      <c r="Z160" s="151">
        <f t="shared" si="2"/>
        <v>441629.4877</v>
      </c>
      <c r="AA160" s="149">
        <f t="shared" si="3"/>
        <v>79493.30778</v>
      </c>
      <c r="AB160" s="149">
        <f t="shared" si="4"/>
        <v>521122.7954</v>
      </c>
      <c r="AC160" s="150"/>
      <c r="AD160" s="153"/>
      <c r="AE160" s="154"/>
      <c r="AF160" s="155"/>
      <c r="AG160" s="155"/>
      <c r="AH160" s="160"/>
      <c r="AI160" s="155"/>
      <c r="AJ160" s="155"/>
      <c r="AK160" s="149"/>
      <c r="AL160" s="155"/>
      <c r="AM160" s="162"/>
      <c r="AN160" s="155"/>
      <c r="AO160" s="158"/>
      <c r="AP160" s="158"/>
      <c r="AQ160" s="158"/>
      <c r="AR160" s="152"/>
      <c r="AS160" s="152"/>
      <c r="AT160" s="152"/>
      <c r="AU160" s="152"/>
      <c r="AV160" s="152"/>
      <c r="AW160" s="152"/>
      <c r="AX160" s="152"/>
      <c r="AY160" s="152"/>
      <c r="AZ160" s="152"/>
      <c r="BA160" s="152"/>
      <c r="BB160" s="152"/>
      <c r="BC160" s="152"/>
      <c r="BD160" s="152"/>
      <c r="BE160" s="152"/>
      <c r="BF160" s="152"/>
      <c r="BG160" s="152"/>
      <c r="BH160" s="152"/>
      <c r="BI160" s="152"/>
      <c r="BJ160" s="152"/>
      <c r="BK160" s="152"/>
    </row>
    <row r="161" ht="10.5" customHeight="1">
      <c r="A161" s="144">
        <v>157.0</v>
      </c>
      <c r="B161" s="144" t="s">
        <v>536</v>
      </c>
      <c r="C161" s="144" t="s">
        <v>537</v>
      </c>
      <c r="D161" s="159" t="s">
        <v>538</v>
      </c>
      <c r="E161" s="146" t="s">
        <v>0</v>
      </c>
      <c r="F161" s="147"/>
      <c r="G161" s="149" t="s">
        <v>102</v>
      </c>
      <c r="H161" s="149"/>
      <c r="I161" s="149" t="s">
        <v>138</v>
      </c>
      <c r="J161" s="149" t="s">
        <v>0</v>
      </c>
      <c r="K161" s="149" t="s">
        <v>111</v>
      </c>
      <c r="L161" s="149" t="s">
        <v>38</v>
      </c>
      <c r="M161" s="149" t="s">
        <v>42</v>
      </c>
      <c r="N161" s="149">
        <v>1000.0</v>
      </c>
      <c r="O161" s="149" t="s">
        <v>30</v>
      </c>
      <c r="P161" s="150"/>
      <c r="Q161" s="149">
        <f>IFERROR(SUMPRODUCT((Price_Catalogue_Indexation!$O$5:$AS$5=Fichier_de_calcul!Q$4)*(Price_Catalogue_Indexation!$O$6:$AS$6=Fichier_de_calcul!$L161)*(Price_Catalogue_Indexation!$O$7:$AS$7=Fichier_de_calcul!$M161)*(Price_Catalogue_Indexation!$A$14:$A$219=Fichier_de_calcul!$O161)*(Price_Catalogue_Indexation!$C$14:$C$219=Fichier_de_calcul!$N161)*(Price_Catalogue_Indexation!$O$14:$AS$219)),0)</f>
        <v>43217.05901</v>
      </c>
      <c r="R161" s="149">
        <f>IFERROR(SUMPRODUCT((Price_Catalogue_Indexation!$O$5:$AS$5=Fichier_de_calcul!R$4)*(Price_Catalogue_Indexation!$O$6:$AS$6=Fichier_de_calcul!$L161)*(Price_Catalogue_Indexation!$O$7:$AS$7=Fichier_de_calcul!$M161)*(Price_Catalogue_Indexation!$A$14:$A$219=Fichier_de_calcul!$O161)*(Price_Catalogue_Indexation!$C$14:$C$219=Fichier_de_calcul!$N161)*(Price_Catalogue_Indexation!$O$14:$AS$219)),0)</f>
        <v>87591.26532</v>
      </c>
      <c r="S161" s="149">
        <f>IFERROR(SUMPRODUCT((Price_Catalogue_Indexation!$O$5:$AS$5=Fichier_de_calcul!S$4)*(Price_Catalogue_Indexation!$O$6:$AS$6=Fichier_de_calcul!$L161)*(Price_Catalogue_Indexation!$O$7:$AS$7=Fichier_de_calcul!$M161)*(Price_Catalogue_Indexation!$A$14:$A$219=Fichier_de_calcul!$O161)*(Price_Catalogue_Indexation!$C$14:$C$219=Fichier_de_calcul!$N161)*(Price_Catalogue_Indexation!$O$14:$AS$219)),0)</f>
        <v>198642.7</v>
      </c>
      <c r="T161" s="150"/>
      <c r="U161" s="149">
        <f>IF(E161="YES",'Autres_hypothèses'!$E$3,0)</f>
        <v>26225.58067</v>
      </c>
      <c r="V161" s="149">
        <f>IF(J161="YES",'Autres_hypothèses'!$E$4,0)</f>
        <v>75000</v>
      </c>
      <c r="W161" s="149">
        <f t="shared" si="6"/>
        <v>-30829.979</v>
      </c>
      <c r="X161" s="151">
        <f>S161*Facture_pour_Orange!$K$142+Fichier_de_calcul!Q161*Facture_pour_Orange!$K$144+Fichier_de_calcul!U161*Facture_pour_Orange!$K$172</f>
        <v>-15874.95494</v>
      </c>
      <c r="Y161" s="152"/>
      <c r="Z161" s="151">
        <f t="shared" si="2"/>
        <v>383971.6711</v>
      </c>
      <c r="AA161" s="149">
        <f t="shared" si="3"/>
        <v>69114.9008</v>
      </c>
      <c r="AB161" s="149">
        <f t="shared" si="4"/>
        <v>453086.5719</v>
      </c>
      <c r="AC161" s="150"/>
      <c r="AD161" s="153"/>
      <c r="AE161" s="154"/>
      <c r="AF161" s="155"/>
      <c r="AG161" s="155"/>
      <c r="AH161" s="160"/>
      <c r="AI161" s="155"/>
      <c r="AJ161" s="155"/>
      <c r="AK161" s="149"/>
      <c r="AL161" s="155"/>
      <c r="AM161" s="162"/>
      <c r="AN161" s="155"/>
      <c r="AO161" s="158"/>
      <c r="AP161" s="158"/>
      <c r="AQ161" s="158"/>
      <c r="AR161" s="152"/>
      <c r="AS161" s="152"/>
      <c r="AT161" s="152"/>
      <c r="AU161" s="152"/>
      <c r="AV161" s="152"/>
      <c r="AW161" s="152"/>
      <c r="AX161" s="152"/>
      <c r="AY161" s="152"/>
      <c r="AZ161" s="152"/>
      <c r="BA161" s="152"/>
      <c r="BB161" s="152"/>
      <c r="BC161" s="152"/>
      <c r="BD161" s="152"/>
      <c r="BE161" s="152"/>
      <c r="BF161" s="152"/>
      <c r="BG161" s="152"/>
      <c r="BH161" s="152"/>
      <c r="BI161" s="152"/>
      <c r="BJ161" s="152"/>
      <c r="BK161" s="152"/>
    </row>
    <row r="162" ht="10.5" customHeight="1">
      <c r="A162" s="144">
        <v>158.0</v>
      </c>
      <c r="B162" s="144" t="s">
        <v>539</v>
      </c>
      <c r="C162" s="144" t="s">
        <v>540</v>
      </c>
      <c r="D162" s="145" t="s">
        <v>541</v>
      </c>
      <c r="E162" s="146" t="s">
        <v>0</v>
      </c>
      <c r="F162" s="147"/>
      <c r="G162" s="149" t="s">
        <v>102</v>
      </c>
      <c r="H162" s="149"/>
      <c r="I162" s="149" t="s">
        <v>138</v>
      </c>
      <c r="J162" s="149" t="s">
        <v>0</v>
      </c>
      <c r="K162" s="149" t="s">
        <v>111</v>
      </c>
      <c r="L162" s="149" t="s">
        <v>38</v>
      </c>
      <c r="M162" s="149" t="s">
        <v>42</v>
      </c>
      <c r="N162" s="149">
        <v>1500.0</v>
      </c>
      <c r="O162" s="149" t="s">
        <v>27</v>
      </c>
      <c r="P162" s="150"/>
      <c r="Q162" s="149">
        <f>IFERROR(SUMPRODUCT((Price_Catalogue_Indexation!$O$5:$AS$5=Fichier_de_calcul!Q$4)*(Price_Catalogue_Indexation!$O$6:$AS$6=Fichier_de_calcul!$L162)*(Price_Catalogue_Indexation!$O$7:$AS$7=Fichier_de_calcul!$M162)*(Price_Catalogue_Indexation!$A$14:$A$219=Fichier_de_calcul!$O162)*(Price_Catalogue_Indexation!$C$14:$C$219=Fichier_de_calcul!$N162)*(Price_Catalogue_Indexation!$O$14:$AS$219)),0)</f>
        <v>42767.26158</v>
      </c>
      <c r="R162" s="149">
        <v>0.0</v>
      </c>
      <c r="S162" s="149">
        <f>IFERROR(SUMPRODUCT((Price_Catalogue_Indexation!$O$5:$AS$5=Fichier_de_calcul!S$4)*(Price_Catalogue_Indexation!$O$6:$AS$6=Fichier_de_calcul!$L162)*(Price_Catalogue_Indexation!$O$7:$AS$7=Fichier_de_calcul!$M162)*(Price_Catalogue_Indexation!$A$14:$A$219=Fichier_de_calcul!$O162)*(Price_Catalogue_Indexation!$C$14:$C$219=Fichier_de_calcul!$N162)*(Price_Catalogue_Indexation!$O$14:$AS$219)),0)</f>
        <v>157024.9602</v>
      </c>
      <c r="T162" s="150"/>
      <c r="U162" s="149">
        <f>IF(E162="YES",'Autres_hypothèses'!$E$3,0)</f>
        <v>26225.58067</v>
      </c>
      <c r="V162" s="149">
        <f>IF(J162="YES",'Autres_hypothèses'!$E$4,0)</f>
        <v>75000</v>
      </c>
      <c r="W162" s="149">
        <f t="shared" si="6"/>
        <v>-30829.979</v>
      </c>
      <c r="X162" s="151">
        <f>S162*Facture_pour_Orange!$K$142+Fichier_de_calcul!Q162*Facture_pour_Orange!$K$144+Fichier_de_calcul!U162*Facture_pour_Orange!$K$172</f>
        <v>-15368.81805</v>
      </c>
      <c r="Y162" s="152"/>
      <c r="Z162" s="151">
        <f t="shared" si="2"/>
        <v>254819.0054</v>
      </c>
      <c r="AA162" s="149">
        <f t="shared" si="3"/>
        <v>45867.42098</v>
      </c>
      <c r="AB162" s="149">
        <f t="shared" si="4"/>
        <v>300686.4264</v>
      </c>
      <c r="AC162" s="150"/>
      <c r="AD162" s="164" t="s">
        <v>542</v>
      </c>
      <c r="AE162" s="154"/>
      <c r="AF162" s="155"/>
      <c r="AG162" s="155"/>
      <c r="AH162" s="160"/>
      <c r="AI162" s="155"/>
      <c r="AJ162" s="155"/>
      <c r="AK162" s="149"/>
      <c r="AL162" s="155"/>
      <c r="AM162" s="162"/>
      <c r="AN162" s="155"/>
      <c r="AO162" s="158"/>
      <c r="AP162" s="158"/>
      <c r="AQ162" s="158"/>
      <c r="AR162" s="152"/>
      <c r="AS162" s="152"/>
      <c r="AT162" s="152"/>
      <c r="AU162" s="152"/>
      <c r="AV162" s="152"/>
      <c r="AW162" s="152"/>
      <c r="AX162" s="152"/>
      <c r="AY162" s="152"/>
      <c r="AZ162" s="152"/>
      <c r="BA162" s="152"/>
      <c r="BB162" s="152"/>
      <c r="BC162" s="152"/>
      <c r="BD162" s="152"/>
      <c r="BE162" s="152"/>
      <c r="BF162" s="152"/>
      <c r="BG162" s="152"/>
      <c r="BH162" s="152"/>
      <c r="BI162" s="152"/>
      <c r="BJ162" s="152"/>
      <c r="BK162" s="152"/>
    </row>
    <row r="163" ht="10.5" customHeight="1">
      <c r="A163" s="144">
        <v>159.0</v>
      </c>
      <c r="B163" s="144" t="s">
        <v>543</v>
      </c>
      <c r="C163" s="144" t="s">
        <v>544</v>
      </c>
      <c r="D163" s="159" t="s">
        <v>545</v>
      </c>
      <c r="E163" s="146" t="s">
        <v>0</v>
      </c>
      <c r="F163" s="147"/>
      <c r="G163" s="149" t="s">
        <v>102</v>
      </c>
      <c r="H163" s="149"/>
      <c r="I163" s="149" t="s">
        <v>138</v>
      </c>
      <c r="J163" s="149" t="s">
        <v>0</v>
      </c>
      <c r="K163" s="149" t="s">
        <v>111</v>
      </c>
      <c r="L163" s="149" t="s">
        <v>38</v>
      </c>
      <c r="M163" s="149" t="s">
        <v>42</v>
      </c>
      <c r="N163" s="149">
        <v>5000.0</v>
      </c>
      <c r="O163" s="149" t="s">
        <v>30</v>
      </c>
      <c r="P163" s="150"/>
      <c r="Q163" s="149">
        <f>IFERROR(SUMPRODUCT((Price_Catalogue_Indexation!$O$5:$AS$5=Fichier_de_calcul!Q$4)*(Price_Catalogue_Indexation!$O$6:$AS$6=Fichier_de_calcul!$L163)*(Price_Catalogue_Indexation!$O$7:$AS$7=Fichier_de_calcul!$M163)*(Price_Catalogue_Indexation!$A$14:$A$219=Fichier_de_calcul!$O163)*(Price_Catalogue_Indexation!$C$14:$C$219=Fichier_de_calcul!$N163)*(Price_Catalogue_Indexation!$O$14:$AS$219)),0)</f>
        <v>44216.19419</v>
      </c>
      <c r="R163" s="149">
        <f>IFERROR(SUMPRODUCT((Price_Catalogue_Indexation!$O$5:$AS$5=Fichier_de_calcul!R$4)*(Price_Catalogue_Indexation!$O$6:$AS$6=Fichier_de_calcul!$L163)*(Price_Catalogue_Indexation!$O$7:$AS$7=Fichier_de_calcul!$M163)*(Price_Catalogue_Indexation!$A$14:$A$219=Fichier_de_calcul!$O163)*(Price_Catalogue_Indexation!$C$14:$C$219=Fichier_de_calcul!$N163)*(Price_Catalogue_Indexation!$O$14:$AS$219)),0)</f>
        <v>364007.8491</v>
      </c>
      <c r="S163" s="149">
        <f>IFERROR(SUMPRODUCT((Price_Catalogue_Indexation!$O$5:$AS$5=Fichier_de_calcul!S$4)*(Price_Catalogue_Indexation!$O$6:$AS$6=Fichier_de_calcul!$L163)*(Price_Catalogue_Indexation!$O$7:$AS$7=Fichier_de_calcul!$M163)*(Price_Catalogue_Indexation!$A$14:$A$219=Fichier_de_calcul!$O163)*(Price_Catalogue_Indexation!$C$14:$C$219=Fichier_de_calcul!$N163)*(Price_Catalogue_Indexation!$O$14:$AS$219)),0)</f>
        <v>290033.3068</v>
      </c>
      <c r="T163" s="150"/>
      <c r="U163" s="149">
        <f>IF(E163="YES",'Autres_hypothèses'!$E$3,0)</f>
        <v>26225.58067</v>
      </c>
      <c r="V163" s="149">
        <f>IF(J163="YES",'Autres_hypothèses'!$E$4,0)</f>
        <v>75000</v>
      </c>
      <c r="W163" s="149">
        <f t="shared" si="6"/>
        <v>-30829.979</v>
      </c>
      <c r="X163" s="151">
        <f>S163*Facture_pour_Orange!$K$142+Fichier_de_calcul!Q163*Facture_pour_Orange!$K$144+Fichier_de_calcul!U163*Facture_pour_Orange!$K$172</f>
        <v>-16988.68804</v>
      </c>
      <c r="Y163" s="152"/>
      <c r="Z163" s="151">
        <f t="shared" si="2"/>
        <v>751664.2638</v>
      </c>
      <c r="AA163" s="149">
        <f t="shared" si="3"/>
        <v>135299.5675</v>
      </c>
      <c r="AB163" s="149">
        <f t="shared" si="4"/>
        <v>886963.8312</v>
      </c>
      <c r="AC163" s="150"/>
      <c r="AD163" s="153"/>
      <c r="AE163" s="154"/>
      <c r="AF163" s="155"/>
      <c r="AG163" s="155"/>
      <c r="AH163" s="160"/>
      <c r="AI163" s="155"/>
      <c r="AJ163" s="155"/>
      <c r="AK163" s="149"/>
      <c r="AL163" s="155"/>
      <c r="AM163" s="162"/>
      <c r="AN163" s="155"/>
      <c r="AO163" s="158"/>
      <c r="AP163" s="158"/>
      <c r="AQ163" s="158"/>
      <c r="AR163" s="152"/>
      <c r="AS163" s="152"/>
      <c r="AT163" s="152"/>
      <c r="AU163" s="152"/>
      <c r="AV163" s="152"/>
      <c r="AW163" s="152"/>
      <c r="AX163" s="152"/>
      <c r="AY163" s="152"/>
      <c r="AZ163" s="152"/>
      <c r="BA163" s="152"/>
      <c r="BB163" s="152"/>
      <c r="BC163" s="152"/>
      <c r="BD163" s="152"/>
      <c r="BE163" s="152"/>
      <c r="BF163" s="152"/>
      <c r="BG163" s="152"/>
      <c r="BH163" s="152"/>
      <c r="BI163" s="152"/>
      <c r="BJ163" s="152"/>
      <c r="BK163" s="152"/>
    </row>
    <row r="164" ht="10.5" customHeight="1">
      <c r="A164" s="144">
        <v>160.0</v>
      </c>
      <c r="B164" s="144" t="s">
        <v>546</v>
      </c>
      <c r="C164" s="144" t="s">
        <v>547</v>
      </c>
      <c r="D164" s="159" t="s">
        <v>548</v>
      </c>
      <c r="E164" s="146" t="s">
        <v>0</v>
      </c>
      <c r="F164" s="147"/>
      <c r="G164" s="149" t="s">
        <v>102</v>
      </c>
      <c r="H164" s="149"/>
      <c r="I164" s="149" t="s">
        <v>138</v>
      </c>
      <c r="J164" s="149" t="s">
        <v>0</v>
      </c>
      <c r="K164" s="149" t="s">
        <v>111</v>
      </c>
      <c r="L164" s="149" t="s">
        <v>38</v>
      </c>
      <c r="M164" s="149" t="s">
        <v>42</v>
      </c>
      <c r="N164" s="149">
        <v>3000.0</v>
      </c>
      <c r="O164" s="149" t="s">
        <v>27</v>
      </c>
      <c r="P164" s="150"/>
      <c r="Q164" s="149">
        <f>IFERROR(SUMPRODUCT((Price_Catalogue_Indexation!$O$5:$AS$5=Fichier_de_calcul!Q$4)*(Price_Catalogue_Indexation!$O$6:$AS$6=Fichier_de_calcul!$L164)*(Price_Catalogue_Indexation!$O$7:$AS$7=Fichier_de_calcul!$M164)*(Price_Catalogue_Indexation!$A$14:$A$219=Fichier_de_calcul!$O164)*(Price_Catalogue_Indexation!$C$14:$C$219=Fichier_de_calcul!$N164)*(Price_Catalogue_Indexation!$O$14:$AS$219)),0)</f>
        <v>42991.17839</v>
      </c>
      <c r="R164" s="149">
        <f>IFERROR(SUMPRODUCT((Price_Catalogue_Indexation!$O$5:$AS$5=Fichier_de_calcul!R$4)*(Price_Catalogue_Indexation!$O$6:$AS$6=Fichier_de_calcul!$L164)*(Price_Catalogue_Indexation!$O$7:$AS$7=Fichier_de_calcul!$M164)*(Price_Catalogue_Indexation!$A$14:$A$219=Fichier_de_calcul!$O164)*(Price_Catalogue_Indexation!$C$14:$C$219=Fichier_de_calcul!$N164)*(Price_Catalogue_Indexation!$O$14:$AS$219)),0)</f>
        <v>225443.2731</v>
      </c>
      <c r="S164" s="149">
        <f>IFERROR(SUMPRODUCT((Price_Catalogue_Indexation!$O$5:$AS$5=Fichier_de_calcul!S$4)*(Price_Catalogue_Indexation!$O$6:$AS$6=Fichier_de_calcul!$L164)*(Price_Catalogue_Indexation!$O$7:$AS$7=Fichier_de_calcul!$M164)*(Price_Catalogue_Indexation!$A$14:$A$219=Fichier_de_calcul!$O164)*(Price_Catalogue_Indexation!$C$14:$C$219=Fichier_de_calcul!$N164)*(Price_Catalogue_Indexation!$O$14:$AS$219)),0)</f>
        <v>179536.6131</v>
      </c>
      <c r="T164" s="150"/>
      <c r="U164" s="149">
        <f>IF(E164="YES",'Autres_hypothèses'!$E$3,0)</f>
        <v>26225.58067</v>
      </c>
      <c r="V164" s="149">
        <f>IF(J164="YES",'Autres_hypothèses'!$E$4,0)</f>
        <v>75000</v>
      </c>
      <c r="W164" s="149">
        <f t="shared" si="6"/>
        <v>-30829.979</v>
      </c>
      <c r="X164" s="151">
        <f>S164*Facture_pour_Orange!$K$142+Fichier_de_calcul!Q164*Facture_pour_Orange!$K$144+Fichier_de_calcul!U164*Facture_pour_Orange!$K$172</f>
        <v>-15638.71794</v>
      </c>
      <c r="Y164" s="152"/>
      <c r="Z164" s="151">
        <f t="shared" si="2"/>
        <v>502727.9484</v>
      </c>
      <c r="AA164" s="149">
        <f t="shared" si="3"/>
        <v>90491.03071</v>
      </c>
      <c r="AB164" s="149">
        <f t="shared" si="4"/>
        <v>593218.9791</v>
      </c>
      <c r="AC164" s="150"/>
      <c r="AD164" s="153"/>
      <c r="AE164" s="154"/>
      <c r="AF164" s="155"/>
      <c r="AG164" s="155"/>
      <c r="AH164" s="160"/>
      <c r="AI164" s="155"/>
      <c r="AJ164" s="155"/>
      <c r="AK164" s="149"/>
      <c r="AL164" s="155"/>
      <c r="AM164" s="162"/>
      <c r="AN164" s="155"/>
      <c r="AO164" s="158"/>
      <c r="AP164" s="158"/>
      <c r="AQ164" s="158"/>
      <c r="AR164" s="152"/>
      <c r="AS164" s="152"/>
      <c r="AT164" s="152"/>
      <c r="AU164" s="152"/>
      <c r="AV164" s="152"/>
      <c r="AW164" s="152"/>
      <c r="AX164" s="152"/>
      <c r="AY164" s="152"/>
      <c r="AZ164" s="152"/>
      <c r="BA164" s="152"/>
      <c r="BB164" s="152"/>
      <c r="BC164" s="152"/>
      <c r="BD164" s="152"/>
      <c r="BE164" s="152"/>
      <c r="BF164" s="152"/>
      <c r="BG164" s="152"/>
      <c r="BH164" s="152"/>
      <c r="BI164" s="152"/>
      <c r="BJ164" s="152"/>
      <c r="BK164" s="152"/>
    </row>
    <row r="165" ht="10.5" customHeight="1">
      <c r="A165" s="144">
        <v>161.0</v>
      </c>
      <c r="B165" s="144" t="s">
        <v>549</v>
      </c>
      <c r="C165" s="144" t="s">
        <v>550</v>
      </c>
      <c r="D165" s="145" t="s">
        <v>551</v>
      </c>
      <c r="E165" s="146" t="s">
        <v>0</v>
      </c>
      <c r="F165" s="147"/>
      <c r="G165" s="149" t="s">
        <v>102</v>
      </c>
      <c r="H165" s="149"/>
      <c r="I165" s="149" t="s">
        <v>138</v>
      </c>
      <c r="J165" s="149" t="s">
        <v>0</v>
      </c>
      <c r="K165" s="149" t="s">
        <v>111</v>
      </c>
      <c r="L165" s="149" t="s">
        <v>38</v>
      </c>
      <c r="M165" s="149" t="s">
        <v>42</v>
      </c>
      <c r="N165" s="149">
        <v>1000.0</v>
      </c>
      <c r="O165" s="149" t="s">
        <v>27</v>
      </c>
      <c r="P165" s="150"/>
      <c r="Q165" s="149">
        <f>IFERROR(SUMPRODUCT((Price_Catalogue_Indexation!$O$5:$AS$5=Fichier_de_calcul!Q$4)*(Price_Catalogue_Indexation!$O$6:$AS$6=Fichier_de_calcul!$L165)*(Price_Catalogue_Indexation!$O$7:$AS$7=Fichier_de_calcul!$M165)*(Price_Catalogue_Indexation!$A$14:$A$219=Fichier_de_calcul!$O165)*(Price_Catalogue_Indexation!$C$14:$C$219=Fichier_de_calcul!$N165)*(Price_Catalogue_Indexation!$O$14:$AS$219)),0)</f>
        <v>42495.63609</v>
      </c>
      <c r="R165" s="149">
        <f>IFERROR(SUMPRODUCT((Price_Catalogue_Indexation!$O$5:$AS$5=Fichier_de_calcul!R$4)*(Price_Catalogue_Indexation!$O$6:$AS$6=Fichier_de_calcul!$L165)*(Price_Catalogue_Indexation!$O$7:$AS$7=Fichier_de_calcul!$M165)*(Price_Catalogue_Indexation!$A$14:$A$219=Fichier_de_calcul!$O165)*(Price_Catalogue_Indexation!$C$14:$C$219=Fichier_de_calcul!$N165)*(Price_Catalogue_Indexation!$O$14:$AS$219)),0)</f>
        <v>87247.51104</v>
      </c>
      <c r="S165" s="149">
        <f>IFERROR(SUMPRODUCT((Price_Catalogue_Indexation!$O$5:$AS$5=Fichier_de_calcul!S$4)*(Price_Catalogue_Indexation!$O$6:$AS$6=Fichier_de_calcul!$L165)*(Price_Catalogue_Indexation!$O$7:$AS$7=Fichier_de_calcul!$M165)*(Price_Catalogue_Indexation!$A$14:$A$219=Fichier_de_calcul!$O165)*(Price_Catalogue_Indexation!$C$14:$C$219=Fichier_de_calcul!$N165)*(Price_Catalogue_Indexation!$O$14:$AS$219)),0)</f>
        <v>98413.54824</v>
      </c>
      <c r="T165" s="150"/>
      <c r="U165" s="149">
        <f>IF(E165="YES",'Autres_hypothèses'!$E$3,0)</f>
        <v>26225.58067</v>
      </c>
      <c r="V165" s="149">
        <f>IF(J165="YES",'Autres_hypothèses'!$E$4,0)</f>
        <v>75000</v>
      </c>
      <c r="W165" s="149">
        <f t="shared" si="6"/>
        <v>-30829.979</v>
      </c>
      <c r="X165" s="151">
        <f>S165*Facture_pour_Orange!$K$142+Fichier_de_calcul!Q165*Facture_pour_Orange!$K$144+Fichier_de_calcul!U165*Facture_pour_Orange!$K$172</f>
        <v>-14728.37883</v>
      </c>
      <c r="Y165" s="152"/>
      <c r="Z165" s="151">
        <f t="shared" si="2"/>
        <v>283823.9182</v>
      </c>
      <c r="AA165" s="149">
        <f t="shared" si="3"/>
        <v>51088.30528</v>
      </c>
      <c r="AB165" s="149">
        <f t="shared" si="4"/>
        <v>334912.2235</v>
      </c>
      <c r="AC165" s="150"/>
      <c r="AD165" s="153"/>
      <c r="AE165" s="154"/>
      <c r="AF165" s="155"/>
      <c r="AG165" s="155"/>
      <c r="AH165" s="160"/>
      <c r="AI165" s="155"/>
      <c r="AJ165" s="155"/>
      <c r="AK165" s="149"/>
      <c r="AL165" s="155"/>
      <c r="AM165" s="162"/>
      <c r="AN165" s="155"/>
      <c r="AO165" s="158"/>
      <c r="AP165" s="158"/>
      <c r="AQ165" s="158"/>
      <c r="AR165" s="152"/>
      <c r="AS165" s="152"/>
      <c r="AT165" s="152"/>
      <c r="AU165" s="152"/>
      <c r="AV165" s="152"/>
      <c r="AW165" s="152"/>
      <c r="AX165" s="152"/>
      <c r="AY165" s="152"/>
      <c r="AZ165" s="152"/>
      <c r="BA165" s="152"/>
      <c r="BB165" s="152"/>
      <c r="BC165" s="152"/>
      <c r="BD165" s="152"/>
      <c r="BE165" s="152"/>
      <c r="BF165" s="152"/>
      <c r="BG165" s="152"/>
      <c r="BH165" s="152"/>
      <c r="BI165" s="152"/>
      <c r="BJ165" s="152"/>
      <c r="BK165" s="152"/>
    </row>
    <row r="166" ht="10.5" customHeight="1">
      <c r="A166" s="144">
        <v>162.0</v>
      </c>
      <c r="B166" s="144" t="s">
        <v>552</v>
      </c>
      <c r="C166" s="144" t="s">
        <v>553</v>
      </c>
      <c r="D166" s="159" t="s">
        <v>554</v>
      </c>
      <c r="E166" s="146" t="s">
        <v>0</v>
      </c>
      <c r="F166" s="147"/>
      <c r="G166" s="149" t="s">
        <v>102</v>
      </c>
      <c r="H166" s="149"/>
      <c r="I166" s="149" t="s">
        <v>138</v>
      </c>
      <c r="J166" s="149" t="s">
        <v>0</v>
      </c>
      <c r="K166" s="149" t="s">
        <v>111</v>
      </c>
      <c r="L166" s="149" t="s">
        <v>38</v>
      </c>
      <c r="M166" s="149" t="s">
        <v>42</v>
      </c>
      <c r="N166" s="149">
        <v>1500.0</v>
      </c>
      <c r="O166" s="149" t="s">
        <v>30</v>
      </c>
      <c r="P166" s="150"/>
      <c r="Q166" s="149">
        <f>IFERROR(SUMPRODUCT((Price_Catalogue_Indexation!$O$5:$AS$5=Fichier_de_calcul!Q$4)*(Price_Catalogue_Indexation!$O$6:$AS$6=Fichier_de_calcul!$L166)*(Price_Catalogue_Indexation!$O$7:$AS$7=Fichier_de_calcul!$M166)*(Price_Catalogue_Indexation!$A$14:$A$219=Fichier_de_calcul!$O166)*(Price_Catalogue_Indexation!$C$14:$C$219=Fichier_de_calcul!$N166)*(Price_Catalogue_Indexation!$O$14:$AS$219)),0)</f>
        <v>43488.68451</v>
      </c>
      <c r="R166" s="149">
        <f>IFERROR(SUMPRODUCT((Price_Catalogue_Indexation!$O$5:$AS$5=Fichier_de_calcul!R$4)*(Price_Catalogue_Indexation!$O$6:$AS$6=Fichier_de_calcul!$L166)*(Price_Catalogue_Indexation!$O$7:$AS$7=Fichier_de_calcul!$M166)*(Price_Catalogue_Indexation!$A$14:$A$219=Fichier_de_calcul!$O166)*(Price_Catalogue_Indexation!$C$14:$C$219=Fichier_de_calcul!$N166)*(Price_Catalogue_Indexation!$O$14:$AS$219)),0)</f>
        <v>122153.2085</v>
      </c>
      <c r="S166" s="149">
        <f>IFERROR(SUMPRODUCT((Price_Catalogue_Indexation!$O$5:$AS$5=Fichier_de_calcul!S$4)*(Price_Catalogue_Indexation!$O$6:$AS$6=Fichier_de_calcul!$L166)*(Price_Catalogue_Indexation!$O$7:$AS$7=Fichier_de_calcul!$M166)*(Price_Catalogue_Indexation!$A$14:$A$219=Fichier_de_calcul!$O166)*(Price_Catalogue_Indexation!$C$14:$C$219=Fichier_de_calcul!$N166)*(Price_Catalogue_Indexation!$O$14:$AS$219)),0)</f>
        <v>221752.3697</v>
      </c>
      <c r="T166" s="150"/>
      <c r="U166" s="149">
        <f>IF(E166="YES",'Autres_hypothèses'!$E$3,0)</f>
        <v>26225.58067</v>
      </c>
      <c r="V166" s="149">
        <f>IF(J166="YES",'Autres_hypothèses'!$E$4,0)</f>
        <v>75000</v>
      </c>
      <c r="W166" s="149">
        <f t="shared" si="6"/>
        <v>-30829.979</v>
      </c>
      <c r="X166" s="151">
        <f>S166*Facture_pour_Orange!$K$142+Fichier_de_calcul!Q166*Facture_pour_Orange!$K$144+Fichier_de_calcul!U166*Facture_pour_Orange!$K$172</f>
        <v>-16160.37673</v>
      </c>
      <c r="Y166" s="152"/>
      <c r="Z166" s="151">
        <f t="shared" si="2"/>
        <v>441629.4877</v>
      </c>
      <c r="AA166" s="149">
        <f t="shared" si="3"/>
        <v>79493.30778</v>
      </c>
      <c r="AB166" s="149">
        <f t="shared" si="4"/>
        <v>521122.7954</v>
      </c>
      <c r="AC166" s="150"/>
      <c r="AD166" s="153"/>
      <c r="AE166" s="154"/>
      <c r="AF166" s="155"/>
      <c r="AG166" s="155"/>
      <c r="AH166" s="160"/>
      <c r="AI166" s="155"/>
      <c r="AJ166" s="155"/>
      <c r="AK166" s="149"/>
      <c r="AL166" s="155"/>
      <c r="AM166" s="162"/>
      <c r="AN166" s="155"/>
      <c r="AO166" s="158"/>
      <c r="AP166" s="158"/>
      <c r="AQ166" s="158"/>
      <c r="AR166" s="152"/>
      <c r="AS166" s="152"/>
      <c r="AT166" s="152"/>
      <c r="AU166" s="152"/>
      <c r="AV166" s="152"/>
      <c r="AW166" s="152"/>
      <c r="AX166" s="152"/>
      <c r="AY166" s="152"/>
      <c r="AZ166" s="152"/>
      <c r="BA166" s="152"/>
      <c r="BB166" s="152"/>
      <c r="BC166" s="152"/>
      <c r="BD166" s="152"/>
      <c r="BE166" s="152"/>
      <c r="BF166" s="152"/>
      <c r="BG166" s="152"/>
      <c r="BH166" s="152"/>
      <c r="BI166" s="152"/>
      <c r="BJ166" s="152"/>
      <c r="BK166" s="152"/>
    </row>
    <row r="167" ht="10.5" customHeight="1">
      <c r="A167" s="144">
        <v>163.0</v>
      </c>
      <c r="B167" s="144" t="s">
        <v>555</v>
      </c>
      <c r="C167" s="144" t="s">
        <v>556</v>
      </c>
      <c r="D167" s="159" t="s">
        <v>557</v>
      </c>
      <c r="E167" s="146" t="s">
        <v>0</v>
      </c>
      <c r="F167" s="147"/>
      <c r="G167" s="149" t="s">
        <v>102</v>
      </c>
      <c r="H167" s="149"/>
      <c r="I167" s="149" t="s">
        <v>138</v>
      </c>
      <c r="J167" s="149" t="s">
        <v>0</v>
      </c>
      <c r="K167" s="149" t="s">
        <v>111</v>
      </c>
      <c r="L167" s="149" t="s">
        <v>38</v>
      </c>
      <c r="M167" s="149" t="s">
        <v>42</v>
      </c>
      <c r="N167" s="149">
        <v>1500.0</v>
      </c>
      <c r="O167" s="149" t="s">
        <v>30</v>
      </c>
      <c r="P167" s="150"/>
      <c r="Q167" s="149">
        <f>IFERROR(SUMPRODUCT((Price_Catalogue_Indexation!$O$5:$AS$5=Fichier_de_calcul!Q$4)*(Price_Catalogue_Indexation!$O$6:$AS$6=Fichier_de_calcul!$L167)*(Price_Catalogue_Indexation!$O$7:$AS$7=Fichier_de_calcul!$M167)*(Price_Catalogue_Indexation!$A$14:$A$219=Fichier_de_calcul!$O167)*(Price_Catalogue_Indexation!$C$14:$C$219=Fichier_de_calcul!$N167)*(Price_Catalogue_Indexation!$O$14:$AS$219)),0)</f>
        <v>43488.68451</v>
      </c>
      <c r="R167" s="149">
        <f>IFERROR(SUMPRODUCT((Price_Catalogue_Indexation!$O$5:$AS$5=Fichier_de_calcul!R$4)*(Price_Catalogue_Indexation!$O$6:$AS$6=Fichier_de_calcul!$L167)*(Price_Catalogue_Indexation!$O$7:$AS$7=Fichier_de_calcul!$M167)*(Price_Catalogue_Indexation!$A$14:$A$219=Fichier_de_calcul!$O167)*(Price_Catalogue_Indexation!$C$14:$C$219=Fichier_de_calcul!$N167)*(Price_Catalogue_Indexation!$O$14:$AS$219)),0)</f>
        <v>122153.2085</v>
      </c>
      <c r="S167" s="149">
        <f>IFERROR(SUMPRODUCT((Price_Catalogue_Indexation!$O$5:$AS$5=Fichier_de_calcul!S$4)*(Price_Catalogue_Indexation!$O$6:$AS$6=Fichier_de_calcul!$L167)*(Price_Catalogue_Indexation!$O$7:$AS$7=Fichier_de_calcul!$M167)*(Price_Catalogue_Indexation!$A$14:$A$219=Fichier_de_calcul!$O167)*(Price_Catalogue_Indexation!$C$14:$C$219=Fichier_de_calcul!$N167)*(Price_Catalogue_Indexation!$O$14:$AS$219)),0)</f>
        <v>221752.3697</v>
      </c>
      <c r="T167" s="150"/>
      <c r="U167" s="149">
        <f>IF(E167="YES",'Autres_hypothèses'!$E$3,0)</f>
        <v>26225.58067</v>
      </c>
      <c r="V167" s="149">
        <f>IF(J167="YES",'Autres_hypothèses'!$E$4,0)</f>
        <v>75000</v>
      </c>
      <c r="W167" s="149">
        <f t="shared" si="6"/>
        <v>-30829.979</v>
      </c>
      <c r="X167" s="151">
        <f>S167*Facture_pour_Orange!$K$142+Fichier_de_calcul!Q167*Facture_pour_Orange!$K$144+Fichier_de_calcul!U167*Facture_pour_Orange!$K$172</f>
        <v>-16160.37673</v>
      </c>
      <c r="Y167" s="152"/>
      <c r="Z167" s="151">
        <f t="shared" si="2"/>
        <v>441629.4877</v>
      </c>
      <c r="AA167" s="149">
        <f t="shared" si="3"/>
        <v>79493.30778</v>
      </c>
      <c r="AB167" s="149">
        <f t="shared" si="4"/>
        <v>521122.7954</v>
      </c>
      <c r="AC167" s="150"/>
      <c r="AD167" s="153"/>
      <c r="AE167" s="154"/>
      <c r="AF167" s="155"/>
      <c r="AG167" s="155"/>
      <c r="AH167" s="160"/>
      <c r="AI167" s="155"/>
      <c r="AJ167" s="155"/>
      <c r="AK167" s="149"/>
      <c r="AL167" s="155"/>
      <c r="AM167" s="162"/>
      <c r="AN167" s="155"/>
      <c r="AO167" s="158"/>
      <c r="AP167" s="158"/>
      <c r="AQ167" s="158"/>
      <c r="AR167" s="152"/>
      <c r="AS167" s="152"/>
      <c r="AT167" s="152"/>
      <c r="AU167" s="152"/>
      <c r="AV167" s="152"/>
      <c r="AW167" s="152"/>
      <c r="AX167" s="152"/>
      <c r="AY167" s="152"/>
      <c r="AZ167" s="152"/>
      <c r="BA167" s="152"/>
      <c r="BB167" s="152"/>
      <c r="BC167" s="152"/>
      <c r="BD167" s="152"/>
      <c r="BE167" s="152"/>
      <c r="BF167" s="152"/>
      <c r="BG167" s="152"/>
      <c r="BH167" s="152"/>
      <c r="BI167" s="152"/>
      <c r="BJ167" s="152"/>
      <c r="BK167" s="152"/>
    </row>
    <row r="168" ht="10.5" customHeight="1">
      <c r="A168" s="144">
        <v>164.0</v>
      </c>
      <c r="B168" s="144" t="s">
        <v>558</v>
      </c>
      <c r="C168" s="144" t="s">
        <v>559</v>
      </c>
      <c r="D168" s="145" t="s">
        <v>560</v>
      </c>
      <c r="E168" s="146" t="s">
        <v>0</v>
      </c>
      <c r="F168" s="147"/>
      <c r="G168" s="149" t="s">
        <v>102</v>
      </c>
      <c r="H168" s="149"/>
      <c r="I168" s="149" t="s">
        <v>138</v>
      </c>
      <c r="J168" s="149" t="s">
        <v>0</v>
      </c>
      <c r="K168" s="149" t="s">
        <v>111</v>
      </c>
      <c r="L168" s="149" t="s">
        <v>38</v>
      </c>
      <c r="M168" s="149" t="s">
        <v>42</v>
      </c>
      <c r="N168" s="149">
        <v>3000.0</v>
      </c>
      <c r="O168" s="149" t="s">
        <v>27</v>
      </c>
      <c r="P168" s="150"/>
      <c r="Q168" s="149">
        <f>IFERROR(SUMPRODUCT((Price_Catalogue_Indexation!$O$5:$AS$5=Fichier_de_calcul!Q$4)*(Price_Catalogue_Indexation!$O$6:$AS$6=Fichier_de_calcul!$L168)*(Price_Catalogue_Indexation!$O$7:$AS$7=Fichier_de_calcul!$M168)*(Price_Catalogue_Indexation!$A$14:$A$219=Fichier_de_calcul!$O168)*(Price_Catalogue_Indexation!$C$14:$C$219=Fichier_de_calcul!$N168)*(Price_Catalogue_Indexation!$O$14:$AS$219)),0)</f>
        <v>42991.17839</v>
      </c>
      <c r="R168" s="149">
        <f>IFERROR(SUMPRODUCT((Price_Catalogue_Indexation!$O$5:$AS$5=Fichier_de_calcul!R$4)*(Price_Catalogue_Indexation!$O$6:$AS$6=Fichier_de_calcul!$L168)*(Price_Catalogue_Indexation!$O$7:$AS$7=Fichier_de_calcul!$M168)*(Price_Catalogue_Indexation!$A$14:$A$219=Fichier_de_calcul!$O168)*(Price_Catalogue_Indexation!$C$14:$C$219=Fichier_de_calcul!$N168)*(Price_Catalogue_Indexation!$O$14:$AS$219)),0)</f>
        <v>225443.2731</v>
      </c>
      <c r="S168" s="149">
        <f>IFERROR(SUMPRODUCT((Price_Catalogue_Indexation!$O$5:$AS$5=Fichier_de_calcul!S$4)*(Price_Catalogue_Indexation!$O$6:$AS$6=Fichier_de_calcul!$L168)*(Price_Catalogue_Indexation!$O$7:$AS$7=Fichier_de_calcul!$M168)*(Price_Catalogue_Indexation!$A$14:$A$219=Fichier_de_calcul!$O168)*(Price_Catalogue_Indexation!$C$14:$C$219=Fichier_de_calcul!$N168)*(Price_Catalogue_Indexation!$O$14:$AS$219)),0)</f>
        <v>179536.6131</v>
      </c>
      <c r="T168" s="150"/>
      <c r="U168" s="149">
        <f>IF(E168="YES",'Autres_hypothèses'!$E$3,0)</f>
        <v>26225.58067</v>
      </c>
      <c r="V168" s="149">
        <f>IF(J168="YES",'Autres_hypothèses'!$E$4,0)</f>
        <v>75000</v>
      </c>
      <c r="W168" s="149">
        <f t="shared" si="6"/>
        <v>-30829.979</v>
      </c>
      <c r="X168" s="151">
        <f>S168*Facture_pour_Orange!$K$142+Fichier_de_calcul!Q168*Facture_pour_Orange!$K$144+Fichier_de_calcul!U168*Facture_pour_Orange!$K$172</f>
        <v>-15638.71794</v>
      </c>
      <c r="Y168" s="152"/>
      <c r="Z168" s="151">
        <f t="shared" si="2"/>
        <v>502727.9484</v>
      </c>
      <c r="AA168" s="149">
        <f t="shared" si="3"/>
        <v>90491.03071</v>
      </c>
      <c r="AB168" s="149">
        <f t="shared" si="4"/>
        <v>593218.9791</v>
      </c>
      <c r="AC168" s="150"/>
      <c r="AD168" s="153"/>
      <c r="AE168" s="154"/>
      <c r="AF168" s="155"/>
      <c r="AG168" s="155"/>
      <c r="AH168" s="160"/>
      <c r="AI168" s="155"/>
      <c r="AJ168" s="155"/>
      <c r="AK168" s="149"/>
      <c r="AL168" s="155"/>
      <c r="AM168" s="162"/>
      <c r="AN168" s="155"/>
      <c r="AO168" s="158"/>
      <c r="AP168" s="158"/>
      <c r="AQ168" s="158"/>
      <c r="AR168" s="152"/>
      <c r="AS168" s="152"/>
      <c r="AT168" s="152"/>
      <c r="AU168" s="152"/>
      <c r="AV168" s="152"/>
      <c r="AW168" s="152"/>
      <c r="AX168" s="152"/>
      <c r="AY168" s="152"/>
      <c r="AZ168" s="152"/>
      <c r="BA168" s="152"/>
      <c r="BB168" s="152"/>
      <c r="BC168" s="152"/>
      <c r="BD168" s="152"/>
      <c r="BE168" s="152"/>
      <c r="BF168" s="152"/>
      <c r="BG168" s="152"/>
      <c r="BH168" s="152"/>
      <c r="BI168" s="152"/>
      <c r="BJ168" s="152"/>
      <c r="BK168" s="152"/>
    </row>
    <row r="169" ht="10.5" customHeight="1">
      <c r="A169" s="144">
        <v>165.0</v>
      </c>
      <c r="B169" s="144" t="s">
        <v>561</v>
      </c>
      <c r="C169" s="144" t="s">
        <v>562</v>
      </c>
      <c r="D169" s="159" t="s">
        <v>563</v>
      </c>
      <c r="E169" s="146" t="s">
        <v>0</v>
      </c>
      <c r="F169" s="147"/>
      <c r="G169" s="149" t="s">
        <v>102</v>
      </c>
      <c r="H169" s="149"/>
      <c r="I169" s="149" t="s">
        <v>138</v>
      </c>
      <c r="J169" s="149" t="s">
        <v>0</v>
      </c>
      <c r="K169" s="149" t="s">
        <v>111</v>
      </c>
      <c r="L169" s="149" t="s">
        <v>38</v>
      </c>
      <c r="M169" s="149" t="s">
        <v>42</v>
      </c>
      <c r="N169" s="149">
        <v>1500.0</v>
      </c>
      <c r="O169" s="149" t="s">
        <v>25</v>
      </c>
      <c r="P169" s="150"/>
      <c r="Q169" s="149">
        <f>IFERROR(SUMPRODUCT((Price_Catalogue_Indexation!$O$5:$AS$5=Fichier_de_calcul!Q$4)*(Price_Catalogue_Indexation!$O$6:$AS$6=Fichier_de_calcul!$L169)*(Price_Catalogue_Indexation!$O$7:$AS$7=Fichier_de_calcul!$M169)*(Price_Catalogue_Indexation!$A$14:$A$219=Fichier_de_calcul!$O169)*(Price_Catalogue_Indexation!$C$14:$C$219=Fichier_de_calcul!$N169)*(Price_Catalogue_Indexation!$O$14:$AS$219)),0)</f>
        <v>91851.02964</v>
      </c>
      <c r="R169" s="149">
        <f>IFERROR(SUMPRODUCT((Price_Catalogue_Indexation!$O$5:$AS$5=Fichier_de_calcul!R$4)*(Price_Catalogue_Indexation!$O$6:$AS$6=Fichier_de_calcul!$L169)*(Price_Catalogue_Indexation!$O$7:$AS$7=Fichier_de_calcul!$M169)*(Price_Catalogue_Indexation!$A$14:$A$219=Fichier_de_calcul!$O169)*(Price_Catalogue_Indexation!$C$14:$C$219=Fichier_de_calcul!$N169)*(Price_Catalogue_Indexation!$O$14:$AS$219)),0)</f>
        <v>356486.4172</v>
      </c>
      <c r="S169" s="149">
        <f>IFERROR(SUMPRODUCT((Price_Catalogue_Indexation!$O$5:$AS$5=Fichier_de_calcul!S$4)*(Price_Catalogue_Indexation!$O$6:$AS$6=Fichier_de_calcul!$L169)*(Price_Catalogue_Indexation!$O$7:$AS$7=Fichier_de_calcul!$M169)*(Price_Catalogue_Indexation!$A$14:$A$219=Fichier_de_calcul!$O169)*(Price_Catalogue_Indexation!$C$14:$C$219=Fichier_de_calcul!$N169)*(Price_Catalogue_Indexation!$O$14:$AS$219)),0)</f>
        <v>326240.9848</v>
      </c>
      <c r="T169" s="150"/>
      <c r="U169" s="149">
        <f>IF(E169="YES",'Autres_hypothèses'!$E$3,0)</f>
        <v>26225.58067</v>
      </c>
      <c r="V169" s="149">
        <f>IF(J169="YES",'Autres_hypothèses'!$E$4,0)</f>
        <v>75000</v>
      </c>
      <c r="W169" s="149">
        <f t="shared" si="6"/>
        <v>-30829.979</v>
      </c>
      <c r="X169" s="151">
        <f>S169*Facture_pour_Orange!$K$142+Fichier_de_calcul!Q169*Facture_pour_Orange!$K$144+Fichier_de_calcul!U169*Facture_pour_Orange!$K$172</f>
        <v>-26877.73191</v>
      </c>
      <c r="Y169" s="152"/>
      <c r="Z169" s="151">
        <f t="shared" si="2"/>
        <v>818096.3015</v>
      </c>
      <c r="AA169" s="149">
        <f t="shared" si="3"/>
        <v>147257.3343</v>
      </c>
      <c r="AB169" s="149">
        <f t="shared" si="4"/>
        <v>965353.6357</v>
      </c>
      <c r="AC169" s="150"/>
      <c r="AD169" s="153"/>
      <c r="AE169" s="154"/>
      <c r="AF169" s="155"/>
      <c r="AG169" s="155"/>
      <c r="AH169" s="160"/>
      <c r="AI169" s="155"/>
      <c r="AJ169" s="155"/>
      <c r="AK169" s="149"/>
      <c r="AL169" s="155"/>
      <c r="AM169" s="162"/>
      <c r="AN169" s="155"/>
      <c r="AO169" s="158"/>
      <c r="AP169" s="158"/>
      <c r="AQ169" s="158"/>
      <c r="AR169" s="152"/>
      <c r="AS169" s="152"/>
      <c r="AT169" s="152"/>
      <c r="AU169" s="152"/>
      <c r="AV169" s="152"/>
      <c r="AW169" s="152"/>
      <c r="AX169" s="152"/>
      <c r="AY169" s="152"/>
      <c r="AZ169" s="152"/>
      <c r="BA169" s="152"/>
      <c r="BB169" s="152"/>
      <c r="BC169" s="152"/>
      <c r="BD169" s="152"/>
      <c r="BE169" s="152"/>
      <c r="BF169" s="152"/>
      <c r="BG169" s="152"/>
      <c r="BH169" s="152"/>
      <c r="BI169" s="152"/>
      <c r="BJ169" s="152"/>
      <c r="BK169" s="152"/>
    </row>
    <row r="170" ht="10.5" customHeight="1">
      <c r="A170" s="144">
        <v>166.0</v>
      </c>
      <c r="B170" s="144" t="s">
        <v>564</v>
      </c>
      <c r="C170" s="144" t="s">
        <v>565</v>
      </c>
      <c r="D170" s="159" t="s">
        <v>566</v>
      </c>
      <c r="E170" s="146" t="s">
        <v>0</v>
      </c>
      <c r="F170" s="147"/>
      <c r="G170" s="148" t="s">
        <v>102</v>
      </c>
      <c r="H170" s="148"/>
      <c r="I170" s="148" t="s">
        <v>138</v>
      </c>
      <c r="J170" s="148" t="s">
        <v>0</v>
      </c>
      <c r="K170" s="148" t="s">
        <v>111</v>
      </c>
      <c r="L170" s="148" t="s">
        <v>38</v>
      </c>
      <c r="M170" s="148" t="s">
        <v>42</v>
      </c>
      <c r="N170" s="148">
        <v>5500.0</v>
      </c>
      <c r="O170" s="149" t="s">
        <v>30</v>
      </c>
      <c r="P170" s="150"/>
      <c r="Q170" s="149">
        <f>IFERROR(SUMPRODUCT((Price_Catalogue_Indexation!$O$5:$AS$5=Fichier_de_calcul!Q$4)*(Price_Catalogue_Indexation!$O$6:$AS$6=Fichier_de_calcul!$L170)*(Price_Catalogue_Indexation!$O$7:$AS$7=Fichier_de_calcul!$M170)*(Price_Catalogue_Indexation!$A$14:$A$219=Fichier_de_calcul!$O170)*(Price_Catalogue_Indexation!$C$14:$C$219=Fichier_de_calcul!$N170)*(Price_Catalogue_Indexation!$O$14:$AS$219)),0)</f>
        <v>44342.27881</v>
      </c>
      <c r="R170" s="149">
        <f>IFERROR(SUMPRODUCT((Price_Catalogue_Indexation!$O$5:$AS$5=Fichier_de_calcul!R$4)*(Price_Catalogue_Indexation!$O$6:$AS$6=Fichier_de_calcul!$L170)*(Price_Catalogue_Indexation!$O$7:$AS$7=Fichier_de_calcul!$M170)*(Price_Catalogue_Indexation!$A$14:$A$219=Fichier_de_calcul!$O170)*(Price_Catalogue_Indexation!$C$14:$C$219=Fichier_de_calcul!$N170)*(Price_Catalogue_Indexation!$O$14:$AS$219)),0)</f>
        <v>398632.7819</v>
      </c>
      <c r="S170" s="149">
        <f>IFERROR(SUMPRODUCT((Price_Catalogue_Indexation!$O$5:$AS$5=Fichier_de_calcul!S$4)*(Price_Catalogue_Indexation!$O$6:$AS$6=Fichier_de_calcul!$L170)*(Price_Catalogue_Indexation!$O$7:$AS$7=Fichier_de_calcul!$M170)*(Price_Catalogue_Indexation!$A$14:$A$219=Fichier_de_calcul!$O170)*(Price_Catalogue_Indexation!$C$14:$C$219=Fichier_de_calcul!$N170)*(Price_Catalogue_Indexation!$O$14:$AS$219)),0)</f>
        <v>301367.5148</v>
      </c>
      <c r="T170" s="150"/>
      <c r="U170" s="149">
        <f>IF(E170="YES",'Autres_hypothèses'!$E$3,0)</f>
        <v>26225.58067</v>
      </c>
      <c r="V170" s="149">
        <f>IF(J170="YES",'Autres_hypothèses'!$E$4,0)</f>
        <v>75000</v>
      </c>
      <c r="W170" s="149">
        <f t="shared" si="6"/>
        <v>-30829.979</v>
      </c>
      <c r="X170" s="151">
        <f>S170*Facture_pour_Orange!$K$142+Fichier_de_calcul!Q170*Facture_pour_Orange!$K$144+Fichier_de_calcul!U170*Facture_pour_Orange!$K$172</f>
        <v>-17127.24705</v>
      </c>
      <c r="Y170" s="152"/>
      <c r="Z170" s="151">
        <f t="shared" si="2"/>
        <v>797610.9302</v>
      </c>
      <c r="AA170" s="149">
        <f t="shared" si="3"/>
        <v>143569.9674</v>
      </c>
      <c r="AB170" s="149">
        <f t="shared" si="4"/>
        <v>941180.8976</v>
      </c>
      <c r="AC170" s="150"/>
      <c r="AD170" s="153"/>
      <c r="AE170" s="154"/>
      <c r="AF170" s="155"/>
      <c r="AG170" s="155"/>
      <c r="AH170" s="160"/>
      <c r="AI170" s="155"/>
      <c r="AJ170" s="155"/>
      <c r="AK170" s="149"/>
      <c r="AL170" s="155"/>
      <c r="AM170" s="162"/>
      <c r="AN170" s="155"/>
      <c r="AO170" s="158"/>
      <c r="AP170" s="158"/>
      <c r="AQ170" s="158"/>
      <c r="AR170" s="152"/>
      <c r="AS170" s="152"/>
      <c r="AT170" s="152"/>
      <c r="AU170" s="152"/>
      <c r="AV170" s="152"/>
      <c r="AW170" s="152"/>
      <c r="AX170" s="152"/>
      <c r="AY170" s="152"/>
      <c r="AZ170" s="152"/>
      <c r="BA170" s="152"/>
      <c r="BB170" s="152"/>
      <c r="BC170" s="152"/>
      <c r="BD170" s="152"/>
      <c r="BE170" s="152"/>
      <c r="BF170" s="152"/>
      <c r="BG170" s="152"/>
      <c r="BH170" s="152"/>
      <c r="BI170" s="152"/>
      <c r="BJ170" s="152"/>
      <c r="BK170" s="152"/>
    </row>
    <row r="171" ht="10.5" customHeight="1">
      <c r="A171" s="144">
        <v>167.0</v>
      </c>
      <c r="B171" s="144" t="s">
        <v>567</v>
      </c>
      <c r="C171" s="144" t="s">
        <v>568</v>
      </c>
      <c r="D171" s="145" t="s">
        <v>569</v>
      </c>
      <c r="E171" s="146" t="s">
        <v>0</v>
      </c>
      <c r="F171" s="147"/>
      <c r="G171" s="149" t="s">
        <v>102</v>
      </c>
      <c r="H171" s="149"/>
      <c r="I171" s="149" t="s">
        <v>138</v>
      </c>
      <c r="J171" s="149" t="s">
        <v>0</v>
      </c>
      <c r="K171" s="149" t="s">
        <v>111</v>
      </c>
      <c r="L171" s="149" t="s">
        <v>38</v>
      </c>
      <c r="M171" s="149" t="s">
        <v>42</v>
      </c>
      <c r="N171" s="149">
        <v>2500.0</v>
      </c>
      <c r="O171" s="149" t="s">
        <v>30</v>
      </c>
      <c r="P171" s="150"/>
      <c r="Q171" s="149">
        <f>IFERROR(SUMPRODUCT((Price_Catalogue_Indexation!$O$5:$AS$5=Fichier_de_calcul!Q$4)*(Price_Catalogue_Indexation!$O$6:$AS$6=Fichier_de_calcul!$L171)*(Price_Catalogue_Indexation!$O$7:$AS$7=Fichier_de_calcul!$M171)*(Price_Catalogue_Indexation!$A$14:$A$219=Fichier_de_calcul!$O171)*(Price_Catalogue_Indexation!$C$14:$C$219=Fichier_de_calcul!$N171)*(Price_Catalogue_Indexation!$O$14:$AS$219)),0)</f>
        <v>43649.559</v>
      </c>
      <c r="R171" s="149">
        <f>IFERROR(SUMPRODUCT((Price_Catalogue_Indexation!$O$5:$AS$5=Fichier_de_calcul!R$4)*(Price_Catalogue_Indexation!$O$6:$AS$6=Fichier_de_calcul!$L171)*(Price_Catalogue_Indexation!$O$7:$AS$7=Fichier_de_calcul!$M171)*(Price_Catalogue_Indexation!$A$14:$A$219=Fichier_de_calcul!$O171)*(Price_Catalogue_Indexation!$C$14:$C$219=Fichier_de_calcul!$N171)*(Price_Catalogue_Indexation!$O$14:$AS$219)),0)</f>
        <v>191256.5879</v>
      </c>
      <c r="S171" s="149">
        <f>IFERROR(SUMPRODUCT((Price_Catalogue_Indexation!$O$5:$AS$5=Fichier_de_calcul!S$4)*(Price_Catalogue_Indexation!$O$6:$AS$6=Fichier_de_calcul!$L171)*(Price_Catalogue_Indexation!$O$7:$AS$7=Fichier_de_calcul!$M171)*(Price_Catalogue_Indexation!$A$14:$A$219=Fichier_de_calcul!$O171)*(Price_Catalogue_Indexation!$C$14:$C$219=Fichier_de_calcul!$N171)*(Price_Catalogue_Indexation!$O$14:$AS$219)),0)</f>
        <v>238927.1412</v>
      </c>
      <c r="T171" s="150"/>
      <c r="U171" s="149">
        <f>IF(E171="YES",'Autres_hypothèses'!$E$3,0)</f>
        <v>26225.58067</v>
      </c>
      <c r="V171" s="149">
        <f>IF(J171="YES",'Autres_hypothèses'!$E$4,0)</f>
        <v>75000</v>
      </c>
      <c r="W171" s="149">
        <f t="shared" si="6"/>
        <v>-30829.979</v>
      </c>
      <c r="X171" s="151">
        <f>S171*Facture_pour_Orange!$K$142+Fichier_de_calcul!Q171*Facture_pour_Orange!$K$144+Fichier_de_calcul!U171*Facture_pour_Orange!$K$172</f>
        <v>-16364.29935</v>
      </c>
      <c r="Y171" s="152"/>
      <c r="Z171" s="151">
        <f t="shared" si="2"/>
        <v>527864.5904</v>
      </c>
      <c r="AA171" s="149">
        <f t="shared" si="3"/>
        <v>95015.62628</v>
      </c>
      <c r="AB171" s="149">
        <f t="shared" si="4"/>
        <v>622880.2167</v>
      </c>
      <c r="AC171" s="150"/>
      <c r="AD171" s="153"/>
      <c r="AE171" s="154"/>
      <c r="AF171" s="155"/>
      <c r="AG171" s="155"/>
      <c r="AH171" s="160"/>
      <c r="AI171" s="155"/>
      <c r="AJ171" s="155"/>
      <c r="AK171" s="149"/>
      <c r="AL171" s="155"/>
      <c r="AM171" s="162"/>
      <c r="AN171" s="155"/>
      <c r="AO171" s="158"/>
      <c r="AP171" s="158"/>
      <c r="AQ171" s="158"/>
      <c r="AR171" s="152"/>
      <c r="AS171" s="152"/>
      <c r="AT171" s="152"/>
      <c r="AU171" s="152"/>
      <c r="AV171" s="152"/>
      <c r="AW171" s="152"/>
      <c r="AX171" s="152"/>
      <c r="AY171" s="152"/>
      <c r="AZ171" s="152"/>
      <c r="BA171" s="152"/>
      <c r="BB171" s="152"/>
      <c r="BC171" s="152"/>
      <c r="BD171" s="152"/>
      <c r="BE171" s="152"/>
      <c r="BF171" s="152"/>
      <c r="BG171" s="152"/>
      <c r="BH171" s="152"/>
      <c r="BI171" s="152"/>
      <c r="BJ171" s="152"/>
      <c r="BK171" s="152"/>
    </row>
    <row r="172" ht="10.5" customHeight="1">
      <c r="A172" s="144">
        <v>168.0</v>
      </c>
      <c r="B172" s="144" t="s">
        <v>570</v>
      </c>
      <c r="C172" s="144" t="s">
        <v>571</v>
      </c>
      <c r="D172" s="159" t="s">
        <v>572</v>
      </c>
      <c r="E172" s="146" t="s">
        <v>0</v>
      </c>
      <c r="F172" s="147"/>
      <c r="G172" s="149" t="s">
        <v>102</v>
      </c>
      <c r="H172" s="149"/>
      <c r="I172" s="149" t="s">
        <v>138</v>
      </c>
      <c r="J172" s="149" t="s">
        <v>0</v>
      </c>
      <c r="K172" s="149" t="s">
        <v>111</v>
      </c>
      <c r="L172" s="149" t="s">
        <v>38</v>
      </c>
      <c r="M172" s="149" t="s">
        <v>42</v>
      </c>
      <c r="N172" s="149">
        <v>2000.0</v>
      </c>
      <c r="O172" s="149" t="s">
        <v>30</v>
      </c>
      <c r="P172" s="150"/>
      <c r="Q172" s="149">
        <f>IFERROR(SUMPRODUCT((Price_Catalogue_Indexation!$O$5:$AS$5=Fichier_de_calcul!Q$4)*(Price_Catalogue_Indexation!$O$6:$AS$6=Fichier_de_calcul!$L172)*(Price_Catalogue_Indexation!$O$7:$AS$7=Fichier_de_calcul!$M172)*(Price_Catalogue_Indexation!$A$14:$A$219=Fichier_de_calcul!$O172)*(Price_Catalogue_Indexation!$C$14:$C$219=Fichier_de_calcul!$N172)*(Price_Catalogue_Indexation!$O$14:$AS$219)),0)</f>
        <v>43552.07308</v>
      </c>
      <c r="R172" s="149">
        <f>IFERROR(SUMPRODUCT((Price_Catalogue_Indexation!$O$5:$AS$5=Fichier_de_calcul!R$4)*(Price_Catalogue_Indexation!$O$6:$AS$6=Fichier_de_calcul!$L172)*(Price_Catalogue_Indexation!$O$7:$AS$7=Fichier_de_calcul!$M172)*(Price_Catalogue_Indexation!$A$14:$A$219=Fichier_de_calcul!$O172)*(Price_Catalogue_Indexation!$C$14:$C$219=Fichier_de_calcul!$N172)*(Price_Catalogue_Indexation!$O$14:$AS$219)),0)</f>
        <v>156709.8419</v>
      </c>
      <c r="S172" s="149">
        <f>IFERROR(SUMPRODUCT((Price_Catalogue_Indexation!$O$5:$AS$5=Fichier_de_calcul!S$4)*(Price_Catalogue_Indexation!$O$6:$AS$6=Fichier_de_calcul!$L172)*(Price_Catalogue_Indexation!$O$7:$AS$7=Fichier_de_calcul!$M172)*(Price_Catalogue_Indexation!$A$14:$A$219=Fichier_de_calcul!$O172)*(Price_Catalogue_Indexation!$C$14:$C$219=Fichier_de_calcul!$N172)*(Price_Catalogue_Indexation!$O$14:$AS$219)),0)</f>
        <v>227830.723</v>
      </c>
      <c r="T172" s="150"/>
      <c r="U172" s="149">
        <f>IF(E172="YES",'Autres_hypothèses'!$E$3,0)</f>
        <v>26225.58067</v>
      </c>
      <c r="V172" s="149">
        <f>IF(J172="YES",'Autres_hypothèses'!$E$4,0)</f>
        <v>75000</v>
      </c>
      <c r="W172" s="149">
        <f t="shared" si="6"/>
        <v>-30829.979</v>
      </c>
      <c r="X172" s="151">
        <f>S172*Facture_pour_Orange!$K$142+Fichier_de_calcul!Q172*Facture_pour_Orange!$K$144+Fichier_de_calcul!U172*Facture_pour_Orange!$K$172</f>
        <v>-16233.83798</v>
      </c>
      <c r="Y172" s="152"/>
      <c r="Z172" s="151">
        <f t="shared" si="2"/>
        <v>482254.4017</v>
      </c>
      <c r="AA172" s="149">
        <f t="shared" si="3"/>
        <v>86805.79231</v>
      </c>
      <c r="AB172" s="149">
        <f t="shared" si="4"/>
        <v>569060.194</v>
      </c>
      <c r="AC172" s="150"/>
      <c r="AD172" s="153"/>
      <c r="AE172" s="154"/>
      <c r="AF172" s="155"/>
      <c r="AG172" s="155"/>
      <c r="AH172" s="160"/>
      <c r="AI172" s="155"/>
      <c r="AJ172" s="155"/>
      <c r="AK172" s="149"/>
      <c r="AL172" s="155"/>
      <c r="AM172" s="162"/>
      <c r="AN172" s="155"/>
      <c r="AO172" s="158"/>
      <c r="AP172" s="158"/>
      <c r="AQ172" s="158"/>
      <c r="AR172" s="152"/>
      <c r="AS172" s="152"/>
      <c r="AT172" s="152"/>
      <c r="AU172" s="152"/>
      <c r="AV172" s="152"/>
      <c r="AW172" s="152"/>
      <c r="AX172" s="152"/>
      <c r="AY172" s="152"/>
      <c r="AZ172" s="152"/>
      <c r="BA172" s="152"/>
      <c r="BB172" s="152"/>
      <c r="BC172" s="152"/>
      <c r="BD172" s="152"/>
      <c r="BE172" s="152"/>
      <c r="BF172" s="152"/>
      <c r="BG172" s="152"/>
      <c r="BH172" s="152"/>
      <c r="BI172" s="152"/>
      <c r="BJ172" s="152"/>
      <c r="BK172" s="152"/>
    </row>
    <row r="173" ht="10.5" customHeight="1">
      <c r="A173" s="144">
        <v>169.0</v>
      </c>
      <c r="B173" s="144" t="s">
        <v>573</v>
      </c>
      <c r="C173" s="144" t="s">
        <v>574</v>
      </c>
      <c r="D173" s="159" t="s">
        <v>575</v>
      </c>
      <c r="E173" s="146" t="s">
        <v>0</v>
      </c>
      <c r="F173" s="147"/>
      <c r="G173" s="149" t="s">
        <v>102</v>
      </c>
      <c r="H173" s="149"/>
      <c r="I173" s="149" t="s">
        <v>138</v>
      </c>
      <c r="J173" s="149" t="s">
        <v>0</v>
      </c>
      <c r="K173" s="149" t="s">
        <v>111</v>
      </c>
      <c r="L173" s="149" t="s">
        <v>38</v>
      </c>
      <c r="M173" s="149" t="s">
        <v>42</v>
      </c>
      <c r="N173" s="149">
        <v>3500.0</v>
      </c>
      <c r="O173" s="149" t="s">
        <v>27</v>
      </c>
      <c r="P173" s="150"/>
      <c r="Q173" s="149">
        <f>IFERROR(SUMPRODUCT((Price_Catalogue_Indexation!$O$5:$AS$5=Fichier_de_calcul!Q$4)*(Price_Catalogue_Indexation!$O$6:$AS$6=Fichier_de_calcul!$L173)*(Price_Catalogue_Indexation!$O$7:$AS$7=Fichier_de_calcul!$M173)*(Price_Catalogue_Indexation!$A$14:$A$219=Fichier_de_calcul!$O173)*(Price_Catalogue_Indexation!$C$14:$C$219=Fichier_de_calcul!$N173)*(Price_Catalogue_Indexation!$O$14:$AS$219)),0)</f>
        <v>43056.18596</v>
      </c>
      <c r="R173" s="149">
        <f>IFERROR(SUMPRODUCT((Price_Catalogue_Indexation!$O$5:$AS$5=Fichier_de_calcul!R$4)*(Price_Catalogue_Indexation!$O$6:$AS$6=Fichier_de_calcul!$L173)*(Price_Catalogue_Indexation!$O$7:$AS$7=Fichier_de_calcul!$M173)*(Price_Catalogue_Indexation!$A$14:$A$219=Fichier_de_calcul!$O173)*(Price_Catalogue_Indexation!$C$14:$C$219=Fichier_de_calcul!$N173)*(Price_Catalogue_Indexation!$O$14:$AS$219)),0)</f>
        <v>259992.2136</v>
      </c>
      <c r="S173" s="149">
        <f>IFERROR(SUMPRODUCT((Price_Catalogue_Indexation!$O$5:$AS$5=Fichier_de_calcul!S$4)*(Price_Catalogue_Indexation!$O$6:$AS$6=Fichier_de_calcul!$L173)*(Price_Catalogue_Indexation!$O$7:$AS$7=Fichier_de_calcul!$M173)*(Price_Catalogue_Indexation!$A$14:$A$219=Fichier_de_calcul!$O173)*(Price_Catalogue_Indexation!$C$14:$C$219=Fichier_de_calcul!$N173)*(Price_Catalogue_Indexation!$O$14:$AS$219)),0)</f>
        <v>182873.6642</v>
      </c>
      <c r="T173" s="150"/>
      <c r="U173" s="149">
        <f>IF(E173="YES",'Autres_hypothèses'!$E$3,0)</f>
        <v>26225.58067</v>
      </c>
      <c r="V173" s="149">
        <f>IF(J173="YES",'Autres_hypothèses'!$E$4,0)</f>
        <v>75000</v>
      </c>
      <c r="W173" s="149">
        <f t="shared" si="6"/>
        <v>-30829.979</v>
      </c>
      <c r="X173" s="151">
        <f>S173*Facture_pour_Orange!$K$142+Fichier_de_calcul!Q173*Facture_pour_Orange!$K$144+Fichier_de_calcul!U173*Facture_pour_Orange!$K$172</f>
        <v>-15685.08997</v>
      </c>
      <c r="Y173" s="152"/>
      <c r="Z173" s="151">
        <f t="shared" si="2"/>
        <v>540632.5755</v>
      </c>
      <c r="AA173" s="149">
        <f t="shared" si="3"/>
        <v>97313.86359</v>
      </c>
      <c r="AB173" s="149">
        <f t="shared" si="4"/>
        <v>637946.4391</v>
      </c>
      <c r="AC173" s="150"/>
      <c r="AD173" s="153"/>
      <c r="AE173" s="154"/>
      <c r="AF173" s="155"/>
      <c r="AG173" s="155"/>
      <c r="AH173" s="160"/>
      <c r="AI173" s="155"/>
      <c r="AJ173" s="155"/>
      <c r="AK173" s="149"/>
      <c r="AL173" s="155"/>
      <c r="AM173" s="162"/>
      <c r="AN173" s="155"/>
      <c r="AO173" s="158"/>
      <c r="AP173" s="158"/>
      <c r="AQ173" s="158"/>
      <c r="AR173" s="152"/>
      <c r="AS173" s="152"/>
      <c r="AT173" s="152"/>
      <c r="AU173" s="152"/>
      <c r="AV173" s="152"/>
      <c r="AW173" s="152"/>
      <c r="AX173" s="152"/>
      <c r="AY173" s="152"/>
      <c r="AZ173" s="152"/>
      <c r="BA173" s="152"/>
      <c r="BB173" s="152"/>
      <c r="BC173" s="152"/>
      <c r="BD173" s="152"/>
      <c r="BE173" s="152"/>
      <c r="BF173" s="152"/>
      <c r="BG173" s="152"/>
      <c r="BH173" s="152"/>
      <c r="BI173" s="152"/>
      <c r="BJ173" s="152"/>
      <c r="BK173" s="152"/>
    </row>
    <row r="174" ht="10.5" customHeight="1">
      <c r="A174" s="144">
        <v>170.0</v>
      </c>
      <c r="B174" s="144" t="s">
        <v>576</v>
      </c>
      <c r="C174" s="144" t="s">
        <v>577</v>
      </c>
      <c r="D174" s="145" t="s">
        <v>578</v>
      </c>
      <c r="E174" s="146" t="s">
        <v>0</v>
      </c>
      <c r="F174" s="147"/>
      <c r="G174" s="149" t="s">
        <v>102</v>
      </c>
      <c r="H174" s="149"/>
      <c r="I174" s="149" t="s">
        <v>138</v>
      </c>
      <c r="J174" s="149" t="s">
        <v>0</v>
      </c>
      <c r="K174" s="149" t="s">
        <v>111</v>
      </c>
      <c r="L174" s="149" t="s">
        <v>38</v>
      </c>
      <c r="M174" s="149" t="s">
        <v>42</v>
      </c>
      <c r="N174" s="149">
        <v>3000.0</v>
      </c>
      <c r="O174" s="149" t="s">
        <v>30</v>
      </c>
      <c r="P174" s="150"/>
      <c r="Q174" s="149">
        <f>IFERROR(SUMPRODUCT((Price_Catalogue_Indexation!$O$5:$AS$5=Fichier_de_calcul!Q$4)*(Price_Catalogue_Indexation!$O$6:$AS$6=Fichier_de_calcul!$L174)*(Price_Catalogue_Indexation!$O$7:$AS$7=Fichier_de_calcul!$M174)*(Price_Catalogue_Indexation!$A$14:$A$219=Fichier_de_calcul!$O174)*(Price_Catalogue_Indexation!$C$14:$C$219=Fichier_de_calcul!$N174)*(Price_Catalogue_Indexation!$O$14:$AS$219)),0)</f>
        <v>43712.60131</v>
      </c>
      <c r="R174" s="149">
        <f>IFERROR(SUMPRODUCT((Price_Catalogue_Indexation!$O$5:$AS$5=Fichier_de_calcul!R$4)*(Price_Catalogue_Indexation!$O$6:$AS$6=Fichier_de_calcul!$L174)*(Price_Catalogue_Indexation!$O$7:$AS$7=Fichier_de_calcul!$M174)*(Price_Catalogue_Indexation!$A$14:$A$219=Fichier_de_calcul!$O174)*(Price_Catalogue_Indexation!$C$14:$C$219=Fichier_de_calcul!$N174)*(Price_Catalogue_Indexation!$O$14:$AS$219)),0)</f>
        <v>225810.1148</v>
      </c>
      <c r="S174" s="149">
        <f>IFERROR(SUMPRODUCT((Price_Catalogue_Indexation!$O$5:$AS$5=Fichier_de_calcul!S$4)*(Price_Catalogue_Indexation!$O$6:$AS$6=Fichier_de_calcul!$L174)*(Price_Catalogue_Indexation!$O$7:$AS$7=Fichier_de_calcul!$M174)*(Price_Catalogue_Indexation!$A$14:$A$219=Fichier_de_calcul!$O174)*(Price_Catalogue_Indexation!$C$14:$C$219=Fichier_de_calcul!$N174)*(Price_Catalogue_Indexation!$O$14:$AS$219)),0)</f>
        <v>244625.3379</v>
      </c>
      <c r="T174" s="150"/>
      <c r="U174" s="149">
        <f>IF(E174="YES",'Autres_hypothèses'!$E$3,0)</f>
        <v>26225.58067</v>
      </c>
      <c r="V174" s="149">
        <f>IF(J174="YES",'Autres_hypothèses'!$E$4,0)</f>
        <v>75000</v>
      </c>
      <c r="W174" s="149">
        <f t="shared" si="6"/>
        <v>-30829.979</v>
      </c>
      <c r="X174" s="151">
        <f>S174*Facture_pour_Orange!$K$142+Fichier_de_calcul!Q174*Facture_pour_Orange!$K$144+Fichier_de_calcul!U174*Facture_pour_Orange!$K$172</f>
        <v>-16433.88978</v>
      </c>
      <c r="Y174" s="152"/>
      <c r="Z174" s="151">
        <f t="shared" si="2"/>
        <v>568109.7659</v>
      </c>
      <c r="AA174" s="149">
        <f t="shared" si="3"/>
        <v>102259.7579</v>
      </c>
      <c r="AB174" s="149">
        <f t="shared" si="4"/>
        <v>670369.5238</v>
      </c>
      <c r="AC174" s="150"/>
      <c r="AD174" s="153"/>
      <c r="AE174" s="154"/>
      <c r="AF174" s="155"/>
      <c r="AG174" s="155"/>
      <c r="AH174" s="160"/>
      <c r="AI174" s="155"/>
      <c r="AJ174" s="155"/>
      <c r="AK174" s="149"/>
      <c r="AL174" s="155"/>
      <c r="AM174" s="162"/>
      <c r="AN174" s="155"/>
      <c r="AO174" s="158"/>
      <c r="AP174" s="158"/>
      <c r="AQ174" s="158"/>
      <c r="AR174" s="152"/>
      <c r="AS174" s="152"/>
      <c r="AT174" s="152"/>
      <c r="AU174" s="152"/>
      <c r="AV174" s="152"/>
      <c r="AW174" s="152"/>
      <c r="AX174" s="152"/>
      <c r="AY174" s="152"/>
      <c r="AZ174" s="152"/>
      <c r="BA174" s="152"/>
      <c r="BB174" s="152"/>
      <c r="BC174" s="152"/>
      <c r="BD174" s="152"/>
      <c r="BE174" s="152"/>
      <c r="BF174" s="152"/>
      <c r="BG174" s="152"/>
      <c r="BH174" s="152"/>
      <c r="BI174" s="152"/>
      <c r="BJ174" s="152"/>
      <c r="BK174" s="152"/>
    </row>
    <row r="175" ht="10.5" customHeight="1">
      <c r="A175" s="144">
        <v>171.0</v>
      </c>
      <c r="B175" s="144" t="s">
        <v>579</v>
      </c>
      <c r="C175" s="144" t="s">
        <v>580</v>
      </c>
      <c r="D175" s="159" t="s">
        <v>581</v>
      </c>
      <c r="E175" s="146" t="s">
        <v>0</v>
      </c>
      <c r="F175" s="147"/>
      <c r="G175" s="149" t="s">
        <v>102</v>
      </c>
      <c r="H175" s="149"/>
      <c r="I175" s="149" t="s">
        <v>138</v>
      </c>
      <c r="J175" s="149" t="s">
        <v>0</v>
      </c>
      <c r="K175" s="149" t="s">
        <v>103</v>
      </c>
      <c r="L175" s="149" t="s">
        <v>16</v>
      </c>
      <c r="M175" s="149" t="s">
        <v>15</v>
      </c>
      <c r="N175" s="149">
        <v>6000.0</v>
      </c>
      <c r="O175" s="149" t="s">
        <v>30</v>
      </c>
      <c r="P175" s="150"/>
      <c r="Q175" s="149">
        <f>IFERROR(SUMPRODUCT((Price_Catalogue_Indexation!$O$5:$AS$5=Fichier_de_calcul!Q$4)*(Price_Catalogue_Indexation!$O$6:$AS$6=Fichier_de_calcul!$L175)*(Price_Catalogue_Indexation!$O$7:$AS$7=Fichier_de_calcul!$M175)*(Price_Catalogue_Indexation!$A$14:$A$219=Fichier_de_calcul!$O175)*(Price_Catalogue_Indexation!$C$14:$C$219=Fichier_de_calcul!$N175)*(Price_Catalogue_Indexation!$O$14:$AS$219)),0)</f>
        <v>44785.79774</v>
      </c>
      <c r="R175" s="149">
        <f>IFERROR(SUMPRODUCT((Price_Catalogue_Indexation!$O$5:$AS$5=Fichier_de_calcul!R$4)*(Price_Catalogue_Indexation!$O$6:$AS$6=Fichier_de_calcul!$L175)*(Price_Catalogue_Indexation!$O$7:$AS$7=Fichier_de_calcul!$M175)*(Price_Catalogue_Indexation!$A$14:$A$219=Fichier_de_calcul!$O175)*(Price_Catalogue_Indexation!$C$14:$C$219=Fichier_de_calcul!$N175)*(Price_Catalogue_Indexation!$O$14:$AS$219)),0)</f>
        <v>554230.5662</v>
      </c>
      <c r="S175" s="149">
        <f>IFERROR(SUMPRODUCT((Price_Catalogue_Indexation!$O$5:$AS$5=Fichier_de_calcul!S$4)*(Price_Catalogue_Indexation!$O$6:$AS$6=Fichier_de_calcul!$L175)*(Price_Catalogue_Indexation!$O$7:$AS$7=Fichier_de_calcul!$M175)*(Price_Catalogue_Indexation!$A$14:$A$219=Fichier_de_calcul!$O175)*(Price_Catalogue_Indexation!$C$14:$C$219=Fichier_de_calcul!$N175)*(Price_Catalogue_Indexation!$O$14:$AS$219)),0)</f>
        <v>338830.5951</v>
      </c>
      <c r="T175" s="150"/>
      <c r="U175" s="149">
        <f>IF(E175="YES",'Autres_hypothèses'!$E$3,0)</f>
        <v>26225.58067</v>
      </c>
      <c r="V175" s="149">
        <f>IF(J175="YES",'Autres_hypothèses'!$E$4,0)</f>
        <v>75000</v>
      </c>
      <c r="W175" s="149">
        <f t="shared" si="6"/>
        <v>-30829.979</v>
      </c>
      <c r="X175" s="151">
        <f>S175*Facture_pour_Orange!$K$142+Fichier_de_calcul!Q175*Facture_pour_Orange!$K$144+Fichier_de_calcul!U175*Facture_pour_Orange!$K$172</f>
        <v>-17590.58163</v>
      </c>
      <c r="Y175" s="152"/>
      <c r="Z175" s="151">
        <f t="shared" si="2"/>
        <v>990651.979</v>
      </c>
      <c r="AA175" s="149">
        <f t="shared" si="3"/>
        <v>178317.3562</v>
      </c>
      <c r="AB175" s="149">
        <f t="shared" si="4"/>
        <v>1168969.335</v>
      </c>
      <c r="AC175" s="150"/>
      <c r="AD175" s="153"/>
      <c r="AE175" s="154"/>
      <c r="AF175" s="155"/>
      <c r="AG175" s="155"/>
      <c r="AH175" s="160"/>
      <c r="AI175" s="155"/>
      <c r="AJ175" s="155"/>
      <c r="AK175" s="149"/>
      <c r="AL175" s="155"/>
      <c r="AM175" s="162"/>
      <c r="AN175" s="155"/>
      <c r="AO175" s="158"/>
      <c r="AP175" s="158"/>
      <c r="AQ175" s="158"/>
      <c r="AR175" s="152"/>
      <c r="AS175" s="152"/>
      <c r="AT175" s="152"/>
      <c r="AU175" s="152"/>
      <c r="AV175" s="152"/>
      <c r="AW175" s="152"/>
      <c r="AX175" s="152"/>
      <c r="AY175" s="152"/>
      <c r="AZ175" s="152"/>
      <c r="BA175" s="152"/>
      <c r="BB175" s="152"/>
      <c r="BC175" s="152"/>
      <c r="BD175" s="152"/>
      <c r="BE175" s="152"/>
      <c r="BF175" s="152"/>
      <c r="BG175" s="152"/>
      <c r="BH175" s="152"/>
      <c r="BI175" s="152"/>
      <c r="BJ175" s="152"/>
      <c r="BK175" s="152"/>
    </row>
    <row r="176" ht="10.5" customHeight="1">
      <c r="A176" s="144">
        <v>172.0</v>
      </c>
      <c r="B176" s="144" t="s">
        <v>582</v>
      </c>
      <c r="C176" s="144" t="s">
        <v>583</v>
      </c>
      <c r="D176" s="159" t="s">
        <v>584</v>
      </c>
      <c r="E176" s="146" t="s">
        <v>0</v>
      </c>
      <c r="F176" s="147"/>
      <c r="G176" s="149" t="s">
        <v>102</v>
      </c>
      <c r="H176" s="149"/>
      <c r="I176" s="149" t="s">
        <v>138</v>
      </c>
      <c r="J176" s="149" t="s">
        <v>0</v>
      </c>
      <c r="K176" s="149" t="s">
        <v>111</v>
      </c>
      <c r="L176" s="149" t="s">
        <v>38</v>
      </c>
      <c r="M176" s="149" t="s">
        <v>585</v>
      </c>
      <c r="N176" s="149">
        <v>3000.0</v>
      </c>
      <c r="O176" s="149" t="s">
        <v>30</v>
      </c>
      <c r="P176" s="150"/>
      <c r="Q176" s="149">
        <f>IFERROR(SUMPRODUCT((Price_Catalogue_Indexation!$O$5:$AS$5=Fichier_de_calcul!Q$4)*(Price_Catalogue_Indexation!$O$6:$AS$6=Fichier_de_calcul!$L176)*(Price_Catalogue_Indexation!$O$7:$AS$7=Fichier_de_calcul!$M176)*(Price_Catalogue_Indexation!$A$14:$A$219=Fichier_de_calcul!$O176)*(Price_Catalogue_Indexation!$C$14:$C$219=Fichier_de_calcul!$N176)*(Price_Catalogue_Indexation!$O$14:$AS$219)),0)</f>
        <v>43712.60131</v>
      </c>
      <c r="R176" s="149">
        <f>IFERROR(SUMPRODUCT((Price_Catalogue_Indexation!$O$5:$AS$5=Fichier_de_calcul!R$4)*(Price_Catalogue_Indexation!$O$6:$AS$6=Fichier_de_calcul!$L176)*(Price_Catalogue_Indexation!$O$7:$AS$7=Fichier_de_calcul!$M176)*(Price_Catalogue_Indexation!$A$14:$A$219=Fichier_de_calcul!$O176)*(Price_Catalogue_Indexation!$C$14:$C$219=Fichier_de_calcul!$N176)*(Price_Catalogue_Indexation!$O$14:$AS$219)),0)</f>
        <v>225810.1148</v>
      </c>
      <c r="S176" s="149">
        <f>IFERROR(SUMPRODUCT((Price_Catalogue_Indexation!$O$5:$AS$5=Fichier_de_calcul!S$4)*(Price_Catalogue_Indexation!$O$6:$AS$6=Fichier_de_calcul!$L176)*(Price_Catalogue_Indexation!$O$7:$AS$7=Fichier_de_calcul!$M176)*(Price_Catalogue_Indexation!$A$14:$A$219=Fichier_de_calcul!$O176)*(Price_Catalogue_Indexation!$C$14:$C$219=Fichier_de_calcul!$N176)*(Price_Catalogue_Indexation!$O$14:$AS$219)),0)</f>
        <v>244625.3379</v>
      </c>
      <c r="T176" s="150"/>
      <c r="U176" s="149">
        <f>IF(E176="YES",'Autres_hypothèses'!$E$3,0)</f>
        <v>26225.58067</v>
      </c>
      <c r="V176" s="149">
        <f>IF(J176="YES",'Autres_hypothèses'!$E$4,0)</f>
        <v>75000</v>
      </c>
      <c r="W176" s="149">
        <f t="shared" si="6"/>
        <v>-30829.979</v>
      </c>
      <c r="X176" s="151">
        <f>S176*Facture_pour_Orange!$K$142+Fichier_de_calcul!Q176*Facture_pour_Orange!$K$144+Fichier_de_calcul!U176*Facture_pour_Orange!$K$172</f>
        <v>-16433.88978</v>
      </c>
      <c r="Y176" s="152"/>
      <c r="Z176" s="151">
        <f t="shared" si="2"/>
        <v>568109.7659</v>
      </c>
      <c r="AA176" s="149">
        <f t="shared" si="3"/>
        <v>102259.7579</v>
      </c>
      <c r="AB176" s="149">
        <f t="shared" si="4"/>
        <v>670369.5238</v>
      </c>
      <c r="AC176" s="150"/>
      <c r="AD176" s="153"/>
      <c r="AE176" s="154"/>
      <c r="AF176" s="155"/>
      <c r="AG176" s="155"/>
      <c r="AH176" s="160"/>
      <c r="AI176" s="155"/>
      <c r="AJ176" s="155"/>
      <c r="AK176" s="149"/>
      <c r="AL176" s="155"/>
      <c r="AM176" s="162"/>
      <c r="AN176" s="155"/>
      <c r="AO176" s="158"/>
      <c r="AP176" s="158"/>
      <c r="AQ176" s="158"/>
      <c r="AR176" s="152"/>
      <c r="AS176" s="152"/>
      <c r="AT176" s="152"/>
      <c r="AU176" s="152"/>
      <c r="AV176" s="152"/>
      <c r="AW176" s="152"/>
      <c r="AX176" s="152"/>
      <c r="AY176" s="152"/>
      <c r="AZ176" s="152"/>
      <c r="BA176" s="152"/>
      <c r="BB176" s="152"/>
      <c r="BC176" s="152"/>
      <c r="BD176" s="152"/>
      <c r="BE176" s="152"/>
      <c r="BF176" s="152"/>
      <c r="BG176" s="152"/>
      <c r="BH176" s="152"/>
      <c r="BI176" s="152"/>
      <c r="BJ176" s="152"/>
      <c r="BK176" s="152"/>
    </row>
    <row r="177" ht="10.5" customHeight="1">
      <c r="A177" s="144">
        <v>173.0</v>
      </c>
      <c r="B177" s="144" t="s">
        <v>586</v>
      </c>
      <c r="C177" s="144" t="s">
        <v>587</v>
      </c>
      <c r="D177" s="145" t="s">
        <v>588</v>
      </c>
      <c r="E177" s="146" t="s">
        <v>0</v>
      </c>
      <c r="F177" s="147"/>
      <c r="G177" s="149" t="s">
        <v>102</v>
      </c>
      <c r="H177" s="149"/>
      <c r="I177" s="149" t="s">
        <v>138</v>
      </c>
      <c r="J177" s="149" t="s">
        <v>0</v>
      </c>
      <c r="K177" s="149" t="s">
        <v>111</v>
      </c>
      <c r="L177" s="149" t="s">
        <v>13</v>
      </c>
      <c r="M177" s="149" t="s">
        <v>42</v>
      </c>
      <c r="N177" s="149">
        <v>4000.0</v>
      </c>
      <c r="O177" s="149" t="s">
        <v>30</v>
      </c>
      <c r="P177" s="150"/>
      <c r="Q177" s="149">
        <f>IFERROR(SUMPRODUCT((Price_Catalogue_Indexation!$O$5:$AS$5=Fichier_de_calcul!Q$4)*(Price_Catalogue_Indexation!$O$6:$AS$6=Fichier_de_calcul!$L177)*(Price_Catalogue_Indexation!$O$7:$AS$7=Fichier_de_calcul!$M177)*(Price_Catalogue_Indexation!$A$14:$A$219=Fichier_de_calcul!$O177)*(Price_Catalogue_Indexation!$C$14:$C$219=Fichier_de_calcul!$N177)*(Price_Catalogue_Indexation!$O$14:$AS$219)),0)</f>
        <v>44156.58396</v>
      </c>
      <c r="R177" s="149">
        <f>IFERROR(SUMPRODUCT((Price_Catalogue_Indexation!$O$5:$AS$5=Fichier_de_calcul!R$4)*(Price_Catalogue_Indexation!$O$6:$AS$6=Fichier_de_calcul!$L177)*(Price_Catalogue_Indexation!$O$7:$AS$7=Fichier_de_calcul!$M177)*(Price_Catalogue_Indexation!$A$14:$A$219=Fichier_de_calcul!$O177)*(Price_Catalogue_Indexation!$C$14:$C$219=Fichier_de_calcul!$N177)*(Price_Catalogue_Indexation!$O$14:$AS$219)),0)</f>
        <v>294909.1451</v>
      </c>
      <c r="S177" s="149">
        <f>IFERROR(SUMPRODUCT((Price_Catalogue_Indexation!$O$5:$AS$5=Fichier_de_calcul!S$4)*(Price_Catalogue_Indexation!$O$6:$AS$6=Fichier_de_calcul!$L177)*(Price_Catalogue_Indexation!$O$7:$AS$7=Fichier_de_calcul!$M177)*(Price_Catalogue_Indexation!$A$14:$A$219=Fichier_de_calcul!$O177)*(Price_Catalogue_Indexation!$C$14:$C$219=Fichier_de_calcul!$N177)*(Price_Catalogue_Indexation!$O$14:$AS$219)),0)</f>
        <v>282087.9486</v>
      </c>
      <c r="T177" s="150"/>
      <c r="U177" s="149">
        <f>IF(E177="YES",'Autres_hypothèses'!$E$3,0)</f>
        <v>26225.58067</v>
      </c>
      <c r="V177" s="149">
        <f>IF(J177="YES",'Autres_hypothèses'!$E$4,0)</f>
        <v>75000</v>
      </c>
      <c r="W177" s="149">
        <f t="shared" si="6"/>
        <v>-30829.979</v>
      </c>
      <c r="X177" s="151">
        <f>S177*Facture_pour_Orange!$K$142+Fichier_de_calcul!Q177*Facture_pour_Orange!$K$144+Fichier_de_calcul!U177*Facture_pour_Orange!$K$172</f>
        <v>-16897.31241</v>
      </c>
      <c r="Y177" s="152"/>
      <c r="Z177" s="151">
        <f t="shared" si="2"/>
        <v>674651.9669</v>
      </c>
      <c r="AA177" s="149">
        <f t="shared" si="3"/>
        <v>121437.354</v>
      </c>
      <c r="AB177" s="149">
        <f t="shared" si="4"/>
        <v>796089.321</v>
      </c>
      <c r="AC177" s="150"/>
      <c r="AD177" s="153"/>
      <c r="AE177" s="154"/>
      <c r="AF177" s="155"/>
      <c r="AG177" s="155"/>
      <c r="AH177" s="160"/>
      <c r="AI177" s="155"/>
      <c r="AJ177" s="155"/>
      <c r="AK177" s="149"/>
      <c r="AL177" s="155"/>
      <c r="AM177" s="162"/>
      <c r="AN177" s="155"/>
      <c r="AO177" s="158"/>
      <c r="AP177" s="158"/>
      <c r="AQ177" s="158"/>
      <c r="AR177" s="152"/>
      <c r="AS177" s="152"/>
      <c r="AT177" s="152"/>
      <c r="AU177" s="152"/>
      <c r="AV177" s="152"/>
      <c r="AW177" s="152"/>
      <c r="AX177" s="152"/>
      <c r="AY177" s="152"/>
      <c r="AZ177" s="152"/>
      <c r="BA177" s="152"/>
      <c r="BB177" s="152"/>
      <c r="BC177" s="152"/>
      <c r="BD177" s="152"/>
      <c r="BE177" s="152"/>
      <c r="BF177" s="152"/>
      <c r="BG177" s="152"/>
      <c r="BH177" s="152"/>
      <c r="BI177" s="152"/>
      <c r="BJ177" s="152"/>
      <c r="BK177" s="152"/>
    </row>
    <row r="178" ht="10.5" customHeight="1">
      <c r="A178" s="144">
        <v>174.0</v>
      </c>
      <c r="B178" s="144" t="s">
        <v>589</v>
      </c>
      <c r="C178" s="144" t="s">
        <v>590</v>
      </c>
      <c r="D178" s="159" t="s">
        <v>591</v>
      </c>
      <c r="E178" s="146" t="s">
        <v>0</v>
      </c>
      <c r="F178" s="147"/>
      <c r="G178" s="149" t="s">
        <v>102</v>
      </c>
      <c r="H178" s="149"/>
      <c r="I178" s="149" t="s">
        <v>138</v>
      </c>
      <c r="J178" s="149" t="s">
        <v>0</v>
      </c>
      <c r="K178" s="149" t="s">
        <v>111</v>
      </c>
      <c r="L178" s="149" t="s">
        <v>38</v>
      </c>
      <c r="M178" s="149" t="s">
        <v>42</v>
      </c>
      <c r="N178" s="149">
        <v>2500.0</v>
      </c>
      <c r="O178" s="149" t="s">
        <v>30</v>
      </c>
      <c r="P178" s="150"/>
      <c r="Q178" s="149">
        <f>IFERROR(SUMPRODUCT((Price_Catalogue_Indexation!$O$5:$AS$5=Fichier_de_calcul!Q$4)*(Price_Catalogue_Indexation!$O$6:$AS$6=Fichier_de_calcul!$L178)*(Price_Catalogue_Indexation!$O$7:$AS$7=Fichier_de_calcul!$M178)*(Price_Catalogue_Indexation!$A$14:$A$219=Fichier_de_calcul!$O178)*(Price_Catalogue_Indexation!$C$14:$C$219=Fichier_de_calcul!$N178)*(Price_Catalogue_Indexation!$O$14:$AS$219)),0)</f>
        <v>43649.559</v>
      </c>
      <c r="R178" s="149">
        <f>IFERROR(SUMPRODUCT((Price_Catalogue_Indexation!$O$5:$AS$5=Fichier_de_calcul!R$4)*(Price_Catalogue_Indexation!$O$6:$AS$6=Fichier_de_calcul!$L178)*(Price_Catalogue_Indexation!$O$7:$AS$7=Fichier_de_calcul!$M178)*(Price_Catalogue_Indexation!$A$14:$A$219=Fichier_de_calcul!$O178)*(Price_Catalogue_Indexation!$C$14:$C$219=Fichier_de_calcul!$N178)*(Price_Catalogue_Indexation!$O$14:$AS$219)),0)</f>
        <v>191256.5879</v>
      </c>
      <c r="S178" s="149">
        <f>IFERROR(SUMPRODUCT((Price_Catalogue_Indexation!$O$5:$AS$5=Fichier_de_calcul!S$4)*(Price_Catalogue_Indexation!$O$6:$AS$6=Fichier_de_calcul!$L178)*(Price_Catalogue_Indexation!$O$7:$AS$7=Fichier_de_calcul!$M178)*(Price_Catalogue_Indexation!$A$14:$A$219=Fichier_de_calcul!$O178)*(Price_Catalogue_Indexation!$C$14:$C$219=Fichier_de_calcul!$N178)*(Price_Catalogue_Indexation!$O$14:$AS$219)),0)</f>
        <v>238927.1412</v>
      </c>
      <c r="T178" s="150"/>
      <c r="U178" s="149">
        <f>IF(E178="YES",'Autres_hypothèses'!$E$3,0)</f>
        <v>26225.58067</v>
      </c>
      <c r="V178" s="149">
        <f>IF(J178="YES",'Autres_hypothèses'!$E$4,0)</f>
        <v>75000</v>
      </c>
      <c r="W178" s="149">
        <f t="shared" si="6"/>
        <v>-30829.979</v>
      </c>
      <c r="X178" s="151">
        <f>S178*Facture_pour_Orange!$K$142+Fichier_de_calcul!Q178*Facture_pour_Orange!$K$144+Fichier_de_calcul!U178*Facture_pour_Orange!$K$172</f>
        <v>-16364.29935</v>
      </c>
      <c r="Y178" s="152"/>
      <c r="Z178" s="151">
        <f t="shared" si="2"/>
        <v>527864.5904</v>
      </c>
      <c r="AA178" s="149">
        <f t="shared" si="3"/>
        <v>95015.62628</v>
      </c>
      <c r="AB178" s="149">
        <f t="shared" si="4"/>
        <v>622880.2167</v>
      </c>
      <c r="AC178" s="150"/>
      <c r="AD178" s="153"/>
      <c r="AE178" s="154"/>
      <c r="AF178" s="155"/>
      <c r="AG178" s="155"/>
      <c r="AH178" s="160"/>
      <c r="AI178" s="155"/>
      <c r="AJ178" s="155"/>
      <c r="AK178" s="149"/>
      <c r="AL178" s="155"/>
      <c r="AM178" s="162"/>
      <c r="AN178" s="155"/>
      <c r="AO178" s="158"/>
      <c r="AP178" s="158"/>
      <c r="AQ178" s="158"/>
      <c r="AR178" s="152"/>
      <c r="AS178" s="152"/>
      <c r="AT178" s="152"/>
      <c r="AU178" s="152"/>
      <c r="AV178" s="152"/>
      <c r="AW178" s="152"/>
      <c r="AX178" s="152"/>
      <c r="AY178" s="152"/>
      <c r="AZ178" s="152"/>
      <c r="BA178" s="152"/>
      <c r="BB178" s="152"/>
      <c r="BC178" s="152"/>
      <c r="BD178" s="152"/>
      <c r="BE178" s="152"/>
      <c r="BF178" s="152"/>
      <c r="BG178" s="152"/>
      <c r="BH178" s="152"/>
      <c r="BI178" s="152"/>
      <c r="BJ178" s="152"/>
      <c r="BK178" s="152"/>
    </row>
    <row r="179" ht="10.5" customHeight="1">
      <c r="A179" s="144">
        <v>175.0</v>
      </c>
      <c r="B179" s="144" t="s">
        <v>592</v>
      </c>
      <c r="C179" s="144" t="s">
        <v>593</v>
      </c>
      <c r="D179" s="159" t="s">
        <v>594</v>
      </c>
      <c r="E179" s="146" t="s">
        <v>0</v>
      </c>
      <c r="F179" s="147"/>
      <c r="G179" s="149" t="s">
        <v>102</v>
      </c>
      <c r="H179" s="149"/>
      <c r="I179" s="149" t="s">
        <v>138</v>
      </c>
      <c r="J179" s="149" t="s">
        <v>0</v>
      </c>
      <c r="K179" s="149" t="s">
        <v>111</v>
      </c>
      <c r="L179" s="149" t="s">
        <v>38</v>
      </c>
      <c r="M179" s="149" t="s">
        <v>585</v>
      </c>
      <c r="N179" s="149">
        <v>1500.0</v>
      </c>
      <c r="O179" s="149" t="s">
        <v>30</v>
      </c>
      <c r="P179" s="150"/>
      <c r="Q179" s="149">
        <f>IFERROR(SUMPRODUCT((Price_Catalogue_Indexation!$O$5:$AS$5=Fichier_de_calcul!Q$4)*(Price_Catalogue_Indexation!$O$6:$AS$6=Fichier_de_calcul!$L179)*(Price_Catalogue_Indexation!$O$7:$AS$7=Fichier_de_calcul!$M179)*(Price_Catalogue_Indexation!$A$14:$A$219=Fichier_de_calcul!$O179)*(Price_Catalogue_Indexation!$C$14:$C$219=Fichier_de_calcul!$N179)*(Price_Catalogue_Indexation!$O$14:$AS$219)),0)</f>
        <v>43488.68451</v>
      </c>
      <c r="R179" s="149">
        <f>IFERROR(SUMPRODUCT((Price_Catalogue_Indexation!$O$5:$AS$5=Fichier_de_calcul!R$4)*(Price_Catalogue_Indexation!$O$6:$AS$6=Fichier_de_calcul!$L179)*(Price_Catalogue_Indexation!$O$7:$AS$7=Fichier_de_calcul!$M179)*(Price_Catalogue_Indexation!$A$14:$A$219=Fichier_de_calcul!$O179)*(Price_Catalogue_Indexation!$C$14:$C$219=Fichier_de_calcul!$N179)*(Price_Catalogue_Indexation!$O$14:$AS$219)),0)</f>
        <v>122153.2085</v>
      </c>
      <c r="S179" s="149">
        <f>IFERROR(SUMPRODUCT((Price_Catalogue_Indexation!$O$5:$AS$5=Fichier_de_calcul!S$4)*(Price_Catalogue_Indexation!$O$6:$AS$6=Fichier_de_calcul!$L179)*(Price_Catalogue_Indexation!$O$7:$AS$7=Fichier_de_calcul!$M179)*(Price_Catalogue_Indexation!$A$14:$A$219=Fichier_de_calcul!$O179)*(Price_Catalogue_Indexation!$C$14:$C$219=Fichier_de_calcul!$N179)*(Price_Catalogue_Indexation!$O$14:$AS$219)),0)</f>
        <v>221752.3697</v>
      </c>
      <c r="T179" s="150"/>
      <c r="U179" s="149">
        <f>IF(E179="YES",'Autres_hypothèses'!$E$3,0)</f>
        <v>26225.58067</v>
      </c>
      <c r="V179" s="149">
        <f>IF(J179="YES",'Autres_hypothèses'!$E$4,0)</f>
        <v>75000</v>
      </c>
      <c r="W179" s="149">
        <f t="shared" si="6"/>
        <v>-30829.979</v>
      </c>
      <c r="X179" s="151">
        <f>S179*Facture_pour_Orange!$K$142+Fichier_de_calcul!Q179*Facture_pour_Orange!$K$144+Fichier_de_calcul!U179*Facture_pour_Orange!$K$172</f>
        <v>-16160.37673</v>
      </c>
      <c r="Y179" s="152"/>
      <c r="Z179" s="151">
        <f t="shared" si="2"/>
        <v>441629.4877</v>
      </c>
      <c r="AA179" s="149">
        <f t="shared" si="3"/>
        <v>79493.30778</v>
      </c>
      <c r="AB179" s="149">
        <f t="shared" si="4"/>
        <v>521122.7954</v>
      </c>
      <c r="AC179" s="150"/>
      <c r="AD179" s="153"/>
      <c r="AE179" s="154"/>
      <c r="AF179" s="155"/>
      <c r="AG179" s="155"/>
      <c r="AH179" s="160"/>
      <c r="AI179" s="155"/>
      <c r="AJ179" s="155"/>
      <c r="AK179" s="149"/>
      <c r="AL179" s="155"/>
      <c r="AM179" s="162"/>
      <c r="AN179" s="155"/>
      <c r="AO179" s="158"/>
      <c r="AP179" s="158"/>
      <c r="AQ179" s="158"/>
      <c r="AR179" s="152"/>
      <c r="AS179" s="152"/>
      <c r="AT179" s="152"/>
      <c r="AU179" s="152"/>
      <c r="AV179" s="152"/>
      <c r="AW179" s="152"/>
      <c r="AX179" s="152"/>
      <c r="AY179" s="152"/>
      <c r="AZ179" s="152"/>
      <c r="BA179" s="152"/>
      <c r="BB179" s="152"/>
      <c r="BC179" s="152"/>
      <c r="BD179" s="152"/>
      <c r="BE179" s="152"/>
      <c r="BF179" s="152"/>
      <c r="BG179" s="152"/>
      <c r="BH179" s="152"/>
      <c r="BI179" s="152"/>
      <c r="BJ179" s="152"/>
      <c r="BK179" s="152"/>
    </row>
    <row r="180" ht="10.5" customHeight="1">
      <c r="A180" s="144">
        <v>176.0</v>
      </c>
      <c r="B180" s="144" t="s">
        <v>595</v>
      </c>
      <c r="C180" s="144" t="s">
        <v>596</v>
      </c>
      <c r="D180" s="145" t="s">
        <v>597</v>
      </c>
      <c r="E180" s="146" t="s">
        <v>0</v>
      </c>
      <c r="F180" s="147"/>
      <c r="G180" s="149" t="s">
        <v>102</v>
      </c>
      <c r="H180" s="149"/>
      <c r="I180" s="149" t="s">
        <v>138</v>
      </c>
      <c r="J180" s="149" t="s">
        <v>0</v>
      </c>
      <c r="K180" s="149" t="s">
        <v>111</v>
      </c>
      <c r="L180" s="149" t="s">
        <v>38</v>
      </c>
      <c r="M180" s="149" t="s">
        <v>585</v>
      </c>
      <c r="N180" s="149">
        <v>1500.0</v>
      </c>
      <c r="O180" s="149" t="s">
        <v>30</v>
      </c>
      <c r="P180" s="150"/>
      <c r="Q180" s="149">
        <f>IFERROR(SUMPRODUCT((Price_Catalogue_Indexation!$O$5:$AS$5=Fichier_de_calcul!Q$4)*(Price_Catalogue_Indexation!$O$6:$AS$6=Fichier_de_calcul!$L180)*(Price_Catalogue_Indexation!$O$7:$AS$7=Fichier_de_calcul!$M180)*(Price_Catalogue_Indexation!$A$14:$A$219=Fichier_de_calcul!$O180)*(Price_Catalogue_Indexation!$C$14:$C$219=Fichier_de_calcul!$N180)*(Price_Catalogue_Indexation!$O$14:$AS$219)),0)</f>
        <v>43488.68451</v>
      </c>
      <c r="R180" s="149">
        <f>IFERROR(SUMPRODUCT((Price_Catalogue_Indexation!$O$5:$AS$5=Fichier_de_calcul!R$4)*(Price_Catalogue_Indexation!$O$6:$AS$6=Fichier_de_calcul!$L180)*(Price_Catalogue_Indexation!$O$7:$AS$7=Fichier_de_calcul!$M180)*(Price_Catalogue_Indexation!$A$14:$A$219=Fichier_de_calcul!$O180)*(Price_Catalogue_Indexation!$C$14:$C$219=Fichier_de_calcul!$N180)*(Price_Catalogue_Indexation!$O$14:$AS$219)),0)</f>
        <v>122153.2085</v>
      </c>
      <c r="S180" s="149">
        <f>IFERROR(SUMPRODUCT((Price_Catalogue_Indexation!$O$5:$AS$5=Fichier_de_calcul!S$4)*(Price_Catalogue_Indexation!$O$6:$AS$6=Fichier_de_calcul!$L180)*(Price_Catalogue_Indexation!$O$7:$AS$7=Fichier_de_calcul!$M180)*(Price_Catalogue_Indexation!$A$14:$A$219=Fichier_de_calcul!$O180)*(Price_Catalogue_Indexation!$C$14:$C$219=Fichier_de_calcul!$N180)*(Price_Catalogue_Indexation!$O$14:$AS$219)),0)</f>
        <v>221752.3697</v>
      </c>
      <c r="T180" s="150"/>
      <c r="U180" s="149">
        <f>IF(E180="YES",'Autres_hypothèses'!$E$3,0)</f>
        <v>26225.58067</v>
      </c>
      <c r="V180" s="149">
        <f>IF(J180="YES",'Autres_hypothèses'!$E$4,0)</f>
        <v>75000</v>
      </c>
      <c r="W180" s="149">
        <f t="shared" si="6"/>
        <v>-30829.979</v>
      </c>
      <c r="X180" s="151">
        <f>S180*Facture_pour_Orange!$K$142+Fichier_de_calcul!Q180*Facture_pour_Orange!$K$144+Fichier_de_calcul!U180*Facture_pour_Orange!$K$172</f>
        <v>-16160.37673</v>
      </c>
      <c r="Y180" s="152"/>
      <c r="Z180" s="151">
        <f t="shared" si="2"/>
        <v>441629.4877</v>
      </c>
      <c r="AA180" s="149">
        <f t="shared" si="3"/>
        <v>79493.30778</v>
      </c>
      <c r="AB180" s="149">
        <f t="shared" si="4"/>
        <v>521122.7954</v>
      </c>
      <c r="AC180" s="150"/>
      <c r="AD180" s="153"/>
      <c r="AE180" s="154"/>
      <c r="AF180" s="155"/>
      <c r="AG180" s="155"/>
      <c r="AH180" s="160"/>
      <c r="AI180" s="155"/>
      <c r="AJ180" s="155"/>
      <c r="AK180" s="149"/>
      <c r="AL180" s="155"/>
      <c r="AM180" s="162"/>
      <c r="AN180" s="155"/>
      <c r="AO180" s="158"/>
      <c r="AP180" s="158"/>
      <c r="AQ180" s="158"/>
      <c r="AR180" s="152"/>
      <c r="AS180" s="152"/>
      <c r="AT180" s="152"/>
      <c r="AU180" s="152"/>
      <c r="AV180" s="152"/>
      <c r="AW180" s="152"/>
      <c r="AX180" s="152"/>
      <c r="AY180" s="152"/>
      <c r="AZ180" s="152"/>
      <c r="BA180" s="152"/>
      <c r="BB180" s="152"/>
      <c r="BC180" s="152"/>
      <c r="BD180" s="152"/>
      <c r="BE180" s="152"/>
      <c r="BF180" s="152"/>
      <c r="BG180" s="152"/>
      <c r="BH180" s="152"/>
      <c r="BI180" s="152"/>
      <c r="BJ180" s="152"/>
      <c r="BK180" s="152"/>
    </row>
    <row r="181" ht="10.5" customHeight="1">
      <c r="A181" s="144">
        <v>177.0</v>
      </c>
      <c r="B181" s="144" t="s">
        <v>598</v>
      </c>
      <c r="C181" s="144" t="s">
        <v>599</v>
      </c>
      <c r="D181" s="159" t="s">
        <v>600</v>
      </c>
      <c r="E181" s="146" t="s">
        <v>0</v>
      </c>
      <c r="F181" s="147"/>
      <c r="G181" s="149" t="s">
        <v>102</v>
      </c>
      <c r="H181" s="149"/>
      <c r="I181" s="149" t="s">
        <v>138</v>
      </c>
      <c r="J181" s="149" t="s">
        <v>0</v>
      </c>
      <c r="K181" s="149" t="s">
        <v>111</v>
      </c>
      <c r="L181" s="149" t="s">
        <v>38</v>
      </c>
      <c r="M181" s="149" t="s">
        <v>42</v>
      </c>
      <c r="N181" s="149">
        <v>2000.0</v>
      </c>
      <c r="O181" s="149" t="s">
        <v>28</v>
      </c>
      <c r="P181" s="150"/>
      <c r="Q181" s="149">
        <f>IFERROR(SUMPRODUCT((Price_Catalogue_Indexation!$O$5:$AS$5=Fichier_de_calcul!Q$4)*(Price_Catalogue_Indexation!$O$6:$AS$6=Fichier_de_calcul!$L181)*(Price_Catalogue_Indexation!$O$7:$AS$7=Fichier_de_calcul!$M181)*(Price_Catalogue_Indexation!$A$14:$A$219=Fichier_de_calcul!$O181)*(Price_Catalogue_Indexation!$C$14:$C$219=Fichier_de_calcul!$N181)*(Price_Catalogue_Indexation!$O$14:$AS$219)),0)</f>
        <v>42830.65016</v>
      </c>
      <c r="R181" s="149">
        <f>IFERROR(SUMPRODUCT((Price_Catalogue_Indexation!$O$5:$AS$5=Fichier_de_calcul!R$4)*(Price_Catalogue_Indexation!$O$6:$AS$6=Fichier_de_calcul!$L181)*(Price_Catalogue_Indexation!$O$7:$AS$7=Fichier_de_calcul!$M181)*(Price_Catalogue_Indexation!$A$14:$A$219=Fichier_de_calcul!$O181)*(Price_Catalogue_Indexation!$C$14:$C$219=Fichier_de_calcul!$N181)*(Price_Catalogue_Indexation!$O$14:$AS$219)),0)</f>
        <v>200981.4242</v>
      </c>
      <c r="S181" s="149">
        <f>IFERROR(SUMPRODUCT((Price_Catalogue_Indexation!$O$5:$AS$5=Fichier_de_calcul!S$4)*(Price_Catalogue_Indexation!$O$6:$AS$6=Fichier_de_calcul!$L181)*(Price_Catalogue_Indexation!$O$7:$AS$7=Fichier_de_calcul!$M181)*(Price_Catalogue_Indexation!$A$14:$A$219=Fichier_de_calcul!$O181)*(Price_Catalogue_Indexation!$C$14:$C$219=Fichier_de_calcul!$N181)*(Price_Catalogue_Indexation!$O$14:$AS$219)),0)</f>
        <v>206187.0633</v>
      </c>
      <c r="T181" s="150"/>
      <c r="U181" s="149">
        <f>IF(E181="YES",'Autres_hypothèses'!$E$3,0)</f>
        <v>26225.58067</v>
      </c>
      <c r="V181" s="149">
        <f>IF(J181="YES",'Autres_hypothèses'!$E$4,0)</f>
        <v>75000</v>
      </c>
      <c r="W181" s="149">
        <f t="shared" si="6"/>
        <v>-30829.979</v>
      </c>
      <c r="X181" s="151">
        <f>S181*Facture_pour_Orange!$K$142+Fichier_de_calcul!Q181*Facture_pour_Orange!$K$144+Fichier_de_calcul!U181*Facture_pour_Orange!$K$172</f>
        <v>-15873.1168</v>
      </c>
      <c r="Y181" s="152"/>
      <c r="Z181" s="151">
        <f t="shared" si="2"/>
        <v>504521.6225</v>
      </c>
      <c r="AA181" s="149">
        <f t="shared" si="3"/>
        <v>90813.89205</v>
      </c>
      <c r="AB181" s="149">
        <f t="shared" si="4"/>
        <v>595335.5146</v>
      </c>
      <c r="AC181" s="150"/>
      <c r="AD181" s="153"/>
      <c r="AE181" s="154"/>
      <c r="AF181" s="155"/>
      <c r="AG181" s="155"/>
      <c r="AH181" s="160"/>
      <c r="AI181" s="155"/>
      <c r="AJ181" s="155"/>
      <c r="AK181" s="149"/>
      <c r="AL181" s="155"/>
      <c r="AM181" s="162"/>
      <c r="AN181" s="155"/>
      <c r="AO181" s="158"/>
      <c r="AP181" s="158"/>
      <c r="AQ181" s="158"/>
      <c r="AR181" s="152"/>
      <c r="AS181" s="152"/>
      <c r="AT181" s="152"/>
      <c r="AU181" s="152"/>
      <c r="AV181" s="152"/>
      <c r="AW181" s="152"/>
      <c r="AX181" s="152"/>
      <c r="AY181" s="152"/>
      <c r="AZ181" s="152"/>
      <c r="BA181" s="152"/>
      <c r="BB181" s="152"/>
      <c r="BC181" s="152"/>
      <c r="BD181" s="152"/>
      <c r="BE181" s="152"/>
      <c r="BF181" s="152"/>
      <c r="BG181" s="152"/>
      <c r="BH181" s="152"/>
      <c r="BI181" s="152"/>
      <c r="BJ181" s="152"/>
      <c r="BK181" s="152"/>
    </row>
    <row r="182" ht="10.5" customHeight="1">
      <c r="A182" s="144">
        <v>178.0</v>
      </c>
      <c r="B182" s="144" t="s">
        <v>601</v>
      </c>
      <c r="C182" s="144" t="s">
        <v>602</v>
      </c>
      <c r="D182" s="159" t="s">
        <v>603</v>
      </c>
      <c r="E182" s="146" t="s">
        <v>0</v>
      </c>
      <c r="F182" s="147"/>
      <c r="G182" s="149" t="s">
        <v>102</v>
      </c>
      <c r="H182" s="149"/>
      <c r="I182" s="149" t="s">
        <v>0</v>
      </c>
      <c r="J182" s="149" t="s">
        <v>0</v>
      </c>
      <c r="K182" s="149" t="s">
        <v>107</v>
      </c>
      <c r="L182" s="149" t="s">
        <v>38</v>
      </c>
      <c r="M182" s="149" t="s">
        <v>42</v>
      </c>
      <c r="N182" s="149">
        <v>500.0</v>
      </c>
      <c r="O182" s="149" t="s">
        <v>30</v>
      </c>
      <c r="P182" s="150"/>
      <c r="Q182" s="149">
        <f>IFERROR(SUMPRODUCT((Price_Catalogue_Indexation!$O$5:$AS$5=Fichier_de_calcul!Q$4)*(Price_Catalogue_Indexation!$O$6:$AS$6=Fichier_de_calcul!$L182)*(Price_Catalogue_Indexation!$O$7:$AS$7=Fichier_de_calcul!$M182)*(Price_Catalogue_Indexation!$A$14:$A$219=Fichier_de_calcul!$O182)*(Price_Catalogue_Indexation!$C$14:$C$219=Fichier_de_calcul!$N182)*(Price_Catalogue_Indexation!$O$14:$AS$219)),0)</f>
        <v>43147.60072</v>
      </c>
      <c r="R182" s="149">
        <f>IFERROR(SUMPRODUCT((Price_Catalogue_Indexation!$O$5:$AS$5=Fichier_de_calcul!R$4)*(Price_Catalogue_Indexation!$O$6:$AS$6=Fichier_de_calcul!$L182)*(Price_Catalogue_Indexation!$O$7:$AS$7=Fichier_de_calcul!$M182)*(Price_Catalogue_Indexation!$A$14:$A$219=Fichier_de_calcul!$O182)*(Price_Catalogue_Indexation!$C$14:$C$219=Fichier_de_calcul!$N182)*(Price_Catalogue_Indexation!$O$14:$AS$219)),0)</f>
        <v>53015.61811</v>
      </c>
      <c r="S182" s="149">
        <f>IFERROR(SUMPRODUCT((Price_Catalogue_Indexation!$O$5:$AS$5=Fichier_de_calcul!S$4)*(Price_Catalogue_Indexation!$O$6:$AS$6=Fichier_de_calcul!$L182)*(Price_Catalogue_Indexation!$O$7:$AS$7=Fichier_de_calcul!$M182)*(Price_Catalogue_Indexation!$A$14:$A$219=Fichier_de_calcul!$O182)*(Price_Catalogue_Indexation!$C$14:$C$219=Fichier_de_calcul!$N182)*(Price_Catalogue_Indexation!$O$14:$AS$219)),0)</f>
        <v>192798.374</v>
      </c>
      <c r="T182" s="150"/>
      <c r="U182" s="149">
        <f>IF(E182="YES",'Autres_hypothèses'!$E$3,0)</f>
        <v>26225.58067</v>
      </c>
      <c r="V182" s="149">
        <f>IF(J182="YES",'Autres_hypothèses'!$E$4,0)</f>
        <v>75000</v>
      </c>
      <c r="W182" s="149">
        <f t="shared" si="6"/>
        <v>-30829.979</v>
      </c>
      <c r="X182" s="151">
        <f>S182*Facture_pour_Orange!$K$142+Fichier_de_calcul!Q182*Facture_pour_Orange!$K$144+Fichier_de_calcul!U182*Facture_pour_Orange!$K$172</f>
        <v>-15802.62002</v>
      </c>
      <c r="Y182" s="152"/>
      <c r="Z182" s="151">
        <f t="shared" si="2"/>
        <v>343554.5745</v>
      </c>
      <c r="AA182" s="149">
        <f t="shared" si="3"/>
        <v>61839.82341</v>
      </c>
      <c r="AB182" s="149">
        <f t="shared" si="4"/>
        <v>405394.3979</v>
      </c>
      <c r="AC182" s="150"/>
      <c r="AD182" s="153"/>
      <c r="AE182" s="154"/>
      <c r="AF182" s="155"/>
      <c r="AG182" s="155"/>
      <c r="AH182" s="160"/>
      <c r="AI182" s="155"/>
      <c r="AJ182" s="155"/>
      <c r="AK182" s="149"/>
      <c r="AL182" s="155"/>
      <c r="AM182" s="162"/>
      <c r="AN182" s="155"/>
      <c r="AO182" s="158"/>
      <c r="AP182" s="158"/>
      <c r="AQ182" s="158"/>
      <c r="AR182" s="152"/>
      <c r="AS182" s="152"/>
      <c r="AT182" s="152"/>
      <c r="AU182" s="152"/>
      <c r="AV182" s="152"/>
      <c r="AW182" s="152"/>
      <c r="AX182" s="152"/>
      <c r="AY182" s="152"/>
      <c r="AZ182" s="152"/>
      <c r="BA182" s="152"/>
      <c r="BB182" s="152"/>
      <c r="BC182" s="152"/>
      <c r="BD182" s="152"/>
      <c r="BE182" s="152"/>
      <c r="BF182" s="152"/>
      <c r="BG182" s="152"/>
      <c r="BH182" s="152"/>
      <c r="BI182" s="152"/>
      <c r="BJ182" s="152"/>
      <c r="BK182" s="152"/>
    </row>
    <row r="183" ht="10.5" customHeight="1">
      <c r="A183" s="144">
        <v>179.0</v>
      </c>
      <c r="B183" s="144" t="s">
        <v>604</v>
      </c>
      <c r="C183" s="144" t="s">
        <v>605</v>
      </c>
      <c r="D183" s="145" t="s">
        <v>606</v>
      </c>
      <c r="E183" s="146" t="s">
        <v>0</v>
      </c>
      <c r="F183" s="147"/>
      <c r="G183" s="149" t="s">
        <v>102</v>
      </c>
      <c r="H183" s="149"/>
      <c r="I183" s="149" t="s">
        <v>138</v>
      </c>
      <c r="J183" s="149" t="s">
        <v>0</v>
      </c>
      <c r="K183" s="149" t="s">
        <v>111</v>
      </c>
      <c r="L183" s="149" t="s">
        <v>38</v>
      </c>
      <c r="M183" s="149" t="s">
        <v>42</v>
      </c>
      <c r="N183" s="149">
        <v>1500.0</v>
      </c>
      <c r="O183" s="149" t="s">
        <v>30</v>
      </c>
      <c r="P183" s="150"/>
      <c r="Q183" s="149">
        <f>IFERROR(SUMPRODUCT((Price_Catalogue_Indexation!$O$5:$AS$5=Fichier_de_calcul!Q$4)*(Price_Catalogue_Indexation!$O$6:$AS$6=Fichier_de_calcul!$L183)*(Price_Catalogue_Indexation!$O$7:$AS$7=Fichier_de_calcul!$M183)*(Price_Catalogue_Indexation!$A$14:$A$219=Fichier_de_calcul!$O183)*(Price_Catalogue_Indexation!$C$14:$C$219=Fichier_de_calcul!$N183)*(Price_Catalogue_Indexation!$O$14:$AS$219)),0)</f>
        <v>43488.68451</v>
      </c>
      <c r="R183" s="149">
        <f>IFERROR(SUMPRODUCT((Price_Catalogue_Indexation!$O$5:$AS$5=Fichier_de_calcul!R$4)*(Price_Catalogue_Indexation!$O$6:$AS$6=Fichier_de_calcul!$L183)*(Price_Catalogue_Indexation!$O$7:$AS$7=Fichier_de_calcul!$M183)*(Price_Catalogue_Indexation!$A$14:$A$219=Fichier_de_calcul!$O183)*(Price_Catalogue_Indexation!$C$14:$C$219=Fichier_de_calcul!$N183)*(Price_Catalogue_Indexation!$O$14:$AS$219)),0)</f>
        <v>122153.2085</v>
      </c>
      <c r="S183" s="149">
        <f>IFERROR(SUMPRODUCT((Price_Catalogue_Indexation!$O$5:$AS$5=Fichier_de_calcul!S$4)*(Price_Catalogue_Indexation!$O$6:$AS$6=Fichier_de_calcul!$L183)*(Price_Catalogue_Indexation!$O$7:$AS$7=Fichier_de_calcul!$M183)*(Price_Catalogue_Indexation!$A$14:$A$219=Fichier_de_calcul!$O183)*(Price_Catalogue_Indexation!$C$14:$C$219=Fichier_de_calcul!$N183)*(Price_Catalogue_Indexation!$O$14:$AS$219)),0)</f>
        <v>221752.3697</v>
      </c>
      <c r="T183" s="150"/>
      <c r="U183" s="149">
        <f>IF(E183="YES",'Autres_hypothèses'!$E$3,0)</f>
        <v>26225.58067</v>
      </c>
      <c r="V183" s="149">
        <f>IF(J183="YES",'Autres_hypothèses'!$E$4,0)</f>
        <v>75000</v>
      </c>
      <c r="W183" s="149">
        <f t="shared" si="6"/>
        <v>-30829.979</v>
      </c>
      <c r="X183" s="151">
        <f>S183*Facture_pour_Orange!$K$142+Fichier_de_calcul!Q183*Facture_pour_Orange!$K$144+Fichier_de_calcul!U183*Facture_pour_Orange!$K$172</f>
        <v>-16160.37673</v>
      </c>
      <c r="Y183" s="152"/>
      <c r="Z183" s="151">
        <f t="shared" si="2"/>
        <v>441629.4877</v>
      </c>
      <c r="AA183" s="149">
        <f t="shared" si="3"/>
        <v>79493.30778</v>
      </c>
      <c r="AB183" s="149">
        <f t="shared" si="4"/>
        <v>521122.7954</v>
      </c>
      <c r="AC183" s="150"/>
      <c r="AD183" s="153"/>
      <c r="AE183" s="154"/>
      <c r="AF183" s="155"/>
      <c r="AG183" s="155"/>
      <c r="AH183" s="167"/>
      <c r="AI183" s="155"/>
      <c r="AJ183" s="155"/>
      <c r="AK183" s="169"/>
      <c r="AL183" s="155"/>
      <c r="AM183" s="162"/>
      <c r="AN183" s="155"/>
      <c r="AO183" s="158"/>
      <c r="AP183" s="158"/>
      <c r="AQ183" s="158"/>
      <c r="AR183" s="152"/>
      <c r="AS183" s="152"/>
      <c r="AT183" s="152"/>
      <c r="AU183" s="152"/>
      <c r="AV183" s="152"/>
      <c r="AW183" s="152"/>
      <c r="AX183" s="152"/>
      <c r="AY183" s="152"/>
      <c r="AZ183" s="152"/>
      <c r="BA183" s="152"/>
      <c r="BB183" s="152"/>
      <c r="BC183" s="152"/>
      <c r="BD183" s="152"/>
      <c r="BE183" s="152"/>
      <c r="BF183" s="152"/>
      <c r="BG183" s="152"/>
      <c r="BH183" s="152"/>
      <c r="BI183" s="152"/>
      <c r="BJ183" s="152"/>
      <c r="BK183" s="152"/>
    </row>
    <row r="184" ht="10.5" customHeight="1">
      <c r="A184" s="144">
        <v>180.0</v>
      </c>
      <c r="B184" s="144" t="s">
        <v>607</v>
      </c>
      <c r="C184" s="144" t="s">
        <v>608</v>
      </c>
      <c r="D184" s="159" t="s">
        <v>609</v>
      </c>
      <c r="E184" s="146" t="s">
        <v>0</v>
      </c>
      <c r="F184" s="147"/>
      <c r="G184" s="149" t="s">
        <v>102</v>
      </c>
      <c r="H184" s="149"/>
      <c r="I184" s="149" t="s">
        <v>138</v>
      </c>
      <c r="J184" s="149" t="s">
        <v>0</v>
      </c>
      <c r="K184" s="149" t="s">
        <v>111</v>
      </c>
      <c r="L184" s="149" t="s">
        <v>38</v>
      </c>
      <c r="M184" s="149" t="s">
        <v>42</v>
      </c>
      <c r="N184" s="149">
        <v>1500.0</v>
      </c>
      <c r="O184" s="149" t="s">
        <v>30</v>
      </c>
      <c r="P184" s="150"/>
      <c r="Q184" s="149">
        <f>IFERROR(SUMPRODUCT((Price_Catalogue_Indexation!$O$5:$AS$5=Fichier_de_calcul!Q$4)*(Price_Catalogue_Indexation!$O$6:$AS$6=Fichier_de_calcul!$L184)*(Price_Catalogue_Indexation!$O$7:$AS$7=Fichier_de_calcul!$M184)*(Price_Catalogue_Indexation!$A$14:$A$219=Fichier_de_calcul!$O184)*(Price_Catalogue_Indexation!$C$14:$C$219=Fichier_de_calcul!$N184)*(Price_Catalogue_Indexation!$O$14:$AS$219)),0)</f>
        <v>43488.68451</v>
      </c>
      <c r="R184" s="149">
        <f>IFERROR(SUMPRODUCT((Price_Catalogue_Indexation!$O$5:$AS$5=Fichier_de_calcul!R$4)*(Price_Catalogue_Indexation!$O$6:$AS$6=Fichier_de_calcul!$L184)*(Price_Catalogue_Indexation!$O$7:$AS$7=Fichier_de_calcul!$M184)*(Price_Catalogue_Indexation!$A$14:$A$219=Fichier_de_calcul!$O184)*(Price_Catalogue_Indexation!$C$14:$C$219=Fichier_de_calcul!$N184)*(Price_Catalogue_Indexation!$O$14:$AS$219)),0)</f>
        <v>122153.2085</v>
      </c>
      <c r="S184" s="149">
        <f>IFERROR(SUMPRODUCT((Price_Catalogue_Indexation!$O$5:$AS$5=Fichier_de_calcul!S$4)*(Price_Catalogue_Indexation!$O$6:$AS$6=Fichier_de_calcul!$L184)*(Price_Catalogue_Indexation!$O$7:$AS$7=Fichier_de_calcul!$M184)*(Price_Catalogue_Indexation!$A$14:$A$219=Fichier_de_calcul!$O184)*(Price_Catalogue_Indexation!$C$14:$C$219=Fichier_de_calcul!$N184)*(Price_Catalogue_Indexation!$O$14:$AS$219)),0)</f>
        <v>221752.3697</v>
      </c>
      <c r="T184" s="150"/>
      <c r="U184" s="149">
        <f>IF(E184="YES",'Autres_hypothèses'!$E$3,0)</f>
        <v>26225.58067</v>
      </c>
      <c r="V184" s="149">
        <f>IF(J184="YES",'Autres_hypothèses'!$E$4,0)</f>
        <v>75000</v>
      </c>
      <c r="W184" s="149">
        <f t="shared" si="6"/>
        <v>-30829.979</v>
      </c>
      <c r="X184" s="151">
        <f>S184*Facture_pour_Orange!$K$142+Fichier_de_calcul!Q184*Facture_pour_Orange!$K$144+Fichier_de_calcul!U184*Facture_pour_Orange!$K$172</f>
        <v>-16160.37673</v>
      </c>
      <c r="Y184" s="152"/>
      <c r="Z184" s="151">
        <f t="shared" si="2"/>
        <v>441629.4877</v>
      </c>
      <c r="AA184" s="149">
        <f t="shared" si="3"/>
        <v>79493.30778</v>
      </c>
      <c r="AB184" s="149">
        <f t="shared" si="4"/>
        <v>521122.7954</v>
      </c>
      <c r="AC184" s="150"/>
      <c r="AD184" s="153"/>
      <c r="AE184" s="154"/>
      <c r="AF184" s="155"/>
      <c r="AG184" s="155"/>
      <c r="AH184" s="167"/>
      <c r="AI184" s="155"/>
      <c r="AJ184" s="155"/>
      <c r="AK184" s="169"/>
      <c r="AL184" s="155"/>
      <c r="AM184" s="162"/>
      <c r="AN184" s="155"/>
      <c r="AO184" s="158"/>
      <c r="AP184" s="158"/>
      <c r="AQ184" s="158"/>
      <c r="AR184" s="152"/>
      <c r="AS184" s="152"/>
      <c r="AT184" s="152"/>
      <c r="AU184" s="152"/>
      <c r="AV184" s="152"/>
      <c r="AW184" s="152"/>
      <c r="AX184" s="152"/>
      <c r="AY184" s="152"/>
      <c r="AZ184" s="152"/>
      <c r="BA184" s="152"/>
      <c r="BB184" s="152"/>
      <c r="BC184" s="152"/>
      <c r="BD184" s="152"/>
      <c r="BE184" s="152"/>
      <c r="BF184" s="152"/>
      <c r="BG184" s="152"/>
      <c r="BH184" s="152"/>
      <c r="BI184" s="152"/>
      <c r="BJ184" s="152"/>
      <c r="BK184" s="152"/>
    </row>
    <row r="185" ht="10.5" customHeight="1">
      <c r="A185" s="144">
        <v>181.0</v>
      </c>
      <c r="B185" s="144" t="s">
        <v>610</v>
      </c>
      <c r="C185" s="144" t="s">
        <v>611</v>
      </c>
      <c r="D185" s="159" t="s">
        <v>612</v>
      </c>
      <c r="E185" s="146" t="s">
        <v>0</v>
      </c>
      <c r="F185" s="147"/>
      <c r="G185" s="149" t="s">
        <v>102</v>
      </c>
      <c r="H185" s="149"/>
      <c r="I185" s="149" t="s">
        <v>138</v>
      </c>
      <c r="J185" s="149" t="s">
        <v>0</v>
      </c>
      <c r="K185" s="149" t="s">
        <v>111</v>
      </c>
      <c r="L185" s="149" t="s">
        <v>38</v>
      </c>
      <c r="M185" s="149" t="s">
        <v>42</v>
      </c>
      <c r="N185" s="149">
        <v>2000.0</v>
      </c>
      <c r="O185" s="149" t="s">
        <v>30</v>
      </c>
      <c r="P185" s="150"/>
      <c r="Q185" s="149">
        <f>IFERROR(SUMPRODUCT((Price_Catalogue_Indexation!$O$5:$AS$5=Fichier_de_calcul!Q$4)*(Price_Catalogue_Indexation!$O$6:$AS$6=Fichier_de_calcul!$L185)*(Price_Catalogue_Indexation!$O$7:$AS$7=Fichier_de_calcul!$M185)*(Price_Catalogue_Indexation!$A$14:$A$219=Fichier_de_calcul!$O185)*(Price_Catalogue_Indexation!$C$14:$C$219=Fichier_de_calcul!$N185)*(Price_Catalogue_Indexation!$O$14:$AS$219)),0)</f>
        <v>43552.07308</v>
      </c>
      <c r="R185" s="149">
        <f>IFERROR(SUMPRODUCT((Price_Catalogue_Indexation!$O$5:$AS$5=Fichier_de_calcul!R$4)*(Price_Catalogue_Indexation!$O$6:$AS$6=Fichier_de_calcul!$L185)*(Price_Catalogue_Indexation!$O$7:$AS$7=Fichier_de_calcul!$M185)*(Price_Catalogue_Indexation!$A$14:$A$219=Fichier_de_calcul!$O185)*(Price_Catalogue_Indexation!$C$14:$C$219=Fichier_de_calcul!$N185)*(Price_Catalogue_Indexation!$O$14:$AS$219)),0)</f>
        <v>156709.8419</v>
      </c>
      <c r="S185" s="149">
        <f>IFERROR(SUMPRODUCT((Price_Catalogue_Indexation!$O$5:$AS$5=Fichier_de_calcul!S$4)*(Price_Catalogue_Indexation!$O$6:$AS$6=Fichier_de_calcul!$L185)*(Price_Catalogue_Indexation!$O$7:$AS$7=Fichier_de_calcul!$M185)*(Price_Catalogue_Indexation!$A$14:$A$219=Fichier_de_calcul!$O185)*(Price_Catalogue_Indexation!$C$14:$C$219=Fichier_de_calcul!$N185)*(Price_Catalogue_Indexation!$O$14:$AS$219)),0)</f>
        <v>227830.723</v>
      </c>
      <c r="T185" s="150"/>
      <c r="U185" s="149">
        <f>IF(E185="YES",'Autres_hypothèses'!$E$3,0)</f>
        <v>26225.58067</v>
      </c>
      <c r="V185" s="149">
        <f>IF(J185="YES",'Autres_hypothèses'!$E$4,0)</f>
        <v>75000</v>
      </c>
      <c r="W185" s="149">
        <f t="shared" si="6"/>
        <v>-30829.979</v>
      </c>
      <c r="X185" s="151">
        <f>S185*Facture_pour_Orange!$K$142+Fichier_de_calcul!Q185*Facture_pour_Orange!$K$144+Fichier_de_calcul!U185*Facture_pour_Orange!$K$172</f>
        <v>-16233.83798</v>
      </c>
      <c r="Y185" s="152"/>
      <c r="Z185" s="151">
        <f t="shared" si="2"/>
        <v>482254.4017</v>
      </c>
      <c r="AA185" s="149">
        <f t="shared" si="3"/>
        <v>86805.79231</v>
      </c>
      <c r="AB185" s="149">
        <f t="shared" si="4"/>
        <v>569060.194</v>
      </c>
      <c r="AC185" s="150"/>
      <c r="AD185" s="153"/>
      <c r="AE185" s="154"/>
      <c r="AF185" s="155"/>
      <c r="AG185" s="155"/>
      <c r="AH185" s="167"/>
      <c r="AI185" s="155"/>
      <c r="AJ185" s="155"/>
      <c r="AK185" s="169"/>
      <c r="AL185" s="155"/>
      <c r="AM185" s="162"/>
      <c r="AN185" s="155"/>
      <c r="AO185" s="158"/>
      <c r="AP185" s="158"/>
      <c r="AQ185" s="158"/>
      <c r="AR185" s="152"/>
      <c r="AS185" s="152"/>
      <c r="AT185" s="152"/>
      <c r="AU185" s="152"/>
      <c r="AV185" s="152"/>
      <c r="AW185" s="152"/>
      <c r="AX185" s="152"/>
      <c r="AY185" s="152"/>
      <c r="AZ185" s="152"/>
      <c r="BA185" s="152"/>
      <c r="BB185" s="152"/>
      <c r="BC185" s="152"/>
      <c r="BD185" s="152"/>
      <c r="BE185" s="152"/>
      <c r="BF185" s="152"/>
      <c r="BG185" s="152"/>
      <c r="BH185" s="152"/>
      <c r="BI185" s="152"/>
      <c r="BJ185" s="152"/>
      <c r="BK185" s="152"/>
    </row>
    <row r="186" ht="10.5" customHeight="1">
      <c r="A186" s="144">
        <v>182.0</v>
      </c>
      <c r="B186" s="144" t="s">
        <v>613</v>
      </c>
      <c r="C186" s="144" t="s">
        <v>614</v>
      </c>
      <c r="D186" s="145" t="s">
        <v>615</v>
      </c>
      <c r="E186" s="146" t="s">
        <v>0</v>
      </c>
      <c r="F186" s="147"/>
      <c r="G186" s="149" t="s">
        <v>102</v>
      </c>
      <c r="H186" s="149"/>
      <c r="I186" s="149" t="s">
        <v>138</v>
      </c>
      <c r="J186" s="149" t="s">
        <v>0</v>
      </c>
      <c r="K186" s="149" t="s">
        <v>111</v>
      </c>
      <c r="L186" s="149" t="s">
        <v>38</v>
      </c>
      <c r="M186" s="149" t="s">
        <v>42</v>
      </c>
      <c r="N186" s="149">
        <v>1500.0</v>
      </c>
      <c r="O186" s="149" t="s">
        <v>30</v>
      </c>
      <c r="P186" s="150"/>
      <c r="Q186" s="149">
        <f>IFERROR(SUMPRODUCT((Price_Catalogue_Indexation!$O$5:$AS$5=Fichier_de_calcul!Q$4)*(Price_Catalogue_Indexation!$O$6:$AS$6=Fichier_de_calcul!$L186)*(Price_Catalogue_Indexation!$O$7:$AS$7=Fichier_de_calcul!$M186)*(Price_Catalogue_Indexation!$A$14:$A$219=Fichier_de_calcul!$O186)*(Price_Catalogue_Indexation!$C$14:$C$219=Fichier_de_calcul!$N186)*(Price_Catalogue_Indexation!$O$14:$AS$219)),0)</f>
        <v>43488.68451</v>
      </c>
      <c r="R186" s="149">
        <f>IFERROR(SUMPRODUCT((Price_Catalogue_Indexation!$O$5:$AS$5=Fichier_de_calcul!R$4)*(Price_Catalogue_Indexation!$O$6:$AS$6=Fichier_de_calcul!$L186)*(Price_Catalogue_Indexation!$O$7:$AS$7=Fichier_de_calcul!$M186)*(Price_Catalogue_Indexation!$A$14:$A$219=Fichier_de_calcul!$O186)*(Price_Catalogue_Indexation!$C$14:$C$219=Fichier_de_calcul!$N186)*(Price_Catalogue_Indexation!$O$14:$AS$219)),0)</f>
        <v>122153.2085</v>
      </c>
      <c r="S186" s="149">
        <f>IFERROR(SUMPRODUCT((Price_Catalogue_Indexation!$O$5:$AS$5=Fichier_de_calcul!S$4)*(Price_Catalogue_Indexation!$O$6:$AS$6=Fichier_de_calcul!$L186)*(Price_Catalogue_Indexation!$O$7:$AS$7=Fichier_de_calcul!$M186)*(Price_Catalogue_Indexation!$A$14:$A$219=Fichier_de_calcul!$O186)*(Price_Catalogue_Indexation!$C$14:$C$219=Fichier_de_calcul!$N186)*(Price_Catalogue_Indexation!$O$14:$AS$219)),0)</f>
        <v>221752.3697</v>
      </c>
      <c r="T186" s="150"/>
      <c r="U186" s="149">
        <f>IF(E186="YES",'Autres_hypothèses'!$E$3,0)</f>
        <v>26225.58067</v>
      </c>
      <c r="V186" s="149">
        <f>IF(J186="YES",'Autres_hypothèses'!$E$4,0)</f>
        <v>75000</v>
      </c>
      <c r="W186" s="149">
        <f t="shared" si="6"/>
        <v>-30829.979</v>
      </c>
      <c r="X186" s="151">
        <f>S186*Facture_pour_Orange!$K$142+Fichier_de_calcul!Q186*Facture_pour_Orange!$K$144+Fichier_de_calcul!U186*Facture_pour_Orange!$K$172</f>
        <v>-16160.37673</v>
      </c>
      <c r="Y186" s="152"/>
      <c r="Z186" s="151">
        <f t="shared" si="2"/>
        <v>441629.4877</v>
      </c>
      <c r="AA186" s="149">
        <f t="shared" si="3"/>
        <v>79493.30778</v>
      </c>
      <c r="AB186" s="149">
        <f t="shared" si="4"/>
        <v>521122.7954</v>
      </c>
      <c r="AC186" s="150"/>
      <c r="AD186" s="153"/>
      <c r="AE186" s="154"/>
      <c r="AF186" s="155"/>
      <c r="AG186" s="155"/>
      <c r="AH186" s="167"/>
      <c r="AI186" s="155"/>
      <c r="AJ186" s="155"/>
      <c r="AK186" s="169"/>
      <c r="AL186" s="155"/>
      <c r="AM186" s="162"/>
      <c r="AN186" s="155"/>
      <c r="AO186" s="158"/>
      <c r="AP186" s="158"/>
      <c r="AQ186" s="158"/>
      <c r="AR186" s="152"/>
      <c r="AS186" s="152"/>
      <c r="AT186" s="152"/>
      <c r="AU186" s="152"/>
      <c r="AV186" s="152"/>
      <c r="AW186" s="152"/>
      <c r="AX186" s="152"/>
      <c r="AY186" s="152"/>
      <c r="AZ186" s="152"/>
      <c r="BA186" s="152"/>
      <c r="BB186" s="152"/>
      <c r="BC186" s="152"/>
      <c r="BD186" s="152"/>
      <c r="BE186" s="152"/>
      <c r="BF186" s="152"/>
      <c r="BG186" s="152"/>
      <c r="BH186" s="152"/>
      <c r="BI186" s="152"/>
      <c r="BJ186" s="152"/>
      <c r="BK186" s="152"/>
    </row>
    <row r="187" ht="10.5" customHeight="1">
      <c r="A187" s="144">
        <v>183.0</v>
      </c>
      <c r="B187" s="144" t="s">
        <v>616</v>
      </c>
      <c r="C187" s="144" t="s">
        <v>617</v>
      </c>
      <c r="D187" s="159" t="s">
        <v>618</v>
      </c>
      <c r="E187" s="146" t="s">
        <v>0</v>
      </c>
      <c r="F187" s="147"/>
      <c r="G187" s="149" t="s">
        <v>102</v>
      </c>
      <c r="H187" s="149"/>
      <c r="I187" s="149" t="s">
        <v>138</v>
      </c>
      <c r="J187" s="149" t="s">
        <v>0</v>
      </c>
      <c r="K187" s="149" t="s">
        <v>111</v>
      </c>
      <c r="L187" s="149" t="s">
        <v>38</v>
      </c>
      <c r="M187" s="149" t="s">
        <v>42</v>
      </c>
      <c r="N187" s="149">
        <v>3500.0</v>
      </c>
      <c r="O187" s="149" t="s">
        <v>30</v>
      </c>
      <c r="P187" s="150"/>
      <c r="Q187" s="149">
        <f>IFERROR(SUMPRODUCT((Price_Catalogue_Indexation!$O$5:$AS$5=Fichier_de_calcul!Q$4)*(Price_Catalogue_Indexation!$O$6:$AS$6=Fichier_de_calcul!$L187)*(Price_Catalogue_Indexation!$O$7:$AS$7=Fichier_de_calcul!$M187)*(Price_Catalogue_Indexation!$A$14:$A$219=Fichier_de_calcul!$O187)*(Price_Catalogue_Indexation!$C$14:$C$219=Fichier_de_calcul!$N187)*(Price_Catalogue_Indexation!$O$14:$AS$219)),0)</f>
        <v>43777.60888</v>
      </c>
      <c r="R187" s="149">
        <f>IFERROR(SUMPRODUCT((Price_Catalogue_Indexation!$O$5:$AS$5=Fichier_de_calcul!R$4)*(Price_Catalogue_Indexation!$O$6:$AS$6=Fichier_de_calcul!$L187)*(Price_Catalogue_Indexation!$O$7:$AS$7=Fichier_de_calcul!$M187)*(Price_Catalogue_Indexation!$A$14:$A$219=Fichier_de_calcul!$O187)*(Price_Catalogue_Indexation!$C$14:$C$219=Fichier_de_calcul!$N187)*(Price_Catalogue_Indexation!$O$14:$AS$219)),0)</f>
        <v>260356.9553</v>
      </c>
      <c r="S187" s="149">
        <f>IFERROR(SUMPRODUCT((Price_Catalogue_Indexation!$O$5:$AS$5=Fichier_de_calcul!S$4)*(Price_Catalogue_Indexation!$O$6:$AS$6=Fichier_de_calcul!$L187)*(Price_Catalogue_Indexation!$O$7:$AS$7=Fichier_de_calcul!$M187)*(Price_Catalogue_Indexation!$A$14:$A$219=Fichier_de_calcul!$O187)*(Price_Catalogue_Indexation!$C$14:$C$219=Fichier_de_calcul!$N187)*(Price_Catalogue_Indexation!$O$14:$AS$219)),0)</f>
        <v>247960.634</v>
      </c>
      <c r="T187" s="150"/>
      <c r="U187" s="149">
        <f>IF(E187="YES",'Autres_hypothèses'!$E$3,0)</f>
        <v>26225.58067</v>
      </c>
      <c r="V187" s="149">
        <f>IF(J187="YES",'Autres_hypothèses'!$E$4,0)</f>
        <v>75000</v>
      </c>
      <c r="W187" s="149">
        <f t="shared" si="6"/>
        <v>-30829.979</v>
      </c>
      <c r="X187" s="151">
        <f>S187*Facture_pour_Orange!$K$142+Fichier_de_calcul!Q187*Facture_pour_Orange!$K$144+Fichier_de_calcul!U187*Facture_pour_Orange!$K$172</f>
        <v>-16480.24425</v>
      </c>
      <c r="Y187" s="152"/>
      <c r="Z187" s="151">
        <f t="shared" si="2"/>
        <v>606010.5556</v>
      </c>
      <c r="AA187" s="149">
        <f t="shared" si="3"/>
        <v>109081.9</v>
      </c>
      <c r="AB187" s="149">
        <f t="shared" si="4"/>
        <v>715092.4556</v>
      </c>
      <c r="AC187" s="150"/>
      <c r="AD187" s="153"/>
      <c r="AE187" s="154"/>
      <c r="AF187" s="155"/>
      <c r="AG187" s="155"/>
      <c r="AH187" s="167"/>
      <c r="AI187" s="155"/>
      <c r="AJ187" s="155"/>
      <c r="AK187" s="170"/>
      <c r="AL187" s="155"/>
      <c r="AM187" s="162"/>
      <c r="AN187" s="155"/>
      <c r="AO187" s="158"/>
      <c r="AP187" s="158"/>
      <c r="AQ187" s="158"/>
      <c r="AR187" s="152"/>
      <c r="AS187" s="152"/>
      <c r="AT187" s="152"/>
      <c r="AU187" s="152"/>
      <c r="AV187" s="152"/>
      <c r="AW187" s="152"/>
      <c r="AX187" s="152"/>
      <c r="AY187" s="152"/>
      <c r="AZ187" s="152"/>
      <c r="BA187" s="152"/>
      <c r="BB187" s="152"/>
      <c r="BC187" s="152"/>
      <c r="BD187" s="152"/>
      <c r="BE187" s="152"/>
      <c r="BF187" s="152"/>
      <c r="BG187" s="152"/>
      <c r="BH187" s="152"/>
      <c r="BI187" s="152"/>
      <c r="BJ187" s="152"/>
      <c r="BK187" s="152"/>
    </row>
    <row r="188" ht="10.5" customHeight="1">
      <c r="A188" s="144">
        <v>184.0</v>
      </c>
      <c r="B188" s="144" t="s">
        <v>619</v>
      </c>
      <c r="C188" s="144" t="s">
        <v>620</v>
      </c>
      <c r="D188" s="159" t="s">
        <v>621</v>
      </c>
      <c r="E188" s="146" t="s">
        <v>0</v>
      </c>
      <c r="F188" s="147"/>
      <c r="G188" s="149" t="s">
        <v>102</v>
      </c>
      <c r="H188" s="149"/>
      <c r="I188" s="149" t="s">
        <v>138</v>
      </c>
      <c r="J188" s="149" t="s">
        <v>0</v>
      </c>
      <c r="K188" s="149" t="s">
        <v>111</v>
      </c>
      <c r="L188" s="149" t="s">
        <v>38</v>
      </c>
      <c r="M188" s="149" t="s">
        <v>42</v>
      </c>
      <c r="N188" s="149">
        <v>1500.0</v>
      </c>
      <c r="O188" s="149" t="s">
        <v>30</v>
      </c>
      <c r="P188" s="150"/>
      <c r="Q188" s="149">
        <f>IFERROR(SUMPRODUCT((Price_Catalogue_Indexation!$O$5:$AS$5=Fichier_de_calcul!Q$4)*(Price_Catalogue_Indexation!$O$6:$AS$6=Fichier_de_calcul!$L188)*(Price_Catalogue_Indexation!$O$7:$AS$7=Fichier_de_calcul!$M188)*(Price_Catalogue_Indexation!$A$14:$A$219=Fichier_de_calcul!$O188)*(Price_Catalogue_Indexation!$C$14:$C$219=Fichier_de_calcul!$N188)*(Price_Catalogue_Indexation!$O$14:$AS$219)),0)</f>
        <v>43488.68451</v>
      </c>
      <c r="R188" s="149">
        <f>IFERROR(SUMPRODUCT((Price_Catalogue_Indexation!$O$5:$AS$5=Fichier_de_calcul!R$4)*(Price_Catalogue_Indexation!$O$6:$AS$6=Fichier_de_calcul!$L188)*(Price_Catalogue_Indexation!$O$7:$AS$7=Fichier_de_calcul!$M188)*(Price_Catalogue_Indexation!$A$14:$A$219=Fichier_de_calcul!$O188)*(Price_Catalogue_Indexation!$C$14:$C$219=Fichier_de_calcul!$N188)*(Price_Catalogue_Indexation!$O$14:$AS$219)),0)</f>
        <v>122153.2085</v>
      </c>
      <c r="S188" s="149">
        <f>IFERROR(SUMPRODUCT((Price_Catalogue_Indexation!$O$5:$AS$5=Fichier_de_calcul!S$4)*(Price_Catalogue_Indexation!$O$6:$AS$6=Fichier_de_calcul!$L188)*(Price_Catalogue_Indexation!$O$7:$AS$7=Fichier_de_calcul!$M188)*(Price_Catalogue_Indexation!$A$14:$A$219=Fichier_de_calcul!$O188)*(Price_Catalogue_Indexation!$C$14:$C$219=Fichier_de_calcul!$N188)*(Price_Catalogue_Indexation!$O$14:$AS$219)),0)</f>
        <v>221752.3697</v>
      </c>
      <c r="T188" s="150"/>
      <c r="U188" s="149">
        <f>IF(E188="YES",'Autres_hypothèses'!$E$3,0)</f>
        <v>26225.58067</v>
      </c>
      <c r="V188" s="149">
        <f>IF(J188="YES",'Autres_hypothèses'!$E$4,0)</f>
        <v>75000</v>
      </c>
      <c r="W188" s="149">
        <f t="shared" si="6"/>
        <v>-30829.979</v>
      </c>
      <c r="X188" s="151">
        <f>S188*Facture_pour_Orange!$K$142+Fichier_de_calcul!Q188*Facture_pour_Orange!$K$144+Fichier_de_calcul!U188*Facture_pour_Orange!$K$172</f>
        <v>-16160.37673</v>
      </c>
      <c r="Y188" s="152"/>
      <c r="Z188" s="151">
        <f t="shared" si="2"/>
        <v>441629.4877</v>
      </c>
      <c r="AA188" s="149">
        <f t="shared" si="3"/>
        <v>79493.30778</v>
      </c>
      <c r="AB188" s="149">
        <f t="shared" si="4"/>
        <v>521122.7954</v>
      </c>
      <c r="AC188" s="150"/>
      <c r="AD188" s="153"/>
      <c r="AE188" s="154"/>
      <c r="AF188" s="155"/>
      <c r="AG188" s="155"/>
      <c r="AH188" s="161"/>
      <c r="AI188" s="155"/>
      <c r="AJ188" s="155"/>
      <c r="AK188" s="169"/>
      <c r="AL188" s="155"/>
      <c r="AM188" s="162"/>
      <c r="AN188" s="155"/>
      <c r="AO188" s="158"/>
      <c r="AP188" s="158"/>
      <c r="AQ188" s="158"/>
      <c r="AR188" s="152"/>
      <c r="AS188" s="152"/>
      <c r="AT188" s="152"/>
      <c r="AU188" s="152"/>
      <c r="AV188" s="152"/>
      <c r="AW188" s="152"/>
      <c r="AX188" s="152"/>
      <c r="AY188" s="152"/>
      <c r="AZ188" s="152"/>
      <c r="BA188" s="152"/>
      <c r="BB188" s="152"/>
      <c r="BC188" s="152"/>
      <c r="BD188" s="152"/>
      <c r="BE188" s="152"/>
      <c r="BF188" s="152"/>
      <c r="BG188" s="152"/>
      <c r="BH188" s="152"/>
      <c r="BI188" s="152"/>
      <c r="BJ188" s="152"/>
      <c r="BK188" s="152"/>
    </row>
    <row r="189" ht="10.5" customHeight="1">
      <c r="A189" s="144">
        <v>185.0</v>
      </c>
      <c r="B189" s="144" t="s">
        <v>622</v>
      </c>
      <c r="C189" s="144" t="s">
        <v>623</v>
      </c>
      <c r="D189" s="145" t="s">
        <v>624</v>
      </c>
      <c r="E189" s="146" t="s">
        <v>0</v>
      </c>
      <c r="F189" s="147"/>
      <c r="G189" s="161" t="s">
        <v>137</v>
      </c>
      <c r="H189" s="149"/>
      <c r="I189" s="149" t="s">
        <v>138</v>
      </c>
      <c r="J189" s="149" t="s">
        <v>0</v>
      </c>
      <c r="K189" s="149" t="s">
        <v>111</v>
      </c>
      <c r="L189" s="149" t="s">
        <v>13</v>
      </c>
      <c r="M189" s="149" t="s">
        <v>42</v>
      </c>
      <c r="N189" s="149">
        <v>3500.0</v>
      </c>
      <c r="O189" s="149" t="s">
        <v>30</v>
      </c>
      <c r="P189" s="150"/>
      <c r="Q189" s="149">
        <f>IFERROR(SUMPRODUCT((Price_Catalogue_Indexation!$O$5:$AS$5=Fichier_de_calcul!Q$4)*(Price_Catalogue_Indexation!$O$6:$AS$6=Fichier_de_calcul!$L189)*(Price_Catalogue_Indexation!$O$7:$AS$7=Fichier_de_calcul!$M189)*(Price_Catalogue_Indexation!$A$14:$A$219=Fichier_de_calcul!$O189)*(Price_Catalogue_Indexation!$C$14:$C$219=Fichier_de_calcul!$N189)*(Price_Catalogue_Indexation!$O$14:$AS$219)),0)</f>
        <v>43777.60888</v>
      </c>
      <c r="R189" s="149">
        <f>IFERROR(SUMPRODUCT((Price_Catalogue_Indexation!$O$5:$AS$5=Fichier_de_calcul!R$4)*(Price_Catalogue_Indexation!$O$6:$AS$6=Fichier_de_calcul!$L189)*(Price_Catalogue_Indexation!$O$7:$AS$7=Fichier_de_calcul!$M189)*(Price_Catalogue_Indexation!$A$14:$A$219=Fichier_de_calcul!$O189)*(Price_Catalogue_Indexation!$C$14:$C$219=Fichier_de_calcul!$N189)*(Price_Catalogue_Indexation!$O$14:$AS$219)),0)</f>
        <v>260356.9553</v>
      </c>
      <c r="S189" s="149">
        <f>IFERROR(SUMPRODUCT((Price_Catalogue_Indexation!$O$5:$AS$5=Fichier_de_calcul!S$4)*(Price_Catalogue_Indexation!$O$6:$AS$6=Fichier_de_calcul!$L189)*(Price_Catalogue_Indexation!$O$7:$AS$7=Fichier_de_calcul!$M189)*(Price_Catalogue_Indexation!$A$14:$A$219=Fichier_de_calcul!$O189)*(Price_Catalogue_Indexation!$C$14:$C$219=Fichier_de_calcul!$N189)*(Price_Catalogue_Indexation!$O$14:$AS$219)),0)</f>
        <v>247960.634</v>
      </c>
      <c r="T189" s="150"/>
      <c r="U189" s="149">
        <f>IF(E189="YES",'Autres_hypothèses'!$E$3,0)</f>
        <v>26225.58067</v>
      </c>
      <c r="V189" s="149">
        <f>IF(J189="YES",'Autres_hypothèses'!$E$4,0)</f>
        <v>75000</v>
      </c>
      <c r="W189" s="149">
        <f t="shared" si="6"/>
        <v>-30829.979</v>
      </c>
      <c r="X189" s="151">
        <f>S189*Facture_pour_Orange!$K$142+Fichier_de_calcul!Q189*Facture_pour_Orange!$K$144+Fichier_de_calcul!U189*Facture_pour_Orange!$K$172</f>
        <v>-16480.24425</v>
      </c>
      <c r="Y189" s="152"/>
      <c r="Z189" s="151">
        <f t="shared" si="2"/>
        <v>606010.5556</v>
      </c>
      <c r="AA189" s="149">
        <f t="shared" si="3"/>
        <v>109081.9</v>
      </c>
      <c r="AB189" s="149">
        <f t="shared" si="4"/>
        <v>715092.4556</v>
      </c>
      <c r="AC189" s="150"/>
      <c r="AD189" s="153"/>
      <c r="AE189" s="154"/>
      <c r="AF189" s="155"/>
      <c r="AG189" s="155"/>
      <c r="AH189" s="156"/>
      <c r="AI189" s="155"/>
      <c r="AJ189" s="155">
        <v>43556.0</v>
      </c>
      <c r="AK189" s="148">
        <v>1.0</v>
      </c>
      <c r="AL189" s="155">
        <v>43647.0</v>
      </c>
      <c r="AM189" s="162">
        <v>0.0</v>
      </c>
      <c r="AN189" s="155">
        <v>43646.0</v>
      </c>
      <c r="AO189" s="158"/>
      <c r="AP189" s="158"/>
      <c r="AQ189" s="158"/>
      <c r="AR189" s="152"/>
      <c r="AS189" s="152"/>
      <c r="AT189" s="152"/>
      <c r="AU189" s="152"/>
      <c r="AV189" s="152"/>
      <c r="AW189" s="152"/>
      <c r="AX189" s="152"/>
      <c r="AY189" s="152"/>
      <c r="AZ189" s="152"/>
      <c r="BA189" s="152"/>
      <c r="BB189" s="152"/>
      <c r="BC189" s="152"/>
      <c r="BD189" s="152"/>
      <c r="BE189" s="152"/>
      <c r="BF189" s="152"/>
      <c r="BG189" s="152"/>
      <c r="BH189" s="152"/>
      <c r="BI189" s="152"/>
      <c r="BJ189" s="152"/>
      <c r="BK189" s="152"/>
    </row>
    <row r="190" ht="10.5" customHeight="1">
      <c r="A190" s="144">
        <v>186.0</v>
      </c>
      <c r="B190" s="144" t="s">
        <v>625</v>
      </c>
      <c r="C190" s="144" t="s">
        <v>626</v>
      </c>
      <c r="D190" s="159" t="s">
        <v>627</v>
      </c>
      <c r="E190" s="146" t="s">
        <v>0</v>
      </c>
      <c r="F190" s="147"/>
      <c r="G190" s="161" t="s">
        <v>137</v>
      </c>
      <c r="H190" s="149"/>
      <c r="I190" s="149" t="s">
        <v>138</v>
      </c>
      <c r="J190" s="149" t="s">
        <v>0</v>
      </c>
      <c r="K190" s="149" t="s">
        <v>111</v>
      </c>
      <c r="L190" s="149" t="s">
        <v>38</v>
      </c>
      <c r="M190" s="149" t="s">
        <v>42</v>
      </c>
      <c r="N190" s="149">
        <v>3500.0</v>
      </c>
      <c r="O190" s="149" t="s">
        <v>30</v>
      </c>
      <c r="P190" s="150"/>
      <c r="Q190" s="149">
        <f>IFERROR(SUMPRODUCT((Price_Catalogue_Indexation!$O$5:$AS$5=Fichier_de_calcul!Q$4)*(Price_Catalogue_Indexation!$O$6:$AS$6=Fichier_de_calcul!$L190)*(Price_Catalogue_Indexation!$O$7:$AS$7=Fichier_de_calcul!$M190)*(Price_Catalogue_Indexation!$A$14:$A$219=Fichier_de_calcul!$O190)*(Price_Catalogue_Indexation!$C$14:$C$219=Fichier_de_calcul!$N190)*(Price_Catalogue_Indexation!$O$14:$AS$219)),0)</f>
        <v>43777.60888</v>
      </c>
      <c r="R190" s="149">
        <f>IFERROR(SUMPRODUCT((Price_Catalogue_Indexation!$O$5:$AS$5=Fichier_de_calcul!R$4)*(Price_Catalogue_Indexation!$O$6:$AS$6=Fichier_de_calcul!$L190)*(Price_Catalogue_Indexation!$O$7:$AS$7=Fichier_de_calcul!$M190)*(Price_Catalogue_Indexation!$A$14:$A$219=Fichier_de_calcul!$O190)*(Price_Catalogue_Indexation!$C$14:$C$219=Fichier_de_calcul!$N190)*(Price_Catalogue_Indexation!$O$14:$AS$219)),0)</f>
        <v>260356.9553</v>
      </c>
      <c r="S190" s="149">
        <f>IFERROR(SUMPRODUCT((Price_Catalogue_Indexation!$O$5:$AS$5=Fichier_de_calcul!S$4)*(Price_Catalogue_Indexation!$O$6:$AS$6=Fichier_de_calcul!$L190)*(Price_Catalogue_Indexation!$O$7:$AS$7=Fichier_de_calcul!$M190)*(Price_Catalogue_Indexation!$A$14:$A$219=Fichier_de_calcul!$O190)*(Price_Catalogue_Indexation!$C$14:$C$219=Fichier_de_calcul!$N190)*(Price_Catalogue_Indexation!$O$14:$AS$219)),0)</f>
        <v>247960.634</v>
      </c>
      <c r="T190" s="150"/>
      <c r="U190" s="149">
        <f>IF(E190="YES",'Autres_hypothèses'!$E$3,0)</f>
        <v>26225.58067</v>
      </c>
      <c r="V190" s="149">
        <f>IF(J190="YES",'Autres_hypothèses'!$E$4,0)</f>
        <v>75000</v>
      </c>
      <c r="W190" s="149">
        <f t="shared" si="6"/>
        <v>-30829.979</v>
      </c>
      <c r="X190" s="151">
        <f>S190*Facture_pour_Orange!$K$142+Fichier_de_calcul!Q190*Facture_pour_Orange!$K$144+Fichier_de_calcul!U190*Facture_pour_Orange!$K$172</f>
        <v>-16480.24425</v>
      </c>
      <c r="Y190" s="152"/>
      <c r="Z190" s="151">
        <f t="shared" si="2"/>
        <v>606010.5556</v>
      </c>
      <c r="AA190" s="149">
        <f t="shared" si="3"/>
        <v>109081.9</v>
      </c>
      <c r="AB190" s="149">
        <f t="shared" si="4"/>
        <v>715092.4556</v>
      </c>
      <c r="AC190" s="150"/>
      <c r="AD190" s="153"/>
      <c r="AE190" s="154"/>
      <c r="AF190" s="155"/>
      <c r="AG190" s="155"/>
      <c r="AH190" s="160"/>
      <c r="AI190" s="155"/>
      <c r="AJ190" s="155">
        <v>43556.0</v>
      </c>
      <c r="AK190" s="149">
        <v>1.0</v>
      </c>
      <c r="AL190" s="155">
        <v>43594.0</v>
      </c>
      <c r="AM190" s="162">
        <v>1.7666666666666666</v>
      </c>
      <c r="AN190" s="155">
        <v>43646.0</v>
      </c>
      <c r="AO190" s="158"/>
      <c r="AP190" s="158"/>
      <c r="AQ190" s="158"/>
      <c r="AR190" s="152"/>
      <c r="AS190" s="152"/>
      <c r="AT190" s="152"/>
      <c r="AU190" s="152"/>
      <c r="AV190" s="152"/>
      <c r="AW190" s="152"/>
      <c r="AX190" s="152"/>
      <c r="AY190" s="152"/>
      <c r="AZ190" s="152"/>
      <c r="BA190" s="152"/>
      <c r="BB190" s="152"/>
      <c r="BC190" s="152"/>
      <c r="BD190" s="152"/>
      <c r="BE190" s="152"/>
      <c r="BF190" s="152"/>
      <c r="BG190" s="152"/>
      <c r="BH190" s="152"/>
      <c r="BI190" s="152"/>
      <c r="BJ190" s="152"/>
      <c r="BK190" s="152"/>
    </row>
    <row r="191" ht="10.5" customHeight="1">
      <c r="A191" s="144">
        <v>187.0</v>
      </c>
      <c r="B191" s="144" t="s">
        <v>628</v>
      </c>
      <c r="C191" s="144" t="s">
        <v>629</v>
      </c>
      <c r="D191" s="159" t="s">
        <v>630</v>
      </c>
      <c r="E191" s="146" t="s">
        <v>0</v>
      </c>
      <c r="F191" s="147"/>
      <c r="G191" s="161" t="s">
        <v>137</v>
      </c>
      <c r="H191" s="149"/>
      <c r="I191" s="149" t="s">
        <v>138</v>
      </c>
      <c r="J191" s="149" t="s">
        <v>0</v>
      </c>
      <c r="K191" s="149" t="s">
        <v>111</v>
      </c>
      <c r="L191" s="149" t="s">
        <v>38</v>
      </c>
      <c r="M191" s="149" t="s">
        <v>42</v>
      </c>
      <c r="N191" s="149">
        <v>3500.0</v>
      </c>
      <c r="O191" s="149" t="s">
        <v>27</v>
      </c>
      <c r="P191" s="150"/>
      <c r="Q191" s="149">
        <f>IFERROR(SUMPRODUCT((Price_Catalogue_Indexation!$O$5:$AS$5=Fichier_de_calcul!Q$4)*(Price_Catalogue_Indexation!$O$6:$AS$6=Fichier_de_calcul!$L191)*(Price_Catalogue_Indexation!$O$7:$AS$7=Fichier_de_calcul!$M191)*(Price_Catalogue_Indexation!$A$14:$A$219=Fichier_de_calcul!$O191)*(Price_Catalogue_Indexation!$C$14:$C$219=Fichier_de_calcul!$N191)*(Price_Catalogue_Indexation!$O$14:$AS$219)),0)</f>
        <v>43056.18596</v>
      </c>
      <c r="R191" s="149">
        <f>IFERROR(SUMPRODUCT((Price_Catalogue_Indexation!$O$5:$AS$5=Fichier_de_calcul!R$4)*(Price_Catalogue_Indexation!$O$6:$AS$6=Fichier_de_calcul!$L191)*(Price_Catalogue_Indexation!$O$7:$AS$7=Fichier_de_calcul!$M191)*(Price_Catalogue_Indexation!$A$14:$A$219=Fichier_de_calcul!$O191)*(Price_Catalogue_Indexation!$C$14:$C$219=Fichier_de_calcul!$N191)*(Price_Catalogue_Indexation!$O$14:$AS$219)),0)</f>
        <v>259992.2136</v>
      </c>
      <c r="S191" s="149">
        <f>IFERROR(SUMPRODUCT((Price_Catalogue_Indexation!$O$5:$AS$5=Fichier_de_calcul!S$4)*(Price_Catalogue_Indexation!$O$6:$AS$6=Fichier_de_calcul!$L191)*(Price_Catalogue_Indexation!$O$7:$AS$7=Fichier_de_calcul!$M191)*(Price_Catalogue_Indexation!$A$14:$A$219=Fichier_de_calcul!$O191)*(Price_Catalogue_Indexation!$C$14:$C$219=Fichier_de_calcul!$N191)*(Price_Catalogue_Indexation!$O$14:$AS$219)),0)</f>
        <v>182873.6642</v>
      </c>
      <c r="T191" s="150"/>
      <c r="U191" s="149">
        <f>IF(E191="YES",'Autres_hypothèses'!$E$3,0)</f>
        <v>26225.58067</v>
      </c>
      <c r="V191" s="149">
        <f>IF(J191="YES",'Autres_hypothèses'!$E$4,0)</f>
        <v>75000</v>
      </c>
      <c r="W191" s="149">
        <f t="shared" si="6"/>
        <v>-30829.979</v>
      </c>
      <c r="X191" s="151">
        <f>S191*Facture_pour_Orange!$K$142+Fichier_de_calcul!Q191*Facture_pour_Orange!$K$144+Fichier_de_calcul!U191*Facture_pour_Orange!$K$172</f>
        <v>-15685.08997</v>
      </c>
      <c r="Y191" s="152"/>
      <c r="Z191" s="151">
        <f t="shared" si="2"/>
        <v>540632.5755</v>
      </c>
      <c r="AA191" s="149">
        <f t="shared" si="3"/>
        <v>97313.86359</v>
      </c>
      <c r="AB191" s="149">
        <f t="shared" si="4"/>
        <v>637946.4391</v>
      </c>
      <c r="AC191" s="150"/>
      <c r="AD191" s="153"/>
      <c r="AE191" s="154"/>
      <c r="AF191" s="155"/>
      <c r="AG191" s="155"/>
      <c r="AH191" s="160"/>
      <c r="AI191" s="155"/>
      <c r="AJ191" s="155">
        <v>43556.0</v>
      </c>
      <c r="AK191" s="149">
        <v>1.0</v>
      </c>
      <c r="AL191" s="155">
        <v>43644.0</v>
      </c>
      <c r="AM191" s="162">
        <v>0.1</v>
      </c>
      <c r="AN191" s="155">
        <v>43646.0</v>
      </c>
      <c r="AO191" s="158"/>
      <c r="AP191" s="158"/>
      <c r="AQ191" s="158"/>
      <c r="AR191" s="152"/>
      <c r="AS191" s="152"/>
      <c r="AT191" s="152"/>
      <c r="AU191" s="152"/>
      <c r="AV191" s="152"/>
      <c r="AW191" s="152"/>
      <c r="AX191" s="152"/>
      <c r="AY191" s="152"/>
      <c r="AZ191" s="152"/>
      <c r="BA191" s="152"/>
      <c r="BB191" s="152"/>
      <c r="BC191" s="152"/>
      <c r="BD191" s="152"/>
      <c r="BE191" s="152"/>
      <c r="BF191" s="152"/>
      <c r="BG191" s="152"/>
      <c r="BH191" s="152"/>
      <c r="BI191" s="152"/>
      <c r="BJ191" s="152"/>
      <c r="BK191" s="152"/>
    </row>
    <row r="192" ht="10.5" customHeight="1">
      <c r="A192" s="144">
        <v>188.0</v>
      </c>
      <c r="B192" s="144" t="s">
        <v>631</v>
      </c>
      <c r="C192" s="144" t="s">
        <v>632</v>
      </c>
      <c r="D192" s="145" t="s">
        <v>633</v>
      </c>
      <c r="E192" s="146" t="s">
        <v>0</v>
      </c>
      <c r="F192" s="147"/>
      <c r="G192" s="161" t="s">
        <v>137</v>
      </c>
      <c r="H192" s="149"/>
      <c r="I192" s="149" t="s">
        <v>138</v>
      </c>
      <c r="J192" s="149" t="s">
        <v>0</v>
      </c>
      <c r="K192" s="149" t="s">
        <v>111</v>
      </c>
      <c r="L192" s="149" t="s">
        <v>38</v>
      </c>
      <c r="M192" s="149" t="s">
        <v>42</v>
      </c>
      <c r="N192" s="149">
        <v>3500.0</v>
      </c>
      <c r="O192" s="149" t="s">
        <v>30</v>
      </c>
      <c r="P192" s="150"/>
      <c r="Q192" s="149">
        <f>IFERROR(SUMPRODUCT((Price_Catalogue_Indexation!$O$5:$AS$5=Fichier_de_calcul!Q$4)*(Price_Catalogue_Indexation!$O$6:$AS$6=Fichier_de_calcul!$L192)*(Price_Catalogue_Indexation!$O$7:$AS$7=Fichier_de_calcul!$M192)*(Price_Catalogue_Indexation!$A$14:$A$219=Fichier_de_calcul!$O192)*(Price_Catalogue_Indexation!$C$14:$C$219=Fichier_de_calcul!$N192)*(Price_Catalogue_Indexation!$O$14:$AS$219)),0)</f>
        <v>43777.60888</v>
      </c>
      <c r="R192" s="149">
        <f>IFERROR(SUMPRODUCT((Price_Catalogue_Indexation!$O$5:$AS$5=Fichier_de_calcul!R$4)*(Price_Catalogue_Indexation!$O$6:$AS$6=Fichier_de_calcul!$L192)*(Price_Catalogue_Indexation!$O$7:$AS$7=Fichier_de_calcul!$M192)*(Price_Catalogue_Indexation!$A$14:$A$219=Fichier_de_calcul!$O192)*(Price_Catalogue_Indexation!$C$14:$C$219=Fichier_de_calcul!$N192)*(Price_Catalogue_Indexation!$O$14:$AS$219)),0)</f>
        <v>260356.9553</v>
      </c>
      <c r="S192" s="149">
        <f>IFERROR(SUMPRODUCT((Price_Catalogue_Indexation!$O$5:$AS$5=Fichier_de_calcul!S$4)*(Price_Catalogue_Indexation!$O$6:$AS$6=Fichier_de_calcul!$L192)*(Price_Catalogue_Indexation!$O$7:$AS$7=Fichier_de_calcul!$M192)*(Price_Catalogue_Indexation!$A$14:$A$219=Fichier_de_calcul!$O192)*(Price_Catalogue_Indexation!$C$14:$C$219=Fichier_de_calcul!$N192)*(Price_Catalogue_Indexation!$O$14:$AS$219)),0)</f>
        <v>247960.634</v>
      </c>
      <c r="T192" s="150"/>
      <c r="U192" s="149">
        <f>IF(E192="YES",'Autres_hypothèses'!$E$3,0)</f>
        <v>26225.58067</v>
      </c>
      <c r="V192" s="149">
        <f>IF(J192="YES",'Autres_hypothèses'!$E$4,0)</f>
        <v>75000</v>
      </c>
      <c r="W192" s="149">
        <f t="shared" si="6"/>
        <v>-30829.979</v>
      </c>
      <c r="X192" s="151">
        <f>S192*Facture_pour_Orange!$K$142+Fichier_de_calcul!Q192*Facture_pour_Orange!$K$144+Fichier_de_calcul!U192*Facture_pour_Orange!$K$172</f>
        <v>-16480.24425</v>
      </c>
      <c r="Y192" s="152"/>
      <c r="Z192" s="151">
        <f t="shared" si="2"/>
        <v>606010.5556</v>
      </c>
      <c r="AA192" s="149">
        <f t="shared" si="3"/>
        <v>109081.9</v>
      </c>
      <c r="AB192" s="149">
        <f t="shared" si="4"/>
        <v>715092.4556</v>
      </c>
      <c r="AC192" s="150"/>
      <c r="AD192" s="153"/>
      <c r="AE192" s="154"/>
      <c r="AF192" s="155"/>
      <c r="AG192" s="155"/>
      <c r="AH192" s="160"/>
      <c r="AI192" s="155"/>
      <c r="AJ192" s="155">
        <v>43556.0</v>
      </c>
      <c r="AK192" s="149">
        <v>1.0</v>
      </c>
      <c r="AL192" s="155">
        <v>43645.0</v>
      </c>
      <c r="AM192" s="162">
        <v>0.06666666666666667</v>
      </c>
      <c r="AN192" s="155">
        <v>43646.0</v>
      </c>
      <c r="AO192" s="158"/>
      <c r="AP192" s="158"/>
      <c r="AQ192" s="158"/>
      <c r="AR192" s="152"/>
      <c r="AS192" s="152"/>
      <c r="AT192" s="152"/>
      <c r="AU192" s="152"/>
      <c r="AV192" s="152"/>
      <c r="AW192" s="152"/>
      <c r="AX192" s="152"/>
      <c r="AY192" s="152"/>
      <c r="AZ192" s="152"/>
      <c r="BA192" s="152"/>
      <c r="BB192" s="152"/>
      <c r="BC192" s="152"/>
      <c r="BD192" s="152"/>
      <c r="BE192" s="152"/>
      <c r="BF192" s="152"/>
      <c r="BG192" s="152"/>
      <c r="BH192" s="152"/>
      <c r="BI192" s="152"/>
      <c r="BJ192" s="152"/>
      <c r="BK192" s="152"/>
    </row>
    <row r="193" ht="10.5" customHeight="1">
      <c r="A193" s="144">
        <v>189.0</v>
      </c>
      <c r="B193" s="144" t="s">
        <v>634</v>
      </c>
      <c r="C193" s="144" t="s">
        <v>635</v>
      </c>
      <c r="D193" s="159" t="s">
        <v>636</v>
      </c>
      <c r="E193" s="146" t="s">
        <v>0</v>
      </c>
      <c r="F193" s="147"/>
      <c r="G193" s="161" t="s">
        <v>137</v>
      </c>
      <c r="H193" s="149"/>
      <c r="I193" s="149" t="s">
        <v>138</v>
      </c>
      <c r="J193" s="149" t="s">
        <v>0</v>
      </c>
      <c r="K193" s="149" t="s">
        <v>111</v>
      </c>
      <c r="L193" s="149" t="s">
        <v>38</v>
      </c>
      <c r="M193" s="149" t="s">
        <v>42</v>
      </c>
      <c r="N193" s="149">
        <v>3500.0</v>
      </c>
      <c r="O193" s="149" t="s">
        <v>30</v>
      </c>
      <c r="P193" s="150"/>
      <c r="Q193" s="149">
        <f>IFERROR(SUMPRODUCT((Price_Catalogue_Indexation!$O$5:$AS$5=Fichier_de_calcul!Q$4)*(Price_Catalogue_Indexation!$O$6:$AS$6=Fichier_de_calcul!$L193)*(Price_Catalogue_Indexation!$O$7:$AS$7=Fichier_de_calcul!$M193)*(Price_Catalogue_Indexation!$A$14:$A$219=Fichier_de_calcul!$O193)*(Price_Catalogue_Indexation!$C$14:$C$219=Fichier_de_calcul!$N193)*(Price_Catalogue_Indexation!$O$14:$AS$219)),0)</f>
        <v>43777.60888</v>
      </c>
      <c r="R193" s="149">
        <f>IFERROR(SUMPRODUCT((Price_Catalogue_Indexation!$O$5:$AS$5=Fichier_de_calcul!R$4)*(Price_Catalogue_Indexation!$O$6:$AS$6=Fichier_de_calcul!$L193)*(Price_Catalogue_Indexation!$O$7:$AS$7=Fichier_de_calcul!$M193)*(Price_Catalogue_Indexation!$A$14:$A$219=Fichier_de_calcul!$O193)*(Price_Catalogue_Indexation!$C$14:$C$219=Fichier_de_calcul!$N193)*(Price_Catalogue_Indexation!$O$14:$AS$219)),0)</f>
        <v>260356.9553</v>
      </c>
      <c r="S193" s="149">
        <f>IFERROR(SUMPRODUCT((Price_Catalogue_Indexation!$O$5:$AS$5=Fichier_de_calcul!S$4)*(Price_Catalogue_Indexation!$O$6:$AS$6=Fichier_de_calcul!$L193)*(Price_Catalogue_Indexation!$O$7:$AS$7=Fichier_de_calcul!$M193)*(Price_Catalogue_Indexation!$A$14:$A$219=Fichier_de_calcul!$O193)*(Price_Catalogue_Indexation!$C$14:$C$219=Fichier_de_calcul!$N193)*(Price_Catalogue_Indexation!$O$14:$AS$219)),0)</f>
        <v>247960.634</v>
      </c>
      <c r="T193" s="150"/>
      <c r="U193" s="149">
        <f>IF(E193="YES",'Autres_hypothèses'!$E$3,0)</f>
        <v>26225.58067</v>
      </c>
      <c r="V193" s="149">
        <f>IF(J193="YES",'Autres_hypothèses'!$E$4,0)</f>
        <v>75000</v>
      </c>
      <c r="W193" s="149">
        <f t="shared" si="6"/>
        <v>-30829.979</v>
      </c>
      <c r="X193" s="151">
        <f>S193*Facture_pour_Orange!$K$142+Fichier_de_calcul!Q193*Facture_pour_Orange!$K$144+Fichier_de_calcul!U193*Facture_pour_Orange!$K$172</f>
        <v>-16480.24425</v>
      </c>
      <c r="Y193" s="152"/>
      <c r="Z193" s="151">
        <f t="shared" si="2"/>
        <v>606010.5556</v>
      </c>
      <c r="AA193" s="149">
        <f t="shared" si="3"/>
        <v>109081.9</v>
      </c>
      <c r="AB193" s="149">
        <f t="shared" si="4"/>
        <v>715092.4556</v>
      </c>
      <c r="AC193" s="150"/>
      <c r="AD193" s="153"/>
      <c r="AE193" s="154"/>
      <c r="AF193" s="155"/>
      <c r="AG193" s="155"/>
      <c r="AH193" s="160"/>
      <c r="AI193" s="155"/>
      <c r="AJ193" s="155">
        <v>43556.0</v>
      </c>
      <c r="AK193" s="149">
        <v>1.0</v>
      </c>
      <c r="AL193" s="155">
        <v>43602.0</v>
      </c>
      <c r="AM193" s="162">
        <v>1.5</v>
      </c>
      <c r="AN193" s="155">
        <v>43646.0</v>
      </c>
      <c r="AO193" s="158"/>
      <c r="AP193" s="158"/>
      <c r="AQ193" s="158"/>
      <c r="AR193" s="152"/>
      <c r="AS193" s="152"/>
      <c r="AT193" s="152"/>
      <c r="AU193" s="152"/>
      <c r="AV193" s="152"/>
      <c r="AW193" s="152"/>
      <c r="AX193" s="152"/>
      <c r="AY193" s="152"/>
      <c r="AZ193" s="152"/>
      <c r="BA193" s="152"/>
      <c r="BB193" s="152"/>
      <c r="BC193" s="152"/>
      <c r="BD193" s="152"/>
      <c r="BE193" s="152"/>
      <c r="BF193" s="152"/>
      <c r="BG193" s="152"/>
      <c r="BH193" s="152"/>
      <c r="BI193" s="152"/>
      <c r="BJ193" s="152"/>
      <c r="BK193" s="152"/>
    </row>
    <row r="194" ht="10.5" customHeight="1">
      <c r="A194" s="144">
        <v>190.0</v>
      </c>
      <c r="B194" s="144" t="s">
        <v>637</v>
      </c>
      <c r="C194" s="144" t="s">
        <v>638</v>
      </c>
      <c r="D194" s="159" t="s">
        <v>639</v>
      </c>
      <c r="E194" s="146" t="s">
        <v>0</v>
      </c>
      <c r="F194" s="147"/>
      <c r="G194" s="161" t="s">
        <v>137</v>
      </c>
      <c r="H194" s="149"/>
      <c r="I194" s="149" t="s">
        <v>138</v>
      </c>
      <c r="J194" s="149" t="s">
        <v>0</v>
      </c>
      <c r="K194" s="149" t="s">
        <v>111</v>
      </c>
      <c r="L194" s="149" t="s">
        <v>38</v>
      </c>
      <c r="M194" s="149" t="s">
        <v>42</v>
      </c>
      <c r="N194" s="149">
        <v>3500.0</v>
      </c>
      <c r="O194" s="149" t="s">
        <v>30</v>
      </c>
      <c r="P194" s="150"/>
      <c r="Q194" s="149">
        <f>IFERROR(SUMPRODUCT((Price_Catalogue_Indexation!$O$5:$AS$5=Fichier_de_calcul!Q$4)*(Price_Catalogue_Indexation!$O$6:$AS$6=Fichier_de_calcul!$L194)*(Price_Catalogue_Indexation!$O$7:$AS$7=Fichier_de_calcul!$M194)*(Price_Catalogue_Indexation!$A$14:$A$219=Fichier_de_calcul!$O194)*(Price_Catalogue_Indexation!$C$14:$C$219=Fichier_de_calcul!$N194)*(Price_Catalogue_Indexation!$O$14:$AS$219)),0)</f>
        <v>43777.60888</v>
      </c>
      <c r="R194" s="149">
        <f>IFERROR(SUMPRODUCT((Price_Catalogue_Indexation!$O$5:$AS$5=Fichier_de_calcul!R$4)*(Price_Catalogue_Indexation!$O$6:$AS$6=Fichier_de_calcul!$L194)*(Price_Catalogue_Indexation!$O$7:$AS$7=Fichier_de_calcul!$M194)*(Price_Catalogue_Indexation!$A$14:$A$219=Fichier_de_calcul!$O194)*(Price_Catalogue_Indexation!$C$14:$C$219=Fichier_de_calcul!$N194)*(Price_Catalogue_Indexation!$O$14:$AS$219)),0)</f>
        <v>260356.9553</v>
      </c>
      <c r="S194" s="149">
        <f>IFERROR(SUMPRODUCT((Price_Catalogue_Indexation!$O$5:$AS$5=Fichier_de_calcul!S$4)*(Price_Catalogue_Indexation!$O$6:$AS$6=Fichier_de_calcul!$L194)*(Price_Catalogue_Indexation!$O$7:$AS$7=Fichier_de_calcul!$M194)*(Price_Catalogue_Indexation!$A$14:$A$219=Fichier_de_calcul!$O194)*(Price_Catalogue_Indexation!$C$14:$C$219=Fichier_de_calcul!$N194)*(Price_Catalogue_Indexation!$O$14:$AS$219)),0)</f>
        <v>247960.634</v>
      </c>
      <c r="T194" s="150"/>
      <c r="U194" s="149">
        <f>IF(E194="YES",'Autres_hypothèses'!$E$3,0)</f>
        <v>26225.58067</v>
      </c>
      <c r="V194" s="149">
        <f>IF(J194="YES",'Autres_hypothèses'!$E$4,0)</f>
        <v>75000</v>
      </c>
      <c r="W194" s="149">
        <f t="shared" si="6"/>
        <v>-30829.979</v>
      </c>
      <c r="X194" s="151">
        <f>S194*Facture_pour_Orange!$K$142+Fichier_de_calcul!Q194*Facture_pour_Orange!$K$144+Fichier_de_calcul!U194*Facture_pour_Orange!$K$172</f>
        <v>-16480.24425</v>
      </c>
      <c r="Y194" s="152"/>
      <c r="Z194" s="151">
        <f t="shared" si="2"/>
        <v>606010.5556</v>
      </c>
      <c r="AA194" s="149">
        <f t="shared" si="3"/>
        <v>109081.9</v>
      </c>
      <c r="AB194" s="149">
        <f t="shared" si="4"/>
        <v>715092.4556</v>
      </c>
      <c r="AC194" s="150"/>
      <c r="AD194" s="153"/>
      <c r="AE194" s="154"/>
      <c r="AF194" s="155"/>
      <c r="AG194" s="155"/>
      <c r="AH194" s="160"/>
      <c r="AI194" s="155"/>
      <c r="AJ194" s="155">
        <v>43556.0</v>
      </c>
      <c r="AK194" s="149">
        <v>1.0</v>
      </c>
      <c r="AL194" s="155">
        <v>43647.0</v>
      </c>
      <c r="AM194" s="162">
        <v>0.0</v>
      </c>
      <c r="AN194" s="155">
        <v>43646.0</v>
      </c>
      <c r="AO194" s="158"/>
      <c r="AP194" s="158"/>
      <c r="AQ194" s="158"/>
      <c r="AR194" s="152"/>
      <c r="AS194" s="152"/>
      <c r="AT194" s="152"/>
      <c r="AU194" s="152"/>
      <c r="AV194" s="152"/>
      <c r="AW194" s="152"/>
      <c r="AX194" s="152"/>
      <c r="AY194" s="152"/>
      <c r="AZ194" s="152"/>
      <c r="BA194" s="152"/>
      <c r="BB194" s="152"/>
      <c r="BC194" s="152"/>
      <c r="BD194" s="152"/>
      <c r="BE194" s="152"/>
      <c r="BF194" s="152"/>
      <c r="BG194" s="152"/>
      <c r="BH194" s="152"/>
      <c r="BI194" s="152"/>
      <c r="BJ194" s="152"/>
      <c r="BK194" s="152"/>
    </row>
    <row r="195" ht="10.5" customHeight="1">
      <c r="A195" s="144">
        <v>191.0</v>
      </c>
      <c r="B195" s="144" t="s">
        <v>640</v>
      </c>
      <c r="C195" s="144" t="s">
        <v>641</v>
      </c>
      <c r="D195" s="145" t="s">
        <v>642</v>
      </c>
      <c r="E195" s="146" t="s">
        <v>0</v>
      </c>
      <c r="F195" s="147"/>
      <c r="G195" s="161" t="s">
        <v>137</v>
      </c>
      <c r="H195" s="149"/>
      <c r="I195" s="149" t="s">
        <v>138</v>
      </c>
      <c r="J195" s="149" t="s">
        <v>0</v>
      </c>
      <c r="K195" s="149" t="s">
        <v>111</v>
      </c>
      <c r="L195" s="149" t="s">
        <v>38</v>
      </c>
      <c r="M195" s="149" t="s">
        <v>42</v>
      </c>
      <c r="N195" s="149">
        <v>3500.0</v>
      </c>
      <c r="O195" s="149" t="s">
        <v>30</v>
      </c>
      <c r="P195" s="150"/>
      <c r="Q195" s="149">
        <f>IFERROR(SUMPRODUCT((Price_Catalogue_Indexation!$O$5:$AS$5=Fichier_de_calcul!Q$4)*(Price_Catalogue_Indexation!$O$6:$AS$6=Fichier_de_calcul!$L195)*(Price_Catalogue_Indexation!$O$7:$AS$7=Fichier_de_calcul!$M195)*(Price_Catalogue_Indexation!$A$14:$A$219=Fichier_de_calcul!$O195)*(Price_Catalogue_Indexation!$C$14:$C$219=Fichier_de_calcul!$N195)*(Price_Catalogue_Indexation!$O$14:$AS$219)),0)</f>
        <v>43777.60888</v>
      </c>
      <c r="R195" s="149">
        <f>IFERROR(SUMPRODUCT((Price_Catalogue_Indexation!$O$5:$AS$5=Fichier_de_calcul!R$4)*(Price_Catalogue_Indexation!$O$6:$AS$6=Fichier_de_calcul!$L195)*(Price_Catalogue_Indexation!$O$7:$AS$7=Fichier_de_calcul!$M195)*(Price_Catalogue_Indexation!$A$14:$A$219=Fichier_de_calcul!$O195)*(Price_Catalogue_Indexation!$C$14:$C$219=Fichier_de_calcul!$N195)*(Price_Catalogue_Indexation!$O$14:$AS$219)),0)</f>
        <v>260356.9553</v>
      </c>
      <c r="S195" s="149">
        <f>IFERROR(SUMPRODUCT((Price_Catalogue_Indexation!$O$5:$AS$5=Fichier_de_calcul!S$4)*(Price_Catalogue_Indexation!$O$6:$AS$6=Fichier_de_calcul!$L195)*(Price_Catalogue_Indexation!$O$7:$AS$7=Fichier_de_calcul!$M195)*(Price_Catalogue_Indexation!$A$14:$A$219=Fichier_de_calcul!$O195)*(Price_Catalogue_Indexation!$C$14:$C$219=Fichier_de_calcul!$N195)*(Price_Catalogue_Indexation!$O$14:$AS$219)),0)</f>
        <v>247960.634</v>
      </c>
      <c r="T195" s="150"/>
      <c r="U195" s="149">
        <f>IF(E195="YES",'Autres_hypothèses'!$E$3,0)</f>
        <v>26225.58067</v>
      </c>
      <c r="V195" s="149">
        <f>IF(J195="YES",'Autres_hypothèses'!$E$4,0)</f>
        <v>75000</v>
      </c>
      <c r="W195" s="149">
        <f t="shared" si="6"/>
        <v>-30829.979</v>
      </c>
      <c r="X195" s="151">
        <f>S195*Facture_pour_Orange!$K$142+Fichier_de_calcul!Q195*Facture_pour_Orange!$K$144+Fichier_de_calcul!U195*Facture_pour_Orange!$K$172</f>
        <v>-16480.24425</v>
      </c>
      <c r="Y195" s="152"/>
      <c r="Z195" s="151">
        <f t="shared" si="2"/>
        <v>606010.5556</v>
      </c>
      <c r="AA195" s="149">
        <f t="shared" si="3"/>
        <v>109081.9</v>
      </c>
      <c r="AB195" s="149">
        <f t="shared" si="4"/>
        <v>715092.4556</v>
      </c>
      <c r="AC195" s="150"/>
      <c r="AD195" s="153"/>
      <c r="AE195" s="154"/>
      <c r="AF195" s="155"/>
      <c r="AG195" s="155"/>
      <c r="AH195" s="160"/>
      <c r="AI195" s="155"/>
      <c r="AJ195" s="155">
        <v>43556.0</v>
      </c>
      <c r="AK195" s="149">
        <v>1.0</v>
      </c>
      <c r="AL195" s="155">
        <v>43578.0</v>
      </c>
      <c r="AM195" s="162">
        <v>2.3</v>
      </c>
      <c r="AN195" s="155">
        <v>43646.0</v>
      </c>
      <c r="AO195" s="158"/>
      <c r="AP195" s="158"/>
      <c r="AQ195" s="158"/>
      <c r="AR195" s="152"/>
      <c r="AS195" s="152"/>
      <c r="AT195" s="152"/>
      <c r="AU195" s="152"/>
      <c r="AV195" s="152"/>
      <c r="AW195" s="152"/>
      <c r="AX195" s="152"/>
      <c r="AY195" s="152"/>
      <c r="AZ195" s="152"/>
      <c r="BA195" s="152"/>
      <c r="BB195" s="152"/>
      <c r="BC195" s="152"/>
      <c r="BD195" s="152"/>
      <c r="BE195" s="152"/>
      <c r="BF195" s="152"/>
      <c r="BG195" s="152"/>
      <c r="BH195" s="152"/>
      <c r="BI195" s="152"/>
      <c r="BJ195" s="152"/>
      <c r="BK195" s="152"/>
    </row>
    <row r="196" ht="10.5" customHeight="1">
      <c r="A196" s="144">
        <v>192.0</v>
      </c>
      <c r="B196" s="144" t="s">
        <v>643</v>
      </c>
      <c r="C196" s="144" t="s">
        <v>644</v>
      </c>
      <c r="D196" s="159" t="s">
        <v>645</v>
      </c>
      <c r="E196" s="146" t="s">
        <v>0</v>
      </c>
      <c r="F196" s="147"/>
      <c r="G196" s="161" t="s">
        <v>137</v>
      </c>
      <c r="H196" s="149"/>
      <c r="I196" s="149" t="s">
        <v>138</v>
      </c>
      <c r="J196" s="149" t="s">
        <v>0</v>
      </c>
      <c r="K196" s="149" t="s">
        <v>111</v>
      </c>
      <c r="L196" s="149" t="s">
        <v>38</v>
      </c>
      <c r="M196" s="149" t="s">
        <v>42</v>
      </c>
      <c r="N196" s="149">
        <v>3500.0</v>
      </c>
      <c r="O196" s="149" t="s">
        <v>30</v>
      </c>
      <c r="P196" s="150"/>
      <c r="Q196" s="149">
        <f>IFERROR(SUMPRODUCT((Price_Catalogue_Indexation!$O$5:$AS$5=Fichier_de_calcul!Q$4)*(Price_Catalogue_Indexation!$O$6:$AS$6=Fichier_de_calcul!$L196)*(Price_Catalogue_Indexation!$O$7:$AS$7=Fichier_de_calcul!$M196)*(Price_Catalogue_Indexation!$A$14:$A$219=Fichier_de_calcul!$O196)*(Price_Catalogue_Indexation!$C$14:$C$219=Fichier_de_calcul!$N196)*(Price_Catalogue_Indexation!$O$14:$AS$219)),0)</f>
        <v>43777.60888</v>
      </c>
      <c r="R196" s="149">
        <f>IFERROR(SUMPRODUCT((Price_Catalogue_Indexation!$O$5:$AS$5=Fichier_de_calcul!R$4)*(Price_Catalogue_Indexation!$O$6:$AS$6=Fichier_de_calcul!$L196)*(Price_Catalogue_Indexation!$O$7:$AS$7=Fichier_de_calcul!$M196)*(Price_Catalogue_Indexation!$A$14:$A$219=Fichier_de_calcul!$O196)*(Price_Catalogue_Indexation!$C$14:$C$219=Fichier_de_calcul!$N196)*(Price_Catalogue_Indexation!$O$14:$AS$219)),0)</f>
        <v>260356.9553</v>
      </c>
      <c r="S196" s="149">
        <f>IFERROR(SUMPRODUCT((Price_Catalogue_Indexation!$O$5:$AS$5=Fichier_de_calcul!S$4)*(Price_Catalogue_Indexation!$O$6:$AS$6=Fichier_de_calcul!$L196)*(Price_Catalogue_Indexation!$O$7:$AS$7=Fichier_de_calcul!$M196)*(Price_Catalogue_Indexation!$A$14:$A$219=Fichier_de_calcul!$O196)*(Price_Catalogue_Indexation!$C$14:$C$219=Fichier_de_calcul!$N196)*(Price_Catalogue_Indexation!$O$14:$AS$219)),0)</f>
        <v>247960.634</v>
      </c>
      <c r="T196" s="150"/>
      <c r="U196" s="149">
        <f>IF(E196="YES",'Autres_hypothèses'!$E$3,0)</f>
        <v>26225.58067</v>
      </c>
      <c r="V196" s="149">
        <f>IF(J196="YES",'Autres_hypothèses'!$E$4,0)</f>
        <v>75000</v>
      </c>
      <c r="W196" s="149">
        <f t="shared" si="6"/>
        <v>-30829.979</v>
      </c>
      <c r="X196" s="151">
        <f>S196*Facture_pour_Orange!$K$142+Fichier_de_calcul!Q196*Facture_pour_Orange!$K$144+Fichier_de_calcul!U196*Facture_pour_Orange!$K$172</f>
        <v>-16480.24425</v>
      </c>
      <c r="Y196" s="152"/>
      <c r="Z196" s="151">
        <f t="shared" si="2"/>
        <v>606010.5556</v>
      </c>
      <c r="AA196" s="149">
        <f t="shared" si="3"/>
        <v>109081.9</v>
      </c>
      <c r="AB196" s="149">
        <f t="shared" si="4"/>
        <v>715092.4556</v>
      </c>
      <c r="AC196" s="150"/>
      <c r="AD196" s="153"/>
      <c r="AE196" s="154"/>
      <c r="AF196" s="155"/>
      <c r="AG196" s="155"/>
      <c r="AH196" s="160"/>
      <c r="AI196" s="155"/>
      <c r="AJ196" s="155">
        <v>43556.0</v>
      </c>
      <c r="AK196" s="149">
        <v>1.0</v>
      </c>
      <c r="AL196" s="155">
        <v>43560.0</v>
      </c>
      <c r="AM196" s="162">
        <v>2.9</v>
      </c>
      <c r="AN196" s="155">
        <v>43646.0</v>
      </c>
      <c r="AO196" s="158"/>
      <c r="AP196" s="158"/>
      <c r="AQ196" s="158"/>
      <c r="AR196" s="152"/>
      <c r="AS196" s="152"/>
      <c r="AT196" s="152"/>
      <c r="AU196" s="152"/>
      <c r="AV196" s="152"/>
      <c r="AW196" s="152"/>
      <c r="AX196" s="152"/>
      <c r="AY196" s="152"/>
      <c r="AZ196" s="152"/>
      <c r="BA196" s="152"/>
      <c r="BB196" s="152"/>
      <c r="BC196" s="152"/>
      <c r="BD196" s="152"/>
      <c r="BE196" s="152"/>
      <c r="BF196" s="152"/>
      <c r="BG196" s="152"/>
      <c r="BH196" s="152"/>
      <c r="BI196" s="152"/>
      <c r="BJ196" s="152"/>
      <c r="BK196" s="152"/>
    </row>
    <row r="197" ht="10.5" customHeight="1">
      <c r="A197" s="144">
        <v>193.0</v>
      </c>
      <c r="B197" s="144" t="s">
        <v>646</v>
      </c>
      <c r="C197" s="144" t="s">
        <v>647</v>
      </c>
      <c r="D197" s="159" t="s">
        <v>648</v>
      </c>
      <c r="E197" s="146" t="s">
        <v>0</v>
      </c>
      <c r="F197" s="147"/>
      <c r="G197" s="161" t="s">
        <v>137</v>
      </c>
      <c r="H197" s="149"/>
      <c r="I197" s="149" t="s">
        <v>138</v>
      </c>
      <c r="J197" s="149" t="s">
        <v>0</v>
      </c>
      <c r="K197" s="149" t="s">
        <v>111</v>
      </c>
      <c r="L197" s="149" t="s">
        <v>38</v>
      </c>
      <c r="M197" s="149" t="s">
        <v>42</v>
      </c>
      <c r="N197" s="149">
        <v>3500.0</v>
      </c>
      <c r="O197" s="149" t="s">
        <v>30</v>
      </c>
      <c r="P197" s="150"/>
      <c r="Q197" s="149">
        <f>IFERROR(SUMPRODUCT((Price_Catalogue_Indexation!$O$5:$AS$5=Fichier_de_calcul!Q$4)*(Price_Catalogue_Indexation!$O$6:$AS$6=Fichier_de_calcul!$L197)*(Price_Catalogue_Indexation!$O$7:$AS$7=Fichier_de_calcul!$M197)*(Price_Catalogue_Indexation!$A$14:$A$219=Fichier_de_calcul!$O197)*(Price_Catalogue_Indexation!$C$14:$C$219=Fichier_de_calcul!$N197)*(Price_Catalogue_Indexation!$O$14:$AS$219)),0)</f>
        <v>43777.60888</v>
      </c>
      <c r="R197" s="149">
        <f>IFERROR(SUMPRODUCT((Price_Catalogue_Indexation!$O$5:$AS$5=Fichier_de_calcul!R$4)*(Price_Catalogue_Indexation!$O$6:$AS$6=Fichier_de_calcul!$L197)*(Price_Catalogue_Indexation!$O$7:$AS$7=Fichier_de_calcul!$M197)*(Price_Catalogue_Indexation!$A$14:$A$219=Fichier_de_calcul!$O197)*(Price_Catalogue_Indexation!$C$14:$C$219=Fichier_de_calcul!$N197)*(Price_Catalogue_Indexation!$O$14:$AS$219)),0)</f>
        <v>260356.9553</v>
      </c>
      <c r="S197" s="149">
        <f>IFERROR(SUMPRODUCT((Price_Catalogue_Indexation!$O$5:$AS$5=Fichier_de_calcul!S$4)*(Price_Catalogue_Indexation!$O$6:$AS$6=Fichier_de_calcul!$L197)*(Price_Catalogue_Indexation!$O$7:$AS$7=Fichier_de_calcul!$M197)*(Price_Catalogue_Indexation!$A$14:$A$219=Fichier_de_calcul!$O197)*(Price_Catalogue_Indexation!$C$14:$C$219=Fichier_de_calcul!$N197)*(Price_Catalogue_Indexation!$O$14:$AS$219)),0)</f>
        <v>247960.634</v>
      </c>
      <c r="T197" s="150"/>
      <c r="U197" s="149">
        <f>IF(E197="YES",'Autres_hypothèses'!$E$3,0)</f>
        <v>26225.58067</v>
      </c>
      <c r="V197" s="149">
        <f>IF(J197="YES",'Autres_hypothèses'!$E$4,0)</f>
        <v>75000</v>
      </c>
      <c r="W197" s="149">
        <f t="shared" si="6"/>
        <v>-30829.979</v>
      </c>
      <c r="X197" s="151">
        <f>S197*Facture_pour_Orange!$K$142+Fichier_de_calcul!Q197*Facture_pour_Orange!$K$144+Fichier_de_calcul!U197*Facture_pour_Orange!$K$172</f>
        <v>-16480.24425</v>
      </c>
      <c r="Y197" s="152"/>
      <c r="Z197" s="151">
        <f t="shared" si="2"/>
        <v>606010.5556</v>
      </c>
      <c r="AA197" s="149">
        <f t="shared" si="3"/>
        <v>109081.9</v>
      </c>
      <c r="AB197" s="149">
        <f t="shared" si="4"/>
        <v>715092.4556</v>
      </c>
      <c r="AC197" s="150"/>
      <c r="AD197" s="153"/>
      <c r="AE197" s="154"/>
      <c r="AF197" s="155"/>
      <c r="AG197" s="155"/>
      <c r="AH197" s="160"/>
      <c r="AI197" s="155"/>
      <c r="AJ197" s="155">
        <v>43556.0</v>
      </c>
      <c r="AK197" s="149">
        <v>1.0</v>
      </c>
      <c r="AL197" s="155">
        <v>43602.0</v>
      </c>
      <c r="AM197" s="162">
        <v>1.5</v>
      </c>
      <c r="AN197" s="155">
        <v>43646.0</v>
      </c>
      <c r="AO197" s="158"/>
      <c r="AP197" s="158"/>
      <c r="AQ197" s="158"/>
      <c r="AR197" s="152"/>
      <c r="AS197" s="152"/>
      <c r="AT197" s="152"/>
      <c r="AU197" s="152"/>
      <c r="AV197" s="152"/>
      <c r="AW197" s="152"/>
      <c r="AX197" s="152"/>
      <c r="AY197" s="152"/>
      <c r="AZ197" s="152"/>
      <c r="BA197" s="152"/>
      <c r="BB197" s="152"/>
      <c r="BC197" s="152"/>
      <c r="BD197" s="152"/>
      <c r="BE197" s="152"/>
      <c r="BF197" s="152"/>
      <c r="BG197" s="152"/>
      <c r="BH197" s="152"/>
      <c r="BI197" s="152"/>
      <c r="BJ197" s="152"/>
      <c r="BK197" s="152"/>
    </row>
    <row r="198" ht="10.5" customHeight="1">
      <c r="A198" s="144">
        <v>194.0</v>
      </c>
      <c r="B198" s="144" t="s">
        <v>649</v>
      </c>
      <c r="C198" s="144" t="s">
        <v>650</v>
      </c>
      <c r="D198" s="145" t="s">
        <v>651</v>
      </c>
      <c r="E198" s="146" t="s">
        <v>0</v>
      </c>
      <c r="F198" s="147"/>
      <c r="G198" s="161" t="s">
        <v>137</v>
      </c>
      <c r="H198" s="149"/>
      <c r="I198" s="149" t="s">
        <v>138</v>
      </c>
      <c r="J198" s="149" t="s">
        <v>0</v>
      </c>
      <c r="K198" s="149" t="s">
        <v>111</v>
      </c>
      <c r="L198" s="149" t="s">
        <v>38</v>
      </c>
      <c r="M198" s="149" t="s">
        <v>42</v>
      </c>
      <c r="N198" s="149">
        <v>3500.0</v>
      </c>
      <c r="O198" s="149" t="s">
        <v>30</v>
      </c>
      <c r="P198" s="150"/>
      <c r="Q198" s="149">
        <f>IFERROR(SUMPRODUCT((Price_Catalogue_Indexation!$O$5:$AS$5=Fichier_de_calcul!Q$4)*(Price_Catalogue_Indexation!$O$6:$AS$6=Fichier_de_calcul!$L198)*(Price_Catalogue_Indexation!$O$7:$AS$7=Fichier_de_calcul!$M198)*(Price_Catalogue_Indexation!$A$14:$A$219=Fichier_de_calcul!$O198)*(Price_Catalogue_Indexation!$C$14:$C$219=Fichier_de_calcul!$N198)*(Price_Catalogue_Indexation!$O$14:$AS$219)),0)</f>
        <v>43777.60888</v>
      </c>
      <c r="R198" s="149">
        <f>IFERROR(SUMPRODUCT((Price_Catalogue_Indexation!$O$5:$AS$5=Fichier_de_calcul!R$4)*(Price_Catalogue_Indexation!$O$6:$AS$6=Fichier_de_calcul!$L198)*(Price_Catalogue_Indexation!$O$7:$AS$7=Fichier_de_calcul!$M198)*(Price_Catalogue_Indexation!$A$14:$A$219=Fichier_de_calcul!$O198)*(Price_Catalogue_Indexation!$C$14:$C$219=Fichier_de_calcul!$N198)*(Price_Catalogue_Indexation!$O$14:$AS$219)),0)</f>
        <v>260356.9553</v>
      </c>
      <c r="S198" s="149">
        <f>IFERROR(SUMPRODUCT((Price_Catalogue_Indexation!$O$5:$AS$5=Fichier_de_calcul!S$4)*(Price_Catalogue_Indexation!$O$6:$AS$6=Fichier_de_calcul!$L198)*(Price_Catalogue_Indexation!$O$7:$AS$7=Fichier_de_calcul!$M198)*(Price_Catalogue_Indexation!$A$14:$A$219=Fichier_de_calcul!$O198)*(Price_Catalogue_Indexation!$C$14:$C$219=Fichier_de_calcul!$N198)*(Price_Catalogue_Indexation!$O$14:$AS$219)),0)</f>
        <v>247960.634</v>
      </c>
      <c r="T198" s="150"/>
      <c r="U198" s="149">
        <f>IF(E198="YES",'Autres_hypothèses'!$E$3,0)</f>
        <v>26225.58067</v>
      </c>
      <c r="V198" s="149">
        <f>IF(J198="YES",'Autres_hypothèses'!$E$4,0)</f>
        <v>75000</v>
      </c>
      <c r="W198" s="149">
        <f t="shared" si="6"/>
        <v>-30829.979</v>
      </c>
      <c r="X198" s="151">
        <f>S198*Facture_pour_Orange!$K$142+Fichier_de_calcul!Q198*Facture_pour_Orange!$K$144+Fichier_de_calcul!U198*Facture_pour_Orange!$K$172</f>
        <v>-16480.24425</v>
      </c>
      <c r="Y198" s="152"/>
      <c r="Z198" s="151">
        <f t="shared" si="2"/>
        <v>606010.5556</v>
      </c>
      <c r="AA198" s="149">
        <f t="shared" si="3"/>
        <v>109081.9</v>
      </c>
      <c r="AB198" s="149">
        <f t="shared" si="4"/>
        <v>715092.4556</v>
      </c>
      <c r="AC198" s="150"/>
      <c r="AD198" s="153"/>
      <c r="AE198" s="154"/>
      <c r="AF198" s="155"/>
      <c r="AG198" s="155"/>
      <c r="AH198" s="160"/>
      <c r="AI198" s="155"/>
      <c r="AJ198" s="155">
        <v>43556.0</v>
      </c>
      <c r="AK198" s="149">
        <v>1.0</v>
      </c>
      <c r="AL198" s="155">
        <v>43647.0</v>
      </c>
      <c r="AM198" s="162">
        <v>0.0</v>
      </c>
      <c r="AN198" s="155">
        <v>43646.0</v>
      </c>
      <c r="AO198" s="158"/>
      <c r="AP198" s="158"/>
      <c r="AQ198" s="158"/>
      <c r="AR198" s="152"/>
      <c r="AS198" s="152"/>
      <c r="AT198" s="152"/>
      <c r="AU198" s="152"/>
      <c r="AV198" s="152"/>
      <c r="AW198" s="152"/>
      <c r="AX198" s="152"/>
      <c r="AY198" s="152"/>
      <c r="AZ198" s="152"/>
      <c r="BA198" s="152"/>
      <c r="BB198" s="152"/>
      <c r="BC198" s="152"/>
      <c r="BD198" s="152"/>
      <c r="BE198" s="152"/>
      <c r="BF198" s="152"/>
      <c r="BG198" s="152"/>
      <c r="BH198" s="152"/>
      <c r="BI198" s="152"/>
      <c r="BJ198" s="152"/>
      <c r="BK198" s="152"/>
    </row>
    <row r="199" ht="10.5" customHeight="1">
      <c r="A199" s="144">
        <v>195.0</v>
      </c>
      <c r="B199" s="144" t="s">
        <v>652</v>
      </c>
      <c r="C199" s="144" t="s">
        <v>653</v>
      </c>
      <c r="D199" s="159" t="s">
        <v>654</v>
      </c>
      <c r="E199" s="146" t="s">
        <v>0</v>
      </c>
      <c r="F199" s="147"/>
      <c r="G199" s="161" t="s">
        <v>137</v>
      </c>
      <c r="H199" s="149"/>
      <c r="I199" s="149" t="s">
        <v>138</v>
      </c>
      <c r="J199" s="149" t="s">
        <v>0</v>
      </c>
      <c r="K199" s="149" t="s">
        <v>111</v>
      </c>
      <c r="L199" s="149" t="s">
        <v>38</v>
      </c>
      <c r="M199" s="149" t="s">
        <v>42</v>
      </c>
      <c r="N199" s="149">
        <v>3500.0</v>
      </c>
      <c r="O199" s="149" t="s">
        <v>30</v>
      </c>
      <c r="P199" s="150"/>
      <c r="Q199" s="149">
        <f>IFERROR(SUMPRODUCT((Price_Catalogue_Indexation!$O$5:$AS$5=Fichier_de_calcul!Q$4)*(Price_Catalogue_Indexation!$O$6:$AS$6=Fichier_de_calcul!$L199)*(Price_Catalogue_Indexation!$O$7:$AS$7=Fichier_de_calcul!$M199)*(Price_Catalogue_Indexation!$A$14:$A$219=Fichier_de_calcul!$O199)*(Price_Catalogue_Indexation!$C$14:$C$219=Fichier_de_calcul!$N199)*(Price_Catalogue_Indexation!$O$14:$AS$219)),0)</f>
        <v>43777.60888</v>
      </c>
      <c r="R199" s="149">
        <f>IFERROR(SUMPRODUCT((Price_Catalogue_Indexation!$O$5:$AS$5=Fichier_de_calcul!R$4)*(Price_Catalogue_Indexation!$O$6:$AS$6=Fichier_de_calcul!$L199)*(Price_Catalogue_Indexation!$O$7:$AS$7=Fichier_de_calcul!$M199)*(Price_Catalogue_Indexation!$A$14:$A$219=Fichier_de_calcul!$O199)*(Price_Catalogue_Indexation!$C$14:$C$219=Fichier_de_calcul!$N199)*(Price_Catalogue_Indexation!$O$14:$AS$219)),0)</f>
        <v>260356.9553</v>
      </c>
      <c r="S199" s="149">
        <f>IFERROR(SUMPRODUCT((Price_Catalogue_Indexation!$O$5:$AS$5=Fichier_de_calcul!S$4)*(Price_Catalogue_Indexation!$O$6:$AS$6=Fichier_de_calcul!$L199)*(Price_Catalogue_Indexation!$O$7:$AS$7=Fichier_de_calcul!$M199)*(Price_Catalogue_Indexation!$A$14:$A$219=Fichier_de_calcul!$O199)*(Price_Catalogue_Indexation!$C$14:$C$219=Fichier_de_calcul!$N199)*(Price_Catalogue_Indexation!$O$14:$AS$219)),0)</f>
        <v>247960.634</v>
      </c>
      <c r="T199" s="150"/>
      <c r="U199" s="149">
        <f>IF(E199="YES",'Autres_hypothèses'!$E$3,0)</f>
        <v>26225.58067</v>
      </c>
      <c r="V199" s="149">
        <f>IF(J199="YES",'Autres_hypothèses'!$E$4,0)</f>
        <v>75000</v>
      </c>
      <c r="W199" s="149">
        <f t="shared" si="6"/>
        <v>-30829.979</v>
      </c>
      <c r="X199" s="151">
        <f>S199*Facture_pour_Orange!$K$142+Fichier_de_calcul!Q199*Facture_pour_Orange!$K$144+Fichier_de_calcul!U199*Facture_pour_Orange!$K$172</f>
        <v>-16480.24425</v>
      </c>
      <c r="Y199" s="152"/>
      <c r="Z199" s="151">
        <f t="shared" si="2"/>
        <v>606010.5556</v>
      </c>
      <c r="AA199" s="149">
        <f t="shared" si="3"/>
        <v>109081.9</v>
      </c>
      <c r="AB199" s="149">
        <f t="shared" si="4"/>
        <v>715092.4556</v>
      </c>
      <c r="AC199" s="150"/>
      <c r="AD199" s="153"/>
      <c r="AE199" s="154"/>
      <c r="AF199" s="155"/>
      <c r="AG199" s="155"/>
      <c r="AH199" s="160"/>
      <c r="AI199" s="155"/>
      <c r="AJ199" s="155">
        <v>43556.0</v>
      </c>
      <c r="AK199" s="149">
        <v>1.0</v>
      </c>
      <c r="AL199" s="155">
        <v>43647.0</v>
      </c>
      <c r="AM199" s="162">
        <v>0.0</v>
      </c>
      <c r="AN199" s="155">
        <v>43646.0</v>
      </c>
      <c r="AO199" s="158"/>
      <c r="AP199" s="158"/>
      <c r="AQ199" s="158"/>
      <c r="AR199" s="152"/>
      <c r="AS199" s="152"/>
      <c r="AT199" s="152"/>
      <c r="AU199" s="152"/>
      <c r="AV199" s="152"/>
      <c r="AW199" s="152"/>
      <c r="AX199" s="152"/>
      <c r="AY199" s="152"/>
      <c r="AZ199" s="152"/>
      <c r="BA199" s="152"/>
      <c r="BB199" s="152"/>
      <c r="BC199" s="152"/>
      <c r="BD199" s="152"/>
      <c r="BE199" s="152"/>
      <c r="BF199" s="152"/>
      <c r="BG199" s="152"/>
      <c r="BH199" s="152"/>
      <c r="BI199" s="152"/>
      <c r="BJ199" s="152"/>
      <c r="BK199" s="152"/>
    </row>
    <row r="200" ht="10.5" customHeight="1">
      <c r="A200" s="144">
        <v>196.0</v>
      </c>
      <c r="B200" s="144" t="s">
        <v>655</v>
      </c>
      <c r="C200" s="144" t="s">
        <v>656</v>
      </c>
      <c r="D200" s="159" t="s">
        <v>657</v>
      </c>
      <c r="E200" s="146" t="s">
        <v>0</v>
      </c>
      <c r="F200" s="147"/>
      <c r="G200" s="161" t="s">
        <v>137</v>
      </c>
      <c r="H200" s="149"/>
      <c r="I200" s="149" t="s">
        <v>138</v>
      </c>
      <c r="J200" s="149" t="s">
        <v>0</v>
      </c>
      <c r="K200" s="149" t="s">
        <v>111</v>
      </c>
      <c r="L200" s="149" t="s">
        <v>38</v>
      </c>
      <c r="M200" s="149" t="s">
        <v>42</v>
      </c>
      <c r="N200" s="149">
        <v>3500.0</v>
      </c>
      <c r="O200" s="149" t="s">
        <v>30</v>
      </c>
      <c r="P200" s="150"/>
      <c r="Q200" s="149">
        <f>IFERROR(SUMPRODUCT((Price_Catalogue_Indexation!$O$5:$AS$5=Fichier_de_calcul!Q$4)*(Price_Catalogue_Indexation!$O$6:$AS$6=Fichier_de_calcul!$L200)*(Price_Catalogue_Indexation!$O$7:$AS$7=Fichier_de_calcul!$M200)*(Price_Catalogue_Indexation!$A$14:$A$219=Fichier_de_calcul!$O200)*(Price_Catalogue_Indexation!$C$14:$C$219=Fichier_de_calcul!$N200)*(Price_Catalogue_Indexation!$O$14:$AS$219)),0)</f>
        <v>43777.60888</v>
      </c>
      <c r="R200" s="149">
        <f>IFERROR(SUMPRODUCT((Price_Catalogue_Indexation!$O$5:$AS$5=Fichier_de_calcul!R$4)*(Price_Catalogue_Indexation!$O$6:$AS$6=Fichier_de_calcul!$L200)*(Price_Catalogue_Indexation!$O$7:$AS$7=Fichier_de_calcul!$M200)*(Price_Catalogue_Indexation!$A$14:$A$219=Fichier_de_calcul!$O200)*(Price_Catalogue_Indexation!$C$14:$C$219=Fichier_de_calcul!$N200)*(Price_Catalogue_Indexation!$O$14:$AS$219)),0)</f>
        <v>260356.9553</v>
      </c>
      <c r="S200" s="149">
        <f>IFERROR(SUMPRODUCT((Price_Catalogue_Indexation!$O$5:$AS$5=Fichier_de_calcul!S$4)*(Price_Catalogue_Indexation!$O$6:$AS$6=Fichier_de_calcul!$L200)*(Price_Catalogue_Indexation!$O$7:$AS$7=Fichier_de_calcul!$M200)*(Price_Catalogue_Indexation!$A$14:$A$219=Fichier_de_calcul!$O200)*(Price_Catalogue_Indexation!$C$14:$C$219=Fichier_de_calcul!$N200)*(Price_Catalogue_Indexation!$O$14:$AS$219)),0)</f>
        <v>247960.634</v>
      </c>
      <c r="T200" s="150"/>
      <c r="U200" s="149">
        <f>IF(E200="YES",'Autres_hypothèses'!$E$3,0)</f>
        <v>26225.58067</v>
      </c>
      <c r="V200" s="149">
        <f>IF(J200="YES",'Autres_hypothèses'!$E$4,0)</f>
        <v>75000</v>
      </c>
      <c r="W200" s="149">
        <f t="shared" si="6"/>
        <v>-30829.979</v>
      </c>
      <c r="X200" s="151">
        <f>S200*Facture_pour_Orange!$K$142+Fichier_de_calcul!Q200*Facture_pour_Orange!$K$144+Fichier_de_calcul!U200*Facture_pour_Orange!$K$172</f>
        <v>-16480.24425</v>
      </c>
      <c r="Y200" s="152"/>
      <c r="Z200" s="151">
        <f t="shared" si="2"/>
        <v>606010.5556</v>
      </c>
      <c r="AA200" s="149">
        <f t="shared" si="3"/>
        <v>109081.9</v>
      </c>
      <c r="AB200" s="149">
        <f t="shared" si="4"/>
        <v>715092.4556</v>
      </c>
      <c r="AC200" s="150"/>
      <c r="AD200" s="153"/>
      <c r="AE200" s="154"/>
      <c r="AF200" s="155"/>
      <c r="AG200" s="155"/>
      <c r="AH200" s="160"/>
      <c r="AI200" s="155"/>
      <c r="AJ200" s="155">
        <v>43556.0</v>
      </c>
      <c r="AK200" s="149">
        <v>1.0</v>
      </c>
      <c r="AL200" s="155">
        <v>43614.0</v>
      </c>
      <c r="AM200" s="162">
        <v>1.1</v>
      </c>
      <c r="AN200" s="155">
        <v>43646.0</v>
      </c>
      <c r="AO200" s="158"/>
      <c r="AP200" s="158"/>
      <c r="AQ200" s="158"/>
      <c r="AR200" s="152"/>
      <c r="AS200" s="152"/>
      <c r="AT200" s="152"/>
      <c r="AU200" s="152"/>
      <c r="AV200" s="152"/>
      <c r="AW200" s="152"/>
      <c r="AX200" s="152"/>
      <c r="AY200" s="152"/>
      <c r="AZ200" s="152"/>
      <c r="BA200" s="152"/>
      <c r="BB200" s="152"/>
      <c r="BC200" s="152"/>
      <c r="BD200" s="152"/>
      <c r="BE200" s="152"/>
      <c r="BF200" s="152"/>
      <c r="BG200" s="152"/>
      <c r="BH200" s="152"/>
      <c r="BI200" s="152"/>
      <c r="BJ200" s="152"/>
      <c r="BK200" s="152"/>
    </row>
    <row r="201" ht="10.5" customHeight="1">
      <c r="A201" s="144">
        <v>197.0</v>
      </c>
      <c r="B201" s="144" t="s">
        <v>658</v>
      </c>
      <c r="C201" s="144" t="s">
        <v>659</v>
      </c>
      <c r="D201" s="145" t="s">
        <v>660</v>
      </c>
      <c r="E201" s="146" t="s">
        <v>0</v>
      </c>
      <c r="F201" s="147"/>
      <c r="G201" s="161" t="s">
        <v>137</v>
      </c>
      <c r="H201" s="149"/>
      <c r="I201" s="149" t="s">
        <v>138</v>
      </c>
      <c r="J201" s="149" t="s">
        <v>0</v>
      </c>
      <c r="K201" s="149" t="s">
        <v>111</v>
      </c>
      <c r="L201" s="149" t="s">
        <v>38</v>
      </c>
      <c r="M201" s="149" t="s">
        <v>42</v>
      </c>
      <c r="N201" s="149">
        <v>3500.0</v>
      </c>
      <c r="O201" s="149" t="s">
        <v>30</v>
      </c>
      <c r="P201" s="150"/>
      <c r="Q201" s="149">
        <f>IFERROR(SUMPRODUCT((Price_Catalogue_Indexation!$O$5:$AS$5=Fichier_de_calcul!Q$4)*(Price_Catalogue_Indexation!$O$6:$AS$6=Fichier_de_calcul!$L201)*(Price_Catalogue_Indexation!$O$7:$AS$7=Fichier_de_calcul!$M201)*(Price_Catalogue_Indexation!$A$14:$A$219=Fichier_de_calcul!$O201)*(Price_Catalogue_Indexation!$C$14:$C$219=Fichier_de_calcul!$N201)*(Price_Catalogue_Indexation!$O$14:$AS$219)),0)</f>
        <v>43777.60888</v>
      </c>
      <c r="R201" s="149">
        <f>IFERROR(SUMPRODUCT((Price_Catalogue_Indexation!$O$5:$AS$5=Fichier_de_calcul!R$4)*(Price_Catalogue_Indexation!$O$6:$AS$6=Fichier_de_calcul!$L201)*(Price_Catalogue_Indexation!$O$7:$AS$7=Fichier_de_calcul!$M201)*(Price_Catalogue_Indexation!$A$14:$A$219=Fichier_de_calcul!$O201)*(Price_Catalogue_Indexation!$C$14:$C$219=Fichier_de_calcul!$N201)*(Price_Catalogue_Indexation!$O$14:$AS$219)),0)</f>
        <v>260356.9553</v>
      </c>
      <c r="S201" s="149">
        <f>IFERROR(SUMPRODUCT((Price_Catalogue_Indexation!$O$5:$AS$5=Fichier_de_calcul!S$4)*(Price_Catalogue_Indexation!$O$6:$AS$6=Fichier_de_calcul!$L201)*(Price_Catalogue_Indexation!$O$7:$AS$7=Fichier_de_calcul!$M201)*(Price_Catalogue_Indexation!$A$14:$A$219=Fichier_de_calcul!$O201)*(Price_Catalogue_Indexation!$C$14:$C$219=Fichier_de_calcul!$N201)*(Price_Catalogue_Indexation!$O$14:$AS$219)),0)</f>
        <v>247960.634</v>
      </c>
      <c r="T201" s="150"/>
      <c r="U201" s="149">
        <f>IF(E201="YES",'Autres_hypothèses'!$E$3,0)</f>
        <v>26225.58067</v>
      </c>
      <c r="V201" s="149">
        <f>IF(J201="YES",'Autres_hypothèses'!$E$4,0)</f>
        <v>75000</v>
      </c>
      <c r="W201" s="149">
        <f t="shared" si="6"/>
        <v>-30829.979</v>
      </c>
      <c r="X201" s="151">
        <f>S201*Facture_pour_Orange!$K$142+Fichier_de_calcul!Q201*Facture_pour_Orange!$K$144+Fichier_de_calcul!U201*Facture_pour_Orange!$K$172</f>
        <v>-16480.24425</v>
      </c>
      <c r="Y201" s="152"/>
      <c r="Z201" s="151">
        <f t="shared" si="2"/>
        <v>606010.5556</v>
      </c>
      <c r="AA201" s="149">
        <f t="shared" si="3"/>
        <v>109081.9</v>
      </c>
      <c r="AB201" s="149">
        <f t="shared" si="4"/>
        <v>715092.4556</v>
      </c>
      <c r="AC201" s="150"/>
      <c r="AD201" s="153"/>
      <c r="AE201" s="154"/>
      <c r="AF201" s="155"/>
      <c r="AG201" s="155"/>
      <c r="AH201" s="167"/>
      <c r="AI201" s="155"/>
      <c r="AJ201" s="155">
        <v>43556.0</v>
      </c>
      <c r="AK201" s="168">
        <v>1.0</v>
      </c>
      <c r="AL201" s="155">
        <v>43623.0</v>
      </c>
      <c r="AM201" s="162">
        <v>0.8</v>
      </c>
      <c r="AN201" s="155">
        <v>43646.0</v>
      </c>
      <c r="AO201" s="158"/>
      <c r="AP201" s="158"/>
      <c r="AQ201" s="158"/>
      <c r="AR201" s="152"/>
      <c r="AS201" s="152"/>
      <c r="AT201" s="152"/>
      <c r="AU201" s="152"/>
      <c r="AV201" s="152"/>
      <c r="AW201" s="152"/>
      <c r="AX201" s="152"/>
      <c r="AY201" s="152"/>
      <c r="AZ201" s="152"/>
      <c r="BA201" s="152"/>
      <c r="BB201" s="152"/>
      <c r="BC201" s="152"/>
      <c r="BD201" s="152"/>
      <c r="BE201" s="152"/>
      <c r="BF201" s="152"/>
      <c r="BG201" s="152"/>
      <c r="BH201" s="152"/>
      <c r="BI201" s="152"/>
      <c r="BJ201" s="152"/>
      <c r="BK201" s="152"/>
    </row>
    <row r="202" ht="10.5" customHeight="1">
      <c r="A202" s="144">
        <v>198.0</v>
      </c>
      <c r="B202" s="144" t="s">
        <v>661</v>
      </c>
      <c r="C202" s="144" t="s">
        <v>662</v>
      </c>
      <c r="D202" s="159" t="s">
        <v>663</v>
      </c>
      <c r="E202" s="146" t="s">
        <v>0</v>
      </c>
      <c r="F202" s="147"/>
      <c r="G202" s="161" t="s">
        <v>137</v>
      </c>
      <c r="H202" s="149"/>
      <c r="I202" s="149" t="s">
        <v>138</v>
      </c>
      <c r="J202" s="149" t="s">
        <v>0</v>
      </c>
      <c r="K202" s="149" t="s">
        <v>111</v>
      </c>
      <c r="L202" s="149" t="s">
        <v>38</v>
      </c>
      <c r="M202" s="149" t="s">
        <v>42</v>
      </c>
      <c r="N202" s="149">
        <v>3500.0</v>
      </c>
      <c r="O202" s="149" t="s">
        <v>30</v>
      </c>
      <c r="P202" s="150"/>
      <c r="Q202" s="149">
        <f>IFERROR(SUMPRODUCT((Price_Catalogue_Indexation!$O$5:$AS$5=Fichier_de_calcul!Q$4)*(Price_Catalogue_Indexation!$O$6:$AS$6=Fichier_de_calcul!$L202)*(Price_Catalogue_Indexation!$O$7:$AS$7=Fichier_de_calcul!$M202)*(Price_Catalogue_Indexation!$A$14:$A$219=Fichier_de_calcul!$O202)*(Price_Catalogue_Indexation!$C$14:$C$219=Fichier_de_calcul!$N202)*(Price_Catalogue_Indexation!$O$14:$AS$219)),0)</f>
        <v>43777.60888</v>
      </c>
      <c r="R202" s="149">
        <f>IFERROR(SUMPRODUCT((Price_Catalogue_Indexation!$O$5:$AS$5=Fichier_de_calcul!R$4)*(Price_Catalogue_Indexation!$O$6:$AS$6=Fichier_de_calcul!$L202)*(Price_Catalogue_Indexation!$O$7:$AS$7=Fichier_de_calcul!$M202)*(Price_Catalogue_Indexation!$A$14:$A$219=Fichier_de_calcul!$O202)*(Price_Catalogue_Indexation!$C$14:$C$219=Fichier_de_calcul!$N202)*(Price_Catalogue_Indexation!$O$14:$AS$219)),0)</f>
        <v>260356.9553</v>
      </c>
      <c r="S202" s="149">
        <f>IFERROR(SUMPRODUCT((Price_Catalogue_Indexation!$O$5:$AS$5=Fichier_de_calcul!S$4)*(Price_Catalogue_Indexation!$O$6:$AS$6=Fichier_de_calcul!$L202)*(Price_Catalogue_Indexation!$O$7:$AS$7=Fichier_de_calcul!$M202)*(Price_Catalogue_Indexation!$A$14:$A$219=Fichier_de_calcul!$O202)*(Price_Catalogue_Indexation!$C$14:$C$219=Fichier_de_calcul!$N202)*(Price_Catalogue_Indexation!$O$14:$AS$219)),0)</f>
        <v>247960.634</v>
      </c>
      <c r="T202" s="150"/>
      <c r="U202" s="149">
        <f>IF(E202="YES",'Autres_hypothèses'!$E$3,0)</f>
        <v>26225.58067</v>
      </c>
      <c r="V202" s="149">
        <f>IF(J202="YES",'Autres_hypothèses'!$E$4,0)</f>
        <v>75000</v>
      </c>
      <c r="W202" s="149">
        <f t="shared" si="6"/>
        <v>-30829.979</v>
      </c>
      <c r="X202" s="151">
        <f>S202*Facture_pour_Orange!$K$142+Fichier_de_calcul!Q202*Facture_pour_Orange!$K$144+Fichier_de_calcul!U202*Facture_pour_Orange!$K$172</f>
        <v>-16480.24425</v>
      </c>
      <c r="Y202" s="152"/>
      <c r="Z202" s="151">
        <f t="shared" si="2"/>
        <v>606010.5556</v>
      </c>
      <c r="AA202" s="149">
        <f t="shared" si="3"/>
        <v>109081.9</v>
      </c>
      <c r="AB202" s="149">
        <f t="shared" si="4"/>
        <v>715092.4556</v>
      </c>
      <c r="AC202" s="150"/>
      <c r="AD202" s="153"/>
      <c r="AE202" s="154"/>
      <c r="AF202" s="155"/>
      <c r="AG202" s="155"/>
      <c r="AH202" s="161"/>
      <c r="AI202" s="155"/>
      <c r="AJ202" s="155">
        <v>43556.0</v>
      </c>
      <c r="AK202" s="149">
        <v>1.0</v>
      </c>
      <c r="AL202" s="155">
        <v>43647.0</v>
      </c>
      <c r="AM202" s="162">
        <v>0.0</v>
      </c>
      <c r="AN202" s="155">
        <v>43646.0</v>
      </c>
      <c r="AO202" s="158"/>
      <c r="AP202" s="158"/>
      <c r="AQ202" s="158"/>
      <c r="AR202" s="152"/>
      <c r="AS202" s="152"/>
      <c r="AT202" s="152"/>
      <c r="AU202" s="152"/>
      <c r="AV202" s="152"/>
      <c r="AW202" s="152"/>
      <c r="AX202" s="152"/>
      <c r="AY202" s="152"/>
      <c r="AZ202" s="152"/>
      <c r="BA202" s="152"/>
      <c r="BB202" s="152"/>
      <c r="BC202" s="152"/>
      <c r="BD202" s="152"/>
      <c r="BE202" s="152"/>
      <c r="BF202" s="152"/>
      <c r="BG202" s="152"/>
      <c r="BH202" s="152"/>
      <c r="BI202" s="152"/>
      <c r="BJ202" s="152"/>
      <c r="BK202" s="152"/>
    </row>
    <row r="203" ht="10.5" customHeight="1">
      <c r="A203" s="144">
        <v>199.0</v>
      </c>
      <c r="B203" s="144" t="s">
        <v>664</v>
      </c>
      <c r="C203" s="144" t="s">
        <v>665</v>
      </c>
      <c r="D203" s="159" t="s">
        <v>666</v>
      </c>
      <c r="E203" s="146" t="s">
        <v>0</v>
      </c>
      <c r="F203" s="147"/>
      <c r="G203" s="161" t="s">
        <v>137</v>
      </c>
      <c r="H203" s="149"/>
      <c r="I203" s="149" t="s">
        <v>138</v>
      </c>
      <c r="J203" s="149" t="s">
        <v>0</v>
      </c>
      <c r="K203" s="149" t="s">
        <v>111</v>
      </c>
      <c r="L203" s="149" t="s">
        <v>38</v>
      </c>
      <c r="M203" s="149" t="s">
        <v>42</v>
      </c>
      <c r="N203" s="149">
        <v>3500.0</v>
      </c>
      <c r="O203" s="149" t="s">
        <v>30</v>
      </c>
      <c r="P203" s="150"/>
      <c r="Q203" s="149">
        <f>IFERROR(SUMPRODUCT((Price_Catalogue_Indexation!$O$5:$AS$5=Fichier_de_calcul!Q$4)*(Price_Catalogue_Indexation!$O$6:$AS$6=Fichier_de_calcul!$L203)*(Price_Catalogue_Indexation!$O$7:$AS$7=Fichier_de_calcul!$M203)*(Price_Catalogue_Indexation!$A$14:$A$219=Fichier_de_calcul!$O203)*(Price_Catalogue_Indexation!$C$14:$C$219=Fichier_de_calcul!$N203)*(Price_Catalogue_Indexation!$O$14:$AS$219)),0)</f>
        <v>43777.60888</v>
      </c>
      <c r="R203" s="149">
        <f>IFERROR(SUMPRODUCT((Price_Catalogue_Indexation!$O$5:$AS$5=Fichier_de_calcul!R$4)*(Price_Catalogue_Indexation!$O$6:$AS$6=Fichier_de_calcul!$L203)*(Price_Catalogue_Indexation!$O$7:$AS$7=Fichier_de_calcul!$M203)*(Price_Catalogue_Indexation!$A$14:$A$219=Fichier_de_calcul!$O203)*(Price_Catalogue_Indexation!$C$14:$C$219=Fichier_de_calcul!$N203)*(Price_Catalogue_Indexation!$O$14:$AS$219)),0)</f>
        <v>260356.9553</v>
      </c>
      <c r="S203" s="149">
        <f>IFERROR(SUMPRODUCT((Price_Catalogue_Indexation!$O$5:$AS$5=Fichier_de_calcul!S$4)*(Price_Catalogue_Indexation!$O$6:$AS$6=Fichier_de_calcul!$L203)*(Price_Catalogue_Indexation!$O$7:$AS$7=Fichier_de_calcul!$M203)*(Price_Catalogue_Indexation!$A$14:$A$219=Fichier_de_calcul!$O203)*(Price_Catalogue_Indexation!$C$14:$C$219=Fichier_de_calcul!$N203)*(Price_Catalogue_Indexation!$O$14:$AS$219)),0)</f>
        <v>247960.634</v>
      </c>
      <c r="T203" s="150"/>
      <c r="U203" s="149">
        <f>IF(E203="YES",'Autres_hypothèses'!$E$3,0)</f>
        <v>26225.58067</v>
      </c>
      <c r="V203" s="149">
        <f>IF(J203="YES",'Autres_hypothèses'!$E$4,0)</f>
        <v>75000</v>
      </c>
      <c r="W203" s="149">
        <f t="shared" si="6"/>
        <v>-30829.979</v>
      </c>
      <c r="X203" s="151">
        <f>S203*Facture_pour_Orange!$K$142+Fichier_de_calcul!Q203*Facture_pour_Orange!$K$144+Fichier_de_calcul!U203*Facture_pour_Orange!$K$172</f>
        <v>-16480.24425</v>
      </c>
      <c r="Y203" s="152"/>
      <c r="Z203" s="151">
        <f t="shared" si="2"/>
        <v>606010.5556</v>
      </c>
      <c r="AA203" s="149">
        <f t="shared" si="3"/>
        <v>109081.9</v>
      </c>
      <c r="AB203" s="149">
        <f t="shared" si="4"/>
        <v>715092.4556</v>
      </c>
      <c r="AC203" s="150"/>
      <c r="AD203" s="153"/>
      <c r="AE203" s="154"/>
      <c r="AF203" s="155"/>
      <c r="AG203" s="155"/>
      <c r="AH203" s="156"/>
      <c r="AI203" s="155"/>
      <c r="AJ203" s="155">
        <v>43556.0</v>
      </c>
      <c r="AK203" s="148">
        <v>1.0</v>
      </c>
      <c r="AL203" s="155">
        <v>43645.0</v>
      </c>
      <c r="AM203" s="162">
        <v>0.06666666666666667</v>
      </c>
      <c r="AN203" s="155">
        <v>43646.0</v>
      </c>
      <c r="AO203" s="158"/>
      <c r="AP203" s="158"/>
      <c r="AQ203" s="158"/>
      <c r="AR203" s="152"/>
      <c r="AS203" s="152"/>
      <c r="AT203" s="152"/>
      <c r="AU203" s="152"/>
      <c r="AV203" s="152"/>
      <c r="AW203" s="152"/>
      <c r="AX203" s="152"/>
      <c r="AY203" s="152"/>
      <c r="AZ203" s="152"/>
      <c r="BA203" s="152"/>
      <c r="BB203" s="152"/>
      <c r="BC203" s="152"/>
      <c r="BD203" s="152"/>
      <c r="BE203" s="152"/>
      <c r="BF203" s="152"/>
      <c r="BG203" s="152"/>
      <c r="BH203" s="152"/>
      <c r="BI203" s="152"/>
      <c r="BJ203" s="152"/>
      <c r="BK203" s="152"/>
    </row>
    <row r="204" ht="10.5" customHeight="1">
      <c r="A204" s="144">
        <v>200.0</v>
      </c>
      <c r="B204" s="144" t="s">
        <v>667</v>
      </c>
      <c r="C204" s="144" t="s">
        <v>668</v>
      </c>
      <c r="D204" s="145" t="s">
        <v>669</v>
      </c>
      <c r="E204" s="146" t="s">
        <v>0</v>
      </c>
      <c r="F204" s="147"/>
      <c r="G204" s="161" t="s">
        <v>137</v>
      </c>
      <c r="H204" s="149" t="s">
        <v>0</v>
      </c>
      <c r="I204" s="149" t="s">
        <v>138</v>
      </c>
      <c r="J204" s="149" t="s">
        <v>0</v>
      </c>
      <c r="K204" s="149" t="s">
        <v>111</v>
      </c>
      <c r="L204" s="149" t="s">
        <v>38</v>
      </c>
      <c r="M204" s="149" t="s">
        <v>42</v>
      </c>
      <c r="N204" s="149">
        <v>3500.0</v>
      </c>
      <c r="O204" s="149" t="s">
        <v>28</v>
      </c>
      <c r="P204" s="150"/>
      <c r="Q204" s="149">
        <f>IFERROR(SUMPRODUCT((Price_Catalogue_Indexation!$O$5:$AS$5=Fichier_de_calcul!Q$4)*(Price_Catalogue_Indexation!$O$6:$AS$6=Fichier_de_calcul!$L204)*(Price_Catalogue_Indexation!$O$7:$AS$7=Fichier_de_calcul!$M204)*(Price_Catalogue_Indexation!$A$14:$A$219=Fichier_de_calcul!$O204)*(Price_Catalogue_Indexation!$C$14:$C$219=Fichier_de_calcul!$N204)*(Price_Catalogue_Indexation!$O$14:$AS$219)),0)</f>
        <v>43056.18596</v>
      </c>
      <c r="R204" s="149">
        <f>IFERROR(SUMPRODUCT((Price_Catalogue_Indexation!$O$5:$AS$5=Fichier_de_calcul!R$4)*(Price_Catalogue_Indexation!$O$6:$AS$6=Fichier_de_calcul!$L204)*(Price_Catalogue_Indexation!$O$7:$AS$7=Fichier_de_calcul!$M204)*(Price_Catalogue_Indexation!$A$14:$A$219=Fichier_de_calcul!$O204)*(Price_Catalogue_Indexation!$C$14:$C$219=Fichier_de_calcul!$N204)*(Price_Catalogue_Indexation!$O$14:$AS$219)),0)</f>
        <v>338121.8782</v>
      </c>
      <c r="S204" s="149">
        <f>IFERROR(SUMPRODUCT((Price_Catalogue_Indexation!$O$5:$AS$5=Fichier_de_calcul!S$4)*(Price_Catalogue_Indexation!$O$6:$AS$6=Fichier_de_calcul!$L204)*(Price_Catalogue_Indexation!$O$7:$AS$7=Fichier_de_calcul!$M204)*(Price_Catalogue_Indexation!$A$14:$A$219=Fichier_de_calcul!$O204)*(Price_Catalogue_Indexation!$C$14:$C$219=Fichier_de_calcul!$N204)*(Price_Catalogue_Indexation!$O$14:$AS$219)),0)</f>
        <v>213900.9448</v>
      </c>
      <c r="T204" s="150"/>
      <c r="U204" s="149">
        <f>IF(E204="YES",'Autres_hypothèses'!$E$3,0)</f>
        <v>26225.58067</v>
      </c>
      <c r="V204" s="149">
        <f>IF(J204="YES",'Autres_hypothèses'!$E$4,0)</f>
        <v>75000</v>
      </c>
      <c r="W204" s="149"/>
      <c r="X204" s="151">
        <f>S204*Facture_pour_Orange!$K$142+Fichier_de_calcul!Q204*Facture_pour_Orange!$K$144+Fichier_de_calcul!U204*Facture_pour_Orange!$K$172</f>
        <v>-15995.36277</v>
      </c>
      <c r="Y204" s="152"/>
      <c r="Z204" s="151">
        <f t="shared" si="2"/>
        <v>680309.2269</v>
      </c>
      <c r="AA204" s="149">
        <f t="shared" si="3"/>
        <v>122455.6608</v>
      </c>
      <c r="AB204" s="149">
        <f t="shared" si="4"/>
        <v>802764.8877</v>
      </c>
      <c r="AC204" s="150"/>
      <c r="AD204" s="153"/>
      <c r="AE204" s="154"/>
      <c r="AF204" s="155">
        <v>43616.0</v>
      </c>
      <c r="AG204" s="155"/>
      <c r="AH204" s="160"/>
      <c r="AI204" s="155"/>
      <c r="AJ204" s="155">
        <v>43573.0</v>
      </c>
      <c r="AK204" s="169"/>
      <c r="AL204" s="155">
        <v>43596.0</v>
      </c>
      <c r="AM204" s="162">
        <v>1.7</v>
      </c>
      <c r="AN204" s="155">
        <v>43646.0</v>
      </c>
      <c r="AO204" s="158"/>
      <c r="AP204" s="158"/>
      <c r="AQ204" s="158"/>
      <c r="AR204" s="152"/>
      <c r="AS204" s="152"/>
      <c r="AT204" s="152"/>
      <c r="AU204" s="152"/>
      <c r="AV204" s="152"/>
      <c r="AW204" s="152"/>
      <c r="AX204" s="152"/>
      <c r="AY204" s="152"/>
      <c r="AZ204" s="152"/>
      <c r="BA204" s="152"/>
      <c r="BB204" s="152"/>
      <c r="BC204" s="152"/>
      <c r="BD204" s="152"/>
      <c r="BE204" s="152"/>
      <c r="BF204" s="152"/>
      <c r="BG204" s="152"/>
      <c r="BH204" s="152"/>
      <c r="BI204" s="152"/>
      <c r="BJ204" s="152"/>
      <c r="BK204" s="152"/>
    </row>
    <row r="205" ht="10.5" customHeight="1">
      <c r="A205" s="144">
        <v>201.0</v>
      </c>
      <c r="B205" s="144" t="s">
        <v>670</v>
      </c>
      <c r="C205" s="144" t="s">
        <v>671</v>
      </c>
      <c r="D205" s="159" t="s">
        <v>672</v>
      </c>
      <c r="E205" s="146" t="s">
        <v>0</v>
      </c>
      <c r="F205" s="147"/>
      <c r="G205" s="161" t="s">
        <v>137</v>
      </c>
      <c r="H205" s="149" t="s">
        <v>0</v>
      </c>
      <c r="I205" s="149" t="s">
        <v>138</v>
      </c>
      <c r="J205" s="149" t="s">
        <v>0</v>
      </c>
      <c r="K205" s="149" t="s">
        <v>111</v>
      </c>
      <c r="L205" s="149" t="s">
        <v>38</v>
      </c>
      <c r="M205" s="149" t="s">
        <v>42</v>
      </c>
      <c r="N205" s="149">
        <v>3500.0</v>
      </c>
      <c r="O205" s="149" t="s">
        <v>27</v>
      </c>
      <c r="P205" s="150"/>
      <c r="Q205" s="149">
        <f>IFERROR(SUMPRODUCT((Price_Catalogue_Indexation!$O$5:$AS$5=Fichier_de_calcul!Q$4)*(Price_Catalogue_Indexation!$O$6:$AS$6=Fichier_de_calcul!$L205)*(Price_Catalogue_Indexation!$O$7:$AS$7=Fichier_de_calcul!$M205)*(Price_Catalogue_Indexation!$A$14:$A$219=Fichier_de_calcul!$O205)*(Price_Catalogue_Indexation!$C$14:$C$219=Fichier_de_calcul!$N205)*(Price_Catalogue_Indexation!$O$14:$AS$219)),0)</f>
        <v>43056.18596</v>
      </c>
      <c r="R205" s="149">
        <f>IFERROR(SUMPRODUCT((Price_Catalogue_Indexation!$O$5:$AS$5=Fichier_de_calcul!R$4)*(Price_Catalogue_Indexation!$O$6:$AS$6=Fichier_de_calcul!$L205)*(Price_Catalogue_Indexation!$O$7:$AS$7=Fichier_de_calcul!$M205)*(Price_Catalogue_Indexation!$A$14:$A$219=Fichier_de_calcul!$O205)*(Price_Catalogue_Indexation!$C$14:$C$219=Fichier_de_calcul!$N205)*(Price_Catalogue_Indexation!$O$14:$AS$219)),0)</f>
        <v>259992.2136</v>
      </c>
      <c r="S205" s="149">
        <f>IFERROR(SUMPRODUCT((Price_Catalogue_Indexation!$O$5:$AS$5=Fichier_de_calcul!S$4)*(Price_Catalogue_Indexation!$O$6:$AS$6=Fichier_de_calcul!$L205)*(Price_Catalogue_Indexation!$O$7:$AS$7=Fichier_de_calcul!$M205)*(Price_Catalogue_Indexation!$A$14:$A$219=Fichier_de_calcul!$O205)*(Price_Catalogue_Indexation!$C$14:$C$219=Fichier_de_calcul!$N205)*(Price_Catalogue_Indexation!$O$14:$AS$219)),0)</f>
        <v>182873.6642</v>
      </c>
      <c r="T205" s="150"/>
      <c r="U205" s="149">
        <f>IF(E205="YES",'Autres_hypothèses'!$E$3,0)</f>
        <v>26225.58067</v>
      </c>
      <c r="V205" s="149">
        <f>IF(J205="YES",'Autres_hypothèses'!$E$4,0)</f>
        <v>75000</v>
      </c>
      <c r="W205" s="149"/>
      <c r="X205" s="151">
        <f>S205*Facture_pour_Orange!$K$142+Fichier_de_calcul!Q205*Facture_pour_Orange!$K$144+Fichier_de_calcul!U205*Facture_pour_Orange!$K$172</f>
        <v>-15685.08997</v>
      </c>
      <c r="Y205" s="152"/>
      <c r="Z205" s="151">
        <f t="shared" si="2"/>
        <v>571462.5545</v>
      </c>
      <c r="AA205" s="149">
        <f t="shared" si="3"/>
        <v>102863.2598</v>
      </c>
      <c r="AB205" s="149">
        <f t="shared" si="4"/>
        <v>674325.8143</v>
      </c>
      <c r="AC205" s="150"/>
      <c r="AD205" s="153"/>
      <c r="AE205" s="154"/>
      <c r="AF205" s="155">
        <v>43616.0</v>
      </c>
      <c r="AG205" s="155"/>
      <c r="AH205" s="160"/>
      <c r="AI205" s="155"/>
      <c r="AJ205" s="155">
        <v>43575.0</v>
      </c>
      <c r="AK205" s="169"/>
      <c r="AL205" s="155">
        <v>43597.0</v>
      </c>
      <c r="AM205" s="162">
        <v>1.6666666666666667</v>
      </c>
      <c r="AN205" s="155">
        <v>43646.0</v>
      </c>
      <c r="AO205" s="158"/>
      <c r="AP205" s="158"/>
      <c r="AQ205" s="158"/>
      <c r="AR205" s="152"/>
      <c r="AS205" s="152"/>
      <c r="AT205" s="152"/>
      <c r="AU205" s="152"/>
      <c r="AV205" s="152"/>
      <c r="AW205" s="152"/>
      <c r="AX205" s="152"/>
      <c r="AY205" s="152"/>
      <c r="AZ205" s="152"/>
      <c r="BA205" s="152"/>
      <c r="BB205" s="152"/>
      <c r="BC205" s="152"/>
      <c r="BD205" s="152"/>
      <c r="BE205" s="152"/>
      <c r="BF205" s="152"/>
      <c r="BG205" s="152"/>
      <c r="BH205" s="152"/>
      <c r="BI205" s="152"/>
      <c r="BJ205" s="152"/>
      <c r="BK205" s="152"/>
    </row>
    <row r="206" ht="10.5" customHeight="1">
      <c r="A206" s="144">
        <v>202.0</v>
      </c>
      <c r="B206" s="144" t="s">
        <v>673</v>
      </c>
      <c r="C206" s="144" t="s">
        <v>674</v>
      </c>
      <c r="D206" s="159" t="s">
        <v>675</v>
      </c>
      <c r="E206" s="146" t="s">
        <v>0</v>
      </c>
      <c r="F206" s="147"/>
      <c r="G206" s="161" t="s">
        <v>137</v>
      </c>
      <c r="H206" s="149" t="s">
        <v>0</v>
      </c>
      <c r="I206" s="149" t="s">
        <v>138</v>
      </c>
      <c r="J206" s="149" t="s">
        <v>0</v>
      </c>
      <c r="K206" s="149" t="s">
        <v>111</v>
      </c>
      <c r="L206" s="149" t="s">
        <v>38</v>
      </c>
      <c r="M206" s="149" t="s">
        <v>42</v>
      </c>
      <c r="N206" s="149">
        <v>3500.0</v>
      </c>
      <c r="O206" s="149" t="s">
        <v>27</v>
      </c>
      <c r="P206" s="150"/>
      <c r="Q206" s="149">
        <f>IFERROR(SUMPRODUCT((Price_Catalogue_Indexation!$O$5:$AS$5=Fichier_de_calcul!Q$4)*(Price_Catalogue_Indexation!$O$6:$AS$6=Fichier_de_calcul!$L206)*(Price_Catalogue_Indexation!$O$7:$AS$7=Fichier_de_calcul!$M206)*(Price_Catalogue_Indexation!$A$14:$A$219=Fichier_de_calcul!$O206)*(Price_Catalogue_Indexation!$C$14:$C$219=Fichier_de_calcul!$N206)*(Price_Catalogue_Indexation!$O$14:$AS$219)),0)</f>
        <v>43056.18596</v>
      </c>
      <c r="R206" s="149">
        <f>IFERROR(SUMPRODUCT((Price_Catalogue_Indexation!$O$5:$AS$5=Fichier_de_calcul!R$4)*(Price_Catalogue_Indexation!$O$6:$AS$6=Fichier_de_calcul!$L206)*(Price_Catalogue_Indexation!$O$7:$AS$7=Fichier_de_calcul!$M206)*(Price_Catalogue_Indexation!$A$14:$A$219=Fichier_de_calcul!$O206)*(Price_Catalogue_Indexation!$C$14:$C$219=Fichier_de_calcul!$N206)*(Price_Catalogue_Indexation!$O$14:$AS$219)),0)</f>
        <v>259992.2136</v>
      </c>
      <c r="S206" s="149">
        <f>IFERROR(SUMPRODUCT((Price_Catalogue_Indexation!$O$5:$AS$5=Fichier_de_calcul!S$4)*(Price_Catalogue_Indexation!$O$6:$AS$6=Fichier_de_calcul!$L206)*(Price_Catalogue_Indexation!$O$7:$AS$7=Fichier_de_calcul!$M206)*(Price_Catalogue_Indexation!$A$14:$A$219=Fichier_de_calcul!$O206)*(Price_Catalogue_Indexation!$C$14:$C$219=Fichier_de_calcul!$N206)*(Price_Catalogue_Indexation!$O$14:$AS$219)),0)</f>
        <v>182873.6642</v>
      </c>
      <c r="T206" s="150"/>
      <c r="U206" s="149">
        <f>IF(E206="YES",'Autres_hypothèses'!$E$3,0)</f>
        <v>26225.58067</v>
      </c>
      <c r="V206" s="149">
        <f>IF(J206="YES",'Autres_hypothèses'!$E$4,0)</f>
        <v>75000</v>
      </c>
      <c r="W206" s="149"/>
      <c r="X206" s="151">
        <f>S206*Facture_pour_Orange!$K$142+Fichier_de_calcul!Q206*Facture_pour_Orange!$K$144+Fichier_de_calcul!U206*Facture_pour_Orange!$K$172</f>
        <v>-15685.08997</v>
      </c>
      <c r="Y206" s="152"/>
      <c r="Z206" s="151">
        <f t="shared" si="2"/>
        <v>571462.5545</v>
      </c>
      <c r="AA206" s="149">
        <f t="shared" si="3"/>
        <v>102863.2598</v>
      </c>
      <c r="AB206" s="149">
        <f t="shared" si="4"/>
        <v>674325.8143</v>
      </c>
      <c r="AC206" s="150"/>
      <c r="AD206" s="153"/>
      <c r="AE206" s="154"/>
      <c r="AF206" s="155">
        <v>43616.0</v>
      </c>
      <c r="AG206" s="155"/>
      <c r="AH206" s="160"/>
      <c r="AI206" s="155"/>
      <c r="AJ206" s="155">
        <v>43575.0</v>
      </c>
      <c r="AK206" s="169"/>
      <c r="AL206" s="155">
        <v>43604.0</v>
      </c>
      <c r="AM206" s="162">
        <v>1.4333333333333333</v>
      </c>
      <c r="AN206" s="155">
        <v>43646.0</v>
      </c>
      <c r="AO206" s="158"/>
      <c r="AP206" s="158"/>
      <c r="AQ206" s="158"/>
      <c r="AR206" s="152"/>
      <c r="AS206" s="152"/>
      <c r="AT206" s="152"/>
      <c r="AU206" s="152"/>
      <c r="AV206" s="152"/>
      <c r="AW206" s="152"/>
      <c r="AX206" s="152"/>
      <c r="AY206" s="152"/>
      <c r="AZ206" s="152"/>
      <c r="BA206" s="152"/>
      <c r="BB206" s="152"/>
      <c r="BC206" s="152"/>
      <c r="BD206" s="152"/>
      <c r="BE206" s="152"/>
      <c r="BF206" s="152"/>
      <c r="BG206" s="152"/>
      <c r="BH206" s="152"/>
      <c r="BI206" s="152"/>
      <c r="BJ206" s="152"/>
      <c r="BK206" s="152"/>
    </row>
    <row r="207" ht="10.5" customHeight="1">
      <c r="A207" s="144">
        <v>203.0</v>
      </c>
      <c r="B207" s="144" t="s">
        <v>676</v>
      </c>
      <c r="C207" s="144" t="s">
        <v>677</v>
      </c>
      <c r="D207" s="145" t="s">
        <v>678</v>
      </c>
      <c r="E207" s="146" t="s">
        <v>0</v>
      </c>
      <c r="F207" s="147"/>
      <c r="G207" s="161" t="s">
        <v>137</v>
      </c>
      <c r="H207" s="149" t="s">
        <v>0</v>
      </c>
      <c r="I207" s="149" t="s">
        <v>138</v>
      </c>
      <c r="J207" s="149" t="s">
        <v>0</v>
      </c>
      <c r="K207" s="149" t="s">
        <v>111</v>
      </c>
      <c r="L207" s="149" t="s">
        <v>38</v>
      </c>
      <c r="M207" s="149" t="s">
        <v>42</v>
      </c>
      <c r="N207" s="149">
        <v>3500.0</v>
      </c>
      <c r="O207" s="149" t="s">
        <v>30</v>
      </c>
      <c r="P207" s="150"/>
      <c r="Q207" s="149">
        <f>IFERROR(SUMPRODUCT((Price_Catalogue_Indexation!$O$5:$AS$5=Fichier_de_calcul!Q$4)*(Price_Catalogue_Indexation!$O$6:$AS$6=Fichier_de_calcul!$L207)*(Price_Catalogue_Indexation!$O$7:$AS$7=Fichier_de_calcul!$M207)*(Price_Catalogue_Indexation!$A$14:$A$219=Fichier_de_calcul!$O207)*(Price_Catalogue_Indexation!$C$14:$C$219=Fichier_de_calcul!$N207)*(Price_Catalogue_Indexation!$O$14:$AS$219)),0)</f>
        <v>43777.60888</v>
      </c>
      <c r="R207" s="149">
        <f>IFERROR(SUMPRODUCT((Price_Catalogue_Indexation!$O$5:$AS$5=Fichier_de_calcul!R$4)*(Price_Catalogue_Indexation!$O$6:$AS$6=Fichier_de_calcul!$L207)*(Price_Catalogue_Indexation!$O$7:$AS$7=Fichier_de_calcul!$M207)*(Price_Catalogue_Indexation!$A$14:$A$219=Fichier_de_calcul!$O207)*(Price_Catalogue_Indexation!$C$14:$C$219=Fichier_de_calcul!$N207)*(Price_Catalogue_Indexation!$O$14:$AS$219)),0)</f>
        <v>260356.9553</v>
      </c>
      <c r="S207" s="149">
        <f>IFERROR(SUMPRODUCT((Price_Catalogue_Indexation!$O$5:$AS$5=Fichier_de_calcul!S$4)*(Price_Catalogue_Indexation!$O$6:$AS$6=Fichier_de_calcul!$L207)*(Price_Catalogue_Indexation!$O$7:$AS$7=Fichier_de_calcul!$M207)*(Price_Catalogue_Indexation!$A$14:$A$219=Fichier_de_calcul!$O207)*(Price_Catalogue_Indexation!$C$14:$C$219=Fichier_de_calcul!$N207)*(Price_Catalogue_Indexation!$O$14:$AS$219)),0)</f>
        <v>247960.634</v>
      </c>
      <c r="T207" s="150"/>
      <c r="U207" s="149">
        <f>IF(E207="YES",'Autres_hypothèses'!$E$3,0)</f>
        <v>26225.58067</v>
      </c>
      <c r="V207" s="149">
        <f>IF(J207="YES",'Autres_hypothèses'!$E$4,0)</f>
        <v>75000</v>
      </c>
      <c r="W207" s="149"/>
      <c r="X207" s="151">
        <f>S207*Facture_pour_Orange!$K$142+Fichier_de_calcul!Q207*Facture_pour_Orange!$K$144+Fichier_de_calcul!U207*Facture_pour_Orange!$K$172</f>
        <v>-16480.24425</v>
      </c>
      <c r="Y207" s="152"/>
      <c r="Z207" s="151">
        <f t="shared" si="2"/>
        <v>636840.5346</v>
      </c>
      <c r="AA207" s="149">
        <f t="shared" si="3"/>
        <v>114631.2962</v>
      </c>
      <c r="AB207" s="149">
        <f t="shared" si="4"/>
        <v>751471.8308</v>
      </c>
      <c r="AC207" s="150"/>
      <c r="AD207" s="153"/>
      <c r="AE207" s="154"/>
      <c r="AF207" s="155">
        <v>43616.0</v>
      </c>
      <c r="AG207" s="155"/>
      <c r="AH207" s="160"/>
      <c r="AI207" s="155"/>
      <c r="AJ207" s="155">
        <v>43539.0</v>
      </c>
      <c r="AK207" s="169"/>
      <c r="AL207" s="155">
        <v>43598.0</v>
      </c>
      <c r="AM207" s="162">
        <v>0.0</v>
      </c>
      <c r="AN207" s="155">
        <v>43646.0</v>
      </c>
      <c r="AO207" s="158"/>
      <c r="AP207" s="158"/>
      <c r="AQ207" s="158"/>
      <c r="AR207" s="152"/>
      <c r="AS207" s="152"/>
      <c r="AT207" s="152"/>
      <c r="AU207" s="152"/>
      <c r="AV207" s="152"/>
      <c r="AW207" s="152"/>
      <c r="AX207" s="152"/>
      <c r="AY207" s="152"/>
      <c r="AZ207" s="152"/>
      <c r="BA207" s="152"/>
      <c r="BB207" s="152"/>
      <c r="BC207" s="152"/>
      <c r="BD207" s="152"/>
      <c r="BE207" s="152"/>
      <c r="BF207" s="152"/>
      <c r="BG207" s="152"/>
      <c r="BH207" s="152"/>
      <c r="BI207" s="152"/>
      <c r="BJ207" s="152"/>
      <c r="BK207" s="152"/>
    </row>
    <row r="208" ht="10.5" customHeight="1">
      <c r="A208" s="144">
        <v>204.0</v>
      </c>
      <c r="B208" s="144" t="s">
        <v>679</v>
      </c>
      <c r="C208" s="144" t="s">
        <v>680</v>
      </c>
      <c r="D208" s="159" t="s">
        <v>681</v>
      </c>
      <c r="E208" s="146" t="s">
        <v>0</v>
      </c>
      <c r="F208" s="147"/>
      <c r="G208" s="161" t="s">
        <v>137</v>
      </c>
      <c r="H208" s="149" t="s">
        <v>0</v>
      </c>
      <c r="I208" s="149" t="s">
        <v>138</v>
      </c>
      <c r="J208" s="149" t="s">
        <v>0</v>
      </c>
      <c r="K208" s="149" t="s">
        <v>111</v>
      </c>
      <c r="L208" s="149" t="s">
        <v>38</v>
      </c>
      <c r="M208" s="149" t="s">
        <v>42</v>
      </c>
      <c r="N208" s="149">
        <v>3500.0</v>
      </c>
      <c r="O208" s="149" t="s">
        <v>30</v>
      </c>
      <c r="P208" s="150"/>
      <c r="Q208" s="149">
        <f>IFERROR(SUMPRODUCT((Price_Catalogue_Indexation!$O$5:$AS$5=Fichier_de_calcul!Q$4)*(Price_Catalogue_Indexation!$O$6:$AS$6=Fichier_de_calcul!$L208)*(Price_Catalogue_Indexation!$O$7:$AS$7=Fichier_de_calcul!$M208)*(Price_Catalogue_Indexation!$A$14:$A$219=Fichier_de_calcul!$O208)*(Price_Catalogue_Indexation!$C$14:$C$219=Fichier_de_calcul!$N208)*(Price_Catalogue_Indexation!$O$14:$AS$219)),0)</f>
        <v>43777.60888</v>
      </c>
      <c r="R208" s="149">
        <f>IFERROR(SUMPRODUCT((Price_Catalogue_Indexation!$O$5:$AS$5=Fichier_de_calcul!R$4)*(Price_Catalogue_Indexation!$O$6:$AS$6=Fichier_de_calcul!$L208)*(Price_Catalogue_Indexation!$O$7:$AS$7=Fichier_de_calcul!$M208)*(Price_Catalogue_Indexation!$A$14:$A$219=Fichier_de_calcul!$O208)*(Price_Catalogue_Indexation!$C$14:$C$219=Fichier_de_calcul!$N208)*(Price_Catalogue_Indexation!$O$14:$AS$219)),0)</f>
        <v>260356.9553</v>
      </c>
      <c r="S208" s="149">
        <f>IFERROR(SUMPRODUCT((Price_Catalogue_Indexation!$O$5:$AS$5=Fichier_de_calcul!S$4)*(Price_Catalogue_Indexation!$O$6:$AS$6=Fichier_de_calcul!$L208)*(Price_Catalogue_Indexation!$O$7:$AS$7=Fichier_de_calcul!$M208)*(Price_Catalogue_Indexation!$A$14:$A$219=Fichier_de_calcul!$O208)*(Price_Catalogue_Indexation!$C$14:$C$219=Fichier_de_calcul!$N208)*(Price_Catalogue_Indexation!$O$14:$AS$219)),0)</f>
        <v>247960.634</v>
      </c>
      <c r="T208" s="150"/>
      <c r="U208" s="149">
        <f>IF(E208="YES",'Autres_hypothèses'!$E$3,0)</f>
        <v>26225.58067</v>
      </c>
      <c r="V208" s="149">
        <f>IF(J208="YES",'Autres_hypothèses'!$E$4,0)</f>
        <v>75000</v>
      </c>
      <c r="W208" s="149"/>
      <c r="X208" s="151">
        <f>S208*Facture_pour_Orange!$K$142+Fichier_de_calcul!Q208*Facture_pour_Orange!$K$144+Fichier_de_calcul!U208*Facture_pour_Orange!$K$172</f>
        <v>-16480.24425</v>
      </c>
      <c r="Y208" s="152"/>
      <c r="Z208" s="151">
        <f t="shared" si="2"/>
        <v>636840.5346</v>
      </c>
      <c r="AA208" s="149">
        <f t="shared" si="3"/>
        <v>114631.2962</v>
      </c>
      <c r="AB208" s="149">
        <f t="shared" si="4"/>
        <v>751471.8308</v>
      </c>
      <c r="AC208" s="150"/>
      <c r="AD208" s="153"/>
      <c r="AE208" s="154"/>
      <c r="AF208" s="155">
        <v>43616.0</v>
      </c>
      <c r="AG208" s="155"/>
      <c r="AH208" s="160"/>
      <c r="AI208" s="155"/>
      <c r="AJ208" s="155">
        <v>43539.0</v>
      </c>
      <c r="AK208" s="169"/>
      <c r="AL208" s="155">
        <v>43600.0</v>
      </c>
      <c r="AM208" s="162">
        <v>1.5666666666666667</v>
      </c>
      <c r="AN208" s="155">
        <v>43646.0</v>
      </c>
      <c r="AO208" s="158"/>
      <c r="AP208" s="158"/>
      <c r="AQ208" s="158"/>
      <c r="AR208" s="152"/>
      <c r="AS208" s="152"/>
      <c r="AT208" s="152"/>
      <c r="AU208" s="152"/>
      <c r="AV208" s="152"/>
      <c r="AW208" s="152"/>
      <c r="AX208" s="152"/>
      <c r="AY208" s="152"/>
      <c r="AZ208" s="152"/>
      <c r="BA208" s="152"/>
      <c r="BB208" s="152"/>
      <c r="BC208" s="152"/>
      <c r="BD208" s="152"/>
      <c r="BE208" s="152"/>
      <c r="BF208" s="152"/>
      <c r="BG208" s="152"/>
      <c r="BH208" s="152"/>
      <c r="BI208" s="152"/>
      <c r="BJ208" s="152"/>
      <c r="BK208" s="152"/>
    </row>
    <row r="209" ht="10.5" customHeight="1">
      <c r="A209" s="144">
        <v>205.0</v>
      </c>
      <c r="B209" s="144" t="s">
        <v>682</v>
      </c>
      <c r="C209" s="144" t="s">
        <v>683</v>
      </c>
      <c r="D209" s="159" t="s">
        <v>684</v>
      </c>
      <c r="E209" s="146" t="s">
        <v>0</v>
      </c>
      <c r="F209" s="147"/>
      <c r="G209" s="161" t="s">
        <v>137</v>
      </c>
      <c r="H209" s="149" t="s">
        <v>0</v>
      </c>
      <c r="I209" s="149" t="s">
        <v>138</v>
      </c>
      <c r="J209" s="149" t="s">
        <v>0</v>
      </c>
      <c r="K209" s="149" t="s">
        <v>111</v>
      </c>
      <c r="L209" s="149" t="s">
        <v>38</v>
      </c>
      <c r="M209" s="149" t="s">
        <v>42</v>
      </c>
      <c r="N209" s="149">
        <v>3500.0</v>
      </c>
      <c r="O209" s="149" t="s">
        <v>30</v>
      </c>
      <c r="P209" s="150"/>
      <c r="Q209" s="149">
        <f>IFERROR(SUMPRODUCT((Price_Catalogue_Indexation!$O$5:$AS$5=Fichier_de_calcul!Q$4)*(Price_Catalogue_Indexation!$O$6:$AS$6=Fichier_de_calcul!$L209)*(Price_Catalogue_Indexation!$O$7:$AS$7=Fichier_de_calcul!$M209)*(Price_Catalogue_Indexation!$A$14:$A$219=Fichier_de_calcul!$O209)*(Price_Catalogue_Indexation!$C$14:$C$219=Fichier_de_calcul!$N209)*(Price_Catalogue_Indexation!$O$14:$AS$219)),0)</f>
        <v>43777.60888</v>
      </c>
      <c r="R209" s="149">
        <f>IFERROR(SUMPRODUCT((Price_Catalogue_Indexation!$O$5:$AS$5=Fichier_de_calcul!R$4)*(Price_Catalogue_Indexation!$O$6:$AS$6=Fichier_de_calcul!$L209)*(Price_Catalogue_Indexation!$O$7:$AS$7=Fichier_de_calcul!$M209)*(Price_Catalogue_Indexation!$A$14:$A$219=Fichier_de_calcul!$O209)*(Price_Catalogue_Indexation!$C$14:$C$219=Fichier_de_calcul!$N209)*(Price_Catalogue_Indexation!$O$14:$AS$219)),0)</f>
        <v>260356.9553</v>
      </c>
      <c r="S209" s="149">
        <f>IFERROR(SUMPRODUCT((Price_Catalogue_Indexation!$O$5:$AS$5=Fichier_de_calcul!S$4)*(Price_Catalogue_Indexation!$O$6:$AS$6=Fichier_de_calcul!$L209)*(Price_Catalogue_Indexation!$O$7:$AS$7=Fichier_de_calcul!$M209)*(Price_Catalogue_Indexation!$A$14:$A$219=Fichier_de_calcul!$O209)*(Price_Catalogue_Indexation!$C$14:$C$219=Fichier_de_calcul!$N209)*(Price_Catalogue_Indexation!$O$14:$AS$219)),0)</f>
        <v>247960.634</v>
      </c>
      <c r="T209" s="150"/>
      <c r="U209" s="149">
        <f>IF(E209="YES",'Autres_hypothèses'!$E$3,0)</f>
        <v>26225.58067</v>
      </c>
      <c r="V209" s="149">
        <f>IF(J209="YES",'Autres_hypothèses'!$E$4,0)</f>
        <v>75000</v>
      </c>
      <c r="W209" s="149"/>
      <c r="X209" s="151">
        <f>S209*Facture_pour_Orange!$K$142+Fichier_de_calcul!Q209*Facture_pour_Orange!$K$144+Fichier_de_calcul!U209*Facture_pour_Orange!$K$172</f>
        <v>-16480.24425</v>
      </c>
      <c r="Y209" s="152"/>
      <c r="Z209" s="151">
        <f t="shared" si="2"/>
        <v>636840.5346</v>
      </c>
      <c r="AA209" s="149">
        <f t="shared" si="3"/>
        <v>114631.2962</v>
      </c>
      <c r="AB209" s="149">
        <f t="shared" si="4"/>
        <v>751471.8308</v>
      </c>
      <c r="AC209" s="150"/>
      <c r="AD209" s="153"/>
      <c r="AE209" s="154"/>
      <c r="AF209" s="155">
        <v>43616.0</v>
      </c>
      <c r="AG209" s="155"/>
      <c r="AH209" s="160"/>
      <c r="AI209" s="155"/>
      <c r="AJ209" s="155">
        <v>43560.0</v>
      </c>
      <c r="AK209" s="169"/>
      <c r="AL209" s="155">
        <v>43636.0</v>
      </c>
      <c r="AM209" s="162">
        <v>0.36666666666666664</v>
      </c>
      <c r="AN209" s="155">
        <v>43646.0</v>
      </c>
      <c r="AO209" s="158"/>
      <c r="AP209" s="158"/>
      <c r="AQ209" s="158"/>
      <c r="AR209" s="152"/>
      <c r="AS209" s="152"/>
      <c r="AT209" s="152"/>
      <c r="AU209" s="152"/>
      <c r="AV209" s="152"/>
      <c r="AW209" s="152"/>
      <c r="AX209" s="152"/>
      <c r="AY209" s="152"/>
      <c r="AZ209" s="152"/>
      <c r="BA209" s="152"/>
      <c r="BB209" s="152"/>
      <c r="BC209" s="152"/>
      <c r="BD209" s="152"/>
      <c r="BE209" s="152"/>
      <c r="BF209" s="152"/>
      <c r="BG209" s="152"/>
      <c r="BH209" s="152"/>
      <c r="BI209" s="152"/>
      <c r="BJ209" s="152"/>
      <c r="BK209" s="152"/>
    </row>
    <row r="210" ht="10.5" customHeight="1">
      <c r="A210" s="144">
        <v>206.0</v>
      </c>
      <c r="B210" s="144" t="s">
        <v>685</v>
      </c>
      <c r="C210" s="144" t="s">
        <v>686</v>
      </c>
      <c r="D210" s="145" t="s">
        <v>687</v>
      </c>
      <c r="E210" s="146" t="s">
        <v>0</v>
      </c>
      <c r="F210" s="147"/>
      <c r="G210" s="161" t="s">
        <v>137</v>
      </c>
      <c r="H210" s="149" t="s">
        <v>0</v>
      </c>
      <c r="I210" s="149" t="s">
        <v>138</v>
      </c>
      <c r="J210" s="149" t="s">
        <v>0</v>
      </c>
      <c r="K210" s="149" t="s">
        <v>111</v>
      </c>
      <c r="L210" s="149" t="s">
        <v>38</v>
      </c>
      <c r="M210" s="149" t="s">
        <v>42</v>
      </c>
      <c r="N210" s="149">
        <v>3500.0</v>
      </c>
      <c r="O210" s="149" t="s">
        <v>27</v>
      </c>
      <c r="P210" s="150"/>
      <c r="Q210" s="149">
        <f>IFERROR(SUMPRODUCT((Price_Catalogue_Indexation!$O$5:$AS$5=Fichier_de_calcul!Q$4)*(Price_Catalogue_Indexation!$O$6:$AS$6=Fichier_de_calcul!$L210)*(Price_Catalogue_Indexation!$O$7:$AS$7=Fichier_de_calcul!$M210)*(Price_Catalogue_Indexation!$A$14:$A$219=Fichier_de_calcul!$O210)*(Price_Catalogue_Indexation!$C$14:$C$219=Fichier_de_calcul!$N210)*(Price_Catalogue_Indexation!$O$14:$AS$219)),0)</f>
        <v>43056.18596</v>
      </c>
      <c r="R210" s="149">
        <f>IFERROR(SUMPRODUCT((Price_Catalogue_Indexation!$O$5:$AS$5=Fichier_de_calcul!R$4)*(Price_Catalogue_Indexation!$O$6:$AS$6=Fichier_de_calcul!$L210)*(Price_Catalogue_Indexation!$O$7:$AS$7=Fichier_de_calcul!$M210)*(Price_Catalogue_Indexation!$A$14:$A$219=Fichier_de_calcul!$O210)*(Price_Catalogue_Indexation!$C$14:$C$219=Fichier_de_calcul!$N210)*(Price_Catalogue_Indexation!$O$14:$AS$219)),0)</f>
        <v>259992.2136</v>
      </c>
      <c r="S210" s="149">
        <f>IFERROR(SUMPRODUCT((Price_Catalogue_Indexation!$O$5:$AS$5=Fichier_de_calcul!S$4)*(Price_Catalogue_Indexation!$O$6:$AS$6=Fichier_de_calcul!$L210)*(Price_Catalogue_Indexation!$O$7:$AS$7=Fichier_de_calcul!$M210)*(Price_Catalogue_Indexation!$A$14:$A$219=Fichier_de_calcul!$O210)*(Price_Catalogue_Indexation!$C$14:$C$219=Fichier_de_calcul!$N210)*(Price_Catalogue_Indexation!$O$14:$AS$219)),0)</f>
        <v>182873.6642</v>
      </c>
      <c r="T210" s="150"/>
      <c r="U210" s="149">
        <f>IF(E210="YES",'Autres_hypothèses'!$E$3,0)</f>
        <v>26225.58067</v>
      </c>
      <c r="V210" s="149">
        <f>IF(J210="YES",'Autres_hypothèses'!$E$4,0)</f>
        <v>75000</v>
      </c>
      <c r="W210" s="149"/>
      <c r="X210" s="151">
        <f>S210*Facture_pour_Orange!$K$142+Fichier_de_calcul!Q210*Facture_pour_Orange!$K$144+Fichier_de_calcul!U210*Facture_pour_Orange!$K$172</f>
        <v>-15685.08997</v>
      </c>
      <c r="Y210" s="152"/>
      <c r="Z210" s="151">
        <f t="shared" si="2"/>
        <v>571462.5545</v>
      </c>
      <c r="AA210" s="149">
        <f t="shared" si="3"/>
        <v>102863.2598</v>
      </c>
      <c r="AB210" s="149">
        <f t="shared" si="4"/>
        <v>674325.8143</v>
      </c>
      <c r="AC210" s="150"/>
      <c r="AD210" s="153"/>
      <c r="AE210" s="154"/>
      <c r="AF210" s="155">
        <v>43616.0</v>
      </c>
      <c r="AG210" s="155"/>
      <c r="AH210" s="160"/>
      <c r="AI210" s="155"/>
      <c r="AJ210" s="155">
        <v>43561.0</v>
      </c>
      <c r="AK210" s="169"/>
      <c r="AL210" s="155">
        <v>43613.0</v>
      </c>
      <c r="AM210" s="162">
        <v>1.1333333333333333</v>
      </c>
      <c r="AN210" s="155">
        <v>43646.0</v>
      </c>
      <c r="AO210" s="158"/>
      <c r="AP210" s="158"/>
      <c r="AQ210" s="158"/>
      <c r="AR210" s="152"/>
      <c r="AS210" s="152"/>
      <c r="AT210" s="152"/>
      <c r="AU210" s="152"/>
      <c r="AV210" s="152"/>
      <c r="AW210" s="152"/>
      <c r="AX210" s="152"/>
      <c r="AY210" s="152"/>
      <c r="AZ210" s="152"/>
      <c r="BA210" s="152"/>
      <c r="BB210" s="152"/>
      <c r="BC210" s="152"/>
      <c r="BD210" s="152"/>
      <c r="BE210" s="152"/>
      <c r="BF210" s="152"/>
      <c r="BG210" s="152"/>
      <c r="BH210" s="152"/>
      <c r="BI210" s="152"/>
      <c r="BJ210" s="152"/>
      <c r="BK210" s="152"/>
    </row>
    <row r="211" ht="10.5" customHeight="1">
      <c r="A211" s="144">
        <v>207.0</v>
      </c>
      <c r="B211" s="144" t="s">
        <v>688</v>
      </c>
      <c r="C211" s="144" t="s">
        <v>689</v>
      </c>
      <c r="D211" s="159" t="s">
        <v>690</v>
      </c>
      <c r="E211" s="146" t="s">
        <v>0</v>
      </c>
      <c r="F211" s="147"/>
      <c r="G211" s="161" t="s">
        <v>137</v>
      </c>
      <c r="H211" s="149" t="s">
        <v>0</v>
      </c>
      <c r="I211" s="149" t="s">
        <v>138</v>
      </c>
      <c r="J211" s="149" t="s">
        <v>0</v>
      </c>
      <c r="K211" s="149" t="s">
        <v>111</v>
      </c>
      <c r="L211" s="149" t="s">
        <v>38</v>
      </c>
      <c r="M211" s="149" t="s">
        <v>42</v>
      </c>
      <c r="N211" s="149">
        <v>3500.0</v>
      </c>
      <c r="O211" s="149" t="s">
        <v>27</v>
      </c>
      <c r="P211" s="150"/>
      <c r="Q211" s="149">
        <f>IFERROR(SUMPRODUCT((Price_Catalogue_Indexation!$O$5:$AS$5=Fichier_de_calcul!Q$4)*(Price_Catalogue_Indexation!$O$6:$AS$6=Fichier_de_calcul!$L211)*(Price_Catalogue_Indexation!$O$7:$AS$7=Fichier_de_calcul!$M211)*(Price_Catalogue_Indexation!$A$14:$A$219=Fichier_de_calcul!$O211)*(Price_Catalogue_Indexation!$C$14:$C$219=Fichier_de_calcul!$N211)*(Price_Catalogue_Indexation!$O$14:$AS$219)),0)</f>
        <v>43056.18596</v>
      </c>
      <c r="R211" s="149">
        <f>IFERROR(SUMPRODUCT((Price_Catalogue_Indexation!$O$5:$AS$5=Fichier_de_calcul!R$4)*(Price_Catalogue_Indexation!$O$6:$AS$6=Fichier_de_calcul!$L211)*(Price_Catalogue_Indexation!$O$7:$AS$7=Fichier_de_calcul!$M211)*(Price_Catalogue_Indexation!$A$14:$A$219=Fichier_de_calcul!$O211)*(Price_Catalogue_Indexation!$C$14:$C$219=Fichier_de_calcul!$N211)*(Price_Catalogue_Indexation!$O$14:$AS$219)),0)</f>
        <v>259992.2136</v>
      </c>
      <c r="S211" s="149">
        <f>IFERROR(SUMPRODUCT((Price_Catalogue_Indexation!$O$5:$AS$5=Fichier_de_calcul!S$4)*(Price_Catalogue_Indexation!$O$6:$AS$6=Fichier_de_calcul!$L211)*(Price_Catalogue_Indexation!$O$7:$AS$7=Fichier_de_calcul!$M211)*(Price_Catalogue_Indexation!$A$14:$A$219=Fichier_de_calcul!$O211)*(Price_Catalogue_Indexation!$C$14:$C$219=Fichier_de_calcul!$N211)*(Price_Catalogue_Indexation!$O$14:$AS$219)),0)</f>
        <v>182873.6642</v>
      </c>
      <c r="T211" s="150"/>
      <c r="U211" s="149">
        <f>IF(E211="YES",'Autres_hypothèses'!$E$3,0)</f>
        <v>26225.58067</v>
      </c>
      <c r="V211" s="149">
        <f>IF(J211="YES",'Autres_hypothèses'!$E$4,0)</f>
        <v>75000</v>
      </c>
      <c r="W211" s="149"/>
      <c r="X211" s="151">
        <f>S211*Facture_pour_Orange!$K$142+Fichier_de_calcul!Q211*Facture_pour_Orange!$K$144+Fichier_de_calcul!U211*Facture_pour_Orange!$K$172</f>
        <v>-15685.08997</v>
      </c>
      <c r="Y211" s="152"/>
      <c r="Z211" s="151">
        <f t="shared" si="2"/>
        <v>571462.5545</v>
      </c>
      <c r="AA211" s="149">
        <f t="shared" si="3"/>
        <v>102863.2598</v>
      </c>
      <c r="AB211" s="149">
        <f t="shared" si="4"/>
        <v>674325.8143</v>
      </c>
      <c r="AC211" s="150"/>
      <c r="AD211" s="153"/>
      <c r="AE211" s="154"/>
      <c r="AF211" s="155">
        <v>43616.0</v>
      </c>
      <c r="AG211" s="155"/>
      <c r="AH211" s="160"/>
      <c r="AI211" s="155"/>
      <c r="AJ211" s="155">
        <v>43554.0</v>
      </c>
      <c r="AK211" s="169"/>
      <c r="AL211" s="155">
        <v>43607.0</v>
      </c>
      <c r="AM211" s="162">
        <v>1.3333333333333333</v>
      </c>
      <c r="AN211" s="155">
        <v>43646.0</v>
      </c>
      <c r="AO211" s="158"/>
      <c r="AP211" s="158"/>
      <c r="AQ211" s="158"/>
      <c r="AR211" s="152"/>
      <c r="AS211" s="152"/>
      <c r="AT211" s="152"/>
      <c r="AU211" s="152"/>
      <c r="AV211" s="152"/>
      <c r="AW211" s="152"/>
      <c r="AX211" s="152"/>
      <c r="AY211" s="152"/>
      <c r="AZ211" s="152"/>
      <c r="BA211" s="152"/>
      <c r="BB211" s="152"/>
      <c r="BC211" s="152"/>
      <c r="BD211" s="152"/>
      <c r="BE211" s="152"/>
      <c r="BF211" s="152"/>
      <c r="BG211" s="152"/>
      <c r="BH211" s="152"/>
      <c r="BI211" s="152"/>
      <c r="BJ211" s="152"/>
      <c r="BK211" s="152"/>
    </row>
    <row r="212" ht="10.5" customHeight="1">
      <c r="A212" s="144">
        <v>208.0</v>
      </c>
      <c r="B212" s="144" t="s">
        <v>691</v>
      </c>
      <c r="C212" s="144" t="s">
        <v>692</v>
      </c>
      <c r="D212" s="159" t="s">
        <v>693</v>
      </c>
      <c r="E212" s="146" t="s">
        <v>0</v>
      </c>
      <c r="F212" s="147"/>
      <c r="G212" s="161" t="s">
        <v>137</v>
      </c>
      <c r="H212" s="149" t="s">
        <v>0</v>
      </c>
      <c r="I212" s="149" t="s">
        <v>138</v>
      </c>
      <c r="J212" s="149" t="s">
        <v>0</v>
      </c>
      <c r="K212" s="149" t="s">
        <v>111</v>
      </c>
      <c r="L212" s="149" t="s">
        <v>38</v>
      </c>
      <c r="M212" s="149" t="s">
        <v>42</v>
      </c>
      <c r="N212" s="149">
        <v>3500.0</v>
      </c>
      <c r="O212" s="149" t="s">
        <v>30</v>
      </c>
      <c r="P212" s="150"/>
      <c r="Q212" s="149">
        <f>IFERROR(SUMPRODUCT((Price_Catalogue_Indexation!$O$5:$AS$5=Fichier_de_calcul!Q$4)*(Price_Catalogue_Indexation!$O$6:$AS$6=Fichier_de_calcul!$L212)*(Price_Catalogue_Indexation!$O$7:$AS$7=Fichier_de_calcul!$M212)*(Price_Catalogue_Indexation!$A$14:$A$219=Fichier_de_calcul!$O212)*(Price_Catalogue_Indexation!$C$14:$C$219=Fichier_de_calcul!$N212)*(Price_Catalogue_Indexation!$O$14:$AS$219)),0)</f>
        <v>43777.60888</v>
      </c>
      <c r="R212" s="149">
        <f>IFERROR(SUMPRODUCT((Price_Catalogue_Indexation!$O$5:$AS$5=Fichier_de_calcul!R$4)*(Price_Catalogue_Indexation!$O$6:$AS$6=Fichier_de_calcul!$L212)*(Price_Catalogue_Indexation!$O$7:$AS$7=Fichier_de_calcul!$M212)*(Price_Catalogue_Indexation!$A$14:$A$219=Fichier_de_calcul!$O212)*(Price_Catalogue_Indexation!$C$14:$C$219=Fichier_de_calcul!$N212)*(Price_Catalogue_Indexation!$O$14:$AS$219)),0)</f>
        <v>260356.9553</v>
      </c>
      <c r="S212" s="149">
        <f>IFERROR(SUMPRODUCT((Price_Catalogue_Indexation!$O$5:$AS$5=Fichier_de_calcul!S$4)*(Price_Catalogue_Indexation!$O$6:$AS$6=Fichier_de_calcul!$L212)*(Price_Catalogue_Indexation!$O$7:$AS$7=Fichier_de_calcul!$M212)*(Price_Catalogue_Indexation!$A$14:$A$219=Fichier_de_calcul!$O212)*(Price_Catalogue_Indexation!$C$14:$C$219=Fichier_de_calcul!$N212)*(Price_Catalogue_Indexation!$O$14:$AS$219)),0)</f>
        <v>247960.634</v>
      </c>
      <c r="T212" s="150"/>
      <c r="U212" s="149">
        <f>IF(E212="YES",'Autres_hypothèses'!$E$3,0)</f>
        <v>26225.58067</v>
      </c>
      <c r="V212" s="149">
        <f>IF(J212="YES",'Autres_hypothèses'!$E$4,0)</f>
        <v>75000</v>
      </c>
      <c r="W212" s="149"/>
      <c r="X212" s="151">
        <f>S212*Facture_pour_Orange!$K$142+Fichier_de_calcul!Q212*Facture_pour_Orange!$K$144+Fichier_de_calcul!U212*Facture_pour_Orange!$K$172</f>
        <v>-16480.24425</v>
      </c>
      <c r="Y212" s="152"/>
      <c r="Z212" s="151">
        <f t="shared" si="2"/>
        <v>636840.5346</v>
      </c>
      <c r="AA212" s="149">
        <f t="shared" si="3"/>
        <v>114631.2962</v>
      </c>
      <c r="AB212" s="149">
        <f t="shared" si="4"/>
        <v>751471.8308</v>
      </c>
      <c r="AC212" s="150"/>
      <c r="AD212" s="153"/>
      <c r="AE212" s="154"/>
      <c r="AF212" s="155">
        <v>43616.0</v>
      </c>
      <c r="AG212" s="155"/>
      <c r="AH212" s="160"/>
      <c r="AI212" s="155"/>
      <c r="AJ212" s="155">
        <v>43550.0</v>
      </c>
      <c r="AK212" s="169"/>
      <c r="AL212" s="155">
        <v>43613.0</v>
      </c>
      <c r="AM212" s="162">
        <v>1.1333333333333333</v>
      </c>
      <c r="AN212" s="155">
        <v>43646.0</v>
      </c>
      <c r="AO212" s="158"/>
      <c r="AP212" s="158"/>
      <c r="AQ212" s="158"/>
      <c r="AR212" s="152"/>
      <c r="AS212" s="152"/>
      <c r="AT212" s="152"/>
      <c r="AU212" s="152"/>
      <c r="AV212" s="152"/>
      <c r="AW212" s="152"/>
      <c r="AX212" s="152"/>
      <c r="AY212" s="152"/>
      <c r="AZ212" s="152"/>
      <c r="BA212" s="152"/>
      <c r="BB212" s="152"/>
      <c r="BC212" s="152"/>
      <c r="BD212" s="152"/>
      <c r="BE212" s="152"/>
      <c r="BF212" s="152"/>
      <c r="BG212" s="152"/>
      <c r="BH212" s="152"/>
      <c r="BI212" s="152"/>
      <c r="BJ212" s="152"/>
      <c r="BK212" s="152"/>
    </row>
    <row r="213" ht="10.5" customHeight="1">
      <c r="A213" s="144">
        <v>209.0</v>
      </c>
      <c r="B213" s="144" t="s">
        <v>694</v>
      </c>
      <c r="C213" s="144" t="s">
        <v>695</v>
      </c>
      <c r="D213" s="145" t="s">
        <v>696</v>
      </c>
      <c r="E213" s="146" t="s">
        <v>0</v>
      </c>
      <c r="F213" s="147"/>
      <c r="G213" s="161" t="s">
        <v>137</v>
      </c>
      <c r="H213" s="149" t="s">
        <v>0</v>
      </c>
      <c r="I213" s="149" t="s">
        <v>138</v>
      </c>
      <c r="J213" s="149" t="s">
        <v>0</v>
      </c>
      <c r="K213" s="149" t="s">
        <v>111</v>
      </c>
      <c r="L213" s="149" t="s">
        <v>38</v>
      </c>
      <c r="M213" s="149" t="s">
        <v>42</v>
      </c>
      <c r="N213" s="149">
        <v>3500.0</v>
      </c>
      <c r="O213" s="149" t="s">
        <v>27</v>
      </c>
      <c r="P213" s="150"/>
      <c r="Q213" s="149">
        <f>IFERROR(SUMPRODUCT((Price_Catalogue_Indexation!$O$5:$AS$5=Fichier_de_calcul!Q$4)*(Price_Catalogue_Indexation!$O$6:$AS$6=Fichier_de_calcul!$L213)*(Price_Catalogue_Indexation!$O$7:$AS$7=Fichier_de_calcul!$M213)*(Price_Catalogue_Indexation!$A$14:$A$219=Fichier_de_calcul!$O213)*(Price_Catalogue_Indexation!$C$14:$C$219=Fichier_de_calcul!$N213)*(Price_Catalogue_Indexation!$O$14:$AS$219)),0)</f>
        <v>43056.18596</v>
      </c>
      <c r="R213" s="149">
        <f>IFERROR(SUMPRODUCT((Price_Catalogue_Indexation!$O$5:$AS$5=Fichier_de_calcul!R$4)*(Price_Catalogue_Indexation!$O$6:$AS$6=Fichier_de_calcul!$L213)*(Price_Catalogue_Indexation!$O$7:$AS$7=Fichier_de_calcul!$M213)*(Price_Catalogue_Indexation!$A$14:$A$219=Fichier_de_calcul!$O213)*(Price_Catalogue_Indexation!$C$14:$C$219=Fichier_de_calcul!$N213)*(Price_Catalogue_Indexation!$O$14:$AS$219)),0)</f>
        <v>259992.2136</v>
      </c>
      <c r="S213" s="149">
        <f>IFERROR(SUMPRODUCT((Price_Catalogue_Indexation!$O$5:$AS$5=Fichier_de_calcul!S$4)*(Price_Catalogue_Indexation!$O$6:$AS$6=Fichier_de_calcul!$L213)*(Price_Catalogue_Indexation!$O$7:$AS$7=Fichier_de_calcul!$M213)*(Price_Catalogue_Indexation!$A$14:$A$219=Fichier_de_calcul!$O213)*(Price_Catalogue_Indexation!$C$14:$C$219=Fichier_de_calcul!$N213)*(Price_Catalogue_Indexation!$O$14:$AS$219)),0)</f>
        <v>182873.6642</v>
      </c>
      <c r="T213" s="150"/>
      <c r="U213" s="149">
        <f>IF(E213="YES",'Autres_hypothèses'!$E$3,0)</f>
        <v>26225.58067</v>
      </c>
      <c r="V213" s="149">
        <f>IF(J213="YES",'Autres_hypothèses'!$E$4,0)</f>
        <v>75000</v>
      </c>
      <c r="W213" s="149"/>
      <c r="X213" s="151">
        <f>S213*Facture_pour_Orange!$K$142+Fichier_de_calcul!Q213*Facture_pour_Orange!$K$144+Fichier_de_calcul!U213*Facture_pour_Orange!$K$172</f>
        <v>-15685.08997</v>
      </c>
      <c r="Y213" s="152"/>
      <c r="Z213" s="151">
        <f t="shared" si="2"/>
        <v>571462.5545</v>
      </c>
      <c r="AA213" s="149">
        <f t="shared" si="3"/>
        <v>102863.2598</v>
      </c>
      <c r="AB213" s="149">
        <f t="shared" si="4"/>
        <v>674325.8143</v>
      </c>
      <c r="AC213" s="150"/>
      <c r="AD213" s="153"/>
      <c r="AE213" s="154"/>
      <c r="AF213" s="155">
        <v>43616.0</v>
      </c>
      <c r="AG213" s="155"/>
      <c r="AH213" s="160"/>
      <c r="AI213" s="155"/>
      <c r="AJ213" s="155">
        <v>43550.0</v>
      </c>
      <c r="AK213" s="169"/>
      <c r="AL213" s="155">
        <v>43636.0</v>
      </c>
      <c r="AM213" s="162">
        <v>0.36666666666666664</v>
      </c>
      <c r="AN213" s="155">
        <v>43646.0</v>
      </c>
      <c r="AO213" s="158"/>
      <c r="AP213" s="158"/>
      <c r="AQ213" s="158"/>
      <c r="AR213" s="152"/>
      <c r="AS213" s="152"/>
      <c r="AT213" s="152"/>
      <c r="AU213" s="152"/>
      <c r="AV213" s="152"/>
      <c r="AW213" s="152"/>
      <c r="AX213" s="152"/>
      <c r="AY213" s="152"/>
      <c r="AZ213" s="152"/>
      <c r="BA213" s="152"/>
      <c r="BB213" s="152"/>
      <c r="BC213" s="152"/>
      <c r="BD213" s="152"/>
      <c r="BE213" s="152"/>
      <c r="BF213" s="152"/>
      <c r="BG213" s="152"/>
      <c r="BH213" s="152"/>
      <c r="BI213" s="152"/>
      <c r="BJ213" s="152"/>
      <c r="BK213" s="152"/>
    </row>
    <row r="214" ht="10.5" customHeight="1">
      <c r="A214" s="144">
        <v>210.0</v>
      </c>
      <c r="B214" s="144" t="s">
        <v>697</v>
      </c>
      <c r="C214" s="144" t="s">
        <v>698</v>
      </c>
      <c r="D214" s="159" t="s">
        <v>699</v>
      </c>
      <c r="E214" s="146" t="s">
        <v>0</v>
      </c>
      <c r="F214" s="147"/>
      <c r="G214" s="161" t="s">
        <v>137</v>
      </c>
      <c r="H214" s="149" t="s">
        <v>0</v>
      </c>
      <c r="I214" s="149" t="s">
        <v>138</v>
      </c>
      <c r="J214" s="149" t="s">
        <v>0</v>
      </c>
      <c r="K214" s="149" t="s">
        <v>111</v>
      </c>
      <c r="L214" s="149" t="s">
        <v>38</v>
      </c>
      <c r="M214" s="149" t="s">
        <v>42</v>
      </c>
      <c r="N214" s="149">
        <v>3500.0</v>
      </c>
      <c r="O214" s="149" t="s">
        <v>30</v>
      </c>
      <c r="P214" s="150"/>
      <c r="Q214" s="149">
        <f>IFERROR(SUMPRODUCT((Price_Catalogue_Indexation!$O$5:$AS$5=Fichier_de_calcul!Q$4)*(Price_Catalogue_Indexation!$O$6:$AS$6=Fichier_de_calcul!$L214)*(Price_Catalogue_Indexation!$O$7:$AS$7=Fichier_de_calcul!$M214)*(Price_Catalogue_Indexation!$A$14:$A$219=Fichier_de_calcul!$O214)*(Price_Catalogue_Indexation!$C$14:$C$219=Fichier_de_calcul!$N214)*(Price_Catalogue_Indexation!$O$14:$AS$219)),0)</f>
        <v>43777.60888</v>
      </c>
      <c r="R214" s="149">
        <f>IFERROR(SUMPRODUCT((Price_Catalogue_Indexation!$O$5:$AS$5=Fichier_de_calcul!R$4)*(Price_Catalogue_Indexation!$O$6:$AS$6=Fichier_de_calcul!$L214)*(Price_Catalogue_Indexation!$O$7:$AS$7=Fichier_de_calcul!$M214)*(Price_Catalogue_Indexation!$A$14:$A$219=Fichier_de_calcul!$O214)*(Price_Catalogue_Indexation!$C$14:$C$219=Fichier_de_calcul!$N214)*(Price_Catalogue_Indexation!$O$14:$AS$219)),0)</f>
        <v>260356.9553</v>
      </c>
      <c r="S214" s="149">
        <f>IFERROR(SUMPRODUCT((Price_Catalogue_Indexation!$O$5:$AS$5=Fichier_de_calcul!S$4)*(Price_Catalogue_Indexation!$O$6:$AS$6=Fichier_de_calcul!$L214)*(Price_Catalogue_Indexation!$O$7:$AS$7=Fichier_de_calcul!$M214)*(Price_Catalogue_Indexation!$A$14:$A$219=Fichier_de_calcul!$O214)*(Price_Catalogue_Indexation!$C$14:$C$219=Fichier_de_calcul!$N214)*(Price_Catalogue_Indexation!$O$14:$AS$219)),0)</f>
        <v>247960.634</v>
      </c>
      <c r="T214" s="150"/>
      <c r="U214" s="149">
        <f>IF(E214="YES",'Autres_hypothèses'!$E$3,0)</f>
        <v>26225.58067</v>
      </c>
      <c r="V214" s="149">
        <f>IF(J214="YES",'Autres_hypothèses'!$E$4,0)</f>
        <v>75000</v>
      </c>
      <c r="W214" s="149"/>
      <c r="X214" s="151">
        <f>S214*Facture_pour_Orange!$K$142+Fichier_de_calcul!Q214*Facture_pour_Orange!$K$144+Fichier_de_calcul!U214*Facture_pour_Orange!$K$172</f>
        <v>-16480.24425</v>
      </c>
      <c r="Y214" s="152"/>
      <c r="Z214" s="151">
        <f t="shared" si="2"/>
        <v>636840.5346</v>
      </c>
      <c r="AA214" s="149">
        <f t="shared" si="3"/>
        <v>114631.2962</v>
      </c>
      <c r="AB214" s="149">
        <f t="shared" si="4"/>
        <v>751471.8308</v>
      </c>
      <c r="AC214" s="150"/>
      <c r="AD214" s="153"/>
      <c r="AE214" s="154"/>
      <c r="AF214" s="155">
        <v>43616.0</v>
      </c>
      <c r="AG214" s="155"/>
      <c r="AH214" s="160"/>
      <c r="AI214" s="155"/>
      <c r="AJ214" s="155">
        <v>43566.0</v>
      </c>
      <c r="AK214" s="169"/>
      <c r="AL214" s="155">
        <v>43614.0</v>
      </c>
      <c r="AM214" s="162">
        <v>1.1</v>
      </c>
      <c r="AN214" s="155">
        <v>43646.0</v>
      </c>
      <c r="AO214" s="158"/>
      <c r="AP214" s="158"/>
      <c r="AQ214" s="158"/>
      <c r="AR214" s="152"/>
      <c r="AS214" s="152"/>
      <c r="AT214" s="152"/>
      <c r="AU214" s="152"/>
      <c r="AV214" s="152"/>
      <c r="AW214" s="152"/>
      <c r="AX214" s="152"/>
      <c r="AY214" s="152"/>
      <c r="AZ214" s="152"/>
      <c r="BA214" s="152"/>
      <c r="BB214" s="152"/>
      <c r="BC214" s="152"/>
      <c r="BD214" s="152"/>
      <c r="BE214" s="152"/>
      <c r="BF214" s="152"/>
      <c r="BG214" s="152"/>
      <c r="BH214" s="152"/>
      <c r="BI214" s="152"/>
      <c r="BJ214" s="152"/>
      <c r="BK214" s="152"/>
    </row>
    <row r="215" ht="10.5" customHeight="1">
      <c r="A215" s="144">
        <v>211.0</v>
      </c>
      <c r="B215" s="144" t="s">
        <v>700</v>
      </c>
      <c r="C215" s="144" t="s">
        <v>701</v>
      </c>
      <c r="D215" s="159" t="s">
        <v>702</v>
      </c>
      <c r="E215" s="146" t="s">
        <v>0</v>
      </c>
      <c r="F215" s="147"/>
      <c r="G215" s="161" t="s">
        <v>137</v>
      </c>
      <c r="H215" s="149" t="s">
        <v>0</v>
      </c>
      <c r="I215" s="149" t="s">
        <v>138</v>
      </c>
      <c r="J215" s="149" t="s">
        <v>0</v>
      </c>
      <c r="K215" s="149" t="s">
        <v>111</v>
      </c>
      <c r="L215" s="149" t="s">
        <v>38</v>
      </c>
      <c r="M215" s="149" t="s">
        <v>42</v>
      </c>
      <c r="N215" s="149">
        <v>3500.0</v>
      </c>
      <c r="O215" s="149" t="s">
        <v>30</v>
      </c>
      <c r="P215" s="150"/>
      <c r="Q215" s="149">
        <f>IFERROR(SUMPRODUCT((Price_Catalogue_Indexation!$O$5:$AS$5=Fichier_de_calcul!Q$4)*(Price_Catalogue_Indexation!$O$6:$AS$6=Fichier_de_calcul!$L215)*(Price_Catalogue_Indexation!$O$7:$AS$7=Fichier_de_calcul!$M215)*(Price_Catalogue_Indexation!$A$14:$A$219=Fichier_de_calcul!$O215)*(Price_Catalogue_Indexation!$C$14:$C$219=Fichier_de_calcul!$N215)*(Price_Catalogue_Indexation!$O$14:$AS$219)),0)</f>
        <v>43777.60888</v>
      </c>
      <c r="R215" s="149">
        <f>IFERROR(SUMPRODUCT((Price_Catalogue_Indexation!$O$5:$AS$5=Fichier_de_calcul!R$4)*(Price_Catalogue_Indexation!$O$6:$AS$6=Fichier_de_calcul!$L215)*(Price_Catalogue_Indexation!$O$7:$AS$7=Fichier_de_calcul!$M215)*(Price_Catalogue_Indexation!$A$14:$A$219=Fichier_de_calcul!$O215)*(Price_Catalogue_Indexation!$C$14:$C$219=Fichier_de_calcul!$N215)*(Price_Catalogue_Indexation!$O$14:$AS$219)),0)</f>
        <v>260356.9553</v>
      </c>
      <c r="S215" s="149">
        <f>IFERROR(SUMPRODUCT((Price_Catalogue_Indexation!$O$5:$AS$5=Fichier_de_calcul!S$4)*(Price_Catalogue_Indexation!$O$6:$AS$6=Fichier_de_calcul!$L215)*(Price_Catalogue_Indexation!$O$7:$AS$7=Fichier_de_calcul!$M215)*(Price_Catalogue_Indexation!$A$14:$A$219=Fichier_de_calcul!$O215)*(Price_Catalogue_Indexation!$C$14:$C$219=Fichier_de_calcul!$N215)*(Price_Catalogue_Indexation!$O$14:$AS$219)),0)</f>
        <v>247960.634</v>
      </c>
      <c r="T215" s="150"/>
      <c r="U215" s="149">
        <f>IF(E215="YES",'Autres_hypothèses'!$E$3,0)</f>
        <v>26225.58067</v>
      </c>
      <c r="V215" s="149">
        <f>IF(J215="YES",'Autres_hypothèses'!$E$4,0)</f>
        <v>75000</v>
      </c>
      <c r="W215" s="149"/>
      <c r="X215" s="151">
        <f>S215*Facture_pour_Orange!$K$142+Fichier_de_calcul!Q215*Facture_pour_Orange!$K$144+Fichier_de_calcul!U215*Facture_pour_Orange!$K$172</f>
        <v>-16480.24425</v>
      </c>
      <c r="Y215" s="152"/>
      <c r="Z215" s="151">
        <f t="shared" si="2"/>
        <v>636840.5346</v>
      </c>
      <c r="AA215" s="149">
        <f t="shared" si="3"/>
        <v>114631.2962</v>
      </c>
      <c r="AB215" s="149">
        <f t="shared" si="4"/>
        <v>751471.8308</v>
      </c>
      <c r="AC215" s="150"/>
      <c r="AD215" s="153"/>
      <c r="AE215" s="154"/>
      <c r="AF215" s="155">
        <v>43616.0</v>
      </c>
      <c r="AG215" s="155"/>
      <c r="AH215" s="160"/>
      <c r="AI215" s="155"/>
      <c r="AJ215" s="155">
        <v>43532.0</v>
      </c>
      <c r="AK215" s="169"/>
      <c r="AL215" s="155">
        <v>43599.0</v>
      </c>
      <c r="AM215" s="162">
        <v>1.6</v>
      </c>
      <c r="AN215" s="155">
        <v>43646.0</v>
      </c>
      <c r="AO215" s="158"/>
      <c r="AP215" s="158"/>
      <c r="AQ215" s="158"/>
      <c r="AR215" s="152"/>
      <c r="AS215" s="152"/>
      <c r="AT215" s="152"/>
      <c r="AU215" s="152"/>
      <c r="AV215" s="152"/>
      <c r="AW215" s="152"/>
      <c r="AX215" s="152"/>
      <c r="AY215" s="152"/>
      <c r="AZ215" s="152"/>
      <c r="BA215" s="152"/>
      <c r="BB215" s="152"/>
      <c r="BC215" s="152"/>
      <c r="BD215" s="152"/>
      <c r="BE215" s="152"/>
      <c r="BF215" s="152"/>
      <c r="BG215" s="152"/>
      <c r="BH215" s="152"/>
      <c r="BI215" s="152"/>
      <c r="BJ215" s="152"/>
      <c r="BK215" s="152"/>
    </row>
    <row r="216" ht="10.5" customHeight="1">
      <c r="A216" s="144">
        <v>212.0</v>
      </c>
      <c r="B216" s="144" t="s">
        <v>703</v>
      </c>
      <c r="C216" s="144" t="s">
        <v>704</v>
      </c>
      <c r="D216" s="145" t="s">
        <v>705</v>
      </c>
      <c r="E216" s="146" t="s">
        <v>0</v>
      </c>
      <c r="F216" s="147"/>
      <c r="G216" s="161" t="s">
        <v>137</v>
      </c>
      <c r="H216" s="149" t="s">
        <v>0</v>
      </c>
      <c r="I216" s="149" t="s">
        <v>138</v>
      </c>
      <c r="J216" s="149" t="s">
        <v>0</v>
      </c>
      <c r="K216" s="149" t="s">
        <v>111</v>
      </c>
      <c r="L216" s="149" t="s">
        <v>38</v>
      </c>
      <c r="M216" s="149" t="s">
        <v>42</v>
      </c>
      <c r="N216" s="149">
        <v>3500.0</v>
      </c>
      <c r="O216" s="149" t="s">
        <v>30</v>
      </c>
      <c r="P216" s="150"/>
      <c r="Q216" s="149">
        <f>IFERROR(SUMPRODUCT((Price_Catalogue_Indexation!$O$5:$AS$5=Fichier_de_calcul!Q$4)*(Price_Catalogue_Indexation!$O$6:$AS$6=Fichier_de_calcul!$L216)*(Price_Catalogue_Indexation!$O$7:$AS$7=Fichier_de_calcul!$M216)*(Price_Catalogue_Indexation!$A$14:$A$219=Fichier_de_calcul!$O216)*(Price_Catalogue_Indexation!$C$14:$C$219=Fichier_de_calcul!$N216)*(Price_Catalogue_Indexation!$O$14:$AS$219)),0)</f>
        <v>43777.60888</v>
      </c>
      <c r="R216" s="149">
        <f>IFERROR(SUMPRODUCT((Price_Catalogue_Indexation!$O$5:$AS$5=Fichier_de_calcul!R$4)*(Price_Catalogue_Indexation!$O$6:$AS$6=Fichier_de_calcul!$L216)*(Price_Catalogue_Indexation!$O$7:$AS$7=Fichier_de_calcul!$M216)*(Price_Catalogue_Indexation!$A$14:$A$219=Fichier_de_calcul!$O216)*(Price_Catalogue_Indexation!$C$14:$C$219=Fichier_de_calcul!$N216)*(Price_Catalogue_Indexation!$O$14:$AS$219)),0)</f>
        <v>260356.9553</v>
      </c>
      <c r="S216" s="149">
        <f>IFERROR(SUMPRODUCT((Price_Catalogue_Indexation!$O$5:$AS$5=Fichier_de_calcul!S$4)*(Price_Catalogue_Indexation!$O$6:$AS$6=Fichier_de_calcul!$L216)*(Price_Catalogue_Indexation!$O$7:$AS$7=Fichier_de_calcul!$M216)*(Price_Catalogue_Indexation!$A$14:$A$219=Fichier_de_calcul!$O216)*(Price_Catalogue_Indexation!$C$14:$C$219=Fichier_de_calcul!$N216)*(Price_Catalogue_Indexation!$O$14:$AS$219)),0)</f>
        <v>247960.634</v>
      </c>
      <c r="T216" s="150"/>
      <c r="U216" s="149">
        <f>IF(E216="YES",'Autres_hypothèses'!$E$3,0)</f>
        <v>26225.58067</v>
      </c>
      <c r="V216" s="149">
        <f>IF(J216="YES",'Autres_hypothèses'!$E$4,0)</f>
        <v>75000</v>
      </c>
      <c r="W216" s="149"/>
      <c r="X216" s="151">
        <f>S216*Facture_pour_Orange!$K$142+Fichier_de_calcul!Q216*Facture_pour_Orange!$K$144+Fichier_de_calcul!U216*Facture_pour_Orange!$K$172</f>
        <v>-16480.24425</v>
      </c>
      <c r="Y216" s="152"/>
      <c r="Z216" s="151">
        <f t="shared" si="2"/>
        <v>636840.5346</v>
      </c>
      <c r="AA216" s="149">
        <f t="shared" si="3"/>
        <v>114631.2962</v>
      </c>
      <c r="AB216" s="149">
        <f t="shared" si="4"/>
        <v>751471.8308</v>
      </c>
      <c r="AC216" s="150"/>
      <c r="AD216" s="153"/>
      <c r="AE216" s="154"/>
      <c r="AF216" s="155">
        <v>43616.0</v>
      </c>
      <c r="AG216" s="155"/>
      <c r="AH216" s="160"/>
      <c r="AI216" s="155"/>
      <c r="AJ216" s="155">
        <v>43547.0</v>
      </c>
      <c r="AK216" s="169"/>
      <c r="AL216" s="155">
        <v>43641.0</v>
      </c>
      <c r="AM216" s="162">
        <v>0.2</v>
      </c>
      <c r="AN216" s="155">
        <v>43646.0</v>
      </c>
      <c r="AO216" s="158"/>
      <c r="AP216" s="158"/>
      <c r="AQ216" s="158"/>
      <c r="AR216" s="152"/>
      <c r="AS216" s="152"/>
      <c r="AT216" s="152"/>
      <c r="AU216" s="152"/>
      <c r="AV216" s="152"/>
      <c r="AW216" s="152"/>
      <c r="AX216" s="152"/>
      <c r="AY216" s="152"/>
      <c r="AZ216" s="152"/>
      <c r="BA216" s="152"/>
      <c r="BB216" s="152"/>
      <c r="BC216" s="152"/>
      <c r="BD216" s="152"/>
      <c r="BE216" s="152"/>
      <c r="BF216" s="152"/>
      <c r="BG216" s="152"/>
      <c r="BH216" s="152"/>
      <c r="BI216" s="152"/>
      <c r="BJ216" s="152"/>
      <c r="BK216" s="152"/>
    </row>
    <row r="217" ht="10.5" customHeight="1">
      <c r="A217" s="144">
        <v>213.0</v>
      </c>
      <c r="B217" s="144" t="s">
        <v>706</v>
      </c>
      <c r="C217" s="144" t="s">
        <v>707</v>
      </c>
      <c r="D217" s="159" t="s">
        <v>708</v>
      </c>
      <c r="E217" s="146" t="s">
        <v>0</v>
      </c>
      <c r="F217" s="147"/>
      <c r="G217" s="161" t="s">
        <v>137</v>
      </c>
      <c r="H217" s="149" t="s">
        <v>0</v>
      </c>
      <c r="I217" s="149" t="s">
        <v>138</v>
      </c>
      <c r="J217" s="149" t="s">
        <v>0</v>
      </c>
      <c r="K217" s="149" t="s">
        <v>111</v>
      </c>
      <c r="L217" s="149" t="s">
        <v>38</v>
      </c>
      <c r="M217" s="149" t="s">
        <v>42</v>
      </c>
      <c r="N217" s="149">
        <v>3500.0</v>
      </c>
      <c r="O217" s="149" t="s">
        <v>27</v>
      </c>
      <c r="P217" s="150"/>
      <c r="Q217" s="149">
        <f>IFERROR(SUMPRODUCT((Price_Catalogue_Indexation!$O$5:$AS$5=Fichier_de_calcul!Q$4)*(Price_Catalogue_Indexation!$O$6:$AS$6=Fichier_de_calcul!$L217)*(Price_Catalogue_Indexation!$O$7:$AS$7=Fichier_de_calcul!$M217)*(Price_Catalogue_Indexation!$A$14:$A$219=Fichier_de_calcul!$O217)*(Price_Catalogue_Indexation!$C$14:$C$219=Fichier_de_calcul!$N217)*(Price_Catalogue_Indexation!$O$14:$AS$219)),0)</f>
        <v>43056.18596</v>
      </c>
      <c r="R217" s="149">
        <f>IFERROR(SUMPRODUCT((Price_Catalogue_Indexation!$O$5:$AS$5=Fichier_de_calcul!R$4)*(Price_Catalogue_Indexation!$O$6:$AS$6=Fichier_de_calcul!$L217)*(Price_Catalogue_Indexation!$O$7:$AS$7=Fichier_de_calcul!$M217)*(Price_Catalogue_Indexation!$A$14:$A$219=Fichier_de_calcul!$O217)*(Price_Catalogue_Indexation!$C$14:$C$219=Fichier_de_calcul!$N217)*(Price_Catalogue_Indexation!$O$14:$AS$219)),0)</f>
        <v>259992.2136</v>
      </c>
      <c r="S217" s="149">
        <f>IFERROR(SUMPRODUCT((Price_Catalogue_Indexation!$O$5:$AS$5=Fichier_de_calcul!S$4)*(Price_Catalogue_Indexation!$O$6:$AS$6=Fichier_de_calcul!$L217)*(Price_Catalogue_Indexation!$O$7:$AS$7=Fichier_de_calcul!$M217)*(Price_Catalogue_Indexation!$A$14:$A$219=Fichier_de_calcul!$O217)*(Price_Catalogue_Indexation!$C$14:$C$219=Fichier_de_calcul!$N217)*(Price_Catalogue_Indexation!$O$14:$AS$219)),0)</f>
        <v>182873.6642</v>
      </c>
      <c r="T217" s="150"/>
      <c r="U217" s="149">
        <f>IF(E217="YES",'Autres_hypothèses'!$E$3,0)</f>
        <v>26225.58067</v>
      </c>
      <c r="V217" s="149">
        <f>IF(J217="YES",'Autres_hypothèses'!$E$4,0)</f>
        <v>75000</v>
      </c>
      <c r="W217" s="149"/>
      <c r="X217" s="151">
        <f>S217*Facture_pour_Orange!$K$142+Fichier_de_calcul!Q217*Facture_pour_Orange!$K$144+Fichier_de_calcul!U217*Facture_pour_Orange!$K$172</f>
        <v>-15685.08997</v>
      </c>
      <c r="Y217" s="152"/>
      <c r="Z217" s="151">
        <f t="shared" si="2"/>
        <v>571462.5545</v>
      </c>
      <c r="AA217" s="149">
        <f t="shared" si="3"/>
        <v>102863.2598</v>
      </c>
      <c r="AB217" s="149">
        <f t="shared" si="4"/>
        <v>674325.8143</v>
      </c>
      <c r="AC217" s="150"/>
      <c r="AD217" s="153"/>
      <c r="AE217" s="154"/>
      <c r="AF217" s="155">
        <v>43616.0</v>
      </c>
      <c r="AG217" s="155"/>
      <c r="AH217" s="160"/>
      <c r="AI217" s="155"/>
      <c r="AJ217" s="155">
        <v>43575.0</v>
      </c>
      <c r="AK217" s="169"/>
      <c r="AL217" s="155">
        <v>43597.0</v>
      </c>
      <c r="AM217" s="162">
        <v>1.6666666666666667</v>
      </c>
      <c r="AN217" s="155">
        <v>43646.0</v>
      </c>
      <c r="AO217" s="158"/>
      <c r="AP217" s="158"/>
      <c r="AQ217" s="158"/>
      <c r="AR217" s="152"/>
      <c r="AS217" s="152"/>
      <c r="AT217" s="152"/>
      <c r="AU217" s="152"/>
      <c r="AV217" s="152"/>
      <c r="AW217" s="152"/>
      <c r="AX217" s="152"/>
      <c r="AY217" s="152"/>
      <c r="AZ217" s="152"/>
      <c r="BA217" s="152"/>
      <c r="BB217" s="152"/>
      <c r="BC217" s="152"/>
      <c r="BD217" s="152"/>
      <c r="BE217" s="152"/>
      <c r="BF217" s="152"/>
      <c r="BG217" s="152"/>
      <c r="BH217" s="152"/>
      <c r="BI217" s="152"/>
      <c r="BJ217" s="152"/>
      <c r="BK217" s="152"/>
    </row>
    <row r="218" ht="10.5" customHeight="1">
      <c r="A218" s="144">
        <v>214.0</v>
      </c>
      <c r="B218" s="144" t="s">
        <v>709</v>
      </c>
      <c r="C218" s="144" t="s">
        <v>710</v>
      </c>
      <c r="D218" s="159" t="s">
        <v>711</v>
      </c>
      <c r="E218" s="146" t="s">
        <v>0</v>
      </c>
      <c r="F218" s="147"/>
      <c r="G218" s="161" t="s">
        <v>137</v>
      </c>
      <c r="H218" s="149" t="s">
        <v>0</v>
      </c>
      <c r="I218" s="149" t="s">
        <v>138</v>
      </c>
      <c r="J218" s="149" t="s">
        <v>0</v>
      </c>
      <c r="K218" s="149" t="s">
        <v>111</v>
      </c>
      <c r="L218" s="149" t="s">
        <v>38</v>
      </c>
      <c r="M218" s="149" t="s">
        <v>42</v>
      </c>
      <c r="N218" s="149">
        <v>3500.0</v>
      </c>
      <c r="O218" s="149" t="s">
        <v>27</v>
      </c>
      <c r="P218" s="150"/>
      <c r="Q218" s="149">
        <f>IFERROR(SUMPRODUCT((Price_Catalogue_Indexation!$O$5:$AS$5=Fichier_de_calcul!Q$4)*(Price_Catalogue_Indexation!$O$6:$AS$6=Fichier_de_calcul!$L218)*(Price_Catalogue_Indexation!$O$7:$AS$7=Fichier_de_calcul!$M218)*(Price_Catalogue_Indexation!$A$14:$A$219=Fichier_de_calcul!$O218)*(Price_Catalogue_Indexation!$C$14:$C$219=Fichier_de_calcul!$N218)*(Price_Catalogue_Indexation!$O$14:$AS$219)),0)</f>
        <v>43056.18596</v>
      </c>
      <c r="R218" s="149">
        <f>IFERROR(SUMPRODUCT((Price_Catalogue_Indexation!$O$5:$AS$5=Fichier_de_calcul!R$4)*(Price_Catalogue_Indexation!$O$6:$AS$6=Fichier_de_calcul!$L218)*(Price_Catalogue_Indexation!$O$7:$AS$7=Fichier_de_calcul!$M218)*(Price_Catalogue_Indexation!$A$14:$A$219=Fichier_de_calcul!$O218)*(Price_Catalogue_Indexation!$C$14:$C$219=Fichier_de_calcul!$N218)*(Price_Catalogue_Indexation!$O$14:$AS$219)),0)</f>
        <v>259992.2136</v>
      </c>
      <c r="S218" s="149">
        <f>IFERROR(SUMPRODUCT((Price_Catalogue_Indexation!$O$5:$AS$5=Fichier_de_calcul!S$4)*(Price_Catalogue_Indexation!$O$6:$AS$6=Fichier_de_calcul!$L218)*(Price_Catalogue_Indexation!$O$7:$AS$7=Fichier_de_calcul!$M218)*(Price_Catalogue_Indexation!$A$14:$A$219=Fichier_de_calcul!$O218)*(Price_Catalogue_Indexation!$C$14:$C$219=Fichier_de_calcul!$N218)*(Price_Catalogue_Indexation!$O$14:$AS$219)),0)</f>
        <v>182873.6642</v>
      </c>
      <c r="T218" s="150"/>
      <c r="U218" s="149">
        <f>IF(E218="YES",'Autres_hypothèses'!$E$3,0)</f>
        <v>26225.58067</v>
      </c>
      <c r="V218" s="149">
        <f>IF(J218="YES",'Autres_hypothèses'!$E$4,0)</f>
        <v>75000</v>
      </c>
      <c r="W218" s="149"/>
      <c r="X218" s="151">
        <f>S218*Facture_pour_Orange!$K$142+Fichier_de_calcul!Q218*Facture_pour_Orange!$K$144+Fichier_de_calcul!U218*Facture_pour_Orange!$K$172</f>
        <v>-15685.08997</v>
      </c>
      <c r="Y218" s="152"/>
      <c r="Z218" s="151">
        <f t="shared" si="2"/>
        <v>571462.5545</v>
      </c>
      <c r="AA218" s="149">
        <f t="shared" si="3"/>
        <v>102863.2598</v>
      </c>
      <c r="AB218" s="149">
        <f t="shared" si="4"/>
        <v>674325.8143</v>
      </c>
      <c r="AC218" s="150"/>
      <c r="AD218" s="153"/>
      <c r="AE218" s="154"/>
      <c r="AF218" s="155">
        <v>43616.0</v>
      </c>
      <c r="AG218" s="155"/>
      <c r="AH218" s="160"/>
      <c r="AI218" s="155"/>
      <c r="AJ218" s="155">
        <v>43571.0</v>
      </c>
      <c r="AK218" s="169"/>
      <c r="AL218" s="155">
        <v>43596.0</v>
      </c>
      <c r="AM218" s="162">
        <v>1.7</v>
      </c>
      <c r="AN218" s="155">
        <v>43646.0</v>
      </c>
      <c r="AO218" s="158"/>
      <c r="AP218" s="158"/>
      <c r="AQ218" s="158"/>
      <c r="AR218" s="152"/>
      <c r="AS218" s="152"/>
      <c r="AT218" s="152"/>
      <c r="AU218" s="152"/>
      <c r="AV218" s="152"/>
      <c r="AW218" s="152"/>
      <c r="AX218" s="152"/>
      <c r="AY218" s="152"/>
      <c r="AZ218" s="152"/>
      <c r="BA218" s="152"/>
      <c r="BB218" s="152"/>
      <c r="BC218" s="152"/>
      <c r="BD218" s="152"/>
      <c r="BE218" s="152"/>
      <c r="BF218" s="152"/>
      <c r="BG218" s="152"/>
      <c r="BH218" s="152"/>
      <c r="BI218" s="152"/>
      <c r="BJ218" s="152"/>
      <c r="BK218" s="152"/>
    </row>
    <row r="219" ht="10.5" customHeight="1">
      <c r="A219" s="144">
        <v>215.0</v>
      </c>
      <c r="B219" s="144" t="s">
        <v>712</v>
      </c>
      <c r="C219" s="144" t="s">
        <v>713</v>
      </c>
      <c r="D219" s="145" t="s">
        <v>714</v>
      </c>
      <c r="E219" s="146" t="s">
        <v>0</v>
      </c>
      <c r="F219" s="147"/>
      <c r="G219" s="161" t="s">
        <v>137</v>
      </c>
      <c r="H219" s="149" t="s">
        <v>0</v>
      </c>
      <c r="I219" s="149" t="s">
        <v>138</v>
      </c>
      <c r="J219" s="149" t="s">
        <v>0</v>
      </c>
      <c r="K219" s="149" t="s">
        <v>111</v>
      </c>
      <c r="L219" s="149" t="s">
        <v>38</v>
      </c>
      <c r="M219" s="149" t="s">
        <v>42</v>
      </c>
      <c r="N219" s="149">
        <v>3500.0</v>
      </c>
      <c r="O219" s="149" t="s">
        <v>30</v>
      </c>
      <c r="P219" s="150"/>
      <c r="Q219" s="149">
        <f>IFERROR(SUMPRODUCT((Price_Catalogue_Indexation!$O$5:$AS$5=Fichier_de_calcul!Q$4)*(Price_Catalogue_Indexation!$O$6:$AS$6=Fichier_de_calcul!$L219)*(Price_Catalogue_Indexation!$O$7:$AS$7=Fichier_de_calcul!$M219)*(Price_Catalogue_Indexation!$A$14:$A$219=Fichier_de_calcul!$O219)*(Price_Catalogue_Indexation!$C$14:$C$219=Fichier_de_calcul!$N219)*(Price_Catalogue_Indexation!$O$14:$AS$219)),0)</f>
        <v>43777.60888</v>
      </c>
      <c r="R219" s="149">
        <f>IFERROR(SUMPRODUCT((Price_Catalogue_Indexation!$O$5:$AS$5=Fichier_de_calcul!R$4)*(Price_Catalogue_Indexation!$O$6:$AS$6=Fichier_de_calcul!$L219)*(Price_Catalogue_Indexation!$O$7:$AS$7=Fichier_de_calcul!$M219)*(Price_Catalogue_Indexation!$A$14:$A$219=Fichier_de_calcul!$O219)*(Price_Catalogue_Indexation!$C$14:$C$219=Fichier_de_calcul!$N219)*(Price_Catalogue_Indexation!$O$14:$AS$219)),0)</f>
        <v>260356.9553</v>
      </c>
      <c r="S219" s="149">
        <f>IFERROR(SUMPRODUCT((Price_Catalogue_Indexation!$O$5:$AS$5=Fichier_de_calcul!S$4)*(Price_Catalogue_Indexation!$O$6:$AS$6=Fichier_de_calcul!$L219)*(Price_Catalogue_Indexation!$O$7:$AS$7=Fichier_de_calcul!$M219)*(Price_Catalogue_Indexation!$A$14:$A$219=Fichier_de_calcul!$O219)*(Price_Catalogue_Indexation!$C$14:$C$219=Fichier_de_calcul!$N219)*(Price_Catalogue_Indexation!$O$14:$AS$219)),0)</f>
        <v>247960.634</v>
      </c>
      <c r="T219" s="150"/>
      <c r="U219" s="149">
        <f>IF(E219="YES",'Autres_hypothèses'!$E$3,0)</f>
        <v>26225.58067</v>
      </c>
      <c r="V219" s="149">
        <f>IF(J219="YES",'Autres_hypothèses'!$E$4,0)</f>
        <v>75000</v>
      </c>
      <c r="W219" s="149"/>
      <c r="X219" s="151">
        <f>S219*Facture_pour_Orange!$K$142+Fichier_de_calcul!Q219*Facture_pour_Orange!$K$144+Fichier_de_calcul!U219*Facture_pour_Orange!$K$172</f>
        <v>-16480.24425</v>
      </c>
      <c r="Y219" s="152"/>
      <c r="Z219" s="151">
        <f t="shared" si="2"/>
        <v>636840.5346</v>
      </c>
      <c r="AA219" s="149">
        <f t="shared" si="3"/>
        <v>114631.2962</v>
      </c>
      <c r="AB219" s="149">
        <f t="shared" si="4"/>
        <v>751471.8308</v>
      </c>
      <c r="AC219" s="150"/>
      <c r="AD219" s="153"/>
      <c r="AE219" s="154"/>
      <c r="AF219" s="155">
        <v>43616.0</v>
      </c>
      <c r="AG219" s="155"/>
      <c r="AH219" s="160"/>
      <c r="AI219" s="155"/>
      <c r="AJ219" s="155">
        <v>43533.0</v>
      </c>
      <c r="AK219" s="169"/>
      <c r="AL219" s="155">
        <v>43605.0</v>
      </c>
      <c r="AM219" s="162">
        <v>1.4</v>
      </c>
      <c r="AN219" s="155">
        <v>43646.0</v>
      </c>
      <c r="AO219" s="158"/>
      <c r="AP219" s="158"/>
      <c r="AQ219" s="158"/>
      <c r="AR219" s="152"/>
      <c r="AS219" s="152"/>
      <c r="AT219" s="152"/>
      <c r="AU219" s="152"/>
      <c r="AV219" s="152"/>
      <c r="AW219" s="152"/>
      <c r="AX219" s="152"/>
      <c r="AY219" s="152"/>
      <c r="AZ219" s="152"/>
      <c r="BA219" s="152"/>
      <c r="BB219" s="152"/>
      <c r="BC219" s="152"/>
      <c r="BD219" s="152"/>
      <c r="BE219" s="152"/>
      <c r="BF219" s="152"/>
      <c r="BG219" s="152"/>
      <c r="BH219" s="152"/>
      <c r="BI219" s="152"/>
      <c r="BJ219" s="152"/>
      <c r="BK219" s="152"/>
    </row>
    <row r="220" ht="10.5" customHeight="1">
      <c r="A220" s="144">
        <v>216.0</v>
      </c>
      <c r="B220" s="144" t="s">
        <v>715</v>
      </c>
      <c r="C220" s="144" t="s">
        <v>716</v>
      </c>
      <c r="D220" s="159" t="s">
        <v>717</v>
      </c>
      <c r="E220" s="146" t="s">
        <v>0</v>
      </c>
      <c r="F220" s="147"/>
      <c r="G220" s="161" t="s">
        <v>137</v>
      </c>
      <c r="H220" s="149" t="s">
        <v>0</v>
      </c>
      <c r="I220" s="149" t="s">
        <v>138</v>
      </c>
      <c r="J220" s="149" t="s">
        <v>0</v>
      </c>
      <c r="K220" s="149" t="s">
        <v>111</v>
      </c>
      <c r="L220" s="149" t="s">
        <v>38</v>
      </c>
      <c r="M220" s="149" t="s">
        <v>42</v>
      </c>
      <c r="N220" s="149">
        <v>3500.0</v>
      </c>
      <c r="O220" s="149" t="s">
        <v>30</v>
      </c>
      <c r="P220" s="150"/>
      <c r="Q220" s="149">
        <f>IFERROR(SUMPRODUCT((Price_Catalogue_Indexation!$O$5:$AS$5=Fichier_de_calcul!Q$4)*(Price_Catalogue_Indexation!$O$6:$AS$6=Fichier_de_calcul!$L220)*(Price_Catalogue_Indexation!$O$7:$AS$7=Fichier_de_calcul!$M220)*(Price_Catalogue_Indexation!$A$14:$A$219=Fichier_de_calcul!$O220)*(Price_Catalogue_Indexation!$C$14:$C$219=Fichier_de_calcul!$N220)*(Price_Catalogue_Indexation!$O$14:$AS$219)),0)</f>
        <v>43777.60888</v>
      </c>
      <c r="R220" s="149">
        <f>IFERROR(SUMPRODUCT((Price_Catalogue_Indexation!$O$5:$AS$5=Fichier_de_calcul!R$4)*(Price_Catalogue_Indexation!$O$6:$AS$6=Fichier_de_calcul!$L220)*(Price_Catalogue_Indexation!$O$7:$AS$7=Fichier_de_calcul!$M220)*(Price_Catalogue_Indexation!$A$14:$A$219=Fichier_de_calcul!$O220)*(Price_Catalogue_Indexation!$C$14:$C$219=Fichier_de_calcul!$N220)*(Price_Catalogue_Indexation!$O$14:$AS$219)),0)</f>
        <v>260356.9553</v>
      </c>
      <c r="S220" s="149">
        <f>IFERROR(SUMPRODUCT((Price_Catalogue_Indexation!$O$5:$AS$5=Fichier_de_calcul!S$4)*(Price_Catalogue_Indexation!$O$6:$AS$6=Fichier_de_calcul!$L220)*(Price_Catalogue_Indexation!$O$7:$AS$7=Fichier_de_calcul!$M220)*(Price_Catalogue_Indexation!$A$14:$A$219=Fichier_de_calcul!$O220)*(Price_Catalogue_Indexation!$C$14:$C$219=Fichier_de_calcul!$N220)*(Price_Catalogue_Indexation!$O$14:$AS$219)),0)</f>
        <v>247960.634</v>
      </c>
      <c r="T220" s="150"/>
      <c r="U220" s="149">
        <f>IF(E220="YES",'Autres_hypothèses'!$E$3,0)</f>
        <v>26225.58067</v>
      </c>
      <c r="V220" s="149">
        <f>IF(J220="YES",'Autres_hypothèses'!$E$4,0)</f>
        <v>75000</v>
      </c>
      <c r="W220" s="149"/>
      <c r="X220" s="151">
        <f>S220*Facture_pour_Orange!$K$142+Fichier_de_calcul!Q220*Facture_pour_Orange!$K$144+Fichier_de_calcul!U220*Facture_pour_Orange!$K$172</f>
        <v>-16480.24425</v>
      </c>
      <c r="Y220" s="152"/>
      <c r="Z220" s="151">
        <f t="shared" si="2"/>
        <v>636840.5346</v>
      </c>
      <c r="AA220" s="149">
        <f t="shared" si="3"/>
        <v>114631.2962</v>
      </c>
      <c r="AB220" s="149">
        <f t="shared" si="4"/>
        <v>751471.8308</v>
      </c>
      <c r="AC220" s="150"/>
      <c r="AD220" s="153"/>
      <c r="AE220" s="154"/>
      <c r="AF220" s="155">
        <v>43616.0</v>
      </c>
      <c r="AG220" s="155"/>
      <c r="AH220" s="160"/>
      <c r="AI220" s="155"/>
      <c r="AJ220" s="155">
        <v>43572.0</v>
      </c>
      <c r="AK220" s="169"/>
      <c r="AL220" s="155">
        <v>43614.0</v>
      </c>
      <c r="AM220" s="162">
        <v>1.1</v>
      </c>
      <c r="AN220" s="155">
        <v>43646.0</v>
      </c>
      <c r="AO220" s="158"/>
      <c r="AP220" s="158"/>
      <c r="AQ220" s="158"/>
      <c r="AR220" s="152"/>
      <c r="AS220" s="152"/>
      <c r="AT220" s="152"/>
      <c r="AU220" s="152"/>
      <c r="AV220" s="152"/>
      <c r="AW220" s="152"/>
      <c r="AX220" s="152"/>
      <c r="AY220" s="152"/>
      <c r="AZ220" s="152"/>
      <c r="BA220" s="152"/>
      <c r="BB220" s="152"/>
      <c r="BC220" s="152"/>
      <c r="BD220" s="152"/>
      <c r="BE220" s="152"/>
      <c r="BF220" s="152"/>
      <c r="BG220" s="152"/>
      <c r="BH220" s="152"/>
      <c r="BI220" s="152"/>
      <c r="BJ220" s="152"/>
      <c r="BK220" s="152"/>
    </row>
    <row r="221" ht="10.5" customHeight="1">
      <c r="A221" s="144">
        <v>217.0</v>
      </c>
      <c r="B221" s="144" t="s">
        <v>718</v>
      </c>
      <c r="C221" s="144" t="s">
        <v>719</v>
      </c>
      <c r="D221" s="159" t="s">
        <v>720</v>
      </c>
      <c r="E221" s="146" t="s">
        <v>0</v>
      </c>
      <c r="F221" s="147"/>
      <c r="G221" s="171" t="s">
        <v>137</v>
      </c>
      <c r="H221" s="149" t="s">
        <v>0</v>
      </c>
      <c r="I221" s="149" t="s">
        <v>138</v>
      </c>
      <c r="J221" s="149" t="s">
        <v>0</v>
      </c>
      <c r="K221" s="149" t="s">
        <v>111</v>
      </c>
      <c r="L221" s="149" t="s">
        <v>38</v>
      </c>
      <c r="M221" s="149" t="s">
        <v>42</v>
      </c>
      <c r="N221" s="149">
        <v>3500.0</v>
      </c>
      <c r="O221" s="149" t="s">
        <v>30</v>
      </c>
      <c r="P221" s="150"/>
      <c r="Q221" s="149">
        <f>IFERROR(SUMPRODUCT((Price_Catalogue_Indexation!$O$5:$AS$5=Fichier_de_calcul!Q$4)*(Price_Catalogue_Indexation!$O$6:$AS$6=Fichier_de_calcul!$L221)*(Price_Catalogue_Indexation!$O$7:$AS$7=Fichier_de_calcul!$M221)*(Price_Catalogue_Indexation!$A$14:$A$219=Fichier_de_calcul!$O221)*(Price_Catalogue_Indexation!$C$14:$C$219=Fichier_de_calcul!$N221)*(Price_Catalogue_Indexation!$O$14:$AS$219)),0)</f>
        <v>43777.60888</v>
      </c>
      <c r="R221" s="149">
        <f>IFERROR(SUMPRODUCT((Price_Catalogue_Indexation!$O$5:$AS$5=Fichier_de_calcul!R$4)*(Price_Catalogue_Indexation!$O$6:$AS$6=Fichier_de_calcul!$L221)*(Price_Catalogue_Indexation!$O$7:$AS$7=Fichier_de_calcul!$M221)*(Price_Catalogue_Indexation!$A$14:$A$219=Fichier_de_calcul!$O221)*(Price_Catalogue_Indexation!$C$14:$C$219=Fichier_de_calcul!$N221)*(Price_Catalogue_Indexation!$O$14:$AS$219)),0)</f>
        <v>260356.9553</v>
      </c>
      <c r="S221" s="149">
        <f>IFERROR(SUMPRODUCT((Price_Catalogue_Indexation!$O$5:$AS$5=Fichier_de_calcul!S$4)*(Price_Catalogue_Indexation!$O$6:$AS$6=Fichier_de_calcul!$L221)*(Price_Catalogue_Indexation!$O$7:$AS$7=Fichier_de_calcul!$M221)*(Price_Catalogue_Indexation!$A$14:$A$219=Fichier_de_calcul!$O221)*(Price_Catalogue_Indexation!$C$14:$C$219=Fichier_de_calcul!$N221)*(Price_Catalogue_Indexation!$O$14:$AS$219)),0)</f>
        <v>247960.634</v>
      </c>
      <c r="T221" s="150"/>
      <c r="U221" s="149">
        <f>IF(E221="YES",'Autres_hypothèses'!$E$3,0)</f>
        <v>26225.58067</v>
      </c>
      <c r="V221" s="149">
        <f>IF(J221="YES",'Autres_hypothèses'!$E$4,0)</f>
        <v>75000</v>
      </c>
      <c r="W221" s="149"/>
      <c r="X221" s="151">
        <f>S221*Facture_pour_Orange!$K$142+Fichier_de_calcul!Q221*Facture_pour_Orange!$K$144+Fichier_de_calcul!U221*Facture_pour_Orange!$K$172</f>
        <v>-16480.24425</v>
      </c>
      <c r="Y221" s="152"/>
      <c r="Z221" s="151">
        <f t="shared" si="2"/>
        <v>636840.5346</v>
      </c>
      <c r="AA221" s="149">
        <f t="shared" si="3"/>
        <v>114631.2962</v>
      </c>
      <c r="AB221" s="149">
        <f t="shared" si="4"/>
        <v>751471.8308</v>
      </c>
      <c r="AC221" s="150"/>
      <c r="AD221" s="153"/>
      <c r="AE221" s="154"/>
      <c r="AF221" s="155">
        <v>43616.0</v>
      </c>
      <c r="AG221" s="155"/>
      <c r="AH221" s="160"/>
      <c r="AI221" s="155"/>
      <c r="AJ221" s="155">
        <v>43534.0</v>
      </c>
      <c r="AK221" s="169"/>
      <c r="AL221" s="155">
        <v>43636.0</v>
      </c>
      <c r="AM221" s="162">
        <v>2.433333333333333</v>
      </c>
      <c r="AN221" s="155">
        <v>43708.0</v>
      </c>
      <c r="AO221" s="158"/>
      <c r="AP221" s="158"/>
      <c r="AQ221" s="158"/>
      <c r="AR221" s="152"/>
      <c r="AS221" s="152"/>
      <c r="AT221" s="152"/>
      <c r="AU221" s="152"/>
      <c r="AV221" s="152"/>
      <c r="AW221" s="152"/>
      <c r="AX221" s="152"/>
      <c r="AY221" s="152"/>
      <c r="AZ221" s="152"/>
      <c r="BA221" s="152"/>
      <c r="BB221" s="152"/>
      <c r="BC221" s="152"/>
      <c r="BD221" s="152"/>
      <c r="BE221" s="152"/>
      <c r="BF221" s="152"/>
      <c r="BG221" s="152"/>
      <c r="BH221" s="152"/>
      <c r="BI221" s="152"/>
      <c r="BJ221" s="152"/>
      <c r="BK221" s="152"/>
    </row>
    <row r="222" ht="10.5" customHeight="1">
      <c r="A222" s="144">
        <v>218.0</v>
      </c>
      <c r="B222" s="144" t="s">
        <v>721</v>
      </c>
      <c r="C222" s="144" t="s">
        <v>722</v>
      </c>
      <c r="D222" s="145" t="s">
        <v>723</v>
      </c>
      <c r="E222" s="146" t="s">
        <v>0</v>
      </c>
      <c r="F222" s="147"/>
      <c r="G222" s="161" t="s">
        <v>137</v>
      </c>
      <c r="H222" s="149" t="s">
        <v>0</v>
      </c>
      <c r="I222" s="149" t="s">
        <v>138</v>
      </c>
      <c r="J222" s="149" t="s">
        <v>0</v>
      </c>
      <c r="K222" s="149" t="s">
        <v>111</v>
      </c>
      <c r="L222" s="149" t="s">
        <v>38</v>
      </c>
      <c r="M222" s="149" t="s">
        <v>42</v>
      </c>
      <c r="N222" s="149">
        <v>3500.0</v>
      </c>
      <c r="O222" s="149" t="s">
        <v>27</v>
      </c>
      <c r="P222" s="150"/>
      <c r="Q222" s="149">
        <f>IFERROR(SUMPRODUCT((Price_Catalogue_Indexation!$O$5:$AS$5=Fichier_de_calcul!Q$4)*(Price_Catalogue_Indexation!$O$6:$AS$6=Fichier_de_calcul!$L222)*(Price_Catalogue_Indexation!$O$7:$AS$7=Fichier_de_calcul!$M222)*(Price_Catalogue_Indexation!$A$14:$A$219=Fichier_de_calcul!$O222)*(Price_Catalogue_Indexation!$C$14:$C$219=Fichier_de_calcul!$N222)*(Price_Catalogue_Indexation!$O$14:$AS$219)),0)</f>
        <v>43056.18596</v>
      </c>
      <c r="R222" s="149">
        <f>IFERROR(SUMPRODUCT((Price_Catalogue_Indexation!$O$5:$AS$5=Fichier_de_calcul!R$4)*(Price_Catalogue_Indexation!$O$6:$AS$6=Fichier_de_calcul!$L222)*(Price_Catalogue_Indexation!$O$7:$AS$7=Fichier_de_calcul!$M222)*(Price_Catalogue_Indexation!$A$14:$A$219=Fichier_de_calcul!$O222)*(Price_Catalogue_Indexation!$C$14:$C$219=Fichier_de_calcul!$N222)*(Price_Catalogue_Indexation!$O$14:$AS$219)),0)</f>
        <v>259992.2136</v>
      </c>
      <c r="S222" s="149">
        <f>IFERROR(SUMPRODUCT((Price_Catalogue_Indexation!$O$5:$AS$5=Fichier_de_calcul!S$4)*(Price_Catalogue_Indexation!$O$6:$AS$6=Fichier_de_calcul!$L222)*(Price_Catalogue_Indexation!$O$7:$AS$7=Fichier_de_calcul!$M222)*(Price_Catalogue_Indexation!$A$14:$A$219=Fichier_de_calcul!$O222)*(Price_Catalogue_Indexation!$C$14:$C$219=Fichier_de_calcul!$N222)*(Price_Catalogue_Indexation!$O$14:$AS$219)),0)</f>
        <v>182873.6642</v>
      </c>
      <c r="T222" s="150"/>
      <c r="U222" s="149">
        <f>IF(E222="YES",'Autres_hypothèses'!$E$3,0)</f>
        <v>26225.58067</v>
      </c>
      <c r="V222" s="149">
        <f>IF(J222="YES",'Autres_hypothèses'!$E$4,0)</f>
        <v>75000</v>
      </c>
      <c r="W222" s="149"/>
      <c r="X222" s="151">
        <f>S222*Facture_pour_Orange!$K$142+Fichier_de_calcul!Q222*Facture_pour_Orange!$K$144+Fichier_de_calcul!U222*Facture_pour_Orange!$K$172</f>
        <v>-15685.08997</v>
      </c>
      <c r="Y222" s="152"/>
      <c r="Z222" s="151">
        <f t="shared" si="2"/>
        <v>571462.5545</v>
      </c>
      <c r="AA222" s="149">
        <f t="shared" si="3"/>
        <v>102863.2598</v>
      </c>
      <c r="AB222" s="149">
        <f t="shared" si="4"/>
        <v>674325.8143</v>
      </c>
      <c r="AC222" s="150"/>
      <c r="AD222" s="153"/>
      <c r="AE222" s="154"/>
      <c r="AF222" s="155">
        <v>43616.0</v>
      </c>
      <c r="AG222" s="155"/>
      <c r="AH222" s="160"/>
      <c r="AI222" s="155"/>
      <c r="AJ222" s="155">
        <v>43571.0</v>
      </c>
      <c r="AK222" s="169"/>
      <c r="AL222" s="155">
        <v>43595.0</v>
      </c>
      <c r="AM222" s="162">
        <v>1.7333333333333334</v>
      </c>
      <c r="AN222" s="155">
        <v>43646.0</v>
      </c>
      <c r="AO222" s="158"/>
      <c r="AP222" s="158"/>
      <c r="AQ222" s="158"/>
      <c r="AR222" s="152"/>
      <c r="AS222" s="152"/>
      <c r="AT222" s="152"/>
      <c r="AU222" s="152"/>
      <c r="AV222" s="152"/>
      <c r="AW222" s="152"/>
      <c r="AX222" s="152"/>
      <c r="AY222" s="152"/>
      <c r="AZ222" s="152"/>
      <c r="BA222" s="152"/>
      <c r="BB222" s="152"/>
      <c r="BC222" s="152"/>
      <c r="BD222" s="152"/>
      <c r="BE222" s="152"/>
      <c r="BF222" s="152"/>
      <c r="BG222" s="152"/>
      <c r="BH222" s="152"/>
      <c r="BI222" s="152"/>
      <c r="BJ222" s="152"/>
      <c r="BK222" s="152"/>
    </row>
    <row r="223" ht="10.5" customHeight="1">
      <c r="A223" s="144">
        <v>219.0</v>
      </c>
      <c r="B223" s="144" t="s">
        <v>724</v>
      </c>
      <c r="C223" s="144" t="s">
        <v>725</v>
      </c>
      <c r="D223" s="159" t="s">
        <v>726</v>
      </c>
      <c r="E223" s="146" t="s">
        <v>0</v>
      </c>
      <c r="F223" s="147"/>
      <c r="G223" s="161" t="s">
        <v>137</v>
      </c>
      <c r="H223" s="149" t="s">
        <v>0</v>
      </c>
      <c r="I223" s="149" t="s">
        <v>138</v>
      </c>
      <c r="J223" s="149" t="s">
        <v>0</v>
      </c>
      <c r="K223" s="149" t="s">
        <v>111</v>
      </c>
      <c r="L223" s="149" t="s">
        <v>38</v>
      </c>
      <c r="M223" s="149" t="s">
        <v>42</v>
      </c>
      <c r="N223" s="149">
        <v>3500.0</v>
      </c>
      <c r="O223" s="149" t="s">
        <v>27</v>
      </c>
      <c r="P223" s="150"/>
      <c r="Q223" s="149">
        <f>IFERROR(SUMPRODUCT((Price_Catalogue_Indexation!$O$5:$AS$5=Fichier_de_calcul!Q$4)*(Price_Catalogue_Indexation!$O$6:$AS$6=Fichier_de_calcul!$L223)*(Price_Catalogue_Indexation!$O$7:$AS$7=Fichier_de_calcul!$M223)*(Price_Catalogue_Indexation!$A$14:$A$219=Fichier_de_calcul!$O223)*(Price_Catalogue_Indexation!$C$14:$C$219=Fichier_de_calcul!$N223)*(Price_Catalogue_Indexation!$O$14:$AS$219)),0)</f>
        <v>43056.18596</v>
      </c>
      <c r="R223" s="149">
        <f>IFERROR(SUMPRODUCT((Price_Catalogue_Indexation!$O$5:$AS$5=Fichier_de_calcul!R$4)*(Price_Catalogue_Indexation!$O$6:$AS$6=Fichier_de_calcul!$L223)*(Price_Catalogue_Indexation!$O$7:$AS$7=Fichier_de_calcul!$M223)*(Price_Catalogue_Indexation!$A$14:$A$219=Fichier_de_calcul!$O223)*(Price_Catalogue_Indexation!$C$14:$C$219=Fichier_de_calcul!$N223)*(Price_Catalogue_Indexation!$O$14:$AS$219)),0)</f>
        <v>259992.2136</v>
      </c>
      <c r="S223" s="149">
        <f>IFERROR(SUMPRODUCT((Price_Catalogue_Indexation!$O$5:$AS$5=Fichier_de_calcul!S$4)*(Price_Catalogue_Indexation!$O$6:$AS$6=Fichier_de_calcul!$L223)*(Price_Catalogue_Indexation!$O$7:$AS$7=Fichier_de_calcul!$M223)*(Price_Catalogue_Indexation!$A$14:$A$219=Fichier_de_calcul!$O223)*(Price_Catalogue_Indexation!$C$14:$C$219=Fichier_de_calcul!$N223)*(Price_Catalogue_Indexation!$O$14:$AS$219)),0)</f>
        <v>182873.6642</v>
      </c>
      <c r="T223" s="150"/>
      <c r="U223" s="149">
        <f>IF(E223="YES",'Autres_hypothèses'!$E$3,0)</f>
        <v>26225.58067</v>
      </c>
      <c r="V223" s="149">
        <f>IF(J223="YES",'Autres_hypothèses'!$E$4,0)</f>
        <v>75000</v>
      </c>
      <c r="W223" s="149"/>
      <c r="X223" s="151">
        <f>S223*Facture_pour_Orange!$K$142+Fichier_de_calcul!Q223*Facture_pour_Orange!$K$144+Fichier_de_calcul!U223*Facture_pour_Orange!$K$172</f>
        <v>-15685.08997</v>
      </c>
      <c r="Y223" s="152"/>
      <c r="Z223" s="151">
        <f t="shared" si="2"/>
        <v>571462.5545</v>
      </c>
      <c r="AA223" s="149">
        <f t="shared" si="3"/>
        <v>102863.2598</v>
      </c>
      <c r="AB223" s="149">
        <f t="shared" si="4"/>
        <v>674325.8143</v>
      </c>
      <c r="AC223" s="150"/>
      <c r="AD223" s="153"/>
      <c r="AE223" s="154"/>
      <c r="AF223" s="155">
        <v>43616.0</v>
      </c>
      <c r="AG223" s="155"/>
      <c r="AH223" s="160"/>
      <c r="AI223" s="155"/>
      <c r="AJ223" s="155">
        <v>43575.0</v>
      </c>
      <c r="AK223" s="169"/>
      <c r="AL223" s="155">
        <v>43647.0</v>
      </c>
      <c r="AM223" s="162">
        <v>0.0</v>
      </c>
      <c r="AN223" s="155">
        <v>43646.0</v>
      </c>
      <c r="AO223" s="158"/>
      <c r="AP223" s="158"/>
      <c r="AQ223" s="158"/>
      <c r="AR223" s="152"/>
      <c r="AS223" s="152"/>
      <c r="AT223" s="152"/>
      <c r="AU223" s="152"/>
      <c r="AV223" s="152"/>
      <c r="AW223" s="152"/>
      <c r="AX223" s="152"/>
      <c r="AY223" s="152"/>
      <c r="AZ223" s="152"/>
      <c r="BA223" s="152"/>
      <c r="BB223" s="152"/>
      <c r="BC223" s="152"/>
      <c r="BD223" s="152"/>
      <c r="BE223" s="152"/>
      <c r="BF223" s="152"/>
      <c r="BG223" s="152"/>
      <c r="BH223" s="152"/>
      <c r="BI223" s="152"/>
      <c r="BJ223" s="152"/>
      <c r="BK223" s="152"/>
    </row>
    <row r="224" ht="10.5" customHeight="1">
      <c r="A224" s="144">
        <v>220.0</v>
      </c>
      <c r="B224" s="144" t="s">
        <v>727</v>
      </c>
      <c r="C224" s="144" t="s">
        <v>728</v>
      </c>
      <c r="D224" s="159" t="s">
        <v>729</v>
      </c>
      <c r="E224" s="146" t="s">
        <v>0</v>
      </c>
      <c r="F224" s="147"/>
      <c r="G224" s="161" t="s">
        <v>137</v>
      </c>
      <c r="H224" s="149" t="s">
        <v>0</v>
      </c>
      <c r="I224" s="149" t="s">
        <v>138</v>
      </c>
      <c r="J224" s="149" t="s">
        <v>0</v>
      </c>
      <c r="K224" s="149" t="s">
        <v>111</v>
      </c>
      <c r="L224" s="149" t="s">
        <v>38</v>
      </c>
      <c r="M224" s="149" t="s">
        <v>42</v>
      </c>
      <c r="N224" s="149">
        <v>3500.0</v>
      </c>
      <c r="O224" s="149" t="s">
        <v>30</v>
      </c>
      <c r="P224" s="150"/>
      <c r="Q224" s="149">
        <f>IFERROR(SUMPRODUCT((Price_Catalogue_Indexation!$O$5:$AS$5=Fichier_de_calcul!Q$4)*(Price_Catalogue_Indexation!$O$6:$AS$6=Fichier_de_calcul!$L224)*(Price_Catalogue_Indexation!$O$7:$AS$7=Fichier_de_calcul!$M224)*(Price_Catalogue_Indexation!$A$14:$A$219=Fichier_de_calcul!$O224)*(Price_Catalogue_Indexation!$C$14:$C$219=Fichier_de_calcul!$N224)*(Price_Catalogue_Indexation!$O$14:$AS$219)),0)</f>
        <v>43777.60888</v>
      </c>
      <c r="R224" s="149">
        <f>IFERROR(SUMPRODUCT((Price_Catalogue_Indexation!$O$5:$AS$5=Fichier_de_calcul!R$4)*(Price_Catalogue_Indexation!$O$6:$AS$6=Fichier_de_calcul!$L224)*(Price_Catalogue_Indexation!$O$7:$AS$7=Fichier_de_calcul!$M224)*(Price_Catalogue_Indexation!$A$14:$A$219=Fichier_de_calcul!$O224)*(Price_Catalogue_Indexation!$C$14:$C$219=Fichier_de_calcul!$N224)*(Price_Catalogue_Indexation!$O$14:$AS$219)),0)</f>
        <v>260356.9553</v>
      </c>
      <c r="S224" s="149">
        <f>IFERROR(SUMPRODUCT((Price_Catalogue_Indexation!$O$5:$AS$5=Fichier_de_calcul!S$4)*(Price_Catalogue_Indexation!$O$6:$AS$6=Fichier_de_calcul!$L224)*(Price_Catalogue_Indexation!$O$7:$AS$7=Fichier_de_calcul!$M224)*(Price_Catalogue_Indexation!$A$14:$A$219=Fichier_de_calcul!$O224)*(Price_Catalogue_Indexation!$C$14:$C$219=Fichier_de_calcul!$N224)*(Price_Catalogue_Indexation!$O$14:$AS$219)),0)</f>
        <v>247960.634</v>
      </c>
      <c r="T224" s="150"/>
      <c r="U224" s="149">
        <f>IF(E224="YES",'Autres_hypothèses'!$E$3,0)</f>
        <v>26225.58067</v>
      </c>
      <c r="V224" s="149">
        <f>IF(J224="YES",'Autres_hypothèses'!$E$4,0)</f>
        <v>75000</v>
      </c>
      <c r="W224" s="149"/>
      <c r="X224" s="151">
        <f>S224*Facture_pour_Orange!$K$142+Fichier_de_calcul!Q224*Facture_pour_Orange!$K$144+Fichier_de_calcul!U224*Facture_pour_Orange!$K$172</f>
        <v>-16480.24425</v>
      </c>
      <c r="Y224" s="152"/>
      <c r="Z224" s="151">
        <f t="shared" si="2"/>
        <v>636840.5346</v>
      </c>
      <c r="AA224" s="149">
        <f t="shared" si="3"/>
        <v>114631.2962</v>
      </c>
      <c r="AB224" s="149">
        <f t="shared" si="4"/>
        <v>751471.8308</v>
      </c>
      <c r="AC224" s="150"/>
      <c r="AD224" s="153"/>
      <c r="AE224" s="154"/>
      <c r="AF224" s="155">
        <v>43616.0</v>
      </c>
      <c r="AG224" s="155"/>
      <c r="AH224" s="160"/>
      <c r="AI224" s="155"/>
      <c r="AJ224" s="155">
        <v>43530.0</v>
      </c>
      <c r="AK224" s="169"/>
      <c r="AL224" s="155">
        <v>43601.0</v>
      </c>
      <c r="AM224" s="162">
        <v>1.5333333333333334</v>
      </c>
      <c r="AN224" s="155">
        <v>43646.0</v>
      </c>
      <c r="AO224" s="158"/>
      <c r="AP224" s="158"/>
      <c r="AQ224" s="158"/>
      <c r="AR224" s="152"/>
      <c r="AS224" s="152"/>
      <c r="AT224" s="152"/>
      <c r="AU224" s="152"/>
      <c r="AV224" s="152"/>
      <c r="AW224" s="152"/>
      <c r="AX224" s="152"/>
      <c r="AY224" s="152"/>
      <c r="AZ224" s="152"/>
      <c r="BA224" s="152"/>
      <c r="BB224" s="152"/>
      <c r="BC224" s="152"/>
      <c r="BD224" s="152"/>
      <c r="BE224" s="152"/>
      <c r="BF224" s="152"/>
      <c r="BG224" s="152"/>
      <c r="BH224" s="152"/>
      <c r="BI224" s="152"/>
      <c r="BJ224" s="152"/>
      <c r="BK224" s="152"/>
    </row>
    <row r="225" ht="10.5" customHeight="1">
      <c r="A225" s="144">
        <v>221.0</v>
      </c>
      <c r="B225" s="144" t="s">
        <v>730</v>
      </c>
      <c r="C225" s="144" t="s">
        <v>731</v>
      </c>
      <c r="D225" s="145" t="s">
        <v>732</v>
      </c>
      <c r="E225" s="146" t="s">
        <v>0</v>
      </c>
      <c r="F225" s="147"/>
      <c r="G225" s="161" t="s">
        <v>137</v>
      </c>
      <c r="H225" s="149" t="s">
        <v>0</v>
      </c>
      <c r="I225" s="149" t="s">
        <v>138</v>
      </c>
      <c r="J225" s="149" t="s">
        <v>0</v>
      </c>
      <c r="K225" s="149" t="s">
        <v>111</v>
      </c>
      <c r="L225" s="149" t="s">
        <v>38</v>
      </c>
      <c r="M225" s="149" t="s">
        <v>42</v>
      </c>
      <c r="N225" s="149">
        <v>3500.0</v>
      </c>
      <c r="O225" s="149" t="s">
        <v>27</v>
      </c>
      <c r="P225" s="150"/>
      <c r="Q225" s="149">
        <f>IFERROR(SUMPRODUCT((Price_Catalogue_Indexation!$O$5:$AS$5=Fichier_de_calcul!Q$4)*(Price_Catalogue_Indexation!$O$6:$AS$6=Fichier_de_calcul!$L225)*(Price_Catalogue_Indexation!$O$7:$AS$7=Fichier_de_calcul!$M225)*(Price_Catalogue_Indexation!$A$14:$A$219=Fichier_de_calcul!$O225)*(Price_Catalogue_Indexation!$C$14:$C$219=Fichier_de_calcul!$N225)*(Price_Catalogue_Indexation!$O$14:$AS$219)),0)</f>
        <v>43056.18596</v>
      </c>
      <c r="R225" s="149">
        <f>IFERROR(SUMPRODUCT((Price_Catalogue_Indexation!$O$5:$AS$5=Fichier_de_calcul!R$4)*(Price_Catalogue_Indexation!$O$6:$AS$6=Fichier_de_calcul!$L225)*(Price_Catalogue_Indexation!$O$7:$AS$7=Fichier_de_calcul!$M225)*(Price_Catalogue_Indexation!$A$14:$A$219=Fichier_de_calcul!$O225)*(Price_Catalogue_Indexation!$C$14:$C$219=Fichier_de_calcul!$N225)*(Price_Catalogue_Indexation!$O$14:$AS$219)),0)</f>
        <v>259992.2136</v>
      </c>
      <c r="S225" s="149">
        <f>IFERROR(SUMPRODUCT((Price_Catalogue_Indexation!$O$5:$AS$5=Fichier_de_calcul!S$4)*(Price_Catalogue_Indexation!$O$6:$AS$6=Fichier_de_calcul!$L225)*(Price_Catalogue_Indexation!$O$7:$AS$7=Fichier_de_calcul!$M225)*(Price_Catalogue_Indexation!$A$14:$A$219=Fichier_de_calcul!$O225)*(Price_Catalogue_Indexation!$C$14:$C$219=Fichier_de_calcul!$N225)*(Price_Catalogue_Indexation!$O$14:$AS$219)),0)</f>
        <v>182873.6642</v>
      </c>
      <c r="T225" s="150"/>
      <c r="U225" s="149">
        <f>IF(E225="YES",'Autres_hypothèses'!$E$3,0)</f>
        <v>26225.58067</v>
      </c>
      <c r="V225" s="149">
        <f>IF(J225="YES",'Autres_hypothèses'!$E$4,0)</f>
        <v>75000</v>
      </c>
      <c r="W225" s="149"/>
      <c r="X225" s="151">
        <f>S225*Facture_pour_Orange!$K$142+Fichier_de_calcul!Q225*Facture_pour_Orange!$K$144+Fichier_de_calcul!U225*Facture_pour_Orange!$K$172</f>
        <v>-15685.08997</v>
      </c>
      <c r="Y225" s="152"/>
      <c r="Z225" s="151">
        <f t="shared" si="2"/>
        <v>571462.5545</v>
      </c>
      <c r="AA225" s="149">
        <f t="shared" si="3"/>
        <v>102863.2598</v>
      </c>
      <c r="AB225" s="149">
        <f t="shared" si="4"/>
        <v>674325.8143</v>
      </c>
      <c r="AC225" s="150"/>
      <c r="AD225" s="153"/>
      <c r="AE225" s="154"/>
      <c r="AF225" s="155">
        <v>43616.0</v>
      </c>
      <c r="AG225" s="155"/>
      <c r="AH225" s="160"/>
      <c r="AI225" s="155"/>
      <c r="AJ225" s="155">
        <v>43575.0</v>
      </c>
      <c r="AK225" s="169"/>
      <c r="AL225" s="155">
        <v>43596.0</v>
      </c>
      <c r="AM225" s="162">
        <v>1.7</v>
      </c>
      <c r="AN225" s="155">
        <v>43646.0</v>
      </c>
      <c r="AO225" s="158"/>
      <c r="AP225" s="158"/>
      <c r="AQ225" s="158"/>
      <c r="AR225" s="152"/>
      <c r="AS225" s="152"/>
      <c r="AT225" s="152"/>
      <c r="AU225" s="152"/>
      <c r="AV225" s="152"/>
      <c r="AW225" s="152"/>
      <c r="AX225" s="152"/>
      <c r="AY225" s="152"/>
      <c r="AZ225" s="152"/>
      <c r="BA225" s="152"/>
      <c r="BB225" s="152"/>
      <c r="BC225" s="152"/>
      <c r="BD225" s="152"/>
      <c r="BE225" s="152"/>
      <c r="BF225" s="152"/>
      <c r="BG225" s="152"/>
      <c r="BH225" s="152"/>
      <c r="BI225" s="152"/>
      <c r="BJ225" s="152"/>
      <c r="BK225" s="152"/>
    </row>
    <row r="226" ht="10.5" customHeight="1">
      <c r="A226" s="144">
        <v>222.0</v>
      </c>
      <c r="B226" s="144" t="s">
        <v>733</v>
      </c>
      <c r="C226" s="144" t="s">
        <v>734</v>
      </c>
      <c r="D226" s="159" t="s">
        <v>735</v>
      </c>
      <c r="E226" s="146" t="s">
        <v>0</v>
      </c>
      <c r="F226" s="147"/>
      <c r="G226" s="161" t="s">
        <v>137</v>
      </c>
      <c r="H226" s="149" t="s">
        <v>0</v>
      </c>
      <c r="I226" s="149" t="s">
        <v>138</v>
      </c>
      <c r="J226" s="149" t="s">
        <v>0</v>
      </c>
      <c r="K226" s="149" t="s">
        <v>111</v>
      </c>
      <c r="L226" s="149" t="s">
        <v>38</v>
      </c>
      <c r="M226" s="149" t="s">
        <v>42</v>
      </c>
      <c r="N226" s="149">
        <v>3500.0</v>
      </c>
      <c r="O226" s="149" t="s">
        <v>27</v>
      </c>
      <c r="P226" s="150"/>
      <c r="Q226" s="149">
        <f>IFERROR(SUMPRODUCT((Price_Catalogue_Indexation!$O$5:$AS$5=Fichier_de_calcul!Q$4)*(Price_Catalogue_Indexation!$O$6:$AS$6=Fichier_de_calcul!$L226)*(Price_Catalogue_Indexation!$O$7:$AS$7=Fichier_de_calcul!$M226)*(Price_Catalogue_Indexation!$A$14:$A$219=Fichier_de_calcul!$O226)*(Price_Catalogue_Indexation!$C$14:$C$219=Fichier_de_calcul!$N226)*(Price_Catalogue_Indexation!$O$14:$AS$219)),0)</f>
        <v>43056.18596</v>
      </c>
      <c r="R226" s="149">
        <f>IFERROR(SUMPRODUCT((Price_Catalogue_Indexation!$O$5:$AS$5=Fichier_de_calcul!R$4)*(Price_Catalogue_Indexation!$O$6:$AS$6=Fichier_de_calcul!$L226)*(Price_Catalogue_Indexation!$O$7:$AS$7=Fichier_de_calcul!$M226)*(Price_Catalogue_Indexation!$A$14:$A$219=Fichier_de_calcul!$O226)*(Price_Catalogue_Indexation!$C$14:$C$219=Fichier_de_calcul!$N226)*(Price_Catalogue_Indexation!$O$14:$AS$219)),0)</f>
        <v>259992.2136</v>
      </c>
      <c r="S226" s="149">
        <f>IFERROR(SUMPRODUCT((Price_Catalogue_Indexation!$O$5:$AS$5=Fichier_de_calcul!S$4)*(Price_Catalogue_Indexation!$O$6:$AS$6=Fichier_de_calcul!$L226)*(Price_Catalogue_Indexation!$O$7:$AS$7=Fichier_de_calcul!$M226)*(Price_Catalogue_Indexation!$A$14:$A$219=Fichier_de_calcul!$O226)*(Price_Catalogue_Indexation!$C$14:$C$219=Fichier_de_calcul!$N226)*(Price_Catalogue_Indexation!$O$14:$AS$219)),0)</f>
        <v>182873.6642</v>
      </c>
      <c r="T226" s="150"/>
      <c r="U226" s="149">
        <f>IF(E226="YES",'Autres_hypothèses'!$E$3,0)</f>
        <v>26225.58067</v>
      </c>
      <c r="V226" s="149">
        <f>IF(J226="YES",'Autres_hypothèses'!$E$4,0)</f>
        <v>75000</v>
      </c>
      <c r="W226" s="149"/>
      <c r="X226" s="151">
        <f>S226*Facture_pour_Orange!$K$142+Fichier_de_calcul!Q226*Facture_pour_Orange!$K$144+Fichier_de_calcul!U226*Facture_pour_Orange!$K$172</f>
        <v>-15685.08997</v>
      </c>
      <c r="Y226" s="152"/>
      <c r="Z226" s="151">
        <f t="shared" si="2"/>
        <v>571462.5545</v>
      </c>
      <c r="AA226" s="149">
        <f t="shared" si="3"/>
        <v>102863.2598</v>
      </c>
      <c r="AB226" s="149">
        <f t="shared" si="4"/>
        <v>674325.8143</v>
      </c>
      <c r="AC226" s="150"/>
      <c r="AD226" s="153"/>
      <c r="AE226" s="154"/>
      <c r="AF226" s="155">
        <v>43616.0</v>
      </c>
      <c r="AG226" s="155"/>
      <c r="AH226" s="160"/>
      <c r="AI226" s="155"/>
      <c r="AJ226" s="155">
        <v>43572.0</v>
      </c>
      <c r="AK226" s="169"/>
      <c r="AL226" s="155">
        <v>43596.0</v>
      </c>
      <c r="AM226" s="162">
        <v>1.7</v>
      </c>
      <c r="AN226" s="155">
        <v>43646.0</v>
      </c>
      <c r="AO226" s="158"/>
      <c r="AP226" s="158"/>
      <c r="AQ226" s="158"/>
      <c r="AR226" s="152"/>
      <c r="AS226" s="152"/>
      <c r="AT226" s="152"/>
      <c r="AU226" s="152"/>
      <c r="AV226" s="152"/>
      <c r="AW226" s="152"/>
      <c r="AX226" s="152"/>
      <c r="AY226" s="152"/>
      <c r="AZ226" s="152"/>
      <c r="BA226" s="152"/>
      <c r="BB226" s="152"/>
      <c r="BC226" s="152"/>
      <c r="BD226" s="152"/>
      <c r="BE226" s="152"/>
      <c r="BF226" s="152"/>
      <c r="BG226" s="152"/>
      <c r="BH226" s="152"/>
      <c r="BI226" s="152"/>
      <c r="BJ226" s="152"/>
      <c r="BK226" s="152"/>
    </row>
    <row r="227" ht="10.5" customHeight="1">
      <c r="A227" s="144">
        <v>223.0</v>
      </c>
      <c r="B227" s="144" t="s">
        <v>736</v>
      </c>
      <c r="C227" s="144" t="s">
        <v>737</v>
      </c>
      <c r="D227" s="159" t="s">
        <v>738</v>
      </c>
      <c r="E227" s="146" t="s">
        <v>0</v>
      </c>
      <c r="F227" s="147"/>
      <c r="G227" s="161" t="s">
        <v>137</v>
      </c>
      <c r="H227" s="149" t="s">
        <v>0</v>
      </c>
      <c r="I227" s="149" t="s">
        <v>138</v>
      </c>
      <c r="J227" s="149" t="s">
        <v>0</v>
      </c>
      <c r="K227" s="149" t="s">
        <v>111</v>
      </c>
      <c r="L227" s="149" t="s">
        <v>38</v>
      </c>
      <c r="M227" s="149" t="s">
        <v>42</v>
      </c>
      <c r="N227" s="149">
        <v>3500.0</v>
      </c>
      <c r="O227" s="149" t="s">
        <v>27</v>
      </c>
      <c r="P227" s="150"/>
      <c r="Q227" s="149">
        <f>IFERROR(SUMPRODUCT((Price_Catalogue_Indexation!$O$5:$AS$5=Fichier_de_calcul!Q$4)*(Price_Catalogue_Indexation!$O$6:$AS$6=Fichier_de_calcul!$L227)*(Price_Catalogue_Indexation!$O$7:$AS$7=Fichier_de_calcul!$M227)*(Price_Catalogue_Indexation!$A$14:$A$219=Fichier_de_calcul!$O227)*(Price_Catalogue_Indexation!$C$14:$C$219=Fichier_de_calcul!$N227)*(Price_Catalogue_Indexation!$O$14:$AS$219)),0)</f>
        <v>43056.18596</v>
      </c>
      <c r="R227" s="149">
        <f>IFERROR(SUMPRODUCT((Price_Catalogue_Indexation!$O$5:$AS$5=Fichier_de_calcul!R$4)*(Price_Catalogue_Indexation!$O$6:$AS$6=Fichier_de_calcul!$L227)*(Price_Catalogue_Indexation!$O$7:$AS$7=Fichier_de_calcul!$M227)*(Price_Catalogue_Indexation!$A$14:$A$219=Fichier_de_calcul!$O227)*(Price_Catalogue_Indexation!$C$14:$C$219=Fichier_de_calcul!$N227)*(Price_Catalogue_Indexation!$O$14:$AS$219)),0)</f>
        <v>259992.2136</v>
      </c>
      <c r="S227" s="149">
        <f>IFERROR(SUMPRODUCT((Price_Catalogue_Indexation!$O$5:$AS$5=Fichier_de_calcul!S$4)*(Price_Catalogue_Indexation!$O$6:$AS$6=Fichier_de_calcul!$L227)*(Price_Catalogue_Indexation!$O$7:$AS$7=Fichier_de_calcul!$M227)*(Price_Catalogue_Indexation!$A$14:$A$219=Fichier_de_calcul!$O227)*(Price_Catalogue_Indexation!$C$14:$C$219=Fichier_de_calcul!$N227)*(Price_Catalogue_Indexation!$O$14:$AS$219)),0)</f>
        <v>182873.6642</v>
      </c>
      <c r="T227" s="150"/>
      <c r="U227" s="149">
        <f>IF(E227="YES",'Autres_hypothèses'!$E$3,0)</f>
        <v>26225.58067</v>
      </c>
      <c r="V227" s="149">
        <f>IF(J227="YES",'Autres_hypothèses'!$E$4,0)</f>
        <v>75000</v>
      </c>
      <c r="W227" s="149"/>
      <c r="X227" s="151">
        <f>S227*Facture_pour_Orange!$K$142+Fichier_de_calcul!Q227*Facture_pour_Orange!$K$144+Fichier_de_calcul!U227*Facture_pour_Orange!$K$172</f>
        <v>-15685.08997</v>
      </c>
      <c r="Y227" s="152"/>
      <c r="Z227" s="151">
        <f t="shared" si="2"/>
        <v>571462.5545</v>
      </c>
      <c r="AA227" s="149">
        <f t="shared" si="3"/>
        <v>102863.2598</v>
      </c>
      <c r="AB227" s="149">
        <f t="shared" si="4"/>
        <v>674325.8143</v>
      </c>
      <c r="AC227" s="150"/>
      <c r="AD227" s="153"/>
      <c r="AE227" s="154"/>
      <c r="AF227" s="155">
        <v>43616.0</v>
      </c>
      <c r="AG227" s="155"/>
      <c r="AH227" s="160"/>
      <c r="AI227" s="155"/>
      <c r="AJ227" s="155">
        <v>43572.0</v>
      </c>
      <c r="AK227" s="169"/>
      <c r="AL227" s="155">
        <v>43599.0</v>
      </c>
      <c r="AM227" s="162">
        <v>1.6</v>
      </c>
      <c r="AN227" s="155">
        <v>43646.0</v>
      </c>
      <c r="AO227" s="158"/>
      <c r="AP227" s="158"/>
      <c r="AQ227" s="158"/>
      <c r="AR227" s="152"/>
      <c r="AS227" s="152"/>
      <c r="AT227" s="152"/>
      <c r="AU227" s="152"/>
      <c r="AV227" s="152"/>
      <c r="AW227" s="152"/>
      <c r="AX227" s="152"/>
      <c r="AY227" s="152"/>
      <c r="AZ227" s="152"/>
      <c r="BA227" s="152"/>
      <c r="BB227" s="152"/>
      <c r="BC227" s="152"/>
      <c r="BD227" s="152"/>
      <c r="BE227" s="152"/>
      <c r="BF227" s="152"/>
      <c r="BG227" s="152"/>
      <c r="BH227" s="152"/>
      <c r="BI227" s="152"/>
      <c r="BJ227" s="152"/>
      <c r="BK227" s="152"/>
    </row>
    <row r="228" ht="10.5" customHeight="1">
      <c r="A228" s="144">
        <v>224.0</v>
      </c>
      <c r="B228" s="144" t="s">
        <v>739</v>
      </c>
      <c r="C228" s="144" t="s">
        <v>740</v>
      </c>
      <c r="D228" s="145" t="s">
        <v>741</v>
      </c>
      <c r="E228" s="146" t="s">
        <v>0</v>
      </c>
      <c r="F228" s="147"/>
      <c r="G228" s="161" t="s">
        <v>137</v>
      </c>
      <c r="H228" s="149" t="s">
        <v>0</v>
      </c>
      <c r="I228" s="149" t="s">
        <v>138</v>
      </c>
      <c r="J228" s="149" t="s">
        <v>0</v>
      </c>
      <c r="K228" s="149" t="s">
        <v>111</v>
      </c>
      <c r="L228" s="149" t="s">
        <v>38</v>
      </c>
      <c r="M228" s="149" t="s">
        <v>42</v>
      </c>
      <c r="N228" s="149">
        <v>3500.0</v>
      </c>
      <c r="O228" s="149" t="s">
        <v>27</v>
      </c>
      <c r="P228" s="150"/>
      <c r="Q228" s="149">
        <f>IFERROR(SUMPRODUCT((Price_Catalogue_Indexation!$O$5:$AS$5=Fichier_de_calcul!Q$4)*(Price_Catalogue_Indexation!$O$6:$AS$6=Fichier_de_calcul!$L228)*(Price_Catalogue_Indexation!$O$7:$AS$7=Fichier_de_calcul!$M228)*(Price_Catalogue_Indexation!$A$14:$A$219=Fichier_de_calcul!$O228)*(Price_Catalogue_Indexation!$C$14:$C$219=Fichier_de_calcul!$N228)*(Price_Catalogue_Indexation!$O$14:$AS$219)),0)</f>
        <v>43056.18596</v>
      </c>
      <c r="R228" s="149">
        <f>IFERROR(SUMPRODUCT((Price_Catalogue_Indexation!$O$5:$AS$5=Fichier_de_calcul!R$4)*(Price_Catalogue_Indexation!$O$6:$AS$6=Fichier_de_calcul!$L228)*(Price_Catalogue_Indexation!$O$7:$AS$7=Fichier_de_calcul!$M228)*(Price_Catalogue_Indexation!$A$14:$A$219=Fichier_de_calcul!$O228)*(Price_Catalogue_Indexation!$C$14:$C$219=Fichier_de_calcul!$N228)*(Price_Catalogue_Indexation!$O$14:$AS$219)),0)</f>
        <v>259992.2136</v>
      </c>
      <c r="S228" s="149">
        <f>IFERROR(SUMPRODUCT((Price_Catalogue_Indexation!$O$5:$AS$5=Fichier_de_calcul!S$4)*(Price_Catalogue_Indexation!$O$6:$AS$6=Fichier_de_calcul!$L228)*(Price_Catalogue_Indexation!$O$7:$AS$7=Fichier_de_calcul!$M228)*(Price_Catalogue_Indexation!$A$14:$A$219=Fichier_de_calcul!$O228)*(Price_Catalogue_Indexation!$C$14:$C$219=Fichier_de_calcul!$N228)*(Price_Catalogue_Indexation!$O$14:$AS$219)),0)</f>
        <v>182873.6642</v>
      </c>
      <c r="T228" s="150"/>
      <c r="U228" s="149">
        <f>IF(E228="YES",'Autres_hypothèses'!$E$3,0)</f>
        <v>26225.58067</v>
      </c>
      <c r="V228" s="149">
        <f>IF(J228="YES",'Autres_hypothèses'!$E$4,0)</f>
        <v>75000</v>
      </c>
      <c r="W228" s="149"/>
      <c r="X228" s="151">
        <f>S228*Facture_pour_Orange!$K$142+Fichier_de_calcul!Q228*Facture_pour_Orange!$K$144+Fichier_de_calcul!U228*Facture_pour_Orange!$K$172</f>
        <v>-15685.08997</v>
      </c>
      <c r="Y228" s="152"/>
      <c r="Z228" s="151">
        <f t="shared" si="2"/>
        <v>571462.5545</v>
      </c>
      <c r="AA228" s="149">
        <f t="shared" si="3"/>
        <v>102863.2598</v>
      </c>
      <c r="AB228" s="149">
        <f t="shared" si="4"/>
        <v>674325.8143</v>
      </c>
      <c r="AC228" s="150"/>
      <c r="AD228" s="153"/>
      <c r="AE228" s="154"/>
      <c r="AF228" s="155">
        <v>43616.0</v>
      </c>
      <c r="AG228" s="155"/>
      <c r="AH228" s="160"/>
      <c r="AI228" s="155"/>
      <c r="AJ228" s="155">
        <v>43575.0</v>
      </c>
      <c r="AK228" s="169"/>
      <c r="AL228" s="155">
        <v>43595.0</v>
      </c>
      <c r="AM228" s="162">
        <v>1.7333333333333334</v>
      </c>
      <c r="AN228" s="155">
        <v>43646.0</v>
      </c>
      <c r="AO228" s="158"/>
      <c r="AP228" s="158"/>
      <c r="AQ228" s="158"/>
      <c r="AR228" s="152"/>
      <c r="AS228" s="152"/>
      <c r="AT228" s="152"/>
      <c r="AU228" s="152"/>
      <c r="AV228" s="152"/>
      <c r="AW228" s="152"/>
      <c r="AX228" s="152"/>
      <c r="AY228" s="152"/>
      <c r="AZ228" s="152"/>
      <c r="BA228" s="152"/>
      <c r="BB228" s="152"/>
      <c r="BC228" s="152"/>
      <c r="BD228" s="152"/>
      <c r="BE228" s="152"/>
      <c r="BF228" s="152"/>
      <c r="BG228" s="152"/>
      <c r="BH228" s="152"/>
      <c r="BI228" s="152"/>
      <c r="BJ228" s="152"/>
      <c r="BK228" s="152"/>
    </row>
    <row r="229" ht="10.5" customHeight="1">
      <c r="A229" s="144">
        <v>225.0</v>
      </c>
      <c r="B229" s="144" t="s">
        <v>742</v>
      </c>
      <c r="C229" s="144" t="s">
        <v>743</v>
      </c>
      <c r="D229" s="159" t="s">
        <v>744</v>
      </c>
      <c r="E229" s="146" t="s">
        <v>0</v>
      </c>
      <c r="F229" s="147"/>
      <c r="G229" s="161" t="s">
        <v>137</v>
      </c>
      <c r="H229" s="149" t="s">
        <v>0</v>
      </c>
      <c r="I229" s="149" t="s">
        <v>138</v>
      </c>
      <c r="J229" s="149" t="s">
        <v>0</v>
      </c>
      <c r="K229" s="149" t="s">
        <v>111</v>
      </c>
      <c r="L229" s="149" t="s">
        <v>38</v>
      </c>
      <c r="M229" s="149" t="s">
        <v>42</v>
      </c>
      <c r="N229" s="149">
        <v>3500.0</v>
      </c>
      <c r="O229" s="149" t="s">
        <v>30</v>
      </c>
      <c r="P229" s="150"/>
      <c r="Q229" s="149">
        <f>IFERROR(SUMPRODUCT((Price_Catalogue_Indexation!$O$5:$AS$5=Fichier_de_calcul!Q$4)*(Price_Catalogue_Indexation!$O$6:$AS$6=Fichier_de_calcul!$L229)*(Price_Catalogue_Indexation!$O$7:$AS$7=Fichier_de_calcul!$M229)*(Price_Catalogue_Indexation!$A$14:$A$219=Fichier_de_calcul!$O229)*(Price_Catalogue_Indexation!$C$14:$C$219=Fichier_de_calcul!$N229)*(Price_Catalogue_Indexation!$O$14:$AS$219)),0)</f>
        <v>43777.60888</v>
      </c>
      <c r="R229" s="149">
        <f>IFERROR(SUMPRODUCT((Price_Catalogue_Indexation!$O$5:$AS$5=Fichier_de_calcul!R$4)*(Price_Catalogue_Indexation!$O$6:$AS$6=Fichier_de_calcul!$L229)*(Price_Catalogue_Indexation!$O$7:$AS$7=Fichier_de_calcul!$M229)*(Price_Catalogue_Indexation!$A$14:$A$219=Fichier_de_calcul!$O229)*(Price_Catalogue_Indexation!$C$14:$C$219=Fichier_de_calcul!$N229)*(Price_Catalogue_Indexation!$O$14:$AS$219)),0)</f>
        <v>260356.9553</v>
      </c>
      <c r="S229" s="149">
        <f>IFERROR(SUMPRODUCT((Price_Catalogue_Indexation!$O$5:$AS$5=Fichier_de_calcul!S$4)*(Price_Catalogue_Indexation!$O$6:$AS$6=Fichier_de_calcul!$L229)*(Price_Catalogue_Indexation!$O$7:$AS$7=Fichier_de_calcul!$M229)*(Price_Catalogue_Indexation!$A$14:$A$219=Fichier_de_calcul!$O229)*(Price_Catalogue_Indexation!$C$14:$C$219=Fichier_de_calcul!$N229)*(Price_Catalogue_Indexation!$O$14:$AS$219)),0)</f>
        <v>247960.634</v>
      </c>
      <c r="T229" s="150"/>
      <c r="U229" s="149">
        <f>IF(E229="YES",'Autres_hypothèses'!$E$3,0)</f>
        <v>26225.58067</v>
      </c>
      <c r="V229" s="149">
        <f>IF(J229="YES",'Autres_hypothèses'!$E$4,0)</f>
        <v>75000</v>
      </c>
      <c r="W229" s="149"/>
      <c r="X229" s="151">
        <f>S229*Facture_pour_Orange!$K$142+Fichier_de_calcul!Q229*Facture_pour_Orange!$K$144+Fichier_de_calcul!U229*Facture_pour_Orange!$K$172</f>
        <v>-16480.24425</v>
      </c>
      <c r="Y229" s="152"/>
      <c r="Z229" s="151">
        <f t="shared" si="2"/>
        <v>636840.5346</v>
      </c>
      <c r="AA229" s="149">
        <f t="shared" si="3"/>
        <v>114631.2962</v>
      </c>
      <c r="AB229" s="149">
        <f t="shared" si="4"/>
        <v>751471.8308</v>
      </c>
      <c r="AC229" s="150"/>
      <c r="AD229" s="153">
        <v>0.0</v>
      </c>
      <c r="AE229" s="154"/>
      <c r="AF229" s="155">
        <v>43616.0</v>
      </c>
      <c r="AG229" s="155"/>
      <c r="AH229" s="160"/>
      <c r="AI229" s="155"/>
      <c r="AJ229" s="155">
        <v>43536.0</v>
      </c>
      <c r="AK229" s="169"/>
      <c r="AL229" s="155">
        <v>43647.0</v>
      </c>
      <c r="AM229" s="162">
        <v>0.0</v>
      </c>
      <c r="AN229" s="155">
        <v>43646.0</v>
      </c>
      <c r="AO229" s="158"/>
      <c r="AP229" s="158"/>
      <c r="AQ229" s="158"/>
      <c r="AR229" s="152"/>
      <c r="AS229" s="152"/>
      <c r="AT229" s="152"/>
      <c r="AU229" s="152"/>
      <c r="AV229" s="152"/>
      <c r="AW229" s="152"/>
      <c r="AX229" s="152"/>
      <c r="AY229" s="152"/>
      <c r="AZ229" s="152"/>
      <c r="BA229" s="152"/>
      <c r="BB229" s="152"/>
      <c r="BC229" s="152"/>
      <c r="BD229" s="152"/>
      <c r="BE229" s="152"/>
      <c r="BF229" s="152"/>
      <c r="BG229" s="152"/>
      <c r="BH229" s="152"/>
      <c r="BI229" s="152"/>
      <c r="BJ229" s="152"/>
      <c r="BK229" s="152"/>
    </row>
    <row r="230" ht="10.5" customHeight="1">
      <c r="A230" s="144">
        <v>226.0</v>
      </c>
      <c r="B230" s="144" t="s">
        <v>745</v>
      </c>
      <c r="C230" s="144" t="s">
        <v>746</v>
      </c>
      <c r="D230" s="159" t="s">
        <v>747</v>
      </c>
      <c r="E230" s="146" t="s">
        <v>0</v>
      </c>
      <c r="F230" s="147"/>
      <c r="G230" s="161" t="s">
        <v>137</v>
      </c>
      <c r="H230" s="149" t="s">
        <v>0</v>
      </c>
      <c r="I230" s="149" t="s">
        <v>138</v>
      </c>
      <c r="J230" s="149" t="s">
        <v>0</v>
      </c>
      <c r="K230" s="149" t="s">
        <v>111</v>
      </c>
      <c r="L230" s="149" t="s">
        <v>38</v>
      </c>
      <c r="M230" s="149" t="s">
        <v>42</v>
      </c>
      <c r="N230" s="149">
        <v>3500.0</v>
      </c>
      <c r="O230" s="149" t="s">
        <v>27</v>
      </c>
      <c r="P230" s="150"/>
      <c r="Q230" s="149">
        <f>IFERROR(SUMPRODUCT((Price_Catalogue_Indexation!$O$5:$AS$5=Fichier_de_calcul!Q$4)*(Price_Catalogue_Indexation!$O$6:$AS$6=Fichier_de_calcul!$L230)*(Price_Catalogue_Indexation!$O$7:$AS$7=Fichier_de_calcul!$M230)*(Price_Catalogue_Indexation!$A$14:$A$219=Fichier_de_calcul!$O230)*(Price_Catalogue_Indexation!$C$14:$C$219=Fichier_de_calcul!$N230)*(Price_Catalogue_Indexation!$O$14:$AS$219)),0)</f>
        <v>43056.18596</v>
      </c>
      <c r="R230" s="149">
        <f>IFERROR(SUMPRODUCT((Price_Catalogue_Indexation!$O$5:$AS$5=Fichier_de_calcul!R$4)*(Price_Catalogue_Indexation!$O$6:$AS$6=Fichier_de_calcul!$L230)*(Price_Catalogue_Indexation!$O$7:$AS$7=Fichier_de_calcul!$M230)*(Price_Catalogue_Indexation!$A$14:$A$219=Fichier_de_calcul!$O230)*(Price_Catalogue_Indexation!$C$14:$C$219=Fichier_de_calcul!$N230)*(Price_Catalogue_Indexation!$O$14:$AS$219)),0)</f>
        <v>259992.2136</v>
      </c>
      <c r="S230" s="149">
        <f>IFERROR(SUMPRODUCT((Price_Catalogue_Indexation!$O$5:$AS$5=Fichier_de_calcul!S$4)*(Price_Catalogue_Indexation!$O$6:$AS$6=Fichier_de_calcul!$L230)*(Price_Catalogue_Indexation!$O$7:$AS$7=Fichier_de_calcul!$M230)*(Price_Catalogue_Indexation!$A$14:$A$219=Fichier_de_calcul!$O230)*(Price_Catalogue_Indexation!$C$14:$C$219=Fichier_de_calcul!$N230)*(Price_Catalogue_Indexation!$O$14:$AS$219)),0)</f>
        <v>182873.6642</v>
      </c>
      <c r="T230" s="150"/>
      <c r="U230" s="149">
        <f>IF(E230="YES",'Autres_hypothèses'!$E$3,0)</f>
        <v>26225.58067</v>
      </c>
      <c r="V230" s="149">
        <f>IF(J230="YES",'Autres_hypothèses'!$E$4,0)</f>
        <v>75000</v>
      </c>
      <c r="W230" s="149"/>
      <c r="X230" s="151">
        <f>S230*Facture_pour_Orange!$K$142+Fichier_de_calcul!Q230*Facture_pour_Orange!$K$144+Fichier_de_calcul!U230*Facture_pour_Orange!$K$172</f>
        <v>-15685.08997</v>
      </c>
      <c r="Y230" s="152"/>
      <c r="Z230" s="151">
        <f t="shared" si="2"/>
        <v>571462.5545</v>
      </c>
      <c r="AA230" s="149">
        <f t="shared" si="3"/>
        <v>102863.2598</v>
      </c>
      <c r="AB230" s="149">
        <f t="shared" si="4"/>
        <v>674325.8143</v>
      </c>
      <c r="AC230" s="150"/>
      <c r="AD230" s="153"/>
      <c r="AE230" s="154"/>
      <c r="AF230" s="155">
        <v>43646.0</v>
      </c>
      <c r="AG230" s="155">
        <v>43602.0</v>
      </c>
      <c r="AH230" s="166">
        <v>1.5</v>
      </c>
      <c r="AI230" s="155"/>
      <c r="AJ230" s="155">
        <v>43614.0</v>
      </c>
      <c r="AK230" s="169">
        <v>1.0666666666666667</v>
      </c>
      <c r="AL230" s="155">
        <v>43632.0</v>
      </c>
      <c r="AM230" s="162">
        <v>2.566666666666667</v>
      </c>
      <c r="AN230" s="155">
        <v>43708.0</v>
      </c>
      <c r="AO230" s="158"/>
      <c r="AP230" s="158"/>
      <c r="AQ230" s="158"/>
      <c r="AR230" s="152"/>
      <c r="AS230" s="152"/>
      <c r="AT230" s="152"/>
      <c r="AU230" s="152"/>
      <c r="AV230" s="152"/>
      <c r="AW230" s="152"/>
      <c r="AX230" s="152"/>
      <c r="AY230" s="152"/>
      <c r="AZ230" s="152"/>
      <c r="BA230" s="152"/>
      <c r="BB230" s="152"/>
      <c r="BC230" s="152"/>
      <c r="BD230" s="152"/>
      <c r="BE230" s="152"/>
      <c r="BF230" s="152"/>
      <c r="BG230" s="152"/>
      <c r="BH230" s="152"/>
      <c r="BI230" s="152"/>
      <c r="BJ230" s="152"/>
      <c r="BK230" s="152"/>
    </row>
    <row r="231" ht="10.5" customHeight="1">
      <c r="A231" s="144">
        <v>227.0</v>
      </c>
      <c r="B231" s="144" t="s">
        <v>748</v>
      </c>
      <c r="C231" s="144" t="s">
        <v>749</v>
      </c>
      <c r="D231" s="145" t="s">
        <v>750</v>
      </c>
      <c r="E231" s="146" t="s">
        <v>0</v>
      </c>
      <c r="F231" s="147"/>
      <c r="G231" s="161" t="s">
        <v>137</v>
      </c>
      <c r="H231" s="149" t="s">
        <v>0</v>
      </c>
      <c r="I231" s="149" t="s">
        <v>138</v>
      </c>
      <c r="J231" s="149" t="s">
        <v>0</v>
      </c>
      <c r="K231" s="149" t="s">
        <v>111</v>
      </c>
      <c r="L231" s="149" t="s">
        <v>38</v>
      </c>
      <c r="M231" s="149" t="s">
        <v>42</v>
      </c>
      <c r="N231" s="149">
        <v>3500.0</v>
      </c>
      <c r="O231" s="149" t="s">
        <v>27</v>
      </c>
      <c r="P231" s="150"/>
      <c r="Q231" s="149">
        <f>IFERROR(SUMPRODUCT((Price_Catalogue_Indexation!$O$5:$AS$5=Fichier_de_calcul!Q$4)*(Price_Catalogue_Indexation!$O$6:$AS$6=Fichier_de_calcul!$L231)*(Price_Catalogue_Indexation!$O$7:$AS$7=Fichier_de_calcul!$M231)*(Price_Catalogue_Indexation!$A$14:$A$219=Fichier_de_calcul!$O231)*(Price_Catalogue_Indexation!$C$14:$C$219=Fichier_de_calcul!$N231)*(Price_Catalogue_Indexation!$O$14:$AS$219)),0)</f>
        <v>43056.18596</v>
      </c>
      <c r="R231" s="149">
        <f>IFERROR(SUMPRODUCT((Price_Catalogue_Indexation!$O$5:$AS$5=Fichier_de_calcul!R$4)*(Price_Catalogue_Indexation!$O$6:$AS$6=Fichier_de_calcul!$L231)*(Price_Catalogue_Indexation!$O$7:$AS$7=Fichier_de_calcul!$M231)*(Price_Catalogue_Indexation!$A$14:$A$219=Fichier_de_calcul!$O231)*(Price_Catalogue_Indexation!$C$14:$C$219=Fichier_de_calcul!$N231)*(Price_Catalogue_Indexation!$O$14:$AS$219)),0)</f>
        <v>259992.2136</v>
      </c>
      <c r="S231" s="149">
        <f>IFERROR(SUMPRODUCT((Price_Catalogue_Indexation!$O$5:$AS$5=Fichier_de_calcul!S$4)*(Price_Catalogue_Indexation!$O$6:$AS$6=Fichier_de_calcul!$L231)*(Price_Catalogue_Indexation!$O$7:$AS$7=Fichier_de_calcul!$M231)*(Price_Catalogue_Indexation!$A$14:$A$219=Fichier_de_calcul!$O231)*(Price_Catalogue_Indexation!$C$14:$C$219=Fichier_de_calcul!$N231)*(Price_Catalogue_Indexation!$O$14:$AS$219)),0)</f>
        <v>182873.6642</v>
      </c>
      <c r="T231" s="150"/>
      <c r="U231" s="149">
        <f>IF(E231="YES",'Autres_hypothèses'!$E$3,0)</f>
        <v>26225.58067</v>
      </c>
      <c r="V231" s="149">
        <f>IF(J231="YES",'Autres_hypothèses'!$E$4,0)</f>
        <v>75000</v>
      </c>
      <c r="W231" s="149"/>
      <c r="X231" s="151">
        <f>S231*Facture_pour_Orange!$K$142+Fichier_de_calcul!Q231*Facture_pour_Orange!$K$144+Fichier_de_calcul!U231*Facture_pour_Orange!$K$172</f>
        <v>-15685.08997</v>
      </c>
      <c r="Y231" s="152"/>
      <c r="Z231" s="151">
        <f t="shared" si="2"/>
        <v>571462.5545</v>
      </c>
      <c r="AA231" s="149">
        <f t="shared" si="3"/>
        <v>102863.2598</v>
      </c>
      <c r="AB231" s="149">
        <f t="shared" si="4"/>
        <v>674325.8143</v>
      </c>
      <c r="AC231" s="150"/>
      <c r="AD231" s="153"/>
      <c r="AE231" s="154"/>
      <c r="AF231" s="155">
        <v>43646.0</v>
      </c>
      <c r="AG231" s="155">
        <v>43595.0</v>
      </c>
      <c r="AH231" s="166">
        <v>1.7333333333333334</v>
      </c>
      <c r="AI231" s="155"/>
      <c r="AJ231" s="155">
        <v>43614.0</v>
      </c>
      <c r="AK231" s="169">
        <v>1.0666666666666667</v>
      </c>
      <c r="AL231" s="155">
        <v>43632.0</v>
      </c>
      <c r="AM231" s="162">
        <v>2.566666666666667</v>
      </c>
      <c r="AN231" s="155">
        <v>43708.0</v>
      </c>
      <c r="AO231" s="158"/>
      <c r="AP231" s="158"/>
      <c r="AQ231" s="158"/>
      <c r="AR231" s="152"/>
      <c r="AS231" s="152"/>
      <c r="AT231" s="152"/>
      <c r="AU231" s="152"/>
      <c r="AV231" s="152"/>
      <c r="AW231" s="152"/>
      <c r="AX231" s="152"/>
      <c r="AY231" s="152"/>
      <c r="AZ231" s="152"/>
      <c r="BA231" s="152"/>
      <c r="BB231" s="152"/>
      <c r="BC231" s="152"/>
      <c r="BD231" s="152"/>
      <c r="BE231" s="152"/>
      <c r="BF231" s="152"/>
      <c r="BG231" s="152"/>
      <c r="BH231" s="152"/>
      <c r="BI231" s="152"/>
      <c r="BJ231" s="152"/>
      <c r="BK231" s="152"/>
    </row>
    <row r="232" ht="10.5" customHeight="1">
      <c r="A232" s="144">
        <v>228.0</v>
      </c>
      <c r="B232" s="144" t="s">
        <v>751</v>
      </c>
      <c r="C232" s="144" t="s">
        <v>752</v>
      </c>
      <c r="D232" s="159" t="s">
        <v>753</v>
      </c>
      <c r="E232" s="146" t="s">
        <v>0</v>
      </c>
      <c r="F232" s="147"/>
      <c r="G232" s="161" t="s">
        <v>137</v>
      </c>
      <c r="H232" s="149" t="s">
        <v>0</v>
      </c>
      <c r="I232" s="149" t="s">
        <v>138</v>
      </c>
      <c r="J232" s="149" t="s">
        <v>0</v>
      </c>
      <c r="K232" s="149" t="s">
        <v>111</v>
      </c>
      <c r="L232" s="149" t="s">
        <v>38</v>
      </c>
      <c r="M232" s="149" t="s">
        <v>42</v>
      </c>
      <c r="N232" s="149">
        <v>3500.0</v>
      </c>
      <c r="O232" s="149" t="s">
        <v>27</v>
      </c>
      <c r="P232" s="150"/>
      <c r="Q232" s="149">
        <f>IFERROR(SUMPRODUCT((Price_Catalogue_Indexation!$O$5:$AS$5=Fichier_de_calcul!Q$4)*(Price_Catalogue_Indexation!$O$6:$AS$6=Fichier_de_calcul!$L232)*(Price_Catalogue_Indexation!$O$7:$AS$7=Fichier_de_calcul!$M232)*(Price_Catalogue_Indexation!$A$14:$A$219=Fichier_de_calcul!$O232)*(Price_Catalogue_Indexation!$C$14:$C$219=Fichier_de_calcul!$N232)*(Price_Catalogue_Indexation!$O$14:$AS$219)),0)</f>
        <v>43056.18596</v>
      </c>
      <c r="R232" s="149">
        <f>IFERROR(SUMPRODUCT((Price_Catalogue_Indexation!$O$5:$AS$5=Fichier_de_calcul!R$4)*(Price_Catalogue_Indexation!$O$6:$AS$6=Fichier_de_calcul!$L232)*(Price_Catalogue_Indexation!$O$7:$AS$7=Fichier_de_calcul!$M232)*(Price_Catalogue_Indexation!$A$14:$A$219=Fichier_de_calcul!$O232)*(Price_Catalogue_Indexation!$C$14:$C$219=Fichier_de_calcul!$N232)*(Price_Catalogue_Indexation!$O$14:$AS$219)),0)</f>
        <v>259992.2136</v>
      </c>
      <c r="S232" s="149">
        <f>IFERROR(SUMPRODUCT((Price_Catalogue_Indexation!$O$5:$AS$5=Fichier_de_calcul!S$4)*(Price_Catalogue_Indexation!$O$6:$AS$6=Fichier_de_calcul!$L232)*(Price_Catalogue_Indexation!$O$7:$AS$7=Fichier_de_calcul!$M232)*(Price_Catalogue_Indexation!$A$14:$A$219=Fichier_de_calcul!$O232)*(Price_Catalogue_Indexation!$C$14:$C$219=Fichier_de_calcul!$N232)*(Price_Catalogue_Indexation!$O$14:$AS$219)),0)</f>
        <v>182873.6642</v>
      </c>
      <c r="T232" s="150"/>
      <c r="U232" s="149">
        <f>IF(E232="YES",'Autres_hypothèses'!$E$3,0)</f>
        <v>26225.58067</v>
      </c>
      <c r="V232" s="149">
        <f>IF(J232="YES",'Autres_hypothèses'!$E$4,0)</f>
        <v>75000</v>
      </c>
      <c r="W232" s="149"/>
      <c r="X232" s="151">
        <f>S232*Facture_pour_Orange!$K$142+Fichier_de_calcul!Q232*Facture_pour_Orange!$K$144+Fichier_de_calcul!U232*Facture_pour_Orange!$K$172</f>
        <v>-15685.08997</v>
      </c>
      <c r="Y232" s="152"/>
      <c r="Z232" s="151">
        <f t="shared" si="2"/>
        <v>571462.5545</v>
      </c>
      <c r="AA232" s="149">
        <f t="shared" si="3"/>
        <v>102863.2598</v>
      </c>
      <c r="AB232" s="149">
        <f t="shared" si="4"/>
        <v>674325.8143</v>
      </c>
      <c r="AC232" s="150"/>
      <c r="AD232" s="153"/>
      <c r="AE232" s="154"/>
      <c r="AF232" s="155">
        <v>43646.0</v>
      </c>
      <c r="AG232" s="155">
        <v>43595.0</v>
      </c>
      <c r="AH232" s="166">
        <v>1.7333333333333334</v>
      </c>
      <c r="AI232" s="155"/>
      <c r="AJ232" s="155">
        <v>43615.0</v>
      </c>
      <c r="AK232" s="169">
        <v>1.0333333333333334</v>
      </c>
      <c r="AL232" s="155">
        <v>43632.0</v>
      </c>
      <c r="AM232" s="162">
        <v>2.566666666666667</v>
      </c>
      <c r="AN232" s="155">
        <v>43708.0</v>
      </c>
      <c r="AO232" s="158"/>
      <c r="AP232" s="158"/>
      <c r="AQ232" s="158"/>
      <c r="AR232" s="152"/>
      <c r="AS232" s="152"/>
      <c r="AT232" s="152"/>
      <c r="AU232" s="152"/>
      <c r="AV232" s="152"/>
      <c r="AW232" s="152"/>
      <c r="AX232" s="152"/>
      <c r="AY232" s="152"/>
      <c r="AZ232" s="152"/>
      <c r="BA232" s="152"/>
      <c r="BB232" s="152"/>
      <c r="BC232" s="152"/>
      <c r="BD232" s="152"/>
      <c r="BE232" s="152"/>
      <c r="BF232" s="152"/>
      <c r="BG232" s="152"/>
      <c r="BH232" s="152"/>
      <c r="BI232" s="152"/>
      <c r="BJ232" s="152"/>
      <c r="BK232" s="152"/>
    </row>
    <row r="233" ht="10.5" customHeight="1">
      <c r="A233" s="144">
        <v>229.0</v>
      </c>
      <c r="B233" s="144" t="s">
        <v>754</v>
      </c>
      <c r="C233" s="144" t="s">
        <v>755</v>
      </c>
      <c r="D233" s="159" t="s">
        <v>756</v>
      </c>
      <c r="E233" s="146" t="s">
        <v>0</v>
      </c>
      <c r="F233" s="147"/>
      <c r="G233" s="161" t="s">
        <v>137</v>
      </c>
      <c r="H233" s="149" t="s">
        <v>0</v>
      </c>
      <c r="I233" s="149" t="s">
        <v>138</v>
      </c>
      <c r="J233" s="149" t="s">
        <v>0</v>
      </c>
      <c r="K233" s="149" t="s">
        <v>111</v>
      </c>
      <c r="L233" s="149" t="s">
        <v>38</v>
      </c>
      <c r="M233" s="149" t="s">
        <v>42</v>
      </c>
      <c r="N233" s="149">
        <v>3500.0</v>
      </c>
      <c r="O233" s="149" t="s">
        <v>27</v>
      </c>
      <c r="P233" s="150"/>
      <c r="Q233" s="149">
        <f>IFERROR(SUMPRODUCT((Price_Catalogue_Indexation!$O$5:$AS$5=Fichier_de_calcul!Q$4)*(Price_Catalogue_Indexation!$O$6:$AS$6=Fichier_de_calcul!$L233)*(Price_Catalogue_Indexation!$O$7:$AS$7=Fichier_de_calcul!$M233)*(Price_Catalogue_Indexation!$A$14:$A$219=Fichier_de_calcul!$O233)*(Price_Catalogue_Indexation!$C$14:$C$219=Fichier_de_calcul!$N233)*(Price_Catalogue_Indexation!$O$14:$AS$219)),0)</f>
        <v>43056.18596</v>
      </c>
      <c r="R233" s="149">
        <f>IFERROR(SUMPRODUCT((Price_Catalogue_Indexation!$O$5:$AS$5=Fichier_de_calcul!R$4)*(Price_Catalogue_Indexation!$O$6:$AS$6=Fichier_de_calcul!$L233)*(Price_Catalogue_Indexation!$O$7:$AS$7=Fichier_de_calcul!$M233)*(Price_Catalogue_Indexation!$A$14:$A$219=Fichier_de_calcul!$O233)*(Price_Catalogue_Indexation!$C$14:$C$219=Fichier_de_calcul!$N233)*(Price_Catalogue_Indexation!$O$14:$AS$219)),0)</f>
        <v>259992.2136</v>
      </c>
      <c r="S233" s="149">
        <f>IFERROR(SUMPRODUCT((Price_Catalogue_Indexation!$O$5:$AS$5=Fichier_de_calcul!S$4)*(Price_Catalogue_Indexation!$O$6:$AS$6=Fichier_de_calcul!$L233)*(Price_Catalogue_Indexation!$O$7:$AS$7=Fichier_de_calcul!$M233)*(Price_Catalogue_Indexation!$A$14:$A$219=Fichier_de_calcul!$O233)*(Price_Catalogue_Indexation!$C$14:$C$219=Fichier_de_calcul!$N233)*(Price_Catalogue_Indexation!$O$14:$AS$219)),0)</f>
        <v>182873.6642</v>
      </c>
      <c r="T233" s="150"/>
      <c r="U233" s="149">
        <f>IF(E233="YES",'Autres_hypothèses'!$E$3,0)</f>
        <v>26225.58067</v>
      </c>
      <c r="V233" s="149">
        <f>IF(J233="YES",'Autres_hypothèses'!$E$4,0)</f>
        <v>75000</v>
      </c>
      <c r="W233" s="149"/>
      <c r="X233" s="151">
        <f>S233*Facture_pour_Orange!$K$142+Fichier_de_calcul!Q233*Facture_pour_Orange!$K$144+Fichier_de_calcul!U233*Facture_pour_Orange!$K$172</f>
        <v>-15685.08997</v>
      </c>
      <c r="Y233" s="152"/>
      <c r="Z233" s="151">
        <f t="shared" si="2"/>
        <v>571462.5545</v>
      </c>
      <c r="AA233" s="149">
        <f t="shared" si="3"/>
        <v>102863.2598</v>
      </c>
      <c r="AB233" s="149">
        <f t="shared" si="4"/>
        <v>674325.8143</v>
      </c>
      <c r="AC233" s="150"/>
      <c r="AD233" s="153"/>
      <c r="AE233" s="154"/>
      <c r="AF233" s="155">
        <v>43646.0</v>
      </c>
      <c r="AG233" s="155">
        <v>43595.0</v>
      </c>
      <c r="AH233" s="166">
        <v>1.7333333333333334</v>
      </c>
      <c r="AI233" s="155"/>
      <c r="AJ233" s="155">
        <v>43614.0</v>
      </c>
      <c r="AK233" s="169">
        <v>1.0666666666666667</v>
      </c>
      <c r="AL233" s="155">
        <v>43632.0</v>
      </c>
      <c r="AM233" s="162">
        <v>2.566666666666667</v>
      </c>
      <c r="AN233" s="155">
        <v>43708.0</v>
      </c>
      <c r="AO233" s="158"/>
      <c r="AP233" s="158"/>
      <c r="AQ233" s="158"/>
      <c r="AR233" s="152"/>
      <c r="AS233" s="152"/>
      <c r="AT233" s="152"/>
      <c r="AU233" s="152"/>
      <c r="AV233" s="152"/>
      <c r="AW233" s="152"/>
      <c r="AX233" s="152"/>
      <c r="AY233" s="152"/>
      <c r="AZ233" s="152"/>
      <c r="BA233" s="152"/>
      <c r="BB233" s="152"/>
      <c r="BC233" s="152"/>
      <c r="BD233" s="152"/>
      <c r="BE233" s="152"/>
      <c r="BF233" s="152"/>
      <c r="BG233" s="152"/>
      <c r="BH233" s="152"/>
      <c r="BI233" s="152"/>
      <c r="BJ233" s="152"/>
      <c r="BK233" s="152"/>
    </row>
    <row r="234" ht="10.5" customHeight="1">
      <c r="A234" s="144">
        <v>230.0</v>
      </c>
      <c r="B234" s="144" t="s">
        <v>757</v>
      </c>
      <c r="C234" s="144" t="s">
        <v>758</v>
      </c>
      <c r="D234" s="145" t="s">
        <v>759</v>
      </c>
      <c r="E234" s="146" t="s">
        <v>0</v>
      </c>
      <c r="F234" s="147"/>
      <c r="G234" s="161" t="s">
        <v>137</v>
      </c>
      <c r="H234" s="149" t="s">
        <v>0</v>
      </c>
      <c r="I234" s="149" t="s">
        <v>138</v>
      </c>
      <c r="J234" s="149" t="s">
        <v>0</v>
      </c>
      <c r="K234" s="149" t="s">
        <v>111</v>
      </c>
      <c r="L234" s="149" t="s">
        <v>38</v>
      </c>
      <c r="M234" s="149" t="s">
        <v>42</v>
      </c>
      <c r="N234" s="149">
        <v>3500.0</v>
      </c>
      <c r="O234" s="149" t="s">
        <v>27</v>
      </c>
      <c r="P234" s="150"/>
      <c r="Q234" s="149">
        <f>IFERROR(SUMPRODUCT((Price_Catalogue_Indexation!$O$5:$AS$5=Fichier_de_calcul!Q$4)*(Price_Catalogue_Indexation!$O$6:$AS$6=Fichier_de_calcul!$L234)*(Price_Catalogue_Indexation!$O$7:$AS$7=Fichier_de_calcul!$M234)*(Price_Catalogue_Indexation!$A$14:$A$219=Fichier_de_calcul!$O234)*(Price_Catalogue_Indexation!$C$14:$C$219=Fichier_de_calcul!$N234)*(Price_Catalogue_Indexation!$O$14:$AS$219)),0)</f>
        <v>43056.18596</v>
      </c>
      <c r="R234" s="149">
        <f>IFERROR(SUMPRODUCT((Price_Catalogue_Indexation!$O$5:$AS$5=Fichier_de_calcul!R$4)*(Price_Catalogue_Indexation!$O$6:$AS$6=Fichier_de_calcul!$L234)*(Price_Catalogue_Indexation!$O$7:$AS$7=Fichier_de_calcul!$M234)*(Price_Catalogue_Indexation!$A$14:$A$219=Fichier_de_calcul!$O234)*(Price_Catalogue_Indexation!$C$14:$C$219=Fichier_de_calcul!$N234)*(Price_Catalogue_Indexation!$O$14:$AS$219)),0)</f>
        <v>259992.2136</v>
      </c>
      <c r="S234" s="149">
        <f>IFERROR(SUMPRODUCT((Price_Catalogue_Indexation!$O$5:$AS$5=Fichier_de_calcul!S$4)*(Price_Catalogue_Indexation!$O$6:$AS$6=Fichier_de_calcul!$L234)*(Price_Catalogue_Indexation!$O$7:$AS$7=Fichier_de_calcul!$M234)*(Price_Catalogue_Indexation!$A$14:$A$219=Fichier_de_calcul!$O234)*(Price_Catalogue_Indexation!$C$14:$C$219=Fichier_de_calcul!$N234)*(Price_Catalogue_Indexation!$O$14:$AS$219)),0)</f>
        <v>182873.6642</v>
      </c>
      <c r="T234" s="150"/>
      <c r="U234" s="149">
        <f>IF(E234="YES",'Autres_hypothèses'!$E$3,0)</f>
        <v>26225.58067</v>
      </c>
      <c r="V234" s="149">
        <f>IF(J234="YES",'Autres_hypothèses'!$E$4,0)</f>
        <v>75000</v>
      </c>
      <c r="W234" s="149"/>
      <c r="X234" s="151">
        <f>S234*Facture_pour_Orange!$K$142+Fichier_de_calcul!Q234*Facture_pour_Orange!$K$144+Fichier_de_calcul!U234*Facture_pour_Orange!$K$172</f>
        <v>-15685.08997</v>
      </c>
      <c r="Y234" s="152"/>
      <c r="Z234" s="151">
        <f t="shared" si="2"/>
        <v>571462.5545</v>
      </c>
      <c r="AA234" s="149">
        <f t="shared" si="3"/>
        <v>102863.2598</v>
      </c>
      <c r="AB234" s="149">
        <f t="shared" si="4"/>
        <v>674325.8143</v>
      </c>
      <c r="AC234" s="150"/>
      <c r="AD234" s="153"/>
      <c r="AE234" s="154"/>
      <c r="AF234" s="155">
        <v>43646.0</v>
      </c>
      <c r="AG234" s="155">
        <v>43602.0</v>
      </c>
      <c r="AH234" s="166">
        <v>1.5</v>
      </c>
      <c r="AI234" s="155"/>
      <c r="AJ234" s="155">
        <v>43615.0</v>
      </c>
      <c r="AK234" s="169">
        <v>1.0333333333333334</v>
      </c>
      <c r="AL234" s="155">
        <v>43632.0</v>
      </c>
      <c r="AM234" s="162">
        <v>2.566666666666667</v>
      </c>
      <c r="AN234" s="155">
        <v>43708.0</v>
      </c>
      <c r="AO234" s="158"/>
      <c r="AP234" s="158"/>
      <c r="AQ234" s="158"/>
      <c r="AR234" s="152"/>
      <c r="AS234" s="152"/>
      <c r="AT234" s="152"/>
      <c r="AU234" s="152"/>
      <c r="AV234" s="152"/>
      <c r="AW234" s="152"/>
      <c r="AX234" s="152"/>
      <c r="AY234" s="152"/>
      <c r="AZ234" s="152"/>
      <c r="BA234" s="152"/>
      <c r="BB234" s="152"/>
      <c r="BC234" s="152"/>
      <c r="BD234" s="152"/>
      <c r="BE234" s="152"/>
      <c r="BF234" s="152"/>
      <c r="BG234" s="152"/>
      <c r="BH234" s="152"/>
      <c r="BI234" s="152"/>
      <c r="BJ234" s="152"/>
      <c r="BK234" s="152"/>
    </row>
    <row r="235" ht="10.5" customHeight="1">
      <c r="A235" s="144">
        <v>231.0</v>
      </c>
      <c r="B235" s="144" t="s">
        <v>760</v>
      </c>
      <c r="C235" s="144" t="s">
        <v>761</v>
      </c>
      <c r="D235" s="159" t="s">
        <v>762</v>
      </c>
      <c r="E235" s="146" t="s">
        <v>0</v>
      </c>
      <c r="F235" s="147"/>
      <c r="G235" s="161" t="s">
        <v>137</v>
      </c>
      <c r="H235" s="149" t="s">
        <v>0</v>
      </c>
      <c r="I235" s="149" t="s">
        <v>138</v>
      </c>
      <c r="J235" s="149" t="s">
        <v>0</v>
      </c>
      <c r="K235" s="149" t="s">
        <v>111</v>
      </c>
      <c r="L235" s="149" t="s">
        <v>38</v>
      </c>
      <c r="M235" s="149" t="s">
        <v>42</v>
      </c>
      <c r="N235" s="149">
        <v>3500.0</v>
      </c>
      <c r="O235" s="149" t="s">
        <v>28</v>
      </c>
      <c r="P235" s="150"/>
      <c r="Q235" s="149">
        <f>IFERROR(SUMPRODUCT((Price_Catalogue_Indexation!$O$5:$AS$5=Fichier_de_calcul!Q$4)*(Price_Catalogue_Indexation!$O$6:$AS$6=Fichier_de_calcul!$L235)*(Price_Catalogue_Indexation!$O$7:$AS$7=Fichier_de_calcul!$M235)*(Price_Catalogue_Indexation!$A$14:$A$219=Fichier_de_calcul!$O235)*(Price_Catalogue_Indexation!$C$14:$C$219=Fichier_de_calcul!$N235)*(Price_Catalogue_Indexation!$O$14:$AS$219)),0)</f>
        <v>43056.18596</v>
      </c>
      <c r="R235" s="149">
        <f>IFERROR(SUMPRODUCT((Price_Catalogue_Indexation!$O$5:$AS$5=Fichier_de_calcul!R$4)*(Price_Catalogue_Indexation!$O$6:$AS$6=Fichier_de_calcul!$L235)*(Price_Catalogue_Indexation!$O$7:$AS$7=Fichier_de_calcul!$M235)*(Price_Catalogue_Indexation!$A$14:$A$219=Fichier_de_calcul!$O235)*(Price_Catalogue_Indexation!$C$14:$C$219=Fichier_de_calcul!$N235)*(Price_Catalogue_Indexation!$O$14:$AS$219)),0)</f>
        <v>338121.8782</v>
      </c>
      <c r="S235" s="149">
        <f>IFERROR(SUMPRODUCT((Price_Catalogue_Indexation!$O$5:$AS$5=Fichier_de_calcul!S$4)*(Price_Catalogue_Indexation!$O$6:$AS$6=Fichier_de_calcul!$L235)*(Price_Catalogue_Indexation!$O$7:$AS$7=Fichier_de_calcul!$M235)*(Price_Catalogue_Indexation!$A$14:$A$219=Fichier_de_calcul!$O235)*(Price_Catalogue_Indexation!$C$14:$C$219=Fichier_de_calcul!$N235)*(Price_Catalogue_Indexation!$O$14:$AS$219)),0)</f>
        <v>213900.9448</v>
      </c>
      <c r="T235" s="150"/>
      <c r="U235" s="149">
        <f>IF(E235="YES",'Autres_hypothèses'!$E$3,0)</f>
        <v>26225.58067</v>
      </c>
      <c r="V235" s="149">
        <f>IF(J235="YES",'Autres_hypothèses'!$E$4,0)</f>
        <v>75000</v>
      </c>
      <c r="W235" s="149"/>
      <c r="X235" s="151">
        <f>S235*Facture_pour_Orange!$K$142+Fichier_de_calcul!Q235*Facture_pour_Orange!$K$144+Fichier_de_calcul!U235*Facture_pour_Orange!$K$172</f>
        <v>-15995.36277</v>
      </c>
      <c r="Y235" s="152"/>
      <c r="Z235" s="151">
        <f t="shared" si="2"/>
        <v>680309.2269</v>
      </c>
      <c r="AA235" s="149">
        <f t="shared" si="3"/>
        <v>122455.6608</v>
      </c>
      <c r="AB235" s="149">
        <f t="shared" si="4"/>
        <v>802764.8877</v>
      </c>
      <c r="AC235" s="150"/>
      <c r="AD235" s="153"/>
      <c r="AE235" s="154"/>
      <c r="AF235" s="155">
        <v>43646.0</v>
      </c>
      <c r="AG235" s="155">
        <v>43595.0</v>
      </c>
      <c r="AH235" s="166">
        <v>1.7333333333333334</v>
      </c>
      <c r="AI235" s="155"/>
      <c r="AJ235" s="155">
        <v>43615.0</v>
      </c>
      <c r="AK235" s="169">
        <v>1.0333333333333334</v>
      </c>
      <c r="AL235" s="155">
        <v>43642.0</v>
      </c>
      <c r="AM235" s="162">
        <v>2.2333333333333334</v>
      </c>
      <c r="AN235" s="155">
        <v>43708.0</v>
      </c>
      <c r="AO235" s="158"/>
      <c r="AP235" s="158"/>
      <c r="AQ235" s="158"/>
      <c r="AR235" s="152"/>
      <c r="AS235" s="152"/>
      <c r="AT235" s="152"/>
      <c r="AU235" s="152"/>
      <c r="AV235" s="152"/>
      <c r="AW235" s="152"/>
      <c r="AX235" s="152"/>
      <c r="AY235" s="152"/>
      <c r="AZ235" s="152"/>
      <c r="BA235" s="152"/>
      <c r="BB235" s="152"/>
      <c r="BC235" s="152"/>
      <c r="BD235" s="152"/>
      <c r="BE235" s="152"/>
      <c r="BF235" s="152"/>
      <c r="BG235" s="152"/>
      <c r="BH235" s="152"/>
      <c r="BI235" s="152"/>
      <c r="BJ235" s="152"/>
      <c r="BK235" s="152"/>
    </row>
    <row r="236" ht="10.5" customHeight="1">
      <c r="A236" s="144">
        <v>232.0</v>
      </c>
      <c r="B236" s="144" t="s">
        <v>763</v>
      </c>
      <c r="C236" s="144" t="s">
        <v>764</v>
      </c>
      <c r="D236" s="159" t="s">
        <v>765</v>
      </c>
      <c r="E236" s="146" t="s">
        <v>0</v>
      </c>
      <c r="F236" s="147"/>
      <c r="G236" s="161" t="s">
        <v>137</v>
      </c>
      <c r="H236" s="149" t="s">
        <v>0</v>
      </c>
      <c r="I236" s="149" t="s">
        <v>138</v>
      </c>
      <c r="J236" s="149" t="s">
        <v>0</v>
      </c>
      <c r="K236" s="149" t="s">
        <v>111</v>
      </c>
      <c r="L236" s="149" t="s">
        <v>38</v>
      </c>
      <c r="M236" s="149" t="s">
        <v>42</v>
      </c>
      <c r="N236" s="149">
        <v>3500.0</v>
      </c>
      <c r="O236" s="149" t="s">
        <v>27</v>
      </c>
      <c r="P236" s="150"/>
      <c r="Q236" s="149">
        <f>IFERROR(SUMPRODUCT((Price_Catalogue_Indexation!$O$5:$AS$5=Fichier_de_calcul!Q$4)*(Price_Catalogue_Indexation!$O$6:$AS$6=Fichier_de_calcul!$L236)*(Price_Catalogue_Indexation!$O$7:$AS$7=Fichier_de_calcul!$M236)*(Price_Catalogue_Indexation!$A$14:$A$219=Fichier_de_calcul!$O236)*(Price_Catalogue_Indexation!$C$14:$C$219=Fichier_de_calcul!$N236)*(Price_Catalogue_Indexation!$O$14:$AS$219)),0)</f>
        <v>43056.18596</v>
      </c>
      <c r="R236" s="149">
        <f>IFERROR(SUMPRODUCT((Price_Catalogue_Indexation!$O$5:$AS$5=Fichier_de_calcul!R$4)*(Price_Catalogue_Indexation!$O$6:$AS$6=Fichier_de_calcul!$L236)*(Price_Catalogue_Indexation!$O$7:$AS$7=Fichier_de_calcul!$M236)*(Price_Catalogue_Indexation!$A$14:$A$219=Fichier_de_calcul!$O236)*(Price_Catalogue_Indexation!$C$14:$C$219=Fichier_de_calcul!$N236)*(Price_Catalogue_Indexation!$O$14:$AS$219)),0)</f>
        <v>259992.2136</v>
      </c>
      <c r="S236" s="149">
        <f>IFERROR(SUMPRODUCT((Price_Catalogue_Indexation!$O$5:$AS$5=Fichier_de_calcul!S$4)*(Price_Catalogue_Indexation!$O$6:$AS$6=Fichier_de_calcul!$L236)*(Price_Catalogue_Indexation!$O$7:$AS$7=Fichier_de_calcul!$M236)*(Price_Catalogue_Indexation!$A$14:$A$219=Fichier_de_calcul!$O236)*(Price_Catalogue_Indexation!$C$14:$C$219=Fichier_de_calcul!$N236)*(Price_Catalogue_Indexation!$O$14:$AS$219)),0)</f>
        <v>182873.6642</v>
      </c>
      <c r="T236" s="150"/>
      <c r="U236" s="149">
        <f>IF(E236="YES",'Autres_hypothèses'!$E$3,0)</f>
        <v>26225.58067</v>
      </c>
      <c r="V236" s="149">
        <f>IF(J236="YES",'Autres_hypothèses'!$E$4,0)</f>
        <v>75000</v>
      </c>
      <c r="W236" s="149"/>
      <c r="X236" s="151">
        <f>S236*Facture_pour_Orange!$K$142+Fichier_de_calcul!Q236*Facture_pour_Orange!$K$144+Fichier_de_calcul!U236*Facture_pour_Orange!$K$172</f>
        <v>-15685.08997</v>
      </c>
      <c r="Y236" s="152"/>
      <c r="Z236" s="151">
        <f t="shared" si="2"/>
        <v>571462.5545</v>
      </c>
      <c r="AA236" s="149">
        <f t="shared" si="3"/>
        <v>102863.2598</v>
      </c>
      <c r="AB236" s="149">
        <f t="shared" si="4"/>
        <v>674325.8143</v>
      </c>
      <c r="AC236" s="150"/>
      <c r="AD236" s="153"/>
      <c r="AE236" s="154"/>
      <c r="AF236" s="155">
        <v>43646.0</v>
      </c>
      <c r="AG236" s="155">
        <v>43599.0</v>
      </c>
      <c r="AH236" s="166">
        <v>1.6</v>
      </c>
      <c r="AI236" s="155"/>
      <c r="AJ236" s="155">
        <v>43616.0</v>
      </c>
      <c r="AK236" s="169">
        <v>1.0</v>
      </c>
      <c r="AL236" s="155">
        <v>43632.0</v>
      </c>
      <c r="AM236" s="162">
        <v>2.566666666666667</v>
      </c>
      <c r="AN236" s="155">
        <v>43708.0</v>
      </c>
      <c r="AO236" s="158"/>
      <c r="AP236" s="158"/>
      <c r="AQ236" s="158"/>
      <c r="AR236" s="152"/>
      <c r="AS236" s="152"/>
      <c r="AT236" s="152"/>
      <c r="AU236" s="152"/>
      <c r="AV236" s="152"/>
      <c r="AW236" s="152"/>
      <c r="AX236" s="152"/>
      <c r="AY236" s="152"/>
      <c r="AZ236" s="152"/>
      <c r="BA236" s="152"/>
      <c r="BB236" s="152"/>
      <c r="BC236" s="152"/>
      <c r="BD236" s="152"/>
      <c r="BE236" s="152"/>
      <c r="BF236" s="152"/>
      <c r="BG236" s="152"/>
      <c r="BH236" s="152"/>
      <c r="BI236" s="152"/>
      <c r="BJ236" s="152"/>
      <c r="BK236" s="152"/>
    </row>
    <row r="237" ht="10.5" customHeight="1">
      <c r="A237" s="144">
        <v>233.0</v>
      </c>
      <c r="B237" s="144" t="s">
        <v>766</v>
      </c>
      <c r="C237" s="144" t="s">
        <v>767</v>
      </c>
      <c r="D237" s="145" t="s">
        <v>768</v>
      </c>
      <c r="E237" s="146" t="s">
        <v>0</v>
      </c>
      <c r="F237" s="147"/>
      <c r="G237" s="161" t="s">
        <v>137</v>
      </c>
      <c r="H237" s="149" t="s">
        <v>0</v>
      </c>
      <c r="I237" s="149" t="s">
        <v>138</v>
      </c>
      <c r="J237" s="149" t="s">
        <v>0</v>
      </c>
      <c r="K237" s="149" t="s">
        <v>111</v>
      </c>
      <c r="L237" s="149" t="s">
        <v>38</v>
      </c>
      <c r="M237" s="149" t="s">
        <v>42</v>
      </c>
      <c r="N237" s="149">
        <v>3500.0</v>
      </c>
      <c r="O237" s="149" t="s">
        <v>27</v>
      </c>
      <c r="P237" s="150"/>
      <c r="Q237" s="149">
        <f>IFERROR(SUMPRODUCT((Price_Catalogue_Indexation!$O$5:$AS$5=Fichier_de_calcul!Q$4)*(Price_Catalogue_Indexation!$O$6:$AS$6=Fichier_de_calcul!$L237)*(Price_Catalogue_Indexation!$O$7:$AS$7=Fichier_de_calcul!$M237)*(Price_Catalogue_Indexation!$A$14:$A$219=Fichier_de_calcul!$O237)*(Price_Catalogue_Indexation!$C$14:$C$219=Fichier_de_calcul!$N237)*(Price_Catalogue_Indexation!$O$14:$AS$219)),0)</f>
        <v>43056.18596</v>
      </c>
      <c r="R237" s="149">
        <f>IFERROR(SUMPRODUCT((Price_Catalogue_Indexation!$O$5:$AS$5=Fichier_de_calcul!R$4)*(Price_Catalogue_Indexation!$O$6:$AS$6=Fichier_de_calcul!$L237)*(Price_Catalogue_Indexation!$O$7:$AS$7=Fichier_de_calcul!$M237)*(Price_Catalogue_Indexation!$A$14:$A$219=Fichier_de_calcul!$O237)*(Price_Catalogue_Indexation!$C$14:$C$219=Fichier_de_calcul!$N237)*(Price_Catalogue_Indexation!$O$14:$AS$219)),0)</f>
        <v>259992.2136</v>
      </c>
      <c r="S237" s="149">
        <f>IFERROR(SUMPRODUCT((Price_Catalogue_Indexation!$O$5:$AS$5=Fichier_de_calcul!S$4)*(Price_Catalogue_Indexation!$O$6:$AS$6=Fichier_de_calcul!$L237)*(Price_Catalogue_Indexation!$O$7:$AS$7=Fichier_de_calcul!$M237)*(Price_Catalogue_Indexation!$A$14:$A$219=Fichier_de_calcul!$O237)*(Price_Catalogue_Indexation!$C$14:$C$219=Fichier_de_calcul!$N237)*(Price_Catalogue_Indexation!$O$14:$AS$219)),0)</f>
        <v>182873.6642</v>
      </c>
      <c r="T237" s="150"/>
      <c r="U237" s="149">
        <f>IF(E237="YES",'Autres_hypothèses'!$E$3,0)</f>
        <v>26225.58067</v>
      </c>
      <c r="V237" s="149">
        <f>IF(J237="YES",'Autres_hypothèses'!$E$4,0)</f>
        <v>75000</v>
      </c>
      <c r="W237" s="149"/>
      <c r="X237" s="151">
        <f>S237*Facture_pour_Orange!$K$142+Fichier_de_calcul!Q237*Facture_pour_Orange!$K$144+Fichier_de_calcul!U237*Facture_pour_Orange!$K$172</f>
        <v>-15685.08997</v>
      </c>
      <c r="Y237" s="152"/>
      <c r="Z237" s="151">
        <f t="shared" si="2"/>
        <v>571462.5545</v>
      </c>
      <c r="AA237" s="149">
        <f t="shared" si="3"/>
        <v>102863.2598</v>
      </c>
      <c r="AB237" s="149">
        <f t="shared" si="4"/>
        <v>674325.8143</v>
      </c>
      <c r="AC237" s="150"/>
      <c r="AD237" s="153"/>
      <c r="AE237" s="154"/>
      <c r="AF237" s="155">
        <v>43646.0</v>
      </c>
      <c r="AG237" s="155">
        <v>43606.0</v>
      </c>
      <c r="AH237" s="166">
        <v>1.3666666666666667</v>
      </c>
      <c r="AI237" s="155"/>
      <c r="AJ237" s="155">
        <v>43613.0</v>
      </c>
      <c r="AK237" s="169">
        <v>1.1</v>
      </c>
      <c r="AL237" s="155">
        <v>43631.0</v>
      </c>
      <c r="AM237" s="162">
        <v>2.6</v>
      </c>
      <c r="AN237" s="155">
        <v>43708.0</v>
      </c>
      <c r="AO237" s="158"/>
      <c r="AP237" s="158"/>
      <c r="AQ237" s="158"/>
      <c r="AR237" s="152"/>
      <c r="AS237" s="152"/>
      <c r="AT237" s="152"/>
      <c r="AU237" s="152"/>
      <c r="AV237" s="152"/>
      <c r="AW237" s="152"/>
      <c r="AX237" s="152"/>
      <c r="AY237" s="152"/>
      <c r="AZ237" s="152"/>
      <c r="BA237" s="152"/>
      <c r="BB237" s="152"/>
      <c r="BC237" s="152"/>
      <c r="BD237" s="152"/>
      <c r="BE237" s="152"/>
      <c r="BF237" s="152"/>
      <c r="BG237" s="152"/>
      <c r="BH237" s="152"/>
      <c r="BI237" s="152"/>
      <c r="BJ237" s="152"/>
      <c r="BK237" s="152"/>
    </row>
    <row r="238" ht="10.5" customHeight="1">
      <c r="A238" s="144">
        <v>234.0</v>
      </c>
      <c r="B238" s="144" t="s">
        <v>769</v>
      </c>
      <c r="C238" s="144" t="s">
        <v>770</v>
      </c>
      <c r="D238" s="159" t="s">
        <v>771</v>
      </c>
      <c r="E238" s="146" t="s">
        <v>0</v>
      </c>
      <c r="F238" s="147"/>
      <c r="G238" s="161" t="s">
        <v>137</v>
      </c>
      <c r="H238" s="149" t="s">
        <v>0</v>
      </c>
      <c r="I238" s="149" t="s">
        <v>138</v>
      </c>
      <c r="J238" s="149" t="s">
        <v>0</v>
      </c>
      <c r="K238" s="149" t="s">
        <v>111</v>
      </c>
      <c r="L238" s="149" t="s">
        <v>38</v>
      </c>
      <c r="M238" s="149" t="s">
        <v>42</v>
      </c>
      <c r="N238" s="149">
        <v>3500.0</v>
      </c>
      <c r="O238" s="149" t="s">
        <v>27</v>
      </c>
      <c r="P238" s="150"/>
      <c r="Q238" s="149">
        <f>IFERROR(SUMPRODUCT((Price_Catalogue_Indexation!$O$5:$AS$5=Fichier_de_calcul!Q$4)*(Price_Catalogue_Indexation!$O$6:$AS$6=Fichier_de_calcul!$L238)*(Price_Catalogue_Indexation!$O$7:$AS$7=Fichier_de_calcul!$M238)*(Price_Catalogue_Indexation!$A$14:$A$219=Fichier_de_calcul!$O238)*(Price_Catalogue_Indexation!$C$14:$C$219=Fichier_de_calcul!$N238)*(Price_Catalogue_Indexation!$O$14:$AS$219)),0)</f>
        <v>43056.18596</v>
      </c>
      <c r="R238" s="149">
        <f>IFERROR(SUMPRODUCT((Price_Catalogue_Indexation!$O$5:$AS$5=Fichier_de_calcul!R$4)*(Price_Catalogue_Indexation!$O$6:$AS$6=Fichier_de_calcul!$L238)*(Price_Catalogue_Indexation!$O$7:$AS$7=Fichier_de_calcul!$M238)*(Price_Catalogue_Indexation!$A$14:$A$219=Fichier_de_calcul!$O238)*(Price_Catalogue_Indexation!$C$14:$C$219=Fichier_de_calcul!$N238)*(Price_Catalogue_Indexation!$O$14:$AS$219)),0)</f>
        <v>259992.2136</v>
      </c>
      <c r="S238" s="149">
        <f>IFERROR(SUMPRODUCT((Price_Catalogue_Indexation!$O$5:$AS$5=Fichier_de_calcul!S$4)*(Price_Catalogue_Indexation!$O$6:$AS$6=Fichier_de_calcul!$L238)*(Price_Catalogue_Indexation!$O$7:$AS$7=Fichier_de_calcul!$M238)*(Price_Catalogue_Indexation!$A$14:$A$219=Fichier_de_calcul!$O238)*(Price_Catalogue_Indexation!$C$14:$C$219=Fichier_de_calcul!$N238)*(Price_Catalogue_Indexation!$O$14:$AS$219)),0)</f>
        <v>182873.6642</v>
      </c>
      <c r="T238" s="150"/>
      <c r="U238" s="149">
        <f>IF(E238="YES",'Autres_hypothèses'!$E$3,0)</f>
        <v>26225.58067</v>
      </c>
      <c r="V238" s="149">
        <f>IF(J238="YES",'Autres_hypothèses'!$E$4,0)</f>
        <v>75000</v>
      </c>
      <c r="W238" s="149"/>
      <c r="X238" s="151">
        <f>S238*Facture_pour_Orange!$K$142+Fichier_de_calcul!Q238*Facture_pour_Orange!$K$144+Fichier_de_calcul!U238*Facture_pour_Orange!$K$172</f>
        <v>-15685.08997</v>
      </c>
      <c r="Y238" s="152"/>
      <c r="Z238" s="151">
        <f t="shared" si="2"/>
        <v>571462.5545</v>
      </c>
      <c r="AA238" s="149">
        <f t="shared" si="3"/>
        <v>102863.2598</v>
      </c>
      <c r="AB238" s="149">
        <f t="shared" si="4"/>
        <v>674325.8143</v>
      </c>
      <c r="AC238" s="150"/>
      <c r="AD238" s="153"/>
      <c r="AE238" s="154"/>
      <c r="AF238" s="155">
        <v>43646.0</v>
      </c>
      <c r="AG238" s="155">
        <v>43595.0</v>
      </c>
      <c r="AH238" s="166">
        <v>1.7333333333333334</v>
      </c>
      <c r="AI238" s="155"/>
      <c r="AJ238" s="155">
        <v>43616.0</v>
      </c>
      <c r="AK238" s="169">
        <v>1.0</v>
      </c>
      <c r="AL238" s="155">
        <v>43634.0</v>
      </c>
      <c r="AM238" s="162">
        <v>2.5</v>
      </c>
      <c r="AN238" s="155">
        <v>43708.0</v>
      </c>
      <c r="AO238" s="158"/>
      <c r="AP238" s="158"/>
      <c r="AQ238" s="158"/>
      <c r="AR238" s="152"/>
      <c r="AS238" s="152"/>
      <c r="AT238" s="152"/>
      <c r="AU238" s="152"/>
      <c r="AV238" s="152"/>
      <c r="AW238" s="152"/>
      <c r="AX238" s="152"/>
      <c r="AY238" s="152"/>
      <c r="AZ238" s="152"/>
      <c r="BA238" s="152"/>
      <c r="BB238" s="152"/>
      <c r="BC238" s="152"/>
      <c r="BD238" s="152"/>
      <c r="BE238" s="152"/>
      <c r="BF238" s="152"/>
      <c r="BG238" s="152"/>
      <c r="BH238" s="152"/>
      <c r="BI238" s="152"/>
      <c r="BJ238" s="152"/>
      <c r="BK238" s="152"/>
    </row>
    <row r="239" ht="10.5" customHeight="1">
      <c r="A239" s="144">
        <v>235.0</v>
      </c>
      <c r="B239" s="144" t="s">
        <v>772</v>
      </c>
      <c r="C239" s="144" t="s">
        <v>773</v>
      </c>
      <c r="D239" s="159" t="s">
        <v>774</v>
      </c>
      <c r="E239" s="146" t="s">
        <v>0</v>
      </c>
      <c r="F239" s="147"/>
      <c r="G239" s="161" t="s">
        <v>137</v>
      </c>
      <c r="H239" s="149" t="s">
        <v>0</v>
      </c>
      <c r="I239" s="149" t="s">
        <v>138</v>
      </c>
      <c r="J239" s="149" t="s">
        <v>0</v>
      </c>
      <c r="K239" s="149" t="s">
        <v>111</v>
      </c>
      <c r="L239" s="149" t="s">
        <v>38</v>
      </c>
      <c r="M239" s="149" t="s">
        <v>42</v>
      </c>
      <c r="N239" s="149">
        <v>3500.0</v>
      </c>
      <c r="O239" s="149" t="s">
        <v>27</v>
      </c>
      <c r="P239" s="150"/>
      <c r="Q239" s="149">
        <f>IFERROR(SUMPRODUCT((Price_Catalogue_Indexation!$O$5:$AS$5=Fichier_de_calcul!Q$4)*(Price_Catalogue_Indexation!$O$6:$AS$6=Fichier_de_calcul!$L239)*(Price_Catalogue_Indexation!$O$7:$AS$7=Fichier_de_calcul!$M239)*(Price_Catalogue_Indexation!$A$14:$A$219=Fichier_de_calcul!$O239)*(Price_Catalogue_Indexation!$C$14:$C$219=Fichier_de_calcul!$N239)*(Price_Catalogue_Indexation!$O$14:$AS$219)),0)</f>
        <v>43056.18596</v>
      </c>
      <c r="R239" s="149">
        <f>IFERROR(SUMPRODUCT((Price_Catalogue_Indexation!$O$5:$AS$5=Fichier_de_calcul!R$4)*(Price_Catalogue_Indexation!$O$6:$AS$6=Fichier_de_calcul!$L239)*(Price_Catalogue_Indexation!$O$7:$AS$7=Fichier_de_calcul!$M239)*(Price_Catalogue_Indexation!$A$14:$A$219=Fichier_de_calcul!$O239)*(Price_Catalogue_Indexation!$C$14:$C$219=Fichier_de_calcul!$N239)*(Price_Catalogue_Indexation!$O$14:$AS$219)),0)</f>
        <v>259992.2136</v>
      </c>
      <c r="S239" s="149">
        <f>IFERROR(SUMPRODUCT((Price_Catalogue_Indexation!$O$5:$AS$5=Fichier_de_calcul!S$4)*(Price_Catalogue_Indexation!$O$6:$AS$6=Fichier_de_calcul!$L239)*(Price_Catalogue_Indexation!$O$7:$AS$7=Fichier_de_calcul!$M239)*(Price_Catalogue_Indexation!$A$14:$A$219=Fichier_de_calcul!$O239)*(Price_Catalogue_Indexation!$C$14:$C$219=Fichier_de_calcul!$N239)*(Price_Catalogue_Indexation!$O$14:$AS$219)),0)</f>
        <v>182873.6642</v>
      </c>
      <c r="T239" s="150"/>
      <c r="U239" s="149">
        <f>IF(E239="YES",'Autres_hypothèses'!$E$3,0)</f>
        <v>26225.58067</v>
      </c>
      <c r="V239" s="149">
        <f>IF(J239="YES",'Autres_hypothèses'!$E$4,0)</f>
        <v>75000</v>
      </c>
      <c r="W239" s="149"/>
      <c r="X239" s="151">
        <f>S239*Facture_pour_Orange!$K$142+Fichier_de_calcul!Q239*Facture_pour_Orange!$K$144+Fichier_de_calcul!U239*Facture_pour_Orange!$K$172</f>
        <v>-15685.08997</v>
      </c>
      <c r="Y239" s="152"/>
      <c r="Z239" s="151">
        <f t="shared" si="2"/>
        <v>571462.5545</v>
      </c>
      <c r="AA239" s="149">
        <f t="shared" si="3"/>
        <v>102863.2598</v>
      </c>
      <c r="AB239" s="149">
        <f t="shared" si="4"/>
        <v>674325.8143</v>
      </c>
      <c r="AC239" s="150"/>
      <c r="AD239" s="153"/>
      <c r="AE239" s="154"/>
      <c r="AF239" s="155">
        <v>43646.0</v>
      </c>
      <c r="AG239" s="155">
        <v>43595.0</v>
      </c>
      <c r="AH239" s="166">
        <v>1.7333333333333334</v>
      </c>
      <c r="AI239" s="155"/>
      <c r="AJ239" s="155">
        <v>43613.0</v>
      </c>
      <c r="AK239" s="169">
        <v>1.1</v>
      </c>
      <c r="AL239" s="155">
        <v>43632.0</v>
      </c>
      <c r="AM239" s="162">
        <v>2.566666666666667</v>
      </c>
      <c r="AN239" s="155">
        <v>43708.0</v>
      </c>
      <c r="AO239" s="158"/>
      <c r="AP239" s="158"/>
      <c r="AQ239" s="158"/>
      <c r="AR239" s="152"/>
      <c r="AS239" s="152"/>
      <c r="AT239" s="152"/>
      <c r="AU239" s="152"/>
      <c r="AV239" s="152"/>
      <c r="AW239" s="152"/>
      <c r="AX239" s="152"/>
      <c r="AY239" s="152"/>
      <c r="AZ239" s="152"/>
      <c r="BA239" s="152"/>
      <c r="BB239" s="152"/>
      <c r="BC239" s="152"/>
      <c r="BD239" s="152"/>
      <c r="BE239" s="152"/>
      <c r="BF239" s="152"/>
      <c r="BG239" s="152"/>
      <c r="BH239" s="152"/>
      <c r="BI239" s="152"/>
      <c r="BJ239" s="152"/>
      <c r="BK239" s="152"/>
    </row>
    <row r="240" ht="10.5" customHeight="1">
      <c r="A240" s="144">
        <v>236.0</v>
      </c>
      <c r="B240" s="144" t="s">
        <v>775</v>
      </c>
      <c r="C240" s="144" t="s">
        <v>776</v>
      </c>
      <c r="D240" s="145" t="s">
        <v>777</v>
      </c>
      <c r="E240" s="146" t="s">
        <v>0</v>
      </c>
      <c r="F240" s="147"/>
      <c r="G240" s="161" t="s">
        <v>137</v>
      </c>
      <c r="H240" s="149" t="s">
        <v>0</v>
      </c>
      <c r="I240" s="149" t="s">
        <v>138</v>
      </c>
      <c r="J240" s="149" t="s">
        <v>0</v>
      </c>
      <c r="K240" s="149" t="s">
        <v>111</v>
      </c>
      <c r="L240" s="149" t="s">
        <v>38</v>
      </c>
      <c r="M240" s="149" t="s">
        <v>42</v>
      </c>
      <c r="N240" s="149">
        <v>3500.0</v>
      </c>
      <c r="O240" s="149" t="s">
        <v>28</v>
      </c>
      <c r="P240" s="150"/>
      <c r="Q240" s="149">
        <f>IFERROR(SUMPRODUCT((Price_Catalogue_Indexation!$O$5:$AS$5=Fichier_de_calcul!Q$4)*(Price_Catalogue_Indexation!$O$6:$AS$6=Fichier_de_calcul!$L240)*(Price_Catalogue_Indexation!$O$7:$AS$7=Fichier_de_calcul!$M240)*(Price_Catalogue_Indexation!$A$14:$A$219=Fichier_de_calcul!$O240)*(Price_Catalogue_Indexation!$C$14:$C$219=Fichier_de_calcul!$N240)*(Price_Catalogue_Indexation!$O$14:$AS$219)),0)</f>
        <v>43056.18596</v>
      </c>
      <c r="R240" s="149">
        <f>IFERROR(SUMPRODUCT((Price_Catalogue_Indexation!$O$5:$AS$5=Fichier_de_calcul!R$4)*(Price_Catalogue_Indexation!$O$6:$AS$6=Fichier_de_calcul!$L240)*(Price_Catalogue_Indexation!$O$7:$AS$7=Fichier_de_calcul!$M240)*(Price_Catalogue_Indexation!$A$14:$A$219=Fichier_de_calcul!$O240)*(Price_Catalogue_Indexation!$C$14:$C$219=Fichier_de_calcul!$N240)*(Price_Catalogue_Indexation!$O$14:$AS$219)),0)</f>
        <v>338121.8782</v>
      </c>
      <c r="S240" s="149">
        <f>IFERROR(SUMPRODUCT((Price_Catalogue_Indexation!$O$5:$AS$5=Fichier_de_calcul!S$4)*(Price_Catalogue_Indexation!$O$6:$AS$6=Fichier_de_calcul!$L240)*(Price_Catalogue_Indexation!$O$7:$AS$7=Fichier_de_calcul!$M240)*(Price_Catalogue_Indexation!$A$14:$A$219=Fichier_de_calcul!$O240)*(Price_Catalogue_Indexation!$C$14:$C$219=Fichier_de_calcul!$N240)*(Price_Catalogue_Indexation!$O$14:$AS$219)),0)</f>
        <v>213900.9448</v>
      </c>
      <c r="T240" s="150"/>
      <c r="U240" s="149">
        <f>IF(E240="YES",'Autres_hypothèses'!$E$3,0)</f>
        <v>26225.58067</v>
      </c>
      <c r="V240" s="149">
        <f>IF(J240="YES",'Autres_hypothèses'!$E$4,0)</f>
        <v>75000</v>
      </c>
      <c r="W240" s="149"/>
      <c r="X240" s="151">
        <f>S240*Facture_pour_Orange!$K$142+Fichier_de_calcul!Q240*Facture_pour_Orange!$K$144+Fichier_de_calcul!U240*Facture_pour_Orange!$K$172</f>
        <v>-15995.36277</v>
      </c>
      <c r="Y240" s="152"/>
      <c r="Z240" s="151">
        <f t="shared" si="2"/>
        <v>680309.2269</v>
      </c>
      <c r="AA240" s="149">
        <f t="shared" si="3"/>
        <v>122455.6608</v>
      </c>
      <c r="AB240" s="149">
        <f t="shared" si="4"/>
        <v>802764.8877</v>
      </c>
      <c r="AC240" s="150"/>
      <c r="AD240" s="153"/>
      <c r="AE240" s="154"/>
      <c r="AF240" s="155">
        <v>43646.0</v>
      </c>
      <c r="AG240" s="155">
        <v>43592.0</v>
      </c>
      <c r="AH240" s="166">
        <v>1.8333333333333333</v>
      </c>
      <c r="AI240" s="155"/>
      <c r="AJ240" s="155">
        <v>43616.0</v>
      </c>
      <c r="AK240" s="169">
        <v>1.0</v>
      </c>
      <c r="AL240" s="155">
        <v>43632.0</v>
      </c>
      <c r="AM240" s="162">
        <v>2.566666666666667</v>
      </c>
      <c r="AN240" s="155">
        <v>43708.0</v>
      </c>
      <c r="AO240" s="158"/>
      <c r="AP240" s="158"/>
      <c r="AQ240" s="158"/>
      <c r="AR240" s="152"/>
      <c r="AS240" s="152"/>
      <c r="AT240" s="152"/>
      <c r="AU240" s="152"/>
      <c r="AV240" s="152"/>
      <c r="AW240" s="152"/>
      <c r="AX240" s="152"/>
      <c r="AY240" s="152"/>
      <c r="AZ240" s="152"/>
      <c r="BA240" s="152"/>
      <c r="BB240" s="152"/>
      <c r="BC240" s="152"/>
      <c r="BD240" s="152"/>
      <c r="BE240" s="152"/>
      <c r="BF240" s="152"/>
      <c r="BG240" s="152"/>
      <c r="BH240" s="152"/>
      <c r="BI240" s="152"/>
      <c r="BJ240" s="152"/>
      <c r="BK240" s="152"/>
    </row>
    <row r="241" ht="10.5" customHeight="1">
      <c r="A241" s="144">
        <v>237.0</v>
      </c>
      <c r="B241" s="144" t="s">
        <v>778</v>
      </c>
      <c r="C241" s="144" t="s">
        <v>779</v>
      </c>
      <c r="D241" s="159" t="s">
        <v>780</v>
      </c>
      <c r="E241" s="146" t="s">
        <v>0</v>
      </c>
      <c r="F241" s="147"/>
      <c r="G241" s="161" t="s">
        <v>137</v>
      </c>
      <c r="H241" s="149" t="s">
        <v>0</v>
      </c>
      <c r="I241" s="149" t="s">
        <v>138</v>
      </c>
      <c r="J241" s="149" t="s">
        <v>0</v>
      </c>
      <c r="K241" s="149" t="s">
        <v>111</v>
      </c>
      <c r="L241" s="149" t="s">
        <v>38</v>
      </c>
      <c r="M241" s="149" t="s">
        <v>42</v>
      </c>
      <c r="N241" s="149">
        <v>3500.0</v>
      </c>
      <c r="O241" s="149" t="s">
        <v>28</v>
      </c>
      <c r="P241" s="150"/>
      <c r="Q241" s="149">
        <f>IFERROR(SUMPRODUCT((Price_Catalogue_Indexation!$O$5:$AS$5=Fichier_de_calcul!Q$4)*(Price_Catalogue_Indexation!$O$6:$AS$6=Fichier_de_calcul!$L241)*(Price_Catalogue_Indexation!$O$7:$AS$7=Fichier_de_calcul!$M241)*(Price_Catalogue_Indexation!$A$14:$A$219=Fichier_de_calcul!$O241)*(Price_Catalogue_Indexation!$C$14:$C$219=Fichier_de_calcul!$N241)*(Price_Catalogue_Indexation!$O$14:$AS$219)),0)</f>
        <v>43056.18596</v>
      </c>
      <c r="R241" s="149">
        <f>IFERROR(SUMPRODUCT((Price_Catalogue_Indexation!$O$5:$AS$5=Fichier_de_calcul!R$4)*(Price_Catalogue_Indexation!$O$6:$AS$6=Fichier_de_calcul!$L241)*(Price_Catalogue_Indexation!$O$7:$AS$7=Fichier_de_calcul!$M241)*(Price_Catalogue_Indexation!$A$14:$A$219=Fichier_de_calcul!$O241)*(Price_Catalogue_Indexation!$C$14:$C$219=Fichier_de_calcul!$N241)*(Price_Catalogue_Indexation!$O$14:$AS$219)),0)</f>
        <v>338121.8782</v>
      </c>
      <c r="S241" s="149">
        <f>IFERROR(SUMPRODUCT((Price_Catalogue_Indexation!$O$5:$AS$5=Fichier_de_calcul!S$4)*(Price_Catalogue_Indexation!$O$6:$AS$6=Fichier_de_calcul!$L241)*(Price_Catalogue_Indexation!$O$7:$AS$7=Fichier_de_calcul!$M241)*(Price_Catalogue_Indexation!$A$14:$A$219=Fichier_de_calcul!$O241)*(Price_Catalogue_Indexation!$C$14:$C$219=Fichier_de_calcul!$N241)*(Price_Catalogue_Indexation!$O$14:$AS$219)),0)</f>
        <v>213900.9448</v>
      </c>
      <c r="T241" s="150"/>
      <c r="U241" s="149">
        <f>IF(E241="YES",'Autres_hypothèses'!$E$3,0)</f>
        <v>26225.58067</v>
      </c>
      <c r="V241" s="149">
        <f>IF(J241="YES",'Autres_hypothèses'!$E$4,0)</f>
        <v>75000</v>
      </c>
      <c r="W241" s="149"/>
      <c r="X241" s="151">
        <f>S241*Facture_pour_Orange!$K$142+Fichier_de_calcul!Q241*Facture_pour_Orange!$K$144+Fichier_de_calcul!U241*Facture_pour_Orange!$K$172</f>
        <v>-15995.36277</v>
      </c>
      <c r="Y241" s="152"/>
      <c r="Z241" s="151">
        <f t="shared" si="2"/>
        <v>680309.2269</v>
      </c>
      <c r="AA241" s="149">
        <f t="shared" si="3"/>
        <v>122455.6608</v>
      </c>
      <c r="AB241" s="149">
        <f t="shared" si="4"/>
        <v>802764.8877</v>
      </c>
      <c r="AC241" s="150"/>
      <c r="AD241" s="153"/>
      <c r="AE241" s="154"/>
      <c r="AF241" s="155">
        <v>43646.0</v>
      </c>
      <c r="AG241" s="155">
        <v>43606.0</v>
      </c>
      <c r="AH241" s="166">
        <v>1.3666666666666667</v>
      </c>
      <c r="AI241" s="155"/>
      <c r="AJ241" s="155">
        <v>43616.0</v>
      </c>
      <c r="AK241" s="169">
        <v>1.0</v>
      </c>
      <c r="AL241" s="155">
        <v>43632.0</v>
      </c>
      <c r="AM241" s="162">
        <v>2.566666666666667</v>
      </c>
      <c r="AN241" s="155">
        <v>43708.0</v>
      </c>
      <c r="AO241" s="158"/>
      <c r="AP241" s="158"/>
      <c r="AQ241" s="158"/>
      <c r="AR241" s="152"/>
      <c r="AS241" s="152"/>
      <c r="AT241" s="152"/>
      <c r="AU241" s="152"/>
      <c r="AV241" s="152"/>
      <c r="AW241" s="152"/>
      <c r="AX241" s="152"/>
      <c r="AY241" s="152"/>
      <c r="AZ241" s="152"/>
      <c r="BA241" s="152"/>
      <c r="BB241" s="152"/>
      <c r="BC241" s="152"/>
      <c r="BD241" s="152"/>
      <c r="BE241" s="152"/>
      <c r="BF241" s="152"/>
      <c r="BG241" s="152"/>
      <c r="BH241" s="152"/>
      <c r="BI241" s="152"/>
      <c r="BJ241" s="152"/>
      <c r="BK241" s="152"/>
    </row>
    <row r="242" ht="10.5" customHeight="1">
      <c r="A242" s="144">
        <v>238.0</v>
      </c>
      <c r="B242" s="144" t="s">
        <v>781</v>
      </c>
      <c r="C242" s="144" t="s">
        <v>782</v>
      </c>
      <c r="D242" s="159" t="s">
        <v>783</v>
      </c>
      <c r="E242" s="146" t="s">
        <v>0</v>
      </c>
      <c r="F242" s="147"/>
      <c r="G242" s="161" t="s">
        <v>137</v>
      </c>
      <c r="H242" s="149" t="s">
        <v>0</v>
      </c>
      <c r="I242" s="149" t="s">
        <v>138</v>
      </c>
      <c r="J242" s="149" t="s">
        <v>0</v>
      </c>
      <c r="K242" s="149" t="s">
        <v>111</v>
      </c>
      <c r="L242" s="149" t="s">
        <v>38</v>
      </c>
      <c r="M242" s="149" t="s">
        <v>42</v>
      </c>
      <c r="N242" s="149">
        <v>3500.0</v>
      </c>
      <c r="O242" s="149" t="s">
        <v>28</v>
      </c>
      <c r="P242" s="150"/>
      <c r="Q242" s="149">
        <f>IFERROR(SUMPRODUCT((Price_Catalogue_Indexation!$O$5:$AS$5=Fichier_de_calcul!Q$4)*(Price_Catalogue_Indexation!$O$6:$AS$6=Fichier_de_calcul!$L242)*(Price_Catalogue_Indexation!$O$7:$AS$7=Fichier_de_calcul!$M242)*(Price_Catalogue_Indexation!$A$14:$A$219=Fichier_de_calcul!$O242)*(Price_Catalogue_Indexation!$C$14:$C$219=Fichier_de_calcul!$N242)*(Price_Catalogue_Indexation!$O$14:$AS$219)),0)</f>
        <v>43056.18596</v>
      </c>
      <c r="R242" s="149">
        <f>IFERROR(SUMPRODUCT((Price_Catalogue_Indexation!$O$5:$AS$5=Fichier_de_calcul!R$4)*(Price_Catalogue_Indexation!$O$6:$AS$6=Fichier_de_calcul!$L242)*(Price_Catalogue_Indexation!$O$7:$AS$7=Fichier_de_calcul!$M242)*(Price_Catalogue_Indexation!$A$14:$A$219=Fichier_de_calcul!$O242)*(Price_Catalogue_Indexation!$C$14:$C$219=Fichier_de_calcul!$N242)*(Price_Catalogue_Indexation!$O$14:$AS$219)),0)</f>
        <v>338121.8782</v>
      </c>
      <c r="S242" s="149">
        <f>IFERROR(SUMPRODUCT((Price_Catalogue_Indexation!$O$5:$AS$5=Fichier_de_calcul!S$4)*(Price_Catalogue_Indexation!$O$6:$AS$6=Fichier_de_calcul!$L242)*(Price_Catalogue_Indexation!$O$7:$AS$7=Fichier_de_calcul!$M242)*(Price_Catalogue_Indexation!$A$14:$A$219=Fichier_de_calcul!$O242)*(Price_Catalogue_Indexation!$C$14:$C$219=Fichier_de_calcul!$N242)*(Price_Catalogue_Indexation!$O$14:$AS$219)),0)</f>
        <v>213900.9448</v>
      </c>
      <c r="T242" s="150"/>
      <c r="U242" s="149">
        <f>IF(E242="YES",'Autres_hypothèses'!$E$3,0)</f>
        <v>26225.58067</v>
      </c>
      <c r="V242" s="149">
        <f>IF(J242="YES",'Autres_hypothèses'!$E$4,0)</f>
        <v>75000</v>
      </c>
      <c r="W242" s="149"/>
      <c r="X242" s="151">
        <f>S242*Facture_pour_Orange!$K$142+Fichier_de_calcul!Q242*Facture_pour_Orange!$K$144+Fichier_de_calcul!U242*Facture_pour_Orange!$K$172</f>
        <v>-15995.36277</v>
      </c>
      <c r="Y242" s="152"/>
      <c r="Z242" s="151">
        <f t="shared" si="2"/>
        <v>680309.2269</v>
      </c>
      <c r="AA242" s="149">
        <f t="shared" si="3"/>
        <v>122455.6608</v>
      </c>
      <c r="AB242" s="149">
        <f t="shared" si="4"/>
        <v>802764.8877</v>
      </c>
      <c r="AC242" s="150"/>
      <c r="AD242" s="153"/>
      <c r="AE242" s="154"/>
      <c r="AF242" s="155">
        <v>43646.0</v>
      </c>
      <c r="AG242" s="155">
        <v>43574.0</v>
      </c>
      <c r="AH242" s="166">
        <v>2.433333333333333</v>
      </c>
      <c r="AI242" s="155"/>
      <c r="AJ242" s="155">
        <v>43615.0</v>
      </c>
      <c r="AK242" s="169">
        <v>1.0333333333333334</v>
      </c>
      <c r="AL242" s="155">
        <v>43632.0</v>
      </c>
      <c r="AM242" s="162">
        <v>2.566666666666667</v>
      </c>
      <c r="AN242" s="155">
        <v>43708.0</v>
      </c>
      <c r="AO242" s="158"/>
      <c r="AP242" s="158"/>
      <c r="AQ242" s="158"/>
      <c r="AR242" s="152"/>
      <c r="AS242" s="152"/>
      <c r="AT242" s="152"/>
      <c r="AU242" s="152"/>
      <c r="AV242" s="152"/>
      <c r="AW242" s="152"/>
      <c r="AX242" s="152"/>
      <c r="AY242" s="152"/>
      <c r="AZ242" s="152"/>
      <c r="BA242" s="152"/>
      <c r="BB242" s="152"/>
      <c r="BC242" s="152"/>
      <c r="BD242" s="152"/>
      <c r="BE242" s="152"/>
      <c r="BF242" s="152"/>
      <c r="BG242" s="152"/>
      <c r="BH242" s="152"/>
      <c r="BI242" s="152"/>
      <c r="BJ242" s="152"/>
      <c r="BK242" s="152"/>
    </row>
    <row r="243" ht="10.5" customHeight="1">
      <c r="A243" s="144">
        <v>239.0</v>
      </c>
      <c r="B243" s="144" t="s">
        <v>784</v>
      </c>
      <c r="C243" s="144" t="s">
        <v>785</v>
      </c>
      <c r="D243" s="145" t="s">
        <v>786</v>
      </c>
      <c r="E243" s="146" t="s">
        <v>0</v>
      </c>
      <c r="F243" s="147"/>
      <c r="G243" s="161" t="s">
        <v>137</v>
      </c>
      <c r="H243" s="149" t="s">
        <v>0</v>
      </c>
      <c r="I243" s="149" t="s">
        <v>138</v>
      </c>
      <c r="J243" s="149" t="s">
        <v>0</v>
      </c>
      <c r="K243" s="149" t="s">
        <v>111</v>
      </c>
      <c r="L243" s="149" t="s">
        <v>38</v>
      </c>
      <c r="M243" s="149" t="s">
        <v>42</v>
      </c>
      <c r="N243" s="149">
        <v>3500.0</v>
      </c>
      <c r="O243" s="149" t="s">
        <v>28</v>
      </c>
      <c r="P243" s="150"/>
      <c r="Q243" s="149">
        <f>IFERROR(SUMPRODUCT((Price_Catalogue_Indexation!$O$5:$AS$5=Fichier_de_calcul!Q$4)*(Price_Catalogue_Indexation!$O$6:$AS$6=Fichier_de_calcul!$L243)*(Price_Catalogue_Indexation!$O$7:$AS$7=Fichier_de_calcul!$M243)*(Price_Catalogue_Indexation!$A$14:$A$219=Fichier_de_calcul!$O243)*(Price_Catalogue_Indexation!$C$14:$C$219=Fichier_de_calcul!$N243)*(Price_Catalogue_Indexation!$O$14:$AS$219)),0)</f>
        <v>43056.18596</v>
      </c>
      <c r="R243" s="149">
        <f>IFERROR(SUMPRODUCT((Price_Catalogue_Indexation!$O$5:$AS$5=Fichier_de_calcul!R$4)*(Price_Catalogue_Indexation!$O$6:$AS$6=Fichier_de_calcul!$L243)*(Price_Catalogue_Indexation!$O$7:$AS$7=Fichier_de_calcul!$M243)*(Price_Catalogue_Indexation!$A$14:$A$219=Fichier_de_calcul!$O243)*(Price_Catalogue_Indexation!$C$14:$C$219=Fichier_de_calcul!$N243)*(Price_Catalogue_Indexation!$O$14:$AS$219)),0)</f>
        <v>338121.8782</v>
      </c>
      <c r="S243" s="149">
        <f>IFERROR(SUMPRODUCT((Price_Catalogue_Indexation!$O$5:$AS$5=Fichier_de_calcul!S$4)*(Price_Catalogue_Indexation!$O$6:$AS$6=Fichier_de_calcul!$L243)*(Price_Catalogue_Indexation!$O$7:$AS$7=Fichier_de_calcul!$M243)*(Price_Catalogue_Indexation!$A$14:$A$219=Fichier_de_calcul!$O243)*(Price_Catalogue_Indexation!$C$14:$C$219=Fichier_de_calcul!$N243)*(Price_Catalogue_Indexation!$O$14:$AS$219)),0)</f>
        <v>213900.9448</v>
      </c>
      <c r="T243" s="150"/>
      <c r="U243" s="149">
        <f>IF(E243="YES",'Autres_hypothèses'!$E$3,0)</f>
        <v>26225.58067</v>
      </c>
      <c r="V243" s="149">
        <f>IF(J243="YES",'Autres_hypothèses'!$E$4,0)</f>
        <v>75000</v>
      </c>
      <c r="W243" s="149"/>
      <c r="X243" s="151">
        <f>S243*Facture_pour_Orange!$K$142+Fichier_de_calcul!Q243*Facture_pour_Orange!$K$144+Fichier_de_calcul!U243*Facture_pour_Orange!$K$172</f>
        <v>-15995.36277</v>
      </c>
      <c r="Y243" s="152"/>
      <c r="Z243" s="151">
        <f t="shared" si="2"/>
        <v>680309.2269</v>
      </c>
      <c r="AA243" s="149">
        <f t="shared" si="3"/>
        <v>122455.6608</v>
      </c>
      <c r="AB243" s="149">
        <f t="shared" si="4"/>
        <v>802764.8877</v>
      </c>
      <c r="AC243" s="150"/>
      <c r="AD243" s="153"/>
      <c r="AE243" s="154"/>
      <c r="AF243" s="155">
        <v>43646.0</v>
      </c>
      <c r="AG243" s="155">
        <v>43592.0</v>
      </c>
      <c r="AH243" s="166">
        <v>1.8333333333333333</v>
      </c>
      <c r="AI243" s="155"/>
      <c r="AJ243" s="155">
        <v>43614.0</v>
      </c>
      <c r="AK243" s="169">
        <v>1.0666666666666667</v>
      </c>
      <c r="AL243" s="155">
        <v>43632.0</v>
      </c>
      <c r="AM243" s="162">
        <v>2.566666666666667</v>
      </c>
      <c r="AN243" s="155">
        <v>43708.0</v>
      </c>
      <c r="AO243" s="158"/>
      <c r="AP243" s="158"/>
      <c r="AQ243" s="158"/>
      <c r="AR243" s="152"/>
      <c r="AS243" s="152"/>
      <c r="AT243" s="152"/>
      <c r="AU243" s="152"/>
      <c r="AV243" s="152"/>
      <c r="AW243" s="152"/>
      <c r="AX243" s="152"/>
      <c r="AY243" s="152"/>
      <c r="AZ243" s="152"/>
      <c r="BA243" s="152"/>
      <c r="BB243" s="152"/>
      <c r="BC243" s="152"/>
      <c r="BD243" s="152"/>
      <c r="BE243" s="152"/>
      <c r="BF243" s="152"/>
      <c r="BG243" s="152"/>
      <c r="BH243" s="152"/>
      <c r="BI243" s="152"/>
      <c r="BJ243" s="152"/>
      <c r="BK243" s="152"/>
    </row>
    <row r="244" ht="10.5" customHeight="1">
      <c r="A244" s="144">
        <v>240.0</v>
      </c>
      <c r="B244" s="144" t="s">
        <v>787</v>
      </c>
      <c r="C244" s="144" t="s">
        <v>788</v>
      </c>
      <c r="D244" s="159" t="s">
        <v>789</v>
      </c>
      <c r="E244" s="146" t="s">
        <v>0</v>
      </c>
      <c r="F244" s="147"/>
      <c r="G244" s="161" t="s">
        <v>137</v>
      </c>
      <c r="H244" s="149" t="s">
        <v>0</v>
      </c>
      <c r="I244" s="149" t="s">
        <v>138</v>
      </c>
      <c r="J244" s="149" t="s">
        <v>0</v>
      </c>
      <c r="K244" s="149" t="s">
        <v>111</v>
      </c>
      <c r="L244" s="149" t="s">
        <v>38</v>
      </c>
      <c r="M244" s="149" t="s">
        <v>42</v>
      </c>
      <c r="N244" s="149">
        <v>3500.0</v>
      </c>
      <c r="O244" s="149" t="s">
        <v>28</v>
      </c>
      <c r="P244" s="150"/>
      <c r="Q244" s="149">
        <f>IFERROR(SUMPRODUCT((Price_Catalogue_Indexation!$O$5:$AS$5=Fichier_de_calcul!Q$4)*(Price_Catalogue_Indexation!$O$6:$AS$6=Fichier_de_calcul!$L244)*(Price_Catalogue_Indexation!$O$7:$AS$7=Fichier_de_calcul!$M244)*(Price_Catalogue_Indexation!$A$14:$A$219=Fichier_de_calcul!$O244)*(Price_Catalogue_Indexation!$C$14:$C$219=Fichier_de_calcul!$N244)*(Price_Catalogue_Indexation!$O$14:$AS$219)),0)</f>
        <v>43056.18596</v>
      </c>
      <c r="R244" s="149">
        <f>IFERROR(SUMPRODUCT((Price_Catalogue_Indexation!$O$5:$AS$5=Fichier_de_calcul!R$4)*(Price_Catalogue_Indexation!$O$6:$AS$6=Fichier_de_calcul!$L244)*(Price_Catalogue_Indexation!$O$7:$AS$7=Fichier_de_calcul!$M244)*(Price_Catalogue_Indexation!$A$14:$A$219=Fichier_de_calcul!$O244)*(Price_Catalogue_Indexation!$C$14:$C$219=Fichier_de_calcul!$N244)*(Price_Catalogue_Indexation!$O$14:$AS$219)),0)</f>
        <v>338121.8782</v>
      </c>
      <c r="S244" s="149">
        <f>IFERROR(SUMPRODUCT((Price_Catalogue_Indexation!$O$5:$AS$5=Fichier_de_calcul!S$4)*(Price_Catalogue_Indexation!$O$6:$AS$6=Fichier_de_calcul!$L244)*(Price_Catalogue_Indexation!$O$7:$AS$7=Fichier_de_calcul!$M244)*(Price_Catalogue_Indexation!$A$14:$A$219=Fichier_de_calcul!$O244)*(Price_Catalogue_Indexation!$C$14:$C$219=Fichier_de_calcul!$N244)*(Price_Catalogue_Indexation!$O$14:$AS$219)),0)</f>
        <v>213900.9448</v>
      </c>
      <c r="T244" s="150"/>
      <c r="U244" s="149">
        <f>IF(E244="YES",'Autres_hypothèses'!$E$3,0)</f>
        <v>26225.58067</v>
      </c>
      <c r="V244" s="149">
        <f>IF(J244="YES",'Autres_hypothèses'!$E$4,0)</f>
        <v>75000</v>
      </c>
      <c r="W244" s="149"/>
      <c r="X244" s="151">
        <f>S244*Facture_pour_Orange!$K$142+Fichier_de_calcul!Q244*Facture_pour_Orange!$K$144+Fichier_de_calcul!U244*Facture_pour_Orange!$K$172</f>
        <v>-15995.36277</v>
      </c>
      <c r="Y244" s="152"/>
      <c r="Z244" s="151">
        <f t="shared" si="2"/>
        <v>680309.2269</v>
      </c>
      <c r="AA244" s="149">
        <f t="shared" si="3"/>
        <v>122455.6608</v>
      </c>
      <c r="AB244" s="149">
        <f t="shared" si="4"/>
        <v>802764.8877</v>
      </c>
      <c r="AC244" s="150"/>
      <c r="AD244" s="153"/>
      <c r="AE244" s="154"/>
      <c r="AF244" s="155">
        <v>43708.0</v>
      </c>
      <c r="AG244" s="155">
        <v>43595.0</v>
      </c>
      <c r="AH244" s="166">
        <v>3.8</v>
      </c>
      <c r="AI244" s="155"/>
      <c r="AJ244" s="155">
        <v>43613.0</v>
      </c>
      <c r="AK244" s="169">
        <v>3.1666666666666665</v>
      </c>
      <c r="AL244" s="155">
        <v>43634.0</v>
      </c>
      <c r="AM244" s="162">
        <v>2.5</v>
      </c>
      <c r="AN244" s="155">
        <v>43708.0</v>
      </c>
      <c r="AO244" s="158"/>
      <c r="AP244" s="158"/>
      <c r="AQ244" s="158"/>
      <c r="AR244" s="152"/>
      <c r="AS244" s="152"/>
      <c r="AT244" s="152"/>
      <c r="AU244" s="152"/>
      <c r="AV244" s="152"/>
      <c r="AW244" s="152"/>
      <c r="AX244" s="152"/>
      <c r="AY244" s="152"/>
      <c r="AZ244" s="152"/>
      <c r="BA244" s="152"/>
      <c r="BB244" s="152"/>
      <c r="BC244" s="152"/>
      <c r="BD244" s="152"/>
      <c r="BE244" s="152"/>
      <c r="BF244" s="152"/>
      <c r="BG244" s="152"/>
      <c r="BH244" s="152"/>
      <c r="BI244" s="152"/>
      <c r="BJ244" s="152"/>
      <c r="BK244" s="152"/>
    </row>
    <row r="245" ht="10.5" customHeight="1">
      <c r="A245" s="144">
        <v>241.0</v>
      </c>
      <c r="B245" s="144" t="s">
        <v>790</v>
      </c>
      <c r="C245" s="144" t="s">
        <v>791</v>
      </c>
      <c r="D245" s="159" t="s">
        <v>792</v>
      </c>
      <c r="E245" s="146" t="s">
        <v>0</v>
      </c>
      <c r="F245" s="147"/>
      <c r="G245" s="161" t="s">
        <v>137</v>
      </c>
      <c r="H245" s="149" t="s">
        <v>0</v>
      </c>
      <c r="I245" s="149" t="s">
        <v>138</v>
      </c>
      <c r="J245" s="149" t="s">
        <v>0</v>
      </c>
      <c r="K245" s="149" t="s">
        <v>111</v>
      </c>
      <c r="L245" s="149" t="s">
        <v>38</v>
      </c>
      <c r="M245" s="149" t="s">
        <v>42</v>
      </c>
      <c r="N245" s="149">
        <v>3500.0</v>
      </c>
      <c r="O245" s="149" t="s">
        <v>27</v>
      </c>
      <c r="P245" s="150"/>
      <c r="Q245" s="149">
        <f>IFERROR(SUMPRODUCT((Price_Catalogue_Indexation!$O$5:$AS$5=Fichier_de_calcul!Q$4)*(Price_Catalogue_Indexation!$O$6:$AS$6=Fichier_de_calcul!$L245)*(Price_Catalogue_Indexation!$O$7:$AS$7=Fichier_de_calcul!$M245)*(Price_Catalogue_Indexation!$A$14:$A$219=Fichier_de_calcul!$O245)*(Price_Catalogue_Indexation!$C$14:$C$219=Fichier_de_calcul!$N245)*(Price_Catalogue_Indexation!$O$14:$AS$219)),0)</f>
        <v>43056.18596</v>
      </c>
      <c r="R245" s="149">
        <f>IFERROR(SUMPRODUCT((Price_Catalogue_Indexation!$O$5:$AS$5=Fichier_de_calcul!R$4)*(Price_Catalogue_Indexation!$O$6:$AS$6=Fichier_de_calcul!$L245)*(Price_Catalogue_Indexation!$O$7:$AS$7=Fichier_de_calcul!$M245)*(Price_Catalogue_Indexation!$A$14:$A$219=Fichier_de_calcul!$O245)*(Price_Catalogue_Indexation!$C$14:$C$219=Fichier_de_calcul!$N245)*(Price_Catalogue_Indexation!$O$14:$AS$219)),0)</f>
        <v>259992.2136</v>
      </c>
      <c r="S245" s="149">
        <f>IFERROR(SUMPRODUCT((Price_Catalogue_Indexation!$O$5:$AS$5=Fichier_de_calcul!S$4)*(Price_Catalogue_Indexation!$O$6:$AS$6=Fichier_de_calcul!$L245)*(Price_Catalogue_Indexation!$O$7:$AS$7=Fichier_de_calcul!$M245)*(Price_Catalogue_Indexation!$A$14:$A$219=Fichier_de_calcul!$O245)*(Price_Catalogue_Indexation!$C$14:$C$219=Fichier_de_calcul!$N245)*(Price_Catalogue_Indexation!$O$14:$AS$219)),0)</f>
        <v>182873.6642</v>
      </c>
      <c r="T245" s="150"/>
      <c r="U245" s="149">
        <f>IF(E245="YES",'Autres_hypothèses'!$E$3,0)</f>
        <v>26225.58067</v>
      </c>
      <c r="V245" s="149">
        <f>IF(J245="YES",'Autres_hypothèses'!$E$4,0)</f>
        <v>75000</v>
      </c>
      <c r="W245" s="149"/>
      <c r="X245" s="151">
        <f>S245*Facture_pour_Orange!$K$142+Fichier_de_calcul!Q245*Facture_pour_Orange!$K$144+Fichier_de_calcul!U245*Facture_pour_Orange!$K$172</f>
        <v>-15685.08997</v>
      </c>
      <c r="Y245" s="152"/>
      <c r="Z245" s="151">
        <f t="shared" si="2"/>
        <v>571462.5545</v>
      </c>
      <c r="AA245" s="149">
        <f t="shared" si="3"/>
        <v>102863.2598</v>
      </c>
      <c r="AB245" s="149">
        <f t="shared" si="4"/>
        <v>674325.8143</v>
      </c>
      <c r="AC245" s="150"/>
      <c r="AD245" s="153"/>
      <c r="AE245" s="154"/>
      <c r="AF245" s="155">
        <v>43646.0</v>
      </c>
      <c r="AG245" s="155">
        <v>43607.0</v>
      </c>
      <c r="AH245" s="166">
        <v>1.3333333333333333</v>
      </c>
      <c r="AI245" s="155"/>
      <c r="AJ245" s="155">
        <v>43619.0</v>
      </c>
      <c r="AK245" s="169">
        <v>0.9</v>
      </c>
      <c r="AL245" s="155">
        <v>43632.0</v>
      </c>
      <c r="AM245" s="162">
        <v>2.566666666666667</v>
      </c>
      <c r="AN245" s="155">
        <v>43708.0</v>
      </c>
      <c r="AO245" s="158"/>
      <c r="AP245" s="158"/>
      <c r="AQ245" s="158"/>
      <c r="AR245" s="152"/>
      <c r="AS245" s="152"/>
      <c r="AT245" s="152"/>
      <c r="AU245" s="152"/>
      <c r="AV245" s="152"/>
      <c r="AW245" s="152"/>
      <c r="AX245" s="152"/>
      <c r="AY245" s="152"/>
      <c r="AZ245" s="152"/>
      <c r="BA245" s="152"/>
      <c r="BB245" s="152"/>
      <c r="BC245" s="152"/>
      <c r="BD245" s="152"/>
      <c r="BE245" s="152"/>
      <c r="BF245" s="152"/>
      <c r="BG245" s="152"/>
      <c r="BH245" s="152"/>
      <c r="BI245" s="152"/>
      <c r="BJ245" s="152"/>
      <c r="BK245" s="152"/>
    </row>
    <row r="246" ht="10.5" customHeight="1">
      <c r="A246" s="144">
        <v>242.0</v>
      </c>
      <c r="B246" s="144" t="s">
        <v>793</v>
      </c>
      <c r="C246" s="144" t="s">
        <v>794</v>
      </c>
      <c r="D246" s="145" t="s">
        <v>795</v>
      </c>
      <c r="E246" s="146" t="s">
        <v>0</v>
      </c>
      <c r="F246" s="147"/>
      <c r="G246" s="161" t="s">
        <v>137</v>
      </c>
      <c r="H246" s="149" t="s">
        <v>0</v>
      </c>
      <c r="I246" s="149" t="s">
        <v>138</v>
      </c>
      <c r="J246" s="149" t="s">
        <v>0</v>
      </c>
      <c r="K246" s="149" t="s">
        <v>111</v>
      </c>
      <c r="L246" s="149" t="s">
        <v>38</v>
      </c>
      <c r="M246" s="149" t="s">
        <v>42</v>
      </c>
      <c r="N246" s="149">
        <v>3500.0</v>
      </c>
      <c r="O246" s="149" t="s">
        <v>27</v>
      </c>
      <c r="P246" s="150"/>
      <c r="Q246" s="149">
        <f>IFERROR(SUMPRODUCT((Price_Catalogue_Indexation!$O$5:$AS$5=Fichier_de_calcul!Q$4)*(Price_Catalogue_Indexation!$O$6:$AS$6=Fichier_de_calcul!$L246)*(Price_Catalogue_Indexation!$O$7:$AS$7=Fichier_de_calcul!$M246)*(Price_Catalogue_Indexation!$A$14:$A$219=Fichier_de_calcul!$O246)*(Price_Catalogue_Indexation!$C$14:$C$219=Fichier_de_calcul!$N246)*(Price_Catalogue_Indexation!$O$14:$AS$219)),0)</f>
        <v>43056.18596</v>
      </c>
      <c r="R246" s="149">
        <f>IFERROR(SUMPRODUCT((Price_Catalogue_Indexation!$O$5:$AS$5=Fichier_de_calcul!R$4)*(Price_Catalogue_Indexation!$O$6:$AS$6=Fichier_de_calcul!$L246)*(Price_Catalogue_Indexation!$O$7:$AS$7=Fichier_de_calcul!$M246)*(Price_Catalogue_Indexation!$A$14:$A$219=Fichier_de_calcul!$O246)*(Price_Catalogue_Indexation!$C$14:$C$219=Fichier_de_calcul!$N246)*(Price_Catalogue_Indexation!$O$14:$AS$219)),0)</f>
        <v>259992.2136</v>
      </c>
      <c r="S246" s="149">
        <f>IFERROR(SUMPRODUCT((Price_Catalogue_Indexation!$O$5:$AS$5=Fichier_de_calcul!S$4)*(Price_Catalogue_Indexation!$O$6:$AS$6=Fichier_de_calcul!$L246)*(Price_Catalogue_Indexation!$O$7:$AS$7=Fichier_de_calcul!$M246)*(Price_Catalogue_Indexation!$A$14:$A$219=Fichier_de_calcul!$O246)*(Price_Catalogue_Indexation!$C$14:$C$219=Fichier_de_calcul!$N246)*(Price_Catalogue_Indexation!$O$14:$AS$219)),0)</f>
        <v>182873.6642</v>
      </c>
      <c r="T246" s="150"/>
      <c r="U246" s="149">
        <f>IF(E246="YES",'Autres_hypothèses'!$E$3,0)</f>
        <v>26225.58067</v>
      </c>
      <c r="V246" s="149">
        <f>IF(J246="YES",'Autres_hypothèses'!$E$4,0)</f>
        <v>75000</v>
      </c>
      <c r="W246" s="149"/>
      <c r="X246" s="151">
        <f>S246*Facture_pour_Orange!$K$142+Fichier_de_calcul!Q246*Facture_pour_Orange!$K$144+Fichier_de_calcul!U246*Facture_pour_Orange!$K$172</f>
        <v>-15685.08997</v>
      </c>
      <c r="Y246" s="152"/>
      <c r="Z246" s="151">
        <f t="shared" si="2"/>
        <v>571462.5545</v>
      </c>
      <c r="AA246" s="149">
        <f t="shared" si="3"/>
        <v>102863.2598</v>
      </c>
      <c r="AB246" s="149">
        <f t="shared" si="4"/>
        <v>674325.8143</v>
      </c>
      <c r="AC246" s="150"/>
      <c r="AD246" s="153"/>
      <c r="AE246" s="154"/>
      <c r="AF246" s="155">
        <v>43646.0</v>
      </c>
      <c r="AG246" s="155">
        <v>43617.0</v>
      </c>
      <c r="AH246" s="160">
        <v>1.0</v>
      </c>
      <c r="AI246" s="155"/>
      <c r="AJ246" s="155">
        <v>43614.0</v>
      </c>
      <c r="AK246" s="169">
        <v>1.0666666666666667</v>
      </c>
      <c r="AL246" s="155">
        <v>43635.0</v>
      </c>
      <c r="AM246" s="162">
        <v>2.466666666666667</v>
      </c>
      <c r="AN246" s="155">
        <v>43708.0</v>
      </c>
      <c r="AO246" s="158"/>
      <c r="AP246" s="158"/>
      <c r="AQ246" s="158"/>
      <c r="AR246" s="152"/>
      <c r="AS246" s="152"/>
      <c r="AT246" s="152"/>
      <c r="AU246" s="152"/>
      <c r="AV246" s="152"/>
      <c r="AW246" s="152"/>
      <c r="AX246" s="152"/>
      <c r="AY246" s="152"/>
      <c r="AZ246" s="152"/>
      <c r="BA246" s="152"/>
      <c r="BB246" s="152"/>
      <c r="BC246" s="152"/>
      <c r="BD246" s="152"/>
      <c r="BE246" s="152"/>
      <c r="BF246" s="152"/>
      <c r="BG246" s="152"/>
      <c r="BH246" s="152"/>
      <c r="BI246" s="152"/>
      <c r="BJ246" s="152"/>
      <c r="BK246" s="152"/>
    </row>
    <row r="247" ht="10.5" customHeight="1">
      <c r="A247" s="144">
        <v>243.0</v>
      </c>
      <c r="B247" s="144" t="s">
        <v>796</v>
      </c>
      <c r="C247" s="144" t="s">
        <v>797</v>
      </c>
      <c r="D247" s="159" t="s">
        <v>798</v>
      </c>
      <c r="E247" s="146" t="s">
        <v>0</v>
      </c>
      <c r="F247" s="147"/>
      <c r="G247" s="161" t="s">
        <v>137</v>
      </c>
      <c r="H247" s="149" t="s">
        <v>0</v>
      </c>
      <c r="I247" s="149" t="s">
        <v>138</v>
      </c>
      <c r="J247" s="149" t="s">
        <v>0</v>
      </c>
      <c r="K247" s="149" t="s">
        <v>111</v>
      </c>
      <c r="L247" s="149" t="s">
        <v>38</v>
      </c>
      <c r="M247" s="149" t="s">
        <v>42</v>
      </c>
      <c r="N247" s="149">
        <v>3500.0</v>
      </c>
      <c r="O247" s="149" t="s">
        <v>27</v>
      </c>
      <c r="P247" s="150"/>
      <c r="Q247" s="149">
        <f>IFERROR(SUMPRODUCT((Price_Catalogue_Indexation!$O$5:$AS$5=Fichier_de_calcul!Q$4)*(Price_Catalogue_Indexation!$O$6:$AS$6=Fichier_de_calcul!$L247)*(Price_Catalogue_Indexation!$O$7:$AS$7=Fichier_de_calcul!$M247)*(Price_Catalogue_Indexation!$A$14:$A$219=Fichier_de_calcul!$O247)*(Price_Catalogue_Indexation!$C$14:$C$219=Fichier_de_calcul!$N247)*(Price_Catalogue_Indexation!$O$14:$AS$219)),0)</f>
        <v>43056.18596</v>
      </c>
      <c r="R247" s="149">
        <f>IFERROR(SUMPRODUCT((Price_Catalogue_Indexation!$O$5:$AS$5=Fichier_de_calcul!R$4)*(Price_Catalogue_Indexation!$O$6:$AS$6=Fichier_de_calcul!$L247)*(Price_Catalogue_Indexation!$O$7:$AS$7=Fichier_de_calcul!$M247)*(Price_Catalogue_Indexation!$A$14:$A$219=Fichier_de_calcul!$O247)*(Price_Catalogue_Indexation!$C$14:$C$219=Fichier_de_calcul!$N247)*(Price_Catalogue_Indexation!$O$14:$AS$219)),0)</f>
        <v>259992.2136</v>
      </c>
      <c r="S247" s="149">
        <f>IFERROR(SUMPRODUCT((Price_Catalogue_Indexation!$O$5:$AS$5=Fichier_de_calcul!S$4)*(Price_Catalogue_Indexation!$O$6:$AS$6=Fichier_de_calcul!$L247)*(Price_Catalogue_Indexation!$O$7:$AS$7=Fichier_de_calcul!$M247)*(Price_Catalogue_Indexation!$A$14:$A$219=Fichier_de_calcul!$O247)*(Price_Catalogue_Indexation!$C$14:$C$219=Fichier_de_calcul!$N247)*(Price_Catalogue_Indexation!$O$14:$AS$219)),0)</f>
        <v>182873.6642</v>
      </c>
      <c r="T247" s="150"/>
      <c r="U247" s="149">
        <f>IF(E247="YES",'Autres_hypothèses'!$E$3,0)</f>
        <v>26225.58067</v>
      </c>
      <c r="V247" s="149">
        <f>IF(J247="YES",'Autres_hypothèses'!$E$4,0)</f>
        <v>75000</v>
      </c>
      <c r="W247" s="149"/>
      <c r="X247" s="151">
        <f>S247*Facture_pour_Orange!$K$142+Fichier_de_calcul!Q247*Facture_pour_Orange!$K$144+Fichier_de_calcul!U247*Facture_pour_Orange!$K$172</f>
        <v>-15685.08997</v>
      </c>
      <c r="Y247" s="152"/>
      <c r="Z247" s="151">
        <f t="shared" si="2"/>
        <v>571462.5545</v>
      </c>
      <c r="AA247" s="149">
        <f t="shared" si="3"/>
        <v>102863.2598</v>
      </c>
      <c r="AB247" s="149">
        <f t="shared" si="4"/>
        <v>674325.8143</v>
      </c>
      <c r="AC247" s="150"/>
      <c r="AD247" s="153"/>
      <c r="AE247" s="154"/>
      <c r="AF247" s="155">
        <v>43646.0</v>
      </c>
      <c r="AG247" s="155">
        <v>43617.0</v>
      </c>
      <c r="AH247" s="160">
        <v>1.0</v>
      </c>
      <c r="AI247" s="155"/>
      <c r="AJ247" s="155">
        <v>43619.0</v>
      </c>
      <c r="AK247" s="169">
        <v>0.9</v>
      </c>
      <c r="AL247" s="155">
        <v>43655.0</v>
      </c>
      <c r="AM247" s="162">
        <v>1.8</v>
      </c>
      <c r="AN247" s="155">
        <v>43708.0</v>
      </c>
      <c r="AO247" s="158"/>
      <c r="AP247" s="158"/>
      <c r="AQ247" s="158"/>
      <c r="AR247" s="152"/>
      <c r="AS247" s="152"/>
      <c r="AT247" s="152"/>
      <c r="AU247" s="152"/>
      <c r="AV247" s="152"/>
      <c r="AW247" s="152"/>
      <c r="AX247" s="152"/>
      <c r="AY247" s="152"/>
      <c r="AZ247" s="152"/>
      <c r="BA247" s="152"/>
      <c r="BB247" s="152"/>
      <c r="BC247" s="152"/>
      <c r="BD247" s="152"/>
      <c r="BE247" s="152"/>
      <c r="BF247" s="152"/>
      <c r="BG247" s="152"/>
      <c r="BH247" s="152"/>
      <c r="BI247" s="152"/>
      <c r="BJ247" s="152"/>
      <c r="BK247" s="152"/>
    </row>
    <row r="248" ht="10.5" customHeight="1">
      <c r="A248" s="144">
        <v>244.0</v>
      </c>
      <c r="B248" s="144" t="s">
        <v>799</v>
      </c>
      <c r="C248" s="144" t="s">
        <v>800</v>
      </c>
      <c r="D248" s="159" t="s">
        <v>801</v>
      </c>
      <c r="E248" s="146" t="s">
        <v>0</v>
      </c>
      <c r="F248" s="147"/>
      <c r="G248" s="161" t="s">
        <v>137</v>
      </c>
      <c r="H248" s="149" t="s">
        <v>0</v>
      </c>
      <c r="I248" s="149" t="s">
        <v>138</v>
      </c>
      <c r="J248" s="149" t="s">
        <v>0</v>
      </c>
      <c r="K248" s="149" t="s">
        <v>111</v>
      </c>
      <c r="L248" s="149" t="s">
        <v>38</v>
      </c>
      <c r="M248" s="149" t="s">
        <v>42</v>
      </c>
      <c r="N248" s="149">
        <v>3500.0</v>
      </c>
      <c r="O248" s="149" t="s">
        <v>27</v>
      </c>
      <c r="P248" s="150"/>
      <c r="Q248" s="149">
        <f>IFERROR(SUMPRODUCT((Price_Catalogue_Indexation!$O$5:$AS$5=Fichier_de_calcul!Q$4)*(Price_Catalogue_Indexation!$O$6:$AS$6=Fichier_de_calcul!$L248)*(Price_Catalogue_Indexation!$O$7:$AS$7=Fichier_de_calcul!$M248)*(Price_Catalogue_Indexation!$A$14:$A$219=Fichier_de_calcul!$O248)*(Price_Catalogue_Indexation!$C$14:$C$219=Fichier_de_calcul!$N248)*(Price_Catalogue_Indexation!$O$14:$AS$219)),0)</f>
        <v>43056.18596</v>
      </c>
      <c r="R248" s="149">
        <f>IFERROR(SUMPRODUCT((Price_Catalogue_Indexation!$O$5:$AS$5=Fichier_de_calcul!R$4)*(Price_Catalogue_Indexation!$O$6:$AS$6=Fichier_de_calcul!$L248)*(Price_Catalogue_Indexation!$O$7:$AS$7=Fichier_de_calcul!$M248)*(Price_Catalogue_Indexation!$A$14:$A$219=Fichier_de_calcul!$O248)*(Price_Catalogue_Indexation!$C$14:$C$219=Fichier_de_calcul!$N248)*(Price_Catalogue_Indexation!$O$14:$AS$219)),0)</f>
        <v>259992.2136</v>
      </c>
      <c r="S248" s="149">
        <f>IFERROR(SUMPRODUCT((Price_Catalogue_Indexation!$O$5:$AS$5=Fichier_de_calcul!S$4)*(Price_Catalogue_Indexation!$O$6:$AS$6=Fichier_de_calcul!$L248)*(Price_Catalogue_Indexation!$O$7:$AS$7=Fichier_de_calcul!$M248)*(Price_Catalogue_Indexation!$A$14:$A$219=Fichier_de_calcul!$O248)*(Price_Catalogue_Indexation!$C$14:$C$219=Fichier_de_calcul!$N248)*(Price_Catalogue_Indexation!$O$14:$AS$219)),0)</f>
        <v>182873.6642</v>
      </c>
      <c r="T248" s="150"/>
      <c r="U248" s="149">
        <f>IF(E248="YES",'Autres_hypothèses'!$E$3,0)</f>
        <v>26225.58067</v>
      </c>
      <c r="V248" s="149">
        <f>IF(J248="YES",'Autres_hypothèses'!$E$4,0)</f>
        <v>75000</v>
      </c>
      <c r="W248" s="149"/>
      <c r="X248" s="151">
        <f>S248*Facture_pour_Orange!$K$142+Fichier_de_calcul!Q248*Facture_pour_Orange!$K$144+Fichier_de_calcul!U248*Facture_pour_Orange!$K$172</f>
        <v>-15685.08997</v>
      </c>
      <c r="Y248" s="152"/>
      <c r="Z248" s="151">
        <f t="shared" si="2"/>
        <v>571462.5545</v>
      </c>
      <c r="AA248" s="149">
        <f t="shared" si="3"/>
        <v>102863.2598</v>
      </c>
      <c r="AB248" s="149">
        <f t="shared" si="4"/>
        <v>674325.8143</v>
      </c>
      <c r="AC248" s="150"/>
      <c r="AD248" s="153"/>
      <c r="AE248" s="154"/>
      <c r="AF248" s="155">
        <v>43708.0</v>
      </c>
      <c r="AG248" s="155">
        <v>43532.0</v>
      </c>
      <c r="AH248" s="166">
        <v>5.9</v>
      </c>
      <c r="AI248" s="155"/>
      <c r="AJ248" s="155">
        <v>43619.0</v>
      </c>
      <c r="AK248" s="169">
        <v>2.966666666666667</v>
      </c>
      <c r="AL248" s="155">
        <v>43651.0</v>
      </c>
      <c r="AM248" s="162">
        <v>1.9333333333333333</v>
      </c>
      <c r="AN248" s="155">
        <v>43708.0</v>
      </c>
      <c r="AO248" s="158"/>
      <c r="AP248" s="158"/>
      <c r="AQ248" s="158"/>
      <c r="AR248" s="152"/>
      <c r="AS248" s="152"/>
      <c r="AT248" s="152"/>
      <c r="AU248" s="152"/>
      <c r="AV248" s="152"/>
      <c r="AW248" s="152"/>
      <c r="AX248" s="152"/>
      <c r="AY248" s="152"/>
      <c r="AZ248" s="152"/>
      <c r="BA248" s="152"/>
      <c r="BB248" s="152"/>
      <c r="BC248" s="152"/>
      <c r="BD248" s="152"/>
      <c r="BE248" s="152"/>
      <c r="BF248" s="152"/>
      <c r="BG248" s="152"/>
      <c r="BH248" s="152"/>
      <c r="BI248" s="152"/>
      <c r="BJ248" s="152"/>
      <c r="BK248" s="152"/>
    </row>
    <row r="249" ht="10.5" customHeight="1">
      <c r="A249" s="144">
        <v>245.0</v>
      </c>
      <c r="B249" s="144" t="s">
        <v>802</v>
      </c>
      <c r="C249" s="144" t="s">
        <v>803</v>
      </c>
      <c r="D249" s="145" t="s">
        <v>804</v>
      </c>
      <c r="E249" s="146" t="s">
        <v>0</v>
      </c>
      <c r="F249" s="147"/>
      <c r="G249" s="161" t="s">
        <v>137</v>
      </c>
      <c r="H249" s="149" t="s">
        <v>0</v>
      </c>
      <c r="I249" s="149" t="s">
        <v>138</v>
      </c>
      <c r="J249" s="149" t="s">
        <v>0</v>
      </c>
      <c r="K249" s="149" t="s">
        <v>111</v>
      </c>
      <c r="L249" s="149" t="s">
        <v>38</v>
      </c>
      <c r="M249" s="149" t="s">
        <v>42</v>
      </c>
      <c r="N249" s="149">
        <v>3500.0</v>
      </c>
      <c r="O249" s="149" t="s">
        <v>30</v>
      </c>
      <c r="P249" s="150"/>
      <c r="Q249" s="149">
        <f>IFERROR(SUMPRODUCT((Price_Catalogue_Indexation!$O$5:$AS$5=Fichier_de_calcul!Q$4)*(Price_Catalogue_Indexation!$O$6:$AS$6=Fichier_de_calcul!$L249)*(Price_Catalogue_Indexation!$O$7:$AS$7=Fichier_de_calcul!$M249)*(Price_Catalogue_Indexation!$A$14:$A$219=Fichier_de_calcul!$O249)*(Price_Catalogue_Indexation!$C$14:$C$219=Fichier_de_calcul!$N249)*(Price_Catalogue_Indexation!$O$14:$AS$219)),0)</f>
        <v>43777.60888</v>
      </c>
      <c r="R249" s="149">
        <v>0.0</v>
      </c>
      <c r="S249" s="149">
        <f>IFERROR(SUMPRODUCT((Price_Catalogue_Indexation!$O$5:$AS$5=Fichier_de_calcul!S$4)*(Price_Catalogue_Indexation!$O$6:$AS$6=Fichier_de_calcul!$L249)*(Price_Catalogue_Indexation!$O$7:$AS$7=Fichier_de_calcul!$M249)*(Price_Catalogue_Indexation!$A$14:$A$219=Fichier_de_calcul!$O249)*(Price_Catalogue_Indexation!$C$14:$C$219=Fichier_de_calcul!$N249)*(Price_Catalogue_Indexation!$O$14:$AS$219)),0)</f>
        <v>247960.634</v>
      </c>
      <c r="T249" s="150"/>
      <c r="U249" s="149">
        <f>IF(E249="YES",'Autres_hypothèses'!$E$3,0)</f>
        <v>26225.58067</v>
      </c>
      <c r="V249" s="149">
        <f>IF(J249="YES",'Autres_hypothèses'!$E$4,0)</f>
        <v>75000</v>
      </c>
      <c r="W249" s="149"/>
      <c r="X249" s="151">
        <f>S249*Facture_pour_Orange!$K$142+Fichier_de_calcul!Q249*Facture_pour_Orange!$K$144+Fichier_de_calcul!U249*Facture_pour_Orange!$K$172</f>
        <v>-16480.24425</v>
      </c>
      <c r="Y249" s="152"/>
      <c r="Z249" s="151">
        <f t="shared" si="2"/>
        <v>376483.5793</v>
      </c>
      <c r="AA249" s="149">
        <f t="shared" si="3"/>
        <v>67767.04428</v>
      </c>
      <c r="AB249" s="149">
        <f t="shared" si="4"/>
        <v>444250.6236</v>
      </c>
      <c r="AC249" s="150"/>
      <c r="AD249" s="164" t="s">
        <v>542</v>
      </c>
      <c r="AE249" s="154"/>
      <c r="AF249" s="155">
        <v>43646.0</v>
      </c>
      <c r="AG249" s="155">
        <v>43617.0</v>
      </c>
      <c r="AH249" s="160">
        <v>1.0</v>
      </c>
      <c r="AI249" s="155"/>
      <c r="AJ249" s="155">
        <v>43620.0</v>
      </c>
      <c r="AK249" s="169">
        <v>0.8666666666666667</v>
      </c>
      <c r="AL249" s="155">
        <v>43647.0</v>
      </c>
      <c r="AM249" s="162">
        <v>2.066666666666667</v>
      </c>
      <c r="AN249" s="155">
        <v>43708.0</v>
      </c>
      <c r="AO249" s="158"/>
      <c r="AP249" s="158"/>
      <c r="AQ249" s="158"/>
      <c r="AR249" s="152"/>
      <c r="AS249" s="152"/>
      <c r="AT249" s="152"/>
      <c r="AU249" s="152"/>
      <c r="AV249" s="152"/>
      <c r="AW249" s="152"/>
      <c r="AX249" s="152"/>
      <c r="AY249" s="152"/>
      <c r="AZ249" s="152"/>
      <c r="BA249" s="152"/>
      <c r="BB249" s="152"/>
      <c r="BC249" s="152"/>
      <c r="BD249" s="152"/>
      <c r="BE249" s="152"/>
      <c r="BF249" s="152"/>
      <c r="BG249" s="152"/>
      <c r="BH249" s="152"/>
      <c r="BI249" s="152"/>
      <c r="BJ249" s="152"/>
      <c r="BK249" s="152"/>
    </row>
    <row r="250" ht="10.5" customHeight="1">
      <c r="A250" s="144">
        <v>246.0</v>
      </c>
      <c r="B250" s="144" t="s">
        <v>805</v>
      </c>
      <c r="C250" s="144" t="s">
        <v>806</v>
      </c>
      <c r="D250" s="159" t="s">
        <v>807</v>
      </c>
      <c r="E250" s="146" t="s">
        <v>0</v>
      </c>
      <c r="F250" s="147"/>
      <c r="G250" s="161" t="s">
        <v>137</v>
      </c>
      <c r="H250" s="149" t="s">
        <v>0</v>
      </c>
      <c r="I250" s="149" t="s">
        <v>138</v>
      </c>
      <c r="J250" s="149" t="s">
        <v>0</v>
      </c>
      <c r="K250" s="149" t="s">
        <v>111</v>
      </c>
      <c r="L250" s="149" t="s">
        <v>38</v>
      </c>
      <c r="M250" s="149" t="s">
        <v>42</v>
      </c>
      <c r="N250" s="149">
        <v>3500.0</v>
      </c>
      <c r="O250" s="149" t="s">
        <v>27</v>
      </c>
      <c r="P250" s="150"/>
      <c r="Q250" s="149">
        <f>IFERROR(SUMPRODUCT((Price_Catalogue_Indexation!$O$5:$AS$5=Fichier_de_calcul!Q$4)*(Price_Catalogue_Indexation!$O$6:$AS$6=Fichier_de_calcul!$L250)*(Price_Catalogue_Indexation!$O$7:$AS$7=Fichier_de_calcul!$M250)*(Price_Catalogue_Indexation!$A$14:$A$219=Fichier_de_calcul!$O250)*(Price_Catalogue_Indexation!$C$14:$C$219=Fichier_de_calcul!$N250)*(Price_Catalogue_Indexation!$O$14:$AS$219)),0)</f>
        <v>43056.18596</v>
      </c>
      <c r="R250" s="149">
        <f>IFERROR(SUMPRODUCT((Price_Catalogue_Indexation!$O$5:$AS$5=Fichier_de_calcul!R$4)*(Price_Catalogue_Indexation!$O$6:$AS$6=Fichier_de_calcul!$L250)*(Price_Catalogue_Indexation!$O$7:$AS$7=Fichier_de_calcul!$M250)*(Price_Catalogue_Indexation!$A$14:$A$219=Fichier_de_calcul!$O250)*(Price_Catalogue_Indexation!$C$14:$C$219=Fichier_de_calcul!$N250)*(Price_Catalogue_Indexation!$O$14:$AS$219)),0)</f>
        <v>259992.2136</v>
      </c>
      <c r="S250" s="149">
        <f>IFERROR(SUMPRODUCT((Price_Catalogue_Indexation!$O$5:$AS$5=Fichier_de_calcul!S$4)*(Price_Catalogue_Indexation!$O$6:$AS$6=Fichier_de_calcul!$L250)*(Price_Catalogue_Indexation!$O$7:$AS$7=Fichier_de_calcul!$M250)*(Price_Catalogue_Indexation!$A$14:$A$219=Fichier_de_calcul!$O250)*(Price_Catalogue_Indexation!$C$14:$C$219=Fichier_de_calcul!$N250)*(Price_Catalogue_Indexation!$O$14:$AS$219)),0)</f>
        <v>182873.6642</v>
      </c>
      <c r="T250" s="150"/>
      <c r="U250" s="149">
        <f>IF(E250="YES",'Autres_hypothèses'!$E$3,0)</f>
        <v>26225.58067</v>
      </c>
      <c r="V250" s="149">
        <f>IF(J250="YES",'Autres_hypothèses'!$E$4,0)</f>
        <v>75000</v>
      </c>
      <c r="W250" s="149"/>
      <c r="X250" s="151">
        <f>S250*Facture_pour_Orange!$K$142+Fichier_de_calcul!Q250*Facture_pour_Orange!$K$144+Fichier_de_calcul!U250*Facture_pour_Orange!$K$172</f>
        <v>-15685.08997</v>
      </c>
      <c r="Y250" s="152"/>
      <c r="Z250" s="151">
        <f t="shared" si="2"/>
        <v>571462.5545</v>
      </c>
      <c r="AA250" s="149">
        <f t="shared" si="3"/>
        <v>102863.2598</v>
      </c>
      <c r="AB250" s="149">
        <f t="shared" si="4"/>
        <v>674325.8143</v>
      </c>
      <c r="AC250" s="150"/>
      <c r="AD250" s="153"/>
      <c r="AE250" s="154"/>
      <c r="AF250" s="155">
        <v>43646.0</v>
      </c>
      <c r="AG250" s="155">
        <v>43617.0</v>
      </c>
      <c r="AH250" s="160">
        <v>1.0</v>
      </c>
      <c r="AI250" s="155"/>
      <c r="AJ250" s="155">
        <v>43641.0</v>
      </c>
      <c r="AK250" s="169">
        <v>0.16666666666666666</v>
      </c>
      <c r="AL250" s="155">
        <v>43686.0</v>
      </c>
      <c r="AM250" s="162">
        <v>0.7666666666666667</v>
      </c>
      <c r="AN250" s="155">
        <v>43708.0</v>
      </c>
      <c r="AO250" s="158"/>
      <c r="AP250" s="158"/>
      <c r="AQ250" s="158"/>
      <c r="AR250" s="152"/>
      <c r="AS250" s="152"/>
      <c r="AT250" s="152"/>
      <c r="AU250" s="152"/>
      <c r="AV250" s="152"/>
      <c r="AW250" s="152"/>
      <c r="AX250" s="152"/>
      <c r="AY250" s="152"/>
      <c r="AZ250" s="152"/>
      <c r="BA250" s="152"/>
      <c r="BB250" s="152"/>
      <c r="BC250" s="152"/>
      <c r="BD250" s="152"/>
      <c r="BE250" s="152"/>
      <c r="BF250" s="152"/>
      <c r="BG250" s="152"/>
      <c r="BH250" s="152"/>
      <c r="BI250" s="152"/>
      <c r="BJ250" s="152"/>
      <c r="BK250" s="152"/>
    </row>
    <row r="251" ht="10.5" customHeight="1">
      <c r="A251" s="144">
        <v>247.0</v>
      </c>
      <c r="B251" s="144" t="s">
        <v>808</v>
      </c>
      <c r="C251" s="144" t="s">
        <v>809</v>
      </c>
      <c r="D251" s="159" t="s">
        <v>810</v>
      </c>
      <c r="E251" s="146" t="s">
        <v>0</v>
      </c>
      <c r="F251" s="147"/>
      <c r="G251" s="161" t="s">
        <v>137</v>
      </c>
      <c r="H251" s="149" t="s">
        <v>0</v>
      </c>
      <c r="I251" s="149" t="s">
        <v>138</v>
      </c>
      <c r="J251" s="149" t="s">
        <v>0</v>
      </c>
      <c r="K251" s="149" t="s">
        <v>111</v>
      </c>
      <c r="L251" s="149" t="s">
        <v>38</v>
      </c>
      <c r="M251" s="149" t="s">
        <v>42</v>
      </c>
      <c r="N251" s="149">
        <v>3500.0</v>
      </c>
      <c r="O251" s="149" t="s">
        <v>27</v>
      </c>
      <c r="P251" s="150"/>
      <c r="Q251" s="149">
        <f>IFERROR(SUMPRODUCT((Price_Catalogue_Indexation!$O$5:$AS$5=Fichier_de_calcul!Q$4)*(Price_Catalogue_Indexation!$O$6:$AS$6=Fichier_de_calcul!$L251)*(Price_Catalogue_Indexation!$O$7:$AS$7=Fichier_de_calcul!$M251)*(Price_Catalogue_Indexation!$A$14:$A$219=Fichier_de_calcul!$O251)*(Price_Catalogue_Indexation!$C$14:$C$219=Fichier_de_calcul!$N251)*(Price_Catalogue_Indexation!$O$14:$AS$219)),0)</f>
        <v>43056.18596</v>
      </c>
      <c r="R251" s="149">
        <f>IFERROR(SUMPRODUCT((Price_Catalogue_Indexation!$O$5:$AS$5=Fichier_de_calcul!R$4)*(Price_Catalogue_Indexation!$O$6:$AS$6=Fichier_de_calcul!$L251)*(Price_Catalogue_Indexation!$O$7:$AS$7=Fichier_de_calcul!$M251)*(Price_Catalogue_Indexation!$A$14:$A$219=Fichier_de_calcul!$O251)*(Price_Catalogue_Indexation!$C$14:$C$219=Fichier_de_calcul!$N251)*(Price_Catalogue_Indexation!$O$14:$AS$219)),0)</f>
        <v>259992.2136</v>
      </c>
      <c r="S251" s="149">
        <f>IFERROR(SUMPRODUCT((Price_Catalogue_Indexation!$O$5:$AS$5=Fichier_de_calcul!S$4)*(Price_Catalogue_Indexation!$O$6:$AS$6=Fichier_de_calcul!$L251)*(Price_Catalogue_Indexation!$O$7:$AS$7=Fichier_de_calcul!$M251)*(Price_Catalogue_Indexation!$A$14:$A$219=Fichier_de_calcul!$O251)*(Price_Catalogue_Indexation!$C$14:$C$219=Fichier_de_calcul!$N251)*(Price_Catalogue_Indexation!$O$14:$AS$219)),0)</f>
        <v>182873.6642</v>
      </c>
      <c r="T251" s="150"/>
      <c r="U251" s="149">
        <f>IF(E251="YES",'Autres_hypothèses'!$E$3,0)</f>
        <v>26225.58067</v>
      </c>
      <c r="V251" s="149">
        <f>IF(J251="YES",'Autres_hypothèses'!$E$4,0)</f>
        <v>75000</v>
      </c>
      <c r="W251" s="149"/>
      <c r="X251" s="151">
        <f>S251*Facture_pour_Orange!$K$142+Fichier_de_calcul!Q251*Facture_pour_Orange!$K$144+Fichier_de_calcul!U251*Facture_pour_Orange!$K$172</f>
        <v>-15685.08997</v>
      </c>
      <c r="Y251" s="152"/>
      <c r="Z251" s="151">
        <f t="shared" si="2"/>
        <v>571462.5545</v>
      </c>
      <c r="AA251" s="149">
        <f t="shared" si="3"/>
        <v>102863.2598</v>
      </c>
      <c r="AB251" s="149">
        <f t="shared" si="4"/>
        <v>674325.8143</v>
      </c>
      <c r="AC251" s="150"/>
      <c r="AD251" s="153"/>
      <c r="AE251" s="154"/>
      <c r="AF251" s="155">
        <v>43646.0</v>
      </c>
      <c r="AG251" s="155">
        <v>43617.0</v>
      </c>
      <c r="AH251" s="160">
        <v>1.0</v>
      </c>
      <c r="AI251" s="155"/>
      <c r="AJ251" s="155">
        <v>43641.0</v>
      </c>
      <c r="AK251" s="169">
        <v>0.166666666666667</v>
      </c>
      <c r="AL251" s="155">
        <v>43663.0</v>
      </c>
      <c r="AM251" s="162">
        <v>1.5333333333333334</v>
      </c>
      <c r="AN251" s="155">
        <v>43708.0</v>
      </c>
      <c r="AO251" s="158"/>
      <c r="AP251" s="158"/>
      <c r="AQ251" s="158"/>
      <c r="AR251" s="152"/>
      <c r="AS251" s="152"/>
      <c r="AT251" s="152"/>
      <c r="AU251" s="152"/>
      <c r="AV251" s="152"/>
      <c r="AW251" s="152"/>
      <c r="AX251" s="152"/>
      <c r="AY251" s="152"/>
      <c r="AZ251" s="152"/>
      <c r="BA251" s="152"/>
      <c r="BB251" s="152"/>
      <c r="BC251" s="152"/>
      <c r="BD251" s="152"/>
      <c r="BE251" s="152"/>
      <c r="BF251" s="152"/>
      <c r="BG251" s="152"/>
      <c r="BH251" s="152"/>
      <c r="BI251" s="152"/>
      <c r="BJ251" s="152"/>
      <c r="BK251" s="152"/>
    </row>
    <row r="252" ht="10.5" customHeight="1">
      <c r="A252" s="144">
        <v>248.0</v>
      </c>
      <c r="B252" s="144" t="s">
        <v>811</v>
      </c>
      <c r="C252" s="144" t="s">
        <v>812</v>
      </c>
      <c r="D252" s="145" t="s">
        <v>813</v>
      </c>
      <c r="E252" s="146" t="s">
        <v>0</v>
      </c>
      <c r="F252" s="147"/>
      <c r="G252" s="161" t="s">
        <v>137</v>
      </c>
      <c r="H252" s="149" t="s">
        <v>0</v>
      </c>
      <c r="I252" s="149" t="s">
        <v>138</v>
      </c>
      <c r="J252" s="149" t="s">
        <v>0</v>
      </c>
      <c r="K252" s="149" t="s">
        <v>111</v>
      </c>
      <c r="L252" s="149" t="s">
        <v>38</v>
      </c>
      <c r="M252" s="149" t="s">
        <v>42</v>
      </c>
      <c r="N252" s="149">
        <v>3500.0</v>
      </c>
      <c r="O252" s="149" t="s">
        <v>27</v>
      </c>
      <c r="P252" s="150"/>
      <c r="Q252" s="149">
        <f>IFERROR(SUMPRODUCT((Price_Catalogue_Indexation!$O$5:$AS$5=Fichier_de_calcul!Q$4)*(Price_Catalogue_Indexation!$O$6:$AS$6=Fichier_de_calcul!$L252)*(Price_Catalogue_Indexation!$O$7:$AS$7=Fichier_de_calcul!$M252)*(Price_Catalogue_Indexation!$A$14:$A$219=Fichier_de_calcul!$O252)*(Price_Catalogue_Indexation!$C$14:$C$219=Fichier_de_calcul!$N252)*(Price_Catalogue_Indexation!$O$14:$AS$219)),0)</f>
        <v>43056.18596</v>
      </c>
      <c r="R252" s="149">
        <f>IFERROR(SUMPRODUCT((Price_Catalogue_Indexation!$O$5:$AS$5=Fichier_de_calcul!R$4)*(Price_Catalogue_Indexation!$O$6:$AS$6=Fichier_de_calcul!$L252)*(Price_Catalogue_Indexation!$O$7:$AS$7=Fichier_de_calcul!$M252)*(Price_Catalogue_Indexation!$A$14:$A$219=Fichier_de_calcul!$O252)*(Price_Catalogue_Indexation!$C$14:$C$219=Fichier_de_calcul!$N252)*(Price_Catalogue_Indexation!$O$14:$AS$219)),0)</f>
        <v>259992.2136</v>
      </c>
      <c r="S252" s="149">
        <f>IFERROR(SUMPRODUCT((Price_Catalogue_Indexation!$O$5:$AS$5=Fichier_de_calcul!S$4)*(Price_Catalogue_Indexation!$O$6:$AS$6=Fichier_de_calcul!$L252)*(Price_Catalogue_Indexation!$O$7:$AS$7=Fichier_de_calcul!$M252)*(Price_Catalogue_Indexation!$A$14:$A$219=Fichier_de_calcul!$O252)*(Price_Catalogue_Indexation!$C$14:$C$219=Fichier_de_calcul!$N252)*(Price_Catalogue_Indexation!$O$14:$AS$219)),0)</f>
        <v>182873.6642</v>
      </c>
      <c r="T252" s="150"/>
      <c r="U252" s="149">
        <f>IF(E252="YES",'Autres_hypothèses'!$E$3,0)</f>
        <v>26225.58067</v>
      </c>
      <c r="V252" s="149">
        <f>IF(J252="YES",'Autres_hypothèses'!$E$4,0)</f>
        <v>75000</v>
      </c>
      <c r="W252" s="149"/>
      <c r="X252" s="151">
        <f>S252*Facture_pour_Orange!$K$142+Fichier_de_calcul!Q252*Facture_pour_Orange!$K$144+Fichier_de_calcul!U252*Facture_pour_Orange!$K$172</f>
        <v>-15685.08997</v>
      </c>
      <c r="Y252" s="152"/>
      <c r="Z252" s="151">
        <f t="shared" si="2"/>
        <v>571462.5545</v>
      </c>
      <c r="AA252" s="149">
        <f t="shared" si="3"/>
        <v>102863.2598</v>
      </c>
      <c r="AB252" s="149">
        <f t="shared" si="4"/>
        <v>674325.8143</v>
      </c>
      <c r="AC252" s="150"/>
      <c r="AD252" s="153"/>
      <c r="AE252" s="154"/>
      <c r="AF252" s="155">
        <v>43646.0</v>
      </c>
      <c r="AG252" s="155">
        <v>43617.0</v>
      </c>
      <c r="AH252" s="160">
        <v>1.0</v>
      </c>
      <c r="AI252" s="155"/>
      <c r="AJ252" s="155">
        <v>43615.0</v>
      </c>
      <c r="AK252" s="169">
        <v>1.0333333333333334</v>
      </c>
      <c r="AL252" s="155">
        <v>43664.0</v>
      </c>
      <c r="AM252" s="162">
        <v>1.5</v>
      </c>
      <c r="AN252" s="155">
        <v>43708.0</v>
      </c>
      <c r="AO252" s="158"/>
      <c r="AP252" s="158"/>
      <c r="AQ252" s="158"/>
      <c r="AR252" s="152"/>
      <c r="AS252" s="152"/>
      <c r="AT252" s="152"/>
      <c r="AU252" s="152"/>
      <c r="AV252" s="152"/>
      <c r="AW252" s="152"/>
      <c r="AX252" s="152"/>
      <c r="AY252" s="152"/>
      <c r="AZ252" s="152"/>
      <c r="BA252" s="152"/>
      <c r="BB252" s="152"/>
      <c r="BC252" s="152"/>
      <c r="BD252" s="152"/>
      <c r="BE252" s="152"/>
      <c r="BF252" s="152"/>
      <c r="BG252" s="152"/>
      <c r="BH252" s="152"/>
      <c r="BI252" s="152"/>
      <c r="BJ252" s="152"/>
      <c r="BK252" s="152"/>
    </row>
    <row r="253" ht="10.5" customHeight="1">
      <c r="A253" s="144">
        <v>249.0</v>
      </c>
      <c r="B253" s="144" t="s">
        <v>814</v>
      </c>
      <c r="C253" s="144" t="s">
        <v>815</v>
      </c>
      <c r="D253" s="159" t="s">
        <v>816</v>
      </c>
      <c r="E253" s="146" t="s">
        <v>0</v>
      </c>
      <c r="F253" s="147"/>
      <c r="G253" s="161" t="s">
        <v>137</v>
      </c>
      <c r="H253" s="149" t="s">
        <v>0</v>
      </c>
      <c r="I253" s="149" t="s">
        <v>138</v>
      </c>
      <c r="J253" s="149" t="s">
        <v>0</v>
      </c>
      <c r="K253" s="149" t="s">
        <v>111</v>
      </c>
      <c r="L253" s="149" t="s">
        <v>38</v>
      </c>
      <c r="M253" s="149" t="s">
        <v>42</v>
      </c>
      <c r="N253" s="149">
        <v>3500.0</v>
      </c>
      <c r="O253" s="149" t="s">
        <v>30</v>
      </c>
      <c r="P253" s="150"/>
      <c r="Q253" s="149">
        <f>IFERROR(SUMPRODUCT((Price_Catalogue_Indexation!$O$5:$AS$5=Fichier_de_calcul!Q$4)*(Price_Catalogue_Indexation!$O$6:$AS$6=Fichier_de_calcul!$L253)*(Price_Catalogue_Indexation!$O$7:$AS$7=Fichier_de_calcul!$M253)*(Price_Catalogue_Indexation!$A$14:$A$219=Fichier_de_calcul!$O253)*(Price_Catalogue_Indexation!$C$14:$C$219=Fichier_de_calcul!$N253)*(Price_Catalogue_Indexation!$O$14:$AS$219)),0)</f>
        <v>43777.60888</v>
      </c>
      <c r="R253" s="149">
        <f>IFERROR(SUMPRODUCT((Price_Catalogue_Indexation!$O$5:$AS$5=Fichier_de_calcul!R$4)*(Price_Catalogue_Indexation!$O$6:$AS$6=Fichier_de_calcul!$L253)*(Price_Catalogue_Indexation!$O$7:$AS$7=Fichier_de_calcul!$M253)*(Price_Catalogue_Indexation!$A$14:$A$219=Fichier_de_calcul!$O253)*(Price_Catalogue_Indexation!$C$14:$C$219=Fichier_de_calcul!$N253)*(Price_Catalogue_Indexation!$O$14:$AS$219)),0)</f>
        <v>260356.9553</v>
      </c>
      <c r="S253" s="149">
        <f>IFERROR(SUMPRODUCT((Price_Catalogue_Indexation!$O$5:$AS$5=Fichier_de_calcul!S$4)*(Price_Catalogue_Indexation!$O$6:$AS$6=Fichier_de_calcul!$L253)*(Price_Catalogue_Indexation!$O$7:$AS$7=Fichier_de_calcul!$M253)*(Price_Catalogue_Indexation!$A$14:$A$219=Fichier_de_calcul!$O253)*(Price_Catalogue_Indexation!$C$14:$C$219=Fichier_de_calcul!$N253)*(Price_Catalogue_Indexation!$O$14:$AS$219)),0)</f>
        <v>247960.634</v>
      </c>
      <c r="T253" s="150"/>
      <c r="U253" s="149">
        <f>IF(E253="YES",'Autres_hypothèses'!$E$3,0)</f>
        <v>26225.58067</v>
      </c>
      <c r="V253" s="149">
        <f>IF(J253="YES",'Autres_hypothèses'!$E$4,0)</f>
        <v>75000</v>
      </c>
      <c r="W253" s="149"/>
      <c r="X253" s="151">
        <f>S253*Facture_pour_Orange!$K$142+Fichier_de_calcul!Q253*Facture_pour_Orange!$K$144+Fichier_de_calcul!U253*Facture_pour_Orange!$K$172</f>
        <v>-16480.24425</v>
      </c>
      <c r="Y253" s="152"/>
      <c r="Z253" s="151">
        <f t="shared" si="2"/>
        <v>636840.5346</v>
      </c>
      <c r="AA253" s="149">
        <f t="shared" si="3"/>
        <v>114631.2962</v>
      </c>
      <c r="AB253" s="149">
        <f t="shared" si="4"/>
        <v>751471.8308</v>
      </c>
      <c r="AC253" s="150"/>
      <c r="AD253" s="153"/>
      <c r="AE253" s="154"/>
      <c r="AF253" s="155">
        <v>43646.0</v>
      </c>
      <c r="AG253" s="155">
        <v>43617.0</v>
      </c>
      <c r="AH253" s="160">
        <v>1.0</v>
      </c>
      <c r="AI253" s="155"/>
      <c r="AJ253" s="155">
        <v>43628.0</v>
      </c>
      <c r="AK253" s="169">
        <v>0.6</v>
      </c>
      <c r="AL253" s="155">
        <v>43686.0</v>
      </c>
      <c r="AM253" s="162">
        <v>0.7666666666666667</v>
      </c>
      <c r="AN253" s="155">
        <v>43708.0</v>
      </c>
      <c r="AO253" s="158"/>
      <c r="AP253" s="158"/>
      <c r="AQ253" s="158"/>
      <c r="AR253" s="152"/>
      <c r="AS253" s="152"/>
      <c r="AT253" s="152"/>
      <c r="AU253" s="152"/>
      <c r="AV253" s="152"/>
      <c r="AW253" s="152"/>
      <c r="AX253" s="152"/>
      <c r="AY253" s="152"/>
      <c r="AZ253" s="152"/>
      <c r="BA253" s="152"/>
      <c r="BB253" s="152"/>
      <c r="BC253" s="152"/>
      <c r="BD253" s="152"/>
      <c r="BE253" s="152"/>
      <c r="BF253" s="152"/>
      <c r="BG253" s="152"/>
      <c r="BH253" s="152"/>
      <c r="BI253" s="152"/>
      <c r="BJ253" s="152"/>
      <c r="BK253" s="152"/>
    </row>
    <row r="254" ht="10.5" customHeight="1">
      <c r="A254" s="144">
        <v>250.0</v>
      </c>
      <c r="B254" s="144" t="s">
        <v>817</v>
      </c>
      <c r="C254" s="144" t="s">
        <v>818</v>
      </c>
      <c r="D254" s="163" t="s">
        <v>819</v>
      </c>
      <c r="E254" s="146" t="s">
        <v>0</v>
      </c>
      <c r="F254" s="147"/>
      <c r="G254" s="161" t="s">
        <v>137</v>
      </c>
      <c r="H254" s="149" t="s">
        <v>0</v>
      </c>
      <c r="I254" s="149" t="s">
        <v>138</v>
      </c>
      <c r="J254" s="149" t="s">
        <v>0</v>
      </c>
      <c r="K254" s="149" t="s">
        <v>111</v>
      </c>
      <c r="L254" s="149" t="s">
        <v>38</v>
      </c>
      <c r="M254" s="149" t="s">
        <v>42</v>
      </c>
      <c r="N254" s="149">
        <v>3500.0</v>
      </c>
      <c r="O254" s="149" t="s">
        <v>30</v>
      </c>
      <c r="P254" s="150"/>
      <c r="Q254" s="149">
        <f>IFERROR(SUMPRODUCT((Price_Catalogue_Indexation!$O$5:$AS$5=Fichier_de_calcul!Q$4)*(Price_Catalogue_Indexation!$O$6:$AS$6=Fichier_de_calcul!$L254)*(Price_Catalogue_Indexation!$O$7:$AS$7=Fichier_de_calcul!$M254)*(Price_Catalogue_Indexation!$A$14:$A$219=Fichier_de_calcul!$O254)*(Price_Catalogue_Indexation!$C$14:$C$219=Fichier_de_calcul!$N254)*(Price_Catalogue_Indexation!$O$14:$AS$219)),0)</f>
        <v>43777.60888</v>
      </c>
      <c r="R254" s="149">
        <f>IFERROR(SUMPRODUCT((Price_Catalogue_Indexation!$O$5:$AS$5=Fichier_de_calcul!R$4)*(Price_Catalogue_Indexation!$O$6:$AS$6=Fichier_de_calcul!$L254)*(Price_Catalogue_Indexation!$O$7:$AS$7=Fichier_de_calcul!$M254)*(Price_Catalogue_Indexation!$A$14:$A$219=Fichier_de_calcul!$O254)*(Price_Catalogue_Indexation!$C$14:$C$219=Fichier_de_calcul!$N254)*(Price_Catalogue_Indexation!$O$14:$AS$219)),0)</f>
        <v>260356.9553</v>
      </c>
      <c r="S254" s="149">
        <f>IFERROR(SUMPRODUCT((Price_Catalogue_Indexation!$O$5:$AS$5=Fichier_de_calcul!S$4)*(Price_Catalogue_Indexation!$O$6:$AS$6=Fichier_de_calcul!$L254)*(Price_Catalogue_Indexation!$O$7:$AS$7=Fichier_de_calcul!$M254)*(Price_Catalogue_Indexation!$A$14:$A$219=Fichier_de_calcul!$O254)*(Price_Catalogue_Indexation!$C$14:$C$219=Fichier_de_calcul!$N254)*(Price_Catalogue_Indexation!$O$14:$AS$219)),0)</f>
        <v>247960.634</v>
      </c>
      <c r="T254" s="150"/>
      <c r="U254" s="149">
        <f>IF(E254="YES",'Autres_hypothèses'!$E$3,0)</f>
        <v>26225.58067</v>
      </c>
      <c r="V254" s="149">
        <f>IF(J254="YES",'Autres_hypothèses'!$E$4,0)</f>
        <v>75000</v>
      </c>
      <c r="W254" s="149"/>
      <c r="X254" s="151">
        <f>S254*Facture_pour_Orange!$K$142+Fichier_de_calcul!Q254*Facture_pour_Orange!$K$144+Fichier_de_calcul!U254*Facture_pour_Orange!$K$172</f>
        <v>-16480.24425</v>
      </c>
      <c r="Y254" s="152"/>
      <c r="Z254" s="151">
        <f t="shared" si="2"/>
        <v>636840.5346</v>
      </c>
      <c r="AA254" s="149">
        <f t="shared" si="3"/>
        <v>114631.2962</v>
      </c>
      <c r="AB254" s="149">
        <f t="shared" si="4"/>
        <v>751471.8308</v>
      </c>
      <c r="AC254" s="150"/>
      <c r="AD254" s="153"/>
      <c r="AE254" s="154"/>
      <c r="AF254" s="155">
        <v>43646.0</v>
      </c>
      <c r="AG254" s="155">
        <v>43617.0</v>
      </c>
      <c r="AH254" s="160">
        <v>1.0</v>
      </c>
      <c r="AI254" s="155"/>
      <c r="AJ254" s="155">
        <v>43630.0</v>
      </c>
      <c r="AK254" s="169">
        <v>0.5333333333333333</v>
      </c>
      <c r="AL254" s="155">
        <v>43686.0</v>
      </c>
      <c r="AM254" s="162">
        <v>0.7666666666666667</v>
      </c>
      <c r="AN254" s="155">
        <v>43708.0</v>
      </c>
      <c r="AO254" s="158"/>
      <c r="AP254" s="158"/>
      <c r="AQ254" s="158"/>
      <c r="AR254" s="152"/>
      <c r="AS254" s="152"/>
      <c r="AT254" s="152"/>
      <c r="AU254" s="152"/>
      <c r="AV254" s="152"/>
      <c r="AW254" s="152"/>
      <c r="AX254" s="152"/>
      <c r="AY254" s="152"/>
      <c r="AZ254" s="152"/>
      <c r="BA254" s="152"/>
      <c r="BB254" s="152"/>
      <c r="BC254" s="152"/>
      <c r="BD254" s="152"/>
      <c r="BE254" s="152"/>
      <c r="BF254" s="152"/>
      <c r="BG254" s="152"/>
      <c r="BH254" s="152"/>
      <c r="BI254" s="152"/>
      <c r="BJ254" s="152"/>
      <c r="BK254" s="152"/>
    </row>
    <row r="255" ht="10.5" customHeight="1">
      <c r="A255" s="144">
        <v>251.0</v>
      </c>
      <c r="B255" s="144" t="s">
        <v>820</v>
      </c>
      <c r="C255" s="144" t="s">
        <v>821</v>
      </c>
      <c r="D255" s="165" t="s">
        <v>822</v>
      </c>
      <c r="E255" s="146" t="s">
        <v>0</v>
      </c>
      <c r="F255" s="147"/>
      <c r="G255" s="161" t="s">
        <v>137</v>
      </c>
      <c r="H255" s="149" t="s">
        <v>0</v>
      </c>
      <c r="I255" s="149" t="s">
        <v>138</v>
      </c>
      <c r="J255" s="149" t="s">
        <v>0</v>
      </c>
      <c r="K255" s="149" t="s">
        <v>111</v>
      </c>
      <c r="L255" s="149" t="s">
        <v>38</v>
      </c>
      <c r="M255" s="149" t="s">
        <v>42</v>
      </c>
      <c r="N255" s="149">
        <v>3500.0</v>
      </c>
      <c r="O255" s="149" t="s">
        <v>30</v>
      </c>
      <c r="P255" s="150"/>
      <c r="Q255" s="149">
        <f>IFERROR(SUMPRODUCT((Price_Catalogue_Indexation!$O$5:$AS$5=Fichier_de_calcul!Q$4)*(Price_Catalogue_Indexation!$O$6:$AS$6=Fichier_de_calcul!$L255)*(Price_Catalogue_Indexation!$O$7:$AS$7=Fichier_de_calcul!$M255)*(Price_Catalogue_Indexation!$A$14:$A$219=Fichier_de_calcul!$O255)*(Price_Catalogue_Indexation!$C$14:$C$219=Fichier_de_calcul!$N255)*(Price_Catalogue_Indexation!$O$14:$AS$219)),0)</f>
        <v>43777.60888</v>
      </c>
      <c r="R255" s="149">
        <f>IFERROR(SUMPRODUCT((Price_Catalogue_Indexation!$O$5:$AS$5=Fichier_de_calcul!R$4)*(Price_Catalogue_Indexation!$O$6:$AS$6=Fichier_de_calcul!$L255)*(Price_Catalogue_Indexation!$O$7:$AS$7=Fichier_de_calcul!$M255)*(Price_Catalogue_Indexation!$A$14:$A$219=Fichier_de_calcul!$O255)*(Price_Catalogue_Indexation!$C$14:$C$219=Fichier_de_calcul!$N255)*(Price_Catalogue_Indexation!$O$14:$AS$219)),0)</f>
        <v>260356.9553</v>
      </c>
      <c r="S255" s="149">
        <f>IFERROR(SUMPRODUCT((Price_Catalogue_Indexation!$O$5:$AS$5=Fichier_de_calcul!S$4)*(Price_Catalogue_Indexation!$O$6:$AS$6=Fichier_de_calcul!$L255)*(Price_Catalogue_Indexation!$O$7:$AS$7=Fichier_de_calcul!$M255)*(Price_Catalogue_Indexation!$A$14:$A$219=Fichier_de_calcul!$O255)*(Price_Catalogue_Indexation!$C$14:$C$219=Fichier_de_calcul!$N255)*(Price_Catalogue_Indexation!$O$14:$AS$219)),0)</f>
        <v>247960.634</v>
      </c>
      <c r="T255" s="150"/>
      <c r="U255" s="149">
        <f>IF(E255="YES",'Autres_hypothèses'!$E$3,0)</f>
        <v>26225.58067</v>
      </c>
      <c r="V255" s="149">
        <f>IF(J255="YES",'Autres_hypothèses'!$E$4,0)</f>
        <v>75000</v>
      </c>
      <c r="W255" s="149"/>
      <c r="X255" s="151">
        <f>S255*Facture_pour_Orange!$K$142+Fichier_de_calcul!Q255*Facture_pour_Orange!$K$144+Fichier_de_calcul!U255*Facture_pour_Orange!$K$172</f>
        <v>-16480.24425</v>
      </c>
      <c r="Y255" s="152"/>
      <c r="Z255" s="151">
        <f t="shared" si="2"/>
        <v>636840.5346</v>
      </c>
      <c r="AA255" s="149">
        <f t="shared" si="3"/>
        <v>114631.2962</v>
      </c>
      <c r="AB255" s="149">
        <f t="shared" si="4"/>
        <v>751471.8308</v>
      </c>
      <c r="AC255" s="150"/>
      <c r="AD255" s="153"/>
      <c r="AE255" s="154"/>
      <c r="AF255" s="155">
        <v>43646.0</v>
      </c>
      <c r="AG255" s="155">
        <v>43617.0</v>
      </c>
      <c r="AH255" s="160">
        <v>1.0</v>
      </c>
      <c r="AI255" s="155"/>
      <c r="AJ255" s="155">
        <v>43633.0</v>
      </c>
      <c r="AK255" s="169">
        <v>0.43333333333333335</v>
      </c>
      <c r="AL255" s="155" t="s">
        <v>823</v>
      </c>
      <c r="AM255" s="162" t="s">
        <v>824</v>
      </c>
      <c r="AN255" s="155">
        <v>43708.0</v>
      </c>
      <c r="AO255" s="158"/>
      <c r="AP255" s="158"/>
      <c r="AQ255" s="158"/>
      <c r="AR255" s="152"/>
      <c r="AS255" s="152"/>
      <c r="AT255" s="152"/>
      <c r="AU255" s="152"/>
      <c r="AV255" s="152"/>
      <c r="AW255" s="152"/>
      <c r="AX255" s="152"/>
      <c r="AY255" s="152"/>
      <c r="AZ255" s="152"/>
      <c r="BA255" s="152"/>
      <c r="BB255" s="152"/>
      <c r="BC255" s="152"/>
      <c r="BD255" s="152"/>
      <c r="BE255" s="152"/>
      <c r="BF255" s="152"/>
      <c r="BG255" s="152"/>
      <c r="BH255" s="152"/>
      <c r="BI255" s="152"/>
      <c r="BJ255" s="152"/>
      <c r="BK255" s="152"/>
    </row>
    <row r="256" ht="10.5" customHeight="1">
      <c r="A256" s="144">
        <v>252.0</v>
      </c>
      <c r="B256" s="144" t="s">
        <v>825</v>
      </c>
      <c r="C256" s="144" t="s">
        <v>826</v>
      </c>
      <c r="D256" s="159" t="s">
        <v>827</v>
      </c>
      <c r="E256" s="146" t="s">
        <v>0</v>
      </c>
      <c r="F256" s="147"/>
      <c r="G256" s="161" t="s">
        <v>137</v>
      </c>
      <c r="H256" s="149" t="s">
        <v>0</v>
      </c>
      <c r="I256" s="149" t="s">
        <v>138</v>
      </c>
      <c r="J256" s="149" t="s">
        <v>0</v>
      </c>
      <c r="K256" s="149" t="s">
        <v>111</v>
      </c>
      <c r="L256" s="149" t="s">
        <v>38</v>
      </c>
      <c r="M256" s="149" t="s">
        <v>42</v>
      </c>
      <c r="N256" s="149">
        <v>3500.0</v>
      </c>
      <c r="O256" s="149" t="s">
        <v>30</v>
      </c>
      <c r="P256" s="150"/>
      <c r="Q256" s="149">
        <f>IFERROR(SUMPRODUCT((Price_Catalogue_Indexation!$O$5:$AS$5=Fichier_de_calcul!Q$4)*(Price_Catalogue_Indexation!$O$6:$AS$6=Fichier_de_calcul!$L256)*(Price_Catalogue_Indexation!$O$7:$AS$7=Fichier_de_calcul!$M256)*(Price_Catalogue_Indexation!$A$14:$A$219=Fichier_de_calcul!$O256)*(Price_Catalogue_Indexation!$C$14:$C$219=Fichier_de_calcul!$N256)*(Price_Catalogue_Indexation!$O$14:$AS$219)),0)</f>
        <v>43777.60888</v>
      </c>
      <c r="R256" s="149">
        <f>IFERROR(SUMPRODUCT((Price_Catalogue_Indexation!$O$5:$AS$5=Fichier_de_calcul!R$4)*(Price_Catalogue_Indexation!$O$6:$AS$6=Fichier_de_calcul!$L256)*(Price_Catalogue_Indexation!$O$7:$AS$7=Fichier_de_calcul!$M256)*(Price_Catalogue_Indexation!$A$14:$A$219=Fichier_de_calcul!$O256)*(Price_Catalogue_Indexation!$C$14:$C$219=Fichier_de_calcul!$N256)*(Price_Catalogue_Indexation!$O$14:$AS$219)),0)</f>
        <v>260356.9553</v>
      </c>
      <c r="S256" s="149">
        <f>IFERROR(SUMPRODUCT((Price_Catalogue_Indexation!$O$5:$AS$5=Fichier_de_calcul!S$4)*(Price_Catalogue_Indexation!$O$6:$AS$6=Fichier_de_calcul!$L256)*(Price_Catalogue_Indexation!$O$7:$AS$7=Fichier_de_calcul!$M256)*(Price_Catalogue_Indexation!$A$14:$A$219=Fichier_de_calcul!$O256)*(Price_Catalogue_Indexation!$C$14:$C$219=Fichier_de_calcul!$N256)*(Price_Catalogue_Indexation!$O$14:$AS$219)),0)</f>
        <v>247960.634</v>
      </c>
      <c r="T256" s="150"/>
      <c r="U256" s="149">
        <f>IF(E256="YES",'Autres_hypothèses'!$E$3,0)</f>
        <v>26225.58067</v>
      </c>
      <c r="V256" s="149">
        <f>IF(J256="YES",'Autres_hypothèses'!$E$4,0)</f>
        <v>75000</v>
      </c>
      <c r="W256" s="149"/>
      <c r="X256" s="151">
        <f>S256*Facture_pour_Orange!$K$142+Fichier_de_calcul!Q256*Facture_pour_Orange!$K$144+Fichier_de_calcul!U256*Facture_pour_Orange!$K$172</f>
        <v>-16480.24425</v>
      </c>
      <c r="Y256" s="152"/>
      <c r="Z256" s="151">
        <f t="shared" si="2"/>
        <v>636840.5346</v>
      </c>
      <c r="AA256" s="149">
        <f t="shared" si="3"/>
        <v>114631.2962</v>
      </c>
      <c r="AB256" s="149">
        <f t="shared" si="4"/>
        <v>751471.8308</v>
      </c>
      <c r="AC256" s="150"/>
      <c r="AD256" s="153"/>
      <c r="AE256" s="154"/>
      <c r="AF256" s="155">
        <v>43646.0</v>
      </c>
      <c r="AG256" s="155">
        <v>43617.0</v>
      </c>
      <c r="AH256" s="160">
        <v>1.0</v>
      </c>
      <c r="AI256" s="155"/>
      <c r="AJ256" s="155">
        <v>43630.0</v>
      </c>
      <c r="AK256" s="169">
        <v>0.5333333333333333</v>
      </c>
      <c r="AL256" s="155">
        <v>43686.0</v>
      </c>
      <c r="AM256" s="162">
        <v>0.7666666666666667</v>
      </c>
      <c r="AN256" s="155">
        <v>43708.0</v>
      </c>
      <c r="AO256" s="158"/>
      <c r="AP256" s="158"/>
      <c r="AQ256" s="158"/>
      <c r="AR256" s="152"/>
      <c r="AS256" s="152"/>
      <c r="AT256" s="152"/>
      <c r="AU256" s="152"/>
      <c r="AV256" s="152"/>
      <c r="AW256" s="152"/>
      <c r="AX256" s="152"/>
      <c r="AY256" s="152"/>
      <c r="AZ256" s="152"/>
      <c r="BA256" s="152"/>
      <c r="BB256" s="152"/>
      <c r="BC256" s="152"/>
      <c r="BD256" s="152"/>
      <c r="BE256" s="152"/>
      <c r="BF256" s="152"/>
      <c r="BG256" s="152"/>
      <c r="BH256" s="152"/>
      <c r="BI256" s="152"/>
      <c r="BJ256" s="152"/>
      <c r="BK256" s="152"/>
    </row>
    <row r="257" ht="10.5" customHeight="1">
      <c r="A257" s="144">
        <v>253.0</v>
      </c>
      <c r="B257" s="144" t="s">
        <v>828</v>
      </c>
      <c r="C257" s="144" t="s">
        <v>829</v>
      </c>
      <c r="D257" s="159" t="s">
        <v>830</v>
      </c>
      <c r="E257" s="146" t="s">
        <v>0</v>
      </c>
      <c r="F257" s="147"/>
      <c r="G257" s="161" t="s">
        <v>137</v>
      </c>
      <c r="H257" s="149" t="s">
        <v>0</v>
      </c>
      <c r="I257" s="149" t="s">
        <v>138</v>
      </c>
      <c r="J257" s="149" t="s">
        <v>0</v>
      </c>
      <c r="K257" s="149" t="s">
        <v>111</v>
      </c>
      <c r="L257" s="149" t="s">
        <v>38</v>
      </c>
      <c r="M257" s="149" t="s">
        <v>42</v>
      </c>
      <c r="N257" s="149">
        <v>3500.0</v>
      </c>
      <c r="O257" s="149" t="s">
        <v>30</v>
      </c>
      <c r="P257" s="150"/>
      <c r="Q257" s="149">
        <f>IFERROR(SUMPRODUCT((Price_Catalogue_Indexation!$O$5:$AS$5=Fichier_de_calcul!Q$4)*(Price_Catalogue_Indexation!$O$6:$AS$6=Fichier_de_calcul!$L257)*(Price_Catalogue_Indexation!$O$7:$AS$7=Fichier_de_calcul!$M257)*(Price_Catalogue_Indexation!$A$14:$A$219=Fichier_de_calcul!$O257)*(Price_Catalogue_Indexation!$C$14:$C$219=Fichier_de_calcul!$N257)*(Price_Catalogue_Indexation!$O$14:$AS$219)),0)</f>
        <v>43777.60888</v>
      </c>
      <c r="R257" s="149">
        <f>IFERROR(SUMPRODUCT((Price_Catalogue_Indexation!$O$5:$AS$5=Fichier_de_calcul!R$4)*(Price_Catalogue_Indexation!$O$6:$AS$6=Fichier_de_calcul!$L257)*(Price_Catalogue_Indexation!$O$7:$AS$7=Fichier_de_calcul!$M257)*(Price_Catalogue_Indexation!$A$14:$A$219=Fichier_de_calcul!$O257)*(Price_Catalogue_Indexation!$C$14:$C$219=Fichier_de_calcul!$N257)*(Price_Catalogue_Indexation!$O$14:$AS$219)),0)</f>
        <v>260356.9553</v>
      </c>
      <c r="S257" s="149">
        <f>IFERROR(SUMPRODUCT((Price_Catalogue_Indexation!$O$5:$AS$5=Fichier_de_calcul!S$4)*(Price_Catalogue_Indexation!$O$6:$AS$6=Fichier_de_calcul!$L257)*(Price_Catalogue_Indexation!$O$7:$AS$7=Fichier_de_calcul!$M257)*(Price_Catalogue_Indexation!$A$14:$A$219=Fichier_de_calcul!$O257)*(Price_Catalogue_Indexation!$C$14:$C$219=Fichier_de_calcul!$N257)*(Price_Catalogue_Indexation!$O$14:$AS$219)),0)</f>
        <v>247960.634</v>
      </c>
      <c r="T257" s="150"/>
      <c r="U257" s="149">
        <f>IF(E257="YES",'Autres_hypothèses'!$E$3,0)</f>
        <v>26225.58067</v>
      </c>
      <c r="V257" s="149">
        <f>IF(J257="YES",'Autres_hypothèses'!$E$4,0)</f>
        <v>75000</v>
      </c>
      <c r="W257" s="149"/>
      <c r="X257" s="151">
        <f>S257*Facture_pour_Orange!$K$142+Fichier_de_calcul!Q257*Facture_pour_Orange!$K$144+Fichier_de_calcul!U257*Facture_pour_Orange!$K$172</f>
        <v>-16480.24425</v>
      </c>
      <c r="Y257" s="152"/>
      <c r="Z257" s="151">
        <f t="shared" si="2"/>
        <v>636840.5346</v>
      </c>
      <c r="AA257" s="149">
        <f t="shared" si="3"/>
        <v>114631.2962</v>
      </c>
      <c r="AB257" s="149">
        <f t="shared" si="4"/>
        <v>751471.8308</v>
      </c>
      <c r="AC257" s="150"/>
      <c r="AD257" s="153"/>
      <c r="AE257" s="154"/>
      <c r="AF257" s="155">
        <v>43646.0</v>
      </c>
      <c r="AG257" s="155">
        <v>43617.0</v>
      </c>
      <c r="AH257" s="160">
        <v>1.0</v>
      </c>
      <c r="AI257" s="155"/>
      <c r="AJ257" s="155">
        <v>43630.0</v>
      </c>
      <c r="AK257" s="169">
        <v>0.5333333333333333</v>
      </c>
      <c r="AL257" s="155">
        <v>43686.0</v>
      </c>
      <c r="AM257" s="162">
        <v>0.7666666666666667</v>
      </c>
      <c r="AN257" s="155">
        <v>43708.0</v>
      </c>
      <c r="AO257" s="158"/>
      <c r="AP257" s="158"/>
      <c r="AQ257" s="158"/>
      <c r="AR257" s="152"/>
      <c r="AS257" s="152"/>
      <c r="AT257" s="152"/>
      <c r="AU257" s="152"/>
      <c r="AV257" s="152"/>
      <c r="AW257" s="152"/>
      <c r="AX257" s="152"/>
      <c r="AY257" s="152"/>
      <c r="AZ257" s="152"/>
      <c r="BA257" s="152"/>
      <c r="BB257" s="152"/>
      <c r="BC257" s="152"/>
      <c r="BD257" s="152"/>
      <c r="BE257" s="152"/>
      <c r="BF257" s="152"/>
      <c r="BG257" s="152"/>
      <c r="BH257" s="152"/>
      <c r="BI257" s="152"/>
      <c r="BJ257" s="152"/>
      <c r="BK257" s="152"/>
    </row>
    <row r="258" ht="10.5" customHeight="1">
      <c r="A258" s="144">
        <v>254.0</v>
      </c>
      <c r="B258" s="144" t="s">
        <v>831</v>
      </c>
      <c r="C258" s="144" t="s">
        <v>832</v>
      </c>
      <c r="D258" s="145" t="s">
        <v>833</v>
      </c>
      <c r="E258" s="146" t="s">
        <v>0</v>
      </c>
      <c r="F258" s="147"/>
      <c r="G258" s="161" t="s">
        <v>137</v>
      </c>
      <c r="H258" s="149" t="s">
        <v>0</v>
      </c>
      <c r="I258" s="149" t="s">
        <v>138</v>
      </c>
      <c r="J258" s="149" t="s">
        <v>0</v>
      </c>
      <c r="K258" s="149" t="s">
        <v>111</v>
      </c>
      <c r="L258" s="149" t="s">
        <v>38</v>
      </c>
      <c r="M258" s="149" t="s">
        <v>42</v>
      </c>
      <c r="N258" s="149">
        <v>3500.0</v>
      </c>
      <c r="O258" s="149" t="s">
        <v>27</v>
      </c>
      <c r="P258" s="150"/>
      <c r="Q258" s="149">
        <f>IFERROR(SUMPRODUCT((Price_Catalogue_Indexation!$O$5:$AS$5=Fichier_de_calcul!Q$4)*(Price_Catalogue_Indexation!$O$6:$AS$6=Fichier_de_calcul!$L258)*(Price_Catalogue_Indexation!$O$7:$AS$7=Fichier_de_calcul!$M258)*(Price_Catalogue_Indexation!$A$14:$A$219=Fichier_de_calcul!$O258)*(Price_Catalogue_Indexation!$C$14:$C$219=Fichier_de_calcul!$N258)*(Price_Catalogue_Indexation!$O$14:$AS$219)),0)</f>
        <v>43056.18596</v>
      </c>
      <c r="R258" s="149">
        <f>IFERROR(SUMPRODUCT((Price_Catalogue_Indexation!$O$5:$AS$5=Fichier_de_calcul!R$4)*(Price_Catalogue_Indexation!$O$6:$AS$6=Fichier_de_calcul!$L258)*(Price_Catalogue_Indexation!$O$7:$AS$7=Fichier_de_calcul!$M258)*(Price_Catalogue_Indexation!$A$14:$A$219=Fichier_de_calcul!$O258)*(Price_Catalogue_Indexation!$C$14:$C$219=Fichier_de_calcul!$N258)*(Price_Catalogue_Indexation!$O$14:$AS$219)),0)</f>
        <v>259992.2136</v>
      </c>
      <c r="S258" s="149">
        <f>IFERROR(SUMPRODUCT((Price_Catalogue_Indexation!$O$5:$AS$5=Fichier_de_calcul!S$4)*(Price_Catalogue_Indexation!$O$6:$AS$6=Fichier_de_calcul!$L258)*(Price_Catalogue_Indexation!$O$7:$AS$7=Fichier_de_calcul!$M258)*(Price_Catalogue_Indexation!$A$14:$A$219=Fichier_de_calcul!$O258)*(Price_Catalogue_Indexation!$C$14:$C$219=Fichier_de_calcul!$N258)*(Price_Catalogue_Indexation!$O$14:$AS$219)),0)</f>
        <v>182873.6642</v>
      </c>
      <c r="T258" s="150"/>
      <c r="U258" s="149">
        <f>IF(E258="YES",'Autres_hypothèses'!$E$3,0)</f>
        <v>26225.58067</v>
      </c>
      <c r="V258" s="149">
        <f>IF(J258="YES",'Autres_hypothèses'!$E$4,0)</f>
        <v>75000</v>
      </c>
      <c r="W258" s="149"/>
      <c r="X258" s="151">
        <f>S258*Facture_pour_Orange!$K$142+Fichier_de_calcul!Q258*Facture_pour_Orange!$K$144+Fichier_de_calcul!U258*Facture_pour_Orange!$K$172</f>
        <v>-15685.08997</v>
      </c>
      <c r="Y258" s="152"/>
      <c r="Z258" s="151">
        <f t="shared" si="2"/>
        <v>571462.5545</v>
      </c>
      <c r="AA258" s="149">
        <f t="shared" si="3"/>
        <v>102863.2598</v>
      </c>
      <c r="AB258" s="149">
        <f t="shared" si="4"/>
        <v>674325.8143</v>
      </c>
      <c r="AC258" s="150"/>
      <c r="AD258" s="153"/>
      <c r="AE258" s="154"/>
      <c r="AF258" s="155">
        <v>43646.0</v>
      </c>
      <c r="AG258" s="155">
        <v>43617.0</v>
      </c>
      <c r="AH258" s="160">
        <v>1.0</v>
      </c>
      <c r="AI258" s="155"/>
      <c r="AJ258" s="155">
        <v>43628.0</v>
      </c>
      <c r="AK258" s="169">
        <v>0.6</v>
      </c>
      <c r="AL258" s="155" t="s">
        <v>823</v>
      </c>
      <c r="AM258" s="162" t="s">
        <v>824</v>
      </c>
      <c r="AN258" s="155"/>
      <c r="AO258" s="158"/>
      <c r="AP258" s="158"/>
      <c r="AQ258" s="158"/>
      <c r="AR258" s="152"/>
      <c r="AS258" s="152"/>
      <c r="AT258" s="152"/>
      <c r="AU258" s="152"/>
      <c r="AV258" s="152"/>
      <c r="AW258" s="152"/>
      <c r="AX258" s="152"/>
      <c r="AY258" s="152"/>
      <c r="AZ258" s="152"/>
      <c r="BA258" s="152"/>
      <c r="BB258" s="152"/>
      <c r="BC258" s="152"/>
      <c r="BD258" s="152"/>
      <c r="BE258" s="152"/>
      <c r="BF258" s="152"/>
      <c r="BG258" s="152"/>
      <c r="BH258" s="152"/>
      <c r="BI258" s="152"/>
      <c r="BJ258" s="152"/>
      <c r="BK258" s="152"/>
    </row>
    <row r="259" ht="10.5" customHeight="1">
      <c r="A259" s="144">
        <v>255.0</v>
      </c>
      <c r="B259" s="144" t="s">
        <v>834</v>
      </c>
      <c r="C259" s="144" t="s">
        <v>835</v>
      </c>
      <c r="D259" s="159" t="s">
        <v>836</v>
      </c>
      <c r="E259" s="146" t="s">
        <v>0</v>
      </c>
      <c r="F259" s="147"/>
      <c r="G259" s="161" t="s">
        <v>137</v>
      </c>
      <c r="H259" s="149" t="s">
        <v>0</v>
      </c>
      <c r="I259" s="149" t="s">
        <v>138</v>
      </c>
      <c r="J259" s="149" t="s">
        <v>0</v>
      </c>
      <c r="K259" s="149" t="s">
        <v>111</v>
      </c>
      <c r="L259" s="149" t="s">
        <v>38</v>
      </c>
      <c r="M259" s="149" t="s">
        <v>42</v>
      </c>
      <c r="N259" s="149">
        <v>3500.0</v>
      </c>
      <c r="O259" s="149" t="s">
        <v>30</v>
      </c>
      <c r="P259" s="150"/>
      <c r="Q259" s="149">
        <f>IFERROR(SUMPRODUCT((Price_Catalogue_Indexation!$O$5:$AS$5=Fichier_de_calcul!Q$4)*(Price_Catalogue_Indexation!$O$6:$AS$6=Fichier_de_calcul!$L259)*(Price_Catalogue_Indexation!$O$7:$AS$7=Fichier_de_calcul!$M259)*(Price_Catalogue_Indexation!$A$14:$A$219=Fichier_de_calcul!$O259)*(Price_Catalogue_Indexation!$C$14:$C$219=Fichier_de_calcul!$N259)*(Price_Catalogue_Indexation!$O$14:$AS$219)),0)</f>
        <v>43777.60888</v>
      </c>
      <c r="R259" s="149">
        <f>IFERROR(SUMPRODUCT((Price_Catalogue_Indexation!$O$5:$AS$5=Fichier_de_calcul!R$4)*(Price_Catalogue_Indexation!$O$6:$AS$6=Fichier_de_calcul!$L259)*(Price_Catalogue_Indexation!$O$7:$AS$7=Fichier_de_calcul!$M259)*(Price_Catalogue_Indexation!$A$14:$A$219=Fichier_de_calcul!$O259)*(Price_Catalogue_Indexation!$C$14:$C$219=Fichier_de_calcul!$N259)*(Price_Catalogue_Indexation!$O$14:$AS$219)),0)</f>
        <v>260356.9553</v>
      </c>
      <c r="S259" s="149">
        <f>IFERROR(SUMPRODUCT((Price_Catalogue_Indexation!$O$5:$AS$5=Fichier_de_calcul!S$4)*(Price_Catalogue_Indexation!$O$6:$AS$6=Fichier_de_calcul!$L259)*(Price_Catalogue_Indexation!$O$7:$AS$7=Fichier_de_calcul!$M259)*(Price_Catalogue_Indexation!$A$14:$A$219=Fichier_de_calcul!$O259)*(Price_Catalogue_Indexation!$C$14:$C$219=Fichier_de_calcul!$N259)*(Price_Catalogue_Indexation!$O$14:$AS$219)),0)</f>
        <v>247960.634</v>
      </c>
      <c r="T259" s="150"/>
      <c r="U259" s="149">
        <f>IF(E259="YES",'Autres_hypothèses'!$E$3,0)</f>
        <v>26225.58067</v>
      </c>
      <c r="V259" s="149">
        <f>IF(J259="YES",'Autres_hypothèses'!$E$4,0)</f>
        <v>75000</v>
      </c>
      <c r="W259" s="149"/>
      <c r="X259" s="151">
        <f>S259*Facture_pour_Orange!$K$142+Fichier_de_calcul!Q259*Facture_pour_Orange!$K$144+Fichier_de_calcul!U259*Facture_pour_Orange!$K$172</f>
        <v>-16480.24425</v>
      </c>
      <c r="Y259" s="152"/>
      <c r="Z259" s="151">
        <f t="shared" si="2"/>
        <v>636840.5346</v>
      </c>
      <c r="AA259" s="149">
        <f t="shared" si="3"/>
        <v>114631.2962</v>
      </c>
      <c r="AB259" s="149">
        <f t="shared" si="4"/>
        <v>751471.8308</v>
      </c>
      <c r="AC259" s="150"/>
      <c r="AD259" s="153"/>
      <c r="AE259" s="154"/>
      <c r="AF259" s="155">
        <v>43646.0</v>
      </c>
      <c r="AG259" s="155">
        <v>43617.0</v>
      </c>
      <c r="AH259" s="160">
        <v>1.0</v>
      </c>
      <c r="AI259" s="155"/>
      <c r="AJ259" s="155">
        <v>43628.0</v>
      </c>
      <c r="AK259" s="169">
        <v>0.6</v>
      </c>
      <c r="AL259" s="155" t="s">
        <v>823</v>
      </c>
      <c r="AM259" s="162" t="s">
        <v>824</v>
      </c>
      <c r="AN259" s="155"/>
      <c r="AO259" s="158"/>
      <c r="AP259" s="158"/>
      <c r="AQ259" s="158"/>
      <c r="AR259" s="152"/>
      <c r="AS259" s="152"/>
      <c r="AT259" s="152"/>
      <c r="AU259" s="152"/>
      <c r="AV259" s="152"/>
      <c r="AW259" s="152"/>
      <c r="AX259" s="152"/>
      <c r="AY259" s="152"/>
      <c r="AZ259" s="152"/>
      <c r="BA259" s="152"/>
      <c r="BB259" s="152"/>
      <c r="BC259" s="152"/>
      <c r="BD259" s="152"/>
      <c r="BE259" s="152"/>
      <c r="BF259" s="152"/>
      <c r="BG259" s="152"/>
      <c r="BH259" s="152"/>
      <c r="BI259" s="152"/>
      <c r="BJ259" s="152"/>
      <c r="BK259" s="152"/>
    </row>
    <row r="260" ht="10.5" customHeight="1">
      <c r="A260" s="144">
        <v>256.0</v>
      </c>
      <c r="B260" s="144" t="s">
        <v>837</v>
      </c>
      <c r="C260" s="144" t="s">
        <v>838</v>
      </c>
      <c r="D260" s="159" t="s">
        <v>839</v>
      </c>
      <c r="E260" s="146" t="s">
        <v>0</v>
      </c>
      <c r="F260" s="147"/>
      <c r="G260" s="161" t="s">
        <v>137</v>
      </c>
      <c r="H260" s="149" t="s">
        <v>0</v>
      </c>
      <c r="I260" s="149" t="s">
        <v>138</v>
      </c>
      <c r="J260" s="149" t="s">
        <v>0</v>
      </c>
      <c r="K260" s="149" t="s">
        <v>111</v>
      </c>
      <c r="L260" s="149" t="s">
        <v>38</v>
      </c>
      <c r="M260" s="149" t="s">
        <v>42</v>
      </c>
      <c r="N260" s="149">
        <v>3500.0</v>
      </c>
      <c r="O260" s="149" t="s">
        <v>30</v>
      </c>
      <c r="P260" s="150"/>
      <c r="Q260" s="149">
        <f>IFERROR(SUMPRODUCT((Price_Catalogue_Indexation!$O$5:$AS$5=Fichier_de_calcul!Q$4)*(Price_Catalogue_Indexation!$O$6:$AS$6=Fichier_de_calcul!$L260)*(Price_Catalogue_Indexation!$O$7:$AS$7=Fichier_de_calcul!$M260)*(Price_Catalogue_Indexation!$A$14:$A$219=Fichier_de_calcul!$O260)*(Price_Catalogue_Indexation!$C$14:$C$219=Fichier_de_calcul!$N260)*(Price_Catalogue_Indexation!$O$14:$AS$219)),0)</f>
        <v>43777.60888</v>
      </c>
      <c r="R260" s="149">
        <f>IFERROR(SUMPRODUCT((Price_Catalogue_Indexation!$O$5:$AS$5=Fichier_de_calcul!R$4)*(Price_Catalogue_Indexation!$O$6:$AS$6=Fichier_de_calcul!$L260)*(Price_Catalogue_Indexation!$O$7:$AS$7=Fichier_de_calcul!$M260)*(Price_Catalogue_Indexation!$A$14:$A$219=Fichier_de_calcul!$O260)*(Price_Catalogue_Indexation!$C$14:$C$219=Fichier_de_calcul!$N260)*(Price_Catalogue_Indexation!$O$14:$AS$219)),0)</f>
        <v>260356.9553</v>
      </c>
      <c r="S260" s="149">
        <f>IFERROR(SUMPRODUCT((Price_Catalogue_Indexation!$O$5:$AS$5=Fichier_de_calcul!S$4)*(Price_Catalogue_Indexation!$O$6:$AS$6=Fichier_de_calcul!$L260)*(Price_Catalogue_Indexation!$O$7:$AS$7=Fichier_de_calcul!$M260)*(Price_Catalogue_Indexation!$A$14:$A$219=Fichier_de_calcul!$O260)*(Price_Catalogue_Indexation!$C$14:$C$219=Fichier_de_calcul!$N260)*(Price_Catalogue_Indexation!$O$14:$AS$219)),0)</f>
        <v>247960.634</v>
      </c>
      <c r="T260" s="150"/>
      <c r="U260" s="149">
        <f>IF(E260="YES",'Autres_hypothèses'!$E$3,0)</f>
        <v>26225.58067</v>
      </c>
      <c r="V260" s="149">
        <f>IF(J260="YES",'Autres_hypothèses'!$E$4,0)</f>
        <v>75000</v>
      </c>
      <c r="W260" s="149"/>
      <c r="X260" s="151">
        <f>S260*Facture_pour_Orange!$K$142+Fichier_de_calcul!Q260*Facture_pour_Orange!$K$144+Fichier_de_calcul!U260*Facture_pour_Orange!$K$172</f>
        <v>-16480.24425</v>
      </c>
      <c r="Y260" s="152"/>
      <c r="Z260" s="151">
        <f t="shared" si="2"/>
        <v>636840.5346</v>
      </c>
      <c r="AA260" s="149">
        <f t="shared" si="3"/>
        <v>114631.2962</v>
      </c>
      <c r="AB260" s="149">
        <f t="shared" si="4"/>
        <v>751471.8308</v>
      </c>
      <c r="AC260" s="150"/>
      <c r="AD260" s="153"/>
      <c r="AE260" s="154"/>
      <c r="AF260" s="155">
        <v>43646.0</v>
      </c>
      <c r="AG260" s="155">
        <v>43617.0</v>
      </c>
      <c r="AH260" s="160">
        <v>1.0</v>
      </c>
      <c r="AI260" s="155"/>
      <c r="AJ260" s="155">
        <v>43633.0</v>
      </c>
      <c r="AK260" s="169">
        <v>0.43333333333333335</v>
      </c>
      <c r="AL260" s="155">
        <v>43686.0</v>
      </c>
      <c r="AM260" s="162">
        <v>0.7666666666666667</v>
      </c>
      <c r="AN260" s="155">
        <v>43708.0</v>
      </c>
      <c r="AO260" s="158"/>
      <c r="AP260" s="158"/>
      <c r="AQ260" s="158"/>
      <c r="AR260" s="152"/>
      <c r="AS260" s="152"/>
      <c r="AT260" s="152"/>
      <c r="AU260" s="152"/>
      <c r="AV260" s="152"/>
      <c r="AW260" s="152"/>
      <c r="AX260" s="152"/>
      <c r="AY260" s="152"/>
      <c r="AZ260" s="152"/>
      <c r="BA260" s="152"/>
      <c r="BB260" s="152"/>
      <c r="BC260" s="152"/>
      <c r="BD260" s="152"/>
      <c r="BE260" s="152"/>
      <c r="BF260" s="152"/>
      <c r="BG260" s="152"/>
      <c r="BH260" s="152"/>
      <c r="BI260" s="152"/>
      <c r="BJ260" s="152"/>
      <c r="BK260" s="152"/>
    </row>
    <row r="261" ht="10.5" customHeight="1">
      <c r="A261" s="144">
        <v>257.0</v>
      </c>
      <c r="B261" s="144" t="s">
        <v>840</v>
      </c>
      <c r="C261" s="144" t="s">
        <v>841</v>
      </c>
      <c r="D261" s="145" t="s">
        <v>842</v>
      </c>
      <c r="E261" s="146" t="s">
        <v>0</v>
      </c>
      <c r="F261" s="147"/>
      <c r="G261" s="161" t="s">
        <v>137</v>
      </c>
      <c r="H261" s="149" t="s">
        <v>0</v>
      </c>
      <c r="I261" s="149" t="s">
        <v>138</v>
      </c>
      <c r="J261" s="149" t="s">
        <v>0</v>
      </c>
      <c r="K261" s="149" t="s">
        <v>111</v>
      </c>
      <c r="L261" s="149" t="s">
        <v>38</v>
      </c>
      <c r="M261" s="149" t="s">
        <v>42</v>
      </c>
      <c r="N261" s="149">
        <v>3500.0</v>
      </c>
      <c r="O261" s="149" t="s">
        <v>30</v>
      </c>
      <c r="P261" s="150"/>
      <c r="Q261" s="149">
        <f>IFERROR(SUMPRODUCT((Price_Catalogue_Indexation!$O$5:$AS$5=Fichier_de_calcul!Q$4)*(Price_Catalogue_Indexation!$O$6:$AS$6=Fichier_de_calcul!$L261)*(Price_Catalogue_Indexation!$O$7:$AS$7=Fichier_de_calcul!$M261)*(Price_Catalogue_Indexation!$A$14:$A$219=Fichier_de_calcul!$O261)*(Price_Catalogue_Indexation!$C$14:$C$219=Fichier_de_calcul!$N261)*(Price_Catalogue_Indexation!$O$14:$AS$219)),0)</f>
        <v>43777.60888</v>
      </c>
      <c r="R261" s="149">
        <f>IFERROR(SUMPRODUCT((Price_Catalogue_Indexation!$O$5:$AS$5=Fichier_de_calcul!R$4)*(Price_Catalogue_Indexation!$O$6:$AS$6=Fichier_de_calcul!$L261)*(Price_Catalogue_Indexation!$O$7:$AS$7=Fichier_de_calcul!$M261)*(Price_Catalogue_Indexation!$A$14:$A$219=Fichier_de_calcul!$O261)*(Price_Catalogue_Indexation!$C$14:$C$219=Fichier_de_calcul!$N261)*(Price_Catalogue_Indexation!$O$14:$AS$219)),0)</f>
        <v>260356.9553</v>
      </c>
      <c r="S261" s="149">
        <f>IFERROR(SUMPRODUCT((Price_Catalogue_Indexation!$O$5:$AS$5=Fichier_de_calcul!S$4)*(Price_Catalogue_Indexation!$O$6:$AS$6=Fichier_de_calcul!$L261)*(Price_Catalogue_Indexation!$O$7:$AS$7=Fichier_de_calcul!$M261)*(Price_Catalogue_Indexation!$A$14:$A$219=Fichier_de_calcul!$O261)*(Price_Catalogue_Indexation!$C$14:$C$219=Fichier_de_calcul!$N261)*(Price_Catalogue_Indexation!$O$14:$AS$219)),0)</f>
        <v>247960.634</v>
      </c>
      <c r="T261" s="150"/>
      <c r="U261" s="149">
        <f>IF(E261="YES",'Autres_hypothèses'!$E$3,0)</f>
        <v>26225.58067</v>
      </c>
      <c r="V261" s="149">
        <f>IF(J261="YES",'Autres_hypothèses'!$E$4,0)</f>
        <v>75000</v>
      </c>
      <c r="W261" s="149"/>
      <c r="X261" s="151">
        <f>S261*Facture_pour_Orange!$K$142+Fichier_de_calcul!Q261*Facture_pour_Orange!$K$144+Fichier_de_calcul!U261*Facture_pour_Orange!$K$172</f>
        <v>-16480.24425</v>
      </c>
      <c r="Y261" s="152"/>
      <c r="Z261" s="151">
        <f t="shared" si="2"/>
        <v>636840.5346</v>
      </c>
      <c r="AA261" s="149">
        <f t="shared" si="3"/>
        <v>114631.2962</v>
      </c>
      <c r="AB261" s="149">
        <f t="shared" si="4"/>
        <v>751471.8308</v>
      </c>
      <c r="AC261" s="150"/>
      <c r="AD261" s="153"/>
      <c r="AE261" s="154"/>
      <c r="AF261" s="155">
        <v>43646.0</v>
      </c>
      <c r="AG261" s="155">
        <v>43617.0</v>
      </c>
      <c r="AH261" s="160">
        <v>1.0</v>
      </c>
      <c r="AI261" s="155"/>
      <c r="AJ261" s="155">
        <v>43635.0</v>
      </c>
      <c r="AK261" s="169">
        <v>0.36666666666666664</v>
      </c>
      <c r="AL261" s="155" t="s">
        <v>823</v>
      </c>
      <c r="AM261" s="162" t="s">
        <v>824</v>
      </c>
      <c r="AN261" s="155"/>
      <c r="AO261" s="158"/>
      <c r="AP261" s="158"/>
      <c r="AQ261" s="158"/>
      <c r="AR261" s="152"/>
      <c r="AS261" s="152"/>
      <c r="AT261" s="152"/>
      <c r="AU261" s="152"/>
      <c r="AV261" s="152"/>
      <c r="AW261" s="152"/>
      <c r="AX261" s="152"/>
      <c r="AY261" s="152"/>
      <c r="AZ261" s="152"/>
      <c r="BA261" s="152"/>
      <c r="BB261" s="152"/>
      <c r="BC261" s="152"/>
      <c r="BD261" s="152"/>
      <c r="BE261" s="152"/>
      <c r="BF261" s="152"/>
      <c r="BG261" s="152"/>
      <c r="BH261" s="152"/>
      <c r="BI261" s="152"/>
      <c r="BJ261" s="152"/>
      <c r="BK261" s="152"/>
    </row>
    <row r="262" ht="10.5" customHeight="1">
      <c r="A262" s="144">
        <v>258.0</v>
      </c>
      <c r="B262" s="144" t="s">
        <v>843</v>
      </c>
      <c r="C262" s="144" t="s">
        <v>844</v>
      </c>
      <c r="D262" s="163" t="s">
        <v>845</v>
      </c>
      <c r="E262" s="146" t="s">
        <v>0</v>
      </c>
      <c r="F262" s="147"/>
      <c r="G262" s="161" t="s">
        <v>137</v>
      </c>
      <c r="H262" s="149" t="s">
        <v>0</v>
      </c>
      <c r="I262" s="149" t="s">
        <v>138</v>
      </c>
      <c r="J262" s="149" t="s">
        <v>0</v>
      </c>
      <c r="K262" s="149" t="s">
        <v>111</v>
      </c>
      <c r="L262" s="149" t="s">
        <v>38</v>
      </c>
      <c r="M262" s="149" t="s">
        <v>42</v>
      </c>
      <c r="N262" s="149">
        <v>3500.0</v>
      </c>
      <c r="O262" s="149" t="s">
        <v>30</v>
      </c>
      <c r="P262" s="150"/>
      <c r="Q262" s="149">
        <f>IFERROR(SUMPRODUCT((Price_Catalogue_Indexation!$O$5:$AS$5=Fichier_de_calcul!Q$4)*(Price_Catalogue_Indexation!$O$6:$AS$6=Fichier_de_calcul!$L262)*(Price_Catalogue_Indexation!$O$7:$AS$7=Fichier_de_calcul!$M262)*(Price_Catalogue_Indexation!$A$14:$A$219=Fichier_de_calcul!$O262)*(Price_Catalogue_Indexation!$C$14:$C$219=Fichier_de_calcul!$N262)*(Price_Catalogue_Indexation!$O$14:$AS$219)),0)</f>
        <v>43777.60888</v>
      </c>
      <c r="R262" s="149">
        <f>IFERROR(SUMPRODUCT((Price_Catalogue_Indexation!$O$5:$AS$5=Fichier_de_calcul!R$4)*(Price_Catalogue_Indexation!$O$6:$AS$6=Fichier_de_calcul!$L262)*(Price_Catalogue_Indexation!$O$7:$AS$7=Fichier_de_calcul!$M262)*(Price_Catalogue_Indexation!$A$14:$A$219=Fichier_de_calcul!$O262)*(Price_Catalogue_Indexation!$C$14:$C$219=Fichier_de_calcul!$N262)*(Price_Catalogue_Indexation!$O$14:$AS$219)),0)</f>
        <v>260356.9553</v>
      </c>
      <c r="S262" s="149">
        <f>IFERROR(SUMPRODUCT((Price_Catalogue_Indexation!$O$5:$AS$5=Fichier_de_calcul!S$4)*(Price_Catalogue_Indexation!$O$6:$AS$6=Fichier_de_calcul!$L262)*(Price_Catalogue_Indexation!$O$7:$AS$7=Fichier_de_calcul!$M262)*(Price_Catalogue_Indexation!$A$14:$A$219=Fichier_de_calcul!$O262)*(Price_Catalogue_Indexation!$C$14:$C$219=Fichier_de_calcul!$N262)*(Price_Catalogue_Indexation!$O$14:$AS$219)),0)</f>
        <v>247960.634</v>
      </c>
      <c r="T262" s="150"/>
      <c r="U262" s="149">
        <f>IF(E262="YES",'Autres_hypothèses'!$E$3,0)</f>
        <v>26225.58067</v>
      </c>
      <c r="V262" s="149">
        <f>IF(J262="YES",'Autres_hypothèses'!$E$4,0)</f>
        <v>75000</v>
      </c>
      <c r="W262" s="149"/>
      <c r="X262" s="151">
        <f>S262*Facture_pour_Orange!$K$142+Fichier_de_calcul!Q262*Facture_pour_Orange!$K$144+Fichier_de_calcul!U262*Facture_pour_Orange!$K$172</f>
        <v>-16480.24425</v>
      </c>
      <c r="Y262" s="152"/>
      <c r="Z262" s="151">
        <f t="shared" si="2"/>
        <v>636840.5346</v>
      </c>
      <c r="AA262" s="149">
        <f t="shared" si="3"/>
        <v>114631.2962</v>
      </c>
      <c r="AB262" s="149">
        <f t="shared" si="4"/>
        <v>751471.8308</v>
      </c>
      <c r="AC262" s="150"/>
      <c r="AD262" s="153"/>
      <c r="AE262" s="154"/>
      <c r="AF262" s="155">
        <v>43646.0</v>
      </c>
      <c r="AG262" s="155">
        <v>43617.0</v>
      </c>
      <c r="AH262" s="160">
        <v>1.0</v>
      </c>
      <c r="AI262" s="155"/>
      <c r="AJ262" s="155">
        <v>43628.0</v>
      </c>
      <c r="AK262" s="169">
        <v>0.6</v>
      </c>
      <c r="AL262" s="155">
        <v>43686.0</v>
      </c>
      <c r="AM262" s="162">
        <v>0.7666666666666667</v>
      </c>
      <c r="AN262" s="155">
        <v>43708.0</v>
      </c>
      <c r="AO262" s="158"/>
      <c r="AP262" s="158"/>
      <c r="AQ262" s="158"/>
      <c r="AR262" s="152"/>
      <c r="AS262" s="152"/>
      <c r="AT262" s="152"/>
      <c r="AU262" s="152"/>
      <c r="AV262" s="152"/>
      <c r="AW262" s="152"/>
      <c r="AX262" s="152"/>
      <c r="AY262" s="152"/>
      <c r="AZ262" s="152"/>
      <c r="BA262" s="152"/>
      <c r="BB262" s="152"/>
      <c r="BC262" s="152"/>
      <c r="BD262" s="152"/>
      <c r="BE262" s="152"/>
      <c r="BF262" s="152"/>
      <c r="BG262" s="152"/>
      <c r="BH262" s="152"/>
      <c r="BI262" s="152"/>
      <c r="BJ262" s="152"/>
      <c r="BK262" s="152"/>
    </row>
    <row r="263" ht="10.5" customHeight="1">
      <c r="A263" s="144">
        <v>259.0</v>
      </c>
      <c r="B263" s="144" t="s">
        <v>846</v>
      </c>
      <c r="C263" s="144" t="s">
        <v>847</v>
      </c>
      <c r="D263" s="163" t="s">
        <v>848</v>
      </c>
      <c r="E263" s="146" t="s">
        <v>0</v>
      </c>
      <c r="F263" s="147"/>
      <c r="G263" s="161" t="s">
        <v>137</v>
      </c>
      <c r="H263" s="149" t="s">
        <v>0</v>
      </c>
      <c r="I263" s="149" t="s">
        <v>138</v>
      </c>
      <c r="J263" s="149" t="s">
        <v>0</v>
      </c>
      <c r="K263" s="149" t="s">
        <v>111</v>
      </c>
      <c r="L263" s="149" t="s">
        <v>38</v>
      </c>
      <c r="M263" s="149" t="s">
        <v>42</v>
      </c>
      <c r="N263" s="149">
        <v>3500.0</v>
      </c>
      <c r="O263" s="149" t="s">
        <v>30</v>
      </c>
      <c r="P263" s="150"/>
      <c r="Q263" s="149">
        <f>IFERROR(SUMPRODUCT((Price_Catalogue_Indexation!$O$5:$AS$5=Fichier_de_calcul!Q$4)*(Price_Catalogue_Indexation!$O$6:$AS$6=Fichier_de_calcul!$L263)*(Price_Catalogue_Indexation!$O$7:$AS$7=Fichier_de_calcul!$M263)*(Price_Catalogue_Indexation!$A$14:$A$219=Fichier_de_calcul!$O263)*(Price_Catalogue_Indexation!$C$14:$C$219=Fichier_de_calcul!$N263)*(Price_Catalogue_Indexation!$O$14:$AS$219)),0)</f>
        <v>43777.60888</v>
      </c>
      <c r="R263" s="149">
        <f>IFERROR(SUMPRODUCT((Price_Catalogue_Indexation!$O$5:$AS$5=Fichier_de_calcul!R$4)*(Price_Catalogue_Indexation!$O$6:$AS$6=Fichier_de_calcul!$L263)*(Price_Catalogue_Indexation!$O$7:$AS$7=Fichier_de_calcul!$M263)*(Price_Catalogue_Indexation!$A$14:$A$219=Fichier_de_calcul!$O263)*(Price_Catalogue_Indexation!$C$14:$C$219=Fichier_de_calcul!$N263)*(Price_Catalogue_Indexation!$O$14:$AS$219)),0)</f>
        <v>260356.9553</v>
      </c>
      <c r="S263" s="149">
        <f>IFERROR(SUMPRODUCT((Price_Catalogue_Indexation!$O$5:$AS$5=Fichier_de_calcul!S$4)*(Price_Catalogue_Indexation!$O$6:$AS$6=Fichier_de_calcul!$L263)*(Price_Catalogue_Indexation!$O$7:$AS$7=Fichier_de_calcul!$M263)*(Price_Catalogue_Indexation!$A$14:$A$219=Fichier_de_calcul!$O263)*(Price_Catalogue_Indexation!$C$14:$C$219=Fichier_de_calcul!$N263)*(Price_Catalogue_Indexation!$O$14:$AS$219)),0)</f>
        <v>247960.634</v>
      </c>
      <c r="T263" s="150"/>
      <c r="U263" s="149">
        <f>IF(E263="YES",'Autres_hypothèses'!$E$3,0)</f>
        <v>26225.58067</v>
      </c>
      <c r="V263" s="149">
        <f>IF(J263="YES",'Autres_hypothèses'!$E$4,0)</f>
        <v>75000</v>
      </c>
      <c r="W263" s="149"/>
      <c r="X263" s="151">
        <f>S263*Facture_pour_Orange!$K$142+Fichier_de_calcul!Q263*Facture_pour_Orange!$K$144+Fichier_de_calcul!U263*Facture_pour_Orange!$K$172</f>
        <v>-16480.24425</v>
      </c>
      <c r="Y263" s="152"/>
      <c r="Z263" s="151">
        <f t="shared" si="2"/>
        <v>636840.5346</v>
      </c>
      <c r="AA263" s="149">
        <f t="shared" si="3"/>
        <v>114631.2962</v>
      </c>
      <c r="AB263" s="149">
        <f t="shared" si="4"/>
        <v>751471.8308</v>
      </c>
      <c r="AC263" s="150"/>
      <c r="AD263" s="153"/>
      <c r="AE263" s="154"/>
      <c r="AF263" s="155">
        <v>43646.0</v>
      </c>
      <c r="AG263" s="155">
        <v>43617.0</v>
      </c>
      <c r="AH263" s="160">
        <v>1.0</v>
      </c>
      <c r="AI263" s="155"/>
      <c r="AJ263" s="155">
        <v>43628.0</v>
      </c>
      <c r="AK263" s="169">
        <v>0.6</v>
      </c>
      <c r="AL263" s="155">
        <v>43686.0</v>
      </c>
      <c r="AM263" s="162">
        <v>0.7666666666666667</v>
      </c>
      <c r="AN263" s="155">
        <v>43708.0</v>
      </c>
      <c r="AO263" s="158"/>
      <c r="AP263" s="158"/>
      <c r="AQ263" s="158"/>
      <c r="AR263" s="152"/>
      <c r="AS263" s="152"/>
      <c r="AT263" s="152"/>
      <c r="AU263" s="152"/>
      <c r="AV263" s="152"/>
      <c r="AW263" s="152"/>
      <c r="AX263" s="152"/>
      <c r="AY263" s="152"/>
      <c r="AZ263" s="152"/>
      <c r="BA263" s="152"/>
      <c r="BB263" s="152"/>
      <c r="BC263" s="152"/>
      <c r="BD263" s="152"/>
      <c r="BE263" s="152"/>
      <c r="BF263" s="152"/>
      <c r="BG263" s="152"/>
      <c r="BH263" s="152"/>
      <c r="BI263" s="152"/>
      <c r="BJ263" s="152"/>
      <c r="BK263" s="152"/>
    </row>
    <row r="264" ht="10.5" customHeight="1">
      <c r="A264" s="144">
        <v>260.0</v>
      </c>
      <c r="B264" s="144" t="s">
        <v>849</v>
      </c>
      <c r="C264" s="144" t="s">
        <v>850</v>
      </c>
      <c r="D264" s="145" t="s">
        <v>851</v>
      </c>
      <c r="E264" s="146" t="s">
        <v>0</v>
      </c>
      <c r="F264" s="147"/>
      <c r="G264" s="161" t="s">
        <v>137</v>
      </c>
      <c r="H264" s="149" t="s">
        <v>0</v>
      </c>
      <c r="I264" s="149" t="s">
        <v>138</v>
      </c>
      <c r="J264" s="149" t="s">
        <v>0</v>
      </c>
      <c r="K264" s="149" t="s">
        <v>111</v>
      </c>
      <c r="L264" s="149" t="s">
        <v>38</v>
      </c>
      <c r="M264" s="149" t="s">
        <v>42</v>
      </c>
      <c r="N264" s="149">
        <v>3500.0</v>
      </c>
      <c r="O264" s="149" t="s">
        <v>30</v>
      </c>
      <c r="P264" s="150"/>
      <c r="Q264" s="149">
        <f>IFERROR(SUMPRODUCT((Price_Catalogue_Indexation!$O$5:$AS$5=Fichier_de_calcul!Q$4)*(Price_Catalogue_Indexation!$O$6:$AS$6=Fichier_de_calcul!$L264)*(Price_Catalogue_Indexation!$O$7:$AS$7=Fichier_de_calcul!$M264)*(Price_Catalogue_Indexation!$A$14:$A$219=Fichier_de_calcul!$O264)*(Price_Catalogue_Indexation!$C$14:$C$219=Fichier_de_calcul!$N264)*(Price_Catalogue_Indexation!$O$14:$AS$219)),0)</f>
        <v>43777.60888</v>
      </c>
      <c r="R264" s="149">
        <f>IFERROR(SUMPRODUCT((Price_Catalogue_Indexation!$O$5:$AS$5=Fichier_de_calcul!R$4)*(Price_Catalogue_Indexation!$O$6:$AS$6=Fichier_de_calcul!$L264)*(Price_Catalogue_Indexation!$O$7:$AS$7=Fichier_de_calcul!$M264)*(Price_Catalogue_Indexation!$A$14:$A$219=Fichier_de_calcul!$O264)*(Price_Catalogue_Indexation!$C$14:$C$219=Fichier_de_calcul!$N264)*(Price_Catalogue_Indexation!$O$14:$AS$219)),0)</f>
        <v>260356.9553</v>
      </c>
      <c r="S264" s="149">
        <f>IFERROR(SUMPRODUCT((Price_Catalogue_Indexation!$O$5:$AS$5=Fichier_de_calcul!S$4)*(Price_Catalogue_Indexation!$O$6:$AS$6=Fichier_de_calcul!$L264)*(Price_Catalogue_Indexation!$O$7:$AS$7=Fichier_de_calcul!$M264)*(Price_Catalogue_Indexation!$A$14:$A$219=Fichier_de_calcul!$O264)*(Price_Catalogue_Indexation!$C$14:$C$219=Fichier_de_calcul!$N264)*(Price_Catalogue_Indexation!$O$14:$AS$219)),0)</f>
        <v>247960.634</v>
      </c>
      <c r="T264" s="150"/>
      <c r="U264" s="149">
        <f>IF(E264="YES",'Autres_hypothèses'!$E$3,0)</f>
        <v>26225.58067</v>
      </c>
      <c r="V264" s="149">
        <f>IF(J264="YES",'Autres_hypothèses'!$E$4,0)</f>
        <v>75000</v>
      </c>
      <c r="W264" s="149"/>
      <c r="X264" s="151">
        <f>S264*Facture_pour_Orange!$K$142+Fichier_de_calcul!Q264*Facture_pour_Orange!$K$144+Fichier_de_calcul!U264*Facture_pour_Orange!$K$172</f>
        <v>-16480.24425</v>
      </c>
      <c r="Y264" s="152"/>
      <c r="Z264" s="151">
        <f t="shared" si="2"/>
        <v>636840.5346</v>
      </c>
      <c r="AA264" s="149">
        <f t="shared" si="3"/>
        <v>114631.2962</v>
      </c>
      <c r="AB264" s="149">
        <f t="shared" si="4"/>
        <v>751471.8308</v>
      </c>
      <c r="AC264" s="150"/>
      <c r="AD264" s="153"/>
      <c r="AE264" s="154"/>
      <c r="AF264" s="155">
        <v>43646.0</v>
      </c>
      <c r="AG264" s="155">
        <v>43617.0</v>
      </c>
      <c r="AH264" s="160">
        <v>1.0</v>
      </c>
      <c r="AI264" s="155"/>
      <c r="AJ264" s="155">
        <v>43633.0</v>
      </c>
      <c r="AK264" s="169">
        <v>0.43333333333333335</v>
      </c>
      <c r="AL264" s="155" t="s">
        <v>823</v>
      </c>
      <c r="AM264" s="162" t="s">
        <v>824</v>
      </c>
      <c r="AN264" s="155">
        <v>43708.0</v>
      </c>
      <c r="AO264" s="158"/>
      <c r="AP264" s="158"/>
      <c r="AQ264" s="158"/>
      <c r="AR264" s="152"/>
      <c r="AS264" s="152"/>
      <c r="AT264" s="152"/>
      <c r="AU264" s="152"/>
      <c r="AV264" s="152"/>
      <c r="AW264" s="152"/>
      <c r="AX264" s="152"/>
      <c r="AY264" s="152"/>
      <c r="AZ264" s="152"/>
      <c r="BA264" s="152"/>
      <c r="BB264" s="152"/>
      <c r="BC264" s="152"/>
      <c r="BD264" s="152"/>
      <c r="BE264" s="152"/>
      <c r="BF264" s="152"/>
      <c r="BG264" s="152"/>
      <c r="BH264" s="152"/>
      <c r="BI264" s="152"/>
      <c r="BJ264" s="152"/>
      <c r="BK264" s="152"/>
    </row>
    <row r="265" ht="10.5" customHeight="1">
      <c r="A265" s="144">
        <v>261.0</v>
      </c>
      <c r="B265" s="144" t="s">
        <v>852</v>
      </c>
      <c r="C265" s="144" t="s">
        <v>853</v>
      </c>
      <c r="D265" s="163" t="s">
        <v>854</v>
      </c>
      <c r="E265" s="146" t="s">
        <v>0</v>
      </c>
      <c r="F265" s="147"/>
      <c r="G265" s="161" t="s">
        <v>137</v>
      </c>
      <c r="H265" s="149" t="s">
        <v>0</v>
      </c>
      <c r="I265" s="149" t="s">
        <v>138</v>
      </c>
      <c r="J265" s="149" t="s">
        <v>0</v>
      </c>
      <c r="K265" s="149" t="s">
        <v>111</v>
      </c>
      <c r="L265" s="149" t="s">
        <v>38</v>
      </c>
      <c r="M265" s="149" t="s">
        <v>42</v>
      </c>
      <c r="N265" s="149">
        <v>3500.0</v>
      </c>
      <c r="O265" s="149" t="s">
        <v>30</v>
      </c>
      <c r="P265" s="150"/>
      <c r="Q265" s="149">
        <f>IFERROR(SUMPRODUCT((Price_Catalogue_Indexation!$O$5:$AS$5=Fichier_de_calcul!Q$4)*(Price_Catalogue_Indexation!$O$6:$AS$6=Fichier_de_calcul!$L265)*(Price_Catalogue_Indexation!$O$7:$AS$7=Fichier_de_calcul!$M265)*(Price_Catalogue_Indexation!$A$14:$A$219=Fichier_de_calcul!$O265)*(Price_Catalogue_Indexation!$C$14:$C$219=Fichier_de_calcul!$N265)*(Price_Catalogue_Indexation!$O$14:$AS$219)),0)</f>
        <v>43777.60888</v>
      </c>
      <c r="R265" s="149">
        <f>IFERROR(SUMPRODUCT((Price_Catalogue_Indexation!$O$5:$AS$5=Fichier_de_calcul!R$4)*(Price_Catalogue_Indexation!$O$6:$AS$6=Fichier_de_calcul!$L265)*(Price_Catalogue_Indexation!$O$7:$AS$7=Fichier_de_calcul!$M265)*(Price_Catalogue_Indexation!$A$14:$A$219=Fichier_de_calcul!$O265)*(Price_Catalogue_Indexation!$C$14:$C$219=Fichier_de_calcul!$N265)*(Price_Catalogue_Indexation!$O$14:$AS$219)),0)</f>
        <v>260356.9553</v>
      </c>
      <c r="S265" s="149">
        <f>IFERROR(SUMPRODUCT((Price_Catalogue_Indexation!$O$5:$AS$5=Fichier_de_calcul!S$4)*(Price_Catalogue_Indexation!$O$6:$AS$6=Fichier_de_calcul!$L265)*(Price_Catalogue_Indexation!$O$7:$AS$7=Fichier_de_calcul!$M265)*(Price_Catalogue_Indexation!$A$14:$A$219=Fichier_de_calcul!$O265)*(Price_Catalogue_Indexation!$C$14:$C$219=Fichier_de_calcul!$N265)*(Price_Catalogue_Indexation!$O$14:$AS$219)),0)</f>
        <v>247960.634</v>
      </c>
      <c r="T265" s="150"/>
      <c r="U265" s="149">
        <f>IF(E265="YES",'Autres_hypothèses'!$E$3,0)</f>
        <v>26225.58067</v>
      </c>
      <c r="V265" s="149">
        <f>IF(J265="YES",'Autres_hypothèses'!$E$4,0)</f>
        <v>75000</v>
      </c>
      <c r="W265" s="149"/>
      <c r="X265" s="151">
        <f>S265*Facture_pour_Orange!$K$142+Fichier_de_calcul!Q265*Facture_pour_Orange!$K$144+Fichier_de_calcul!U265*Facture_pour_Orange!$K$172</f>
        <v>-16480.24425</v>
      </c>
      <c r="Y265" s="152"/>
      <c r="Z265" s="151">
        <f t="shared" si="2"/>
        <v>636840.5346</v>
      </c>
      <c r="AA265" s="149">
        <f t="shared" si="3"/>
        <v>114631.2962</v>
      </c>
      <c r="AB265" s="149">
        <f t="shared" si="4"/>
        <v>751471.8308</v>
      </c>
      <c r="AC265" s="150"/>
      <c r="AD265" s="153"/>
      <c r="AE265" s="154"/>
      <c r="AF265" s="155">
        <v>43646.0</v>
      </c>
      <c r="AG265" s="155">
        <v>43617.0</v>
      </c>
      <c r="AH265" s="160">
        <v>1.0</v>
      </c>
      <c r="AI265" s="155"/>
      <c r="AJ265" s="155">
        <v>43633.0</v>
      </c>
      <c r="AK265" s="169">
        <v>0.43333333333333335</v>
      </c>
      <c r="AL265" s="155">
        <v>43686.0</v>
      </c>
      <c r="AM265" s="162">
        <v>0.7666666666666667</v>
      </c>
      <c r="AN265" s="155">
        <v>43708.0</v>
      </c>
      <c r="AO265" s="158"/>
      <c r="AP265" s="158"/>
      <c r="AQ265" s="158"/>
      <c r="AR265" s="152"/>
      <c r="AS265" s="152"/>
      <c r="AT265" s="152"/>
      <c r="AU265" s="152"/>
      <c r="AV265" s="152"/>
      <c r="AW265" s="152"/>
      <c r="AX265" s="152"/>
      <c r="AY265" s="152"/>
      <c r="AZ265" s="152"/>
      <c r="BA265" s="152"/>
      <c r="BB265" s="152"/>
      <c r="BC265" s="152"/>
      <c r="BD265" s="152"/>
      <c r="BE265" s="152"/>
      <c r="BF265" s="152"/>
      <c r="BG265" s="152"/>
      <c r="BH265" s="152"/>
      <c r="BI265" s="152"/>
      <c r="BJ265" s="152"/>
      <c r="BK265" s="152"/>
    </row>
    <row r="266" ht="10.5" customHeight="1">
      <c r="A266" s="144">
        <v>262.0</v>
      </c>
      <c r="B266" s="144" t="s">
        <v>855</v>
      </c>
      <c r="C266" s="144" t="s">
        <v>856</v>
      </c>
      <c r="D266" s="163" t="s">
        <v>857</v>
      </c>
      <c r="E266" s="146" t="s">
        <v>0</v>
      </c>
      <c r="F266" s="147"/>
      <c r="G266" s="161" t="s">
        <v>137</v>
      </c>
      <c r="H266" s="149" t="s">
        <v>0</v>
      </c>
      <c r="I266" s="149" t="s">
        <v>138</v>
      </c>
      <c r="J266" s="149" t="s">
        <v>0</v>
      </c>
      <c r="K266" s="149" t="s">
        <v>111</v>
      </c>
      <c r="L266" s="149" t="s">
        <v>38</v>
      </c>
      <c r="M266" s="149" t="s">
        <v>42</v>
      </c>
      <c r="N266" s="149">
        <v>3500.0</v>
      </c>
      <c r="O266" s="149" t="s">
        <v>30</v>
      </c>
      <c r="P266" s="150"/>
      <c r="Q266" s="149">
        <f>IFERROR(SUMPRODUCT((Price_Catalogue_Indexation!$O$5:$AS$5=Fichier_de_calcul!Q$4)*(Price_Catalogue_Indexation!$O$6:$AS$6=Fichier_de_calcul!$L266)*(Price_Catalogue_Indexation!$O$7:$AS$7=Fichier_de_calcul!$M266)*(Price_Catalogue_Indexation!$A$14:$A$219=Fichier_de_calcul!$O266)*(Price_Catalogue_Indexation!$C$14:$C$219=Fichier_de_calcul!$N266)*(Price_Catalogue_Indexation!$O$14:$AS$219)),0)</f>
        <v>43777.60888</v>
      </c>
      <c r="R266" s="149">
        <f>IFERROR(SUMPRODUCT((Price_Catalogue_Indexation!$O$5:$AS$5=Fichier_de_calcul!R$4)*(Price_Catalogue_Indexation!$O$6:$AS$6=Fichier_de_calcul!$L266)*(Price_Catalogue_Indexation!$O$7:$AS$7=Fichier_de_calcul!$M266)*(Price_Catalogue_Indexation!$A$14:$A$219=Fichier_de_calcul!$O266)*(Price_Catalogue_Indexation!$C$14:$C$219=Fichier_de_calcul!$N266)*(Price_Catalogue_Indexation!$O$14:$AS$219)),0)</f>
        <v>260356.9553</v>
      </c>
      <c r="S266" s="149">
        <f>IFERROR(SUMPRODUCT((Price_Catalogue_Indexation!$O$5:$AS$5=Fichier_de_calcul!S$4)*(Price_Catalogue_Indexation!$O$6:$AS$6=Fichier_de_calcul!$L266)*(Price_Catalogue_Indexation!$O$7:$AS$7=Fichier_de_calcul!$M266)*(Price_Catalogue_Indexation!$A$14:$A$219=Fichier_de_calcul!$O266)*(Price_Catalogue_Indexation!$C$14:$C$219=Fichier_de_calcul!$N266)*(Price_Catalogue_Indexation!$O$14:$AS$219)),0)</f>
        <v>247960.634</v>
      </c>
      <c r="T266" s="150"/>
      <c r="U266" s="149">
        <f>IF(E266="YES",'Autres_hypothèses'!$E$3,0)</f>
        <v>26225.58067</v>
      </c>
      <c r="V266" s="149">
        <f>IF(J266="YES",'Autres_hypothèses'!$E$4,0)</f>
        <v>75000</v>
      </c>
      <c r="W266" s="149"/>
      <c r="X266" s="151">
        <f>S266*Facture_pour_Orange!$K$142+Fichier_de_calcul!Q266*Facture_pour_Orange!$K$144+Fichier_de_calcul!U266*Facture_pour_Orange!$K$172</f>
        <v>-16480.24425</v>
      </c>
      <c r="Y266" s="152"/>
      <c r="Z266" s="151">
        <f t="shared" si="2"/>
        <v>636840.5346</v>
      </c>
      <c r="AA266" s="149">
        <f t="shared" si="3"/>
        <v>114631.2962</v>
      </c>
      <c r="AB266" s="149">
        <f t="shared" si="4"/>
        <v>751471.8308</v>
      </c>
      <c r="AC266" s="150"/>
      <c r="AD266" s="153"/>
      <c r="AE266" s="154"/>
      <c r="AF266" s="155">
        <v>43646.0</v>
      </c>
      <c r="AG266" s="155">
        <v>43617.0</v>
      </c>
      <c r="AH266" s="160">
        <v>1.0</v>
      </c>
      <c r="AI266" s="155"/>
      <c r="AJ266" s="155">
        <v>43630.0</v>
      </c>
      <c r="AK266" s="169">
        <v>0.5333333333333333</v>
      </c>
      <c r="AL266" s="155">
        <v>43686.0</v>
      </c>
      <c r="AM266" s="162">
        <v>0.7666666666666667</v>
      </c>
      <c r="AN266" s="155">
        <v>43708.0</v>
      </c>
      <c r="AO266" s="158"/>
      <c r="AP266" s="158"/>
      <c r="AQ266" s="158"/>
      <c r="AR266" s="152"/>
      <c r="AS266" s="152"/>
      <c r="AT266" s="152"/>
      <c r="AU266" s="152"/>
      <c r="AV266" s="152"/>
      <c r="AW266" s="152"/>
      <c r="AX266" s="152"/>
      <c r="AY266" s="152"/>
      <c r="AZ266" s="152"/>
      <c r="BA266" s="152"/>
      <c r="BB266" s="152"/>
      <c r="BC266" s="152"/>
      <c r="BD266" s="152"/>
      <c r="BE266" s="152"/>
      <c r="BF266" s="152"/>
      <c r="BG266" s="152"/>
      <c r="BH266" s="152"/>
      <c r="BI266" s="152"/>
      <c r="BJ266" s="152"/>
      <c r="BK266" s="152"/>
    </row>
    <row r="267" ht="10.5" customHeight="1">
      <c r="A267" s="144">
        <v>263.0</v>
      </c>
      <c r="B267" s="144" t="s">
        <v>858</v>
      </c>
      <c r="C267" s="144" t="s">
        <v>859</v>
      </c>
      <c r="D267" s="145" t="s">
        <v>860</v>
      </c>
      <c r="E267" s="146" t="s">
        <v>0</v>
      </c>
      <c r="F267" s="147"/>
      <c r="G267" s="161" t="s">
        <v>137</v>
      </c>
      <c r="H267" s="149" t="s">
        <v>0</v>
      </c>
      <c r="I267" s="149" t="s">
        <v>138</v>
      </c>
      <c r="J267" s="149" t="s">
        <v>0</v>
      </c>
      <c r="K267" s="149" t="s">
        <v>111</v>
      </c>
      <c r="L267" s="149" t="s">
        <v>38</v>
      </c>
      <c r="M267" s="149" t="s">
        <v>42</v>
      </c>
      <c r="N267" s="149">
        <v>3500.0</v>
      </c>
      <c r="O267" s="149" t="s">
        <v>30</v>
      </c>
      <c r="P267" s="150"/>
      <c r="Q267" s="149">
        <f>IFERROR(SUMPRODUCT((Price_Catalogue_Indexation!$O$5:$AS$5=Fichier_de_calcul!Q$4)*(Price_Catalogue_Indexation!$O$6:$AS$6=Fichier_de_calcul!$L267)*(Price_Catalogue_Indexation!$O$7:$AS$7=Fichier_de_calcul!$M267)*(Price_Catalogue_Indexation!$A$14:$A$219=Fichier_de_calcul!$O267)*(Price_Catalogue_Indexation!$C$14:$C$219=Fichier_de_calcul!$N267)*(Price_Catalogue_Indexation!$O$14:$AS$219)),0)</f>
        <v>43777.60888</v>
      </c>
      <c r="R267" s="149">
        <f>IFERROR(SUMPRODUCT((Price_Catalogue_Indexation!$O$5:$AS$5=Fichier_de_calcul!R$4)*(Price_Catalogue_Indexation!$O$6:$AS$6=Fichier_de_calcul!$L267)*(Price_Catalogue_Indexation!$O$7:$AS$7=Fichier_de_calcul!$M267)*(Price_Catalogue_Indexation!$A$14:$A$219=Fichier_de_calcul!$O267)*(Price_Catalogue_Indexation!$C$14:$C$219=Fichier_de_calcul!$N267)*(Price_Catalogue_Indexation!$O$14:$AS$219)),0)</f>
        <v>260356.9553</v>
      </c>
      <c r="S267" s="149">
        <f>IFERROR(SUMPRODUCT((Price_Catalogue_Indexation!$O$5:$AS$5=Fichier_de_calcul!S$4)*(Price_Catalogue_Indexation!$O$6:$AS$6=Fichier_de_calcul!$L267)*(Price_Catalogue_Indexation!$O$7:$AS$7=Fichier_de_calcul!$M267)*(Price_Catalogue_Indexation!$A$14:$A$219=Fichier_de_calcul!$O267)*(Price_Catalogue_Indexation!$C$14:$C$219=Fichier_de_calcul!$N267)*(Price_Catalogue_Indexation!$O$14:$AS$219)),0)</f>
        <v>247960.634</v>
      </c>
      <c r="T267" s="150"/>
      <c r="U267" s="149">
        <f>IF(E267="YES",'Autres_hypothèses'!$E$3,0)</f>
        <v>26225.58067</v>
      </c>
      <c r="V267" s="149">
        <f>IF(J267="YES",'Autres_hypothèses'!$E$4,0)</f>
        <v>75000</v>
      </c>
      <c r="W267" s="149"/>
      <c r="X267" s="151">
        <f>S267*Facture_pour_Orange!$K$142+Fichier_de_calcul!Q267*Facture_pour_Orange!$K$144+Fichier_de_calcul!U267*Facture_pour_Orange!$K$172</f>
        <v>-16480.24425</v>
      </c>
      <c r="Y267" s="152"/>
      <c r="Z267" s="151">
        <f t="shared" si="2"/>
        <v>636840.5346</v>
      </c>
      <c r="AA267" s="149">
        <f t="shared" si="3"/>
        <v>114631.2962</v>
      </c>
      <c r="AB267" s="149">
        <f t="shared" si="4"/>
        <v>751471.8308</v>
      </c>
      <c r="AC267" s="150"/>
      <c r="AD267" s="153"/>
      <c r="AE267" s="154"/>
      <c r="AF267" s="155">
        <v>43646.0</v>
      </c>
      <c r="AG267" s="155">
        <v>43617.0</v>
      </c>
      <c r="AH267" s="160">
        <v>1.0</v>
      </c>
      <c r="AI267" s="155"/>
      <c r="AJ267" s="155">
        <v>43630.0</v>
      </c>
      <c r="AK267" s="169">
        <v>0.5333333333333333</v>
      </c>
      <c r="AL267" s="155" t="s">
        <v>823</v>
      </c>
      <c r="AM267" s="162" t="s">
        <v>824</v>
      </c>
      <c r="AN267" s="155">
        <v>43708.0</v>
      </c>
      <c r="AO267" s="158"/>
      <c r="AP267" s="158"/>
      <c r="AQ267" s="158"/>
      <c r="AR267" s="152"/>
      <c r="AS267" s="152"/>
      <c r="AT267" s="152"/>
      <c r="AU267" s="152"/>
      <c r="AV267" s="152"/>
      <c r="AW267" s="152"/>
      <c r="AX267" s="152"/>
      <c r="AY267" s="152"/>
      <c r="AZ267" s="152"/>
      <c r="BA267" s="152"/>
      <c r="BB267" s="152"/>
      <c r="BC267" s="152"/>
      <c r="BD267" s="152"/>
      <c r="BE267" s="152"/>
      <c r="BF267" s="152"/>
      <c r="BG267" s="152"/>
      <c r="BH267" s="152"/>
      <c r="BI267" s="152"/>
      <c r="BJ267" s="152"/>
      <c r="BK267" s="152"/>
    </row>
    <row r="268" ht="10.5" customHeight="1">
      <c r="A268" s="144">
        <v>264.0</v>
      </c>
      <c r="B268" s="144" t="s">
        <v>861</v>
      </c>
      <c r="C268" s="144" t="s">
        <v>862</v>
      </c>
      <c r="D268" s="159" t="s">
        <v>863</v>
      </c>
      <c r="E268" s="146" t="s">
        <v>0</v>
      </c>
      <c r="F268" s="147"/>
      <c r="G268" s="161" t="s">
        <v>137</v>
      </c>
      <c r="H268" s="149" t="s">
        <v>0</v>
      </c>
      <c r="I268" s="149" t="s">
        <v>138</v>
      </c>
      <c r="J268" s="149" t="s">
        <v>0</v>
      </c>
      <c r="K268" s="149" t="s">
        <v>111</v>
      </c>
      <c r="L268" s="149" t="s">
        <v>38</v>
      </c>
      <c r="M268" s="149" t="s">
        <v>42</v>
      </c>
      <c r="N268" s="149">
        <v>3500.0</v>
      </c>
      <c r="O268" s="149" t="s">
        <v>30</v>
      </c>
      <c r="P268" s="150"/>
      <c r="Q268" s="149">
        <f>IFERROR(SUMPRODUCT((Price_Catalogue_Indexation!$O$5:$AS$5=Fichier_de_calcul!Q$4)*(Price_Catalogue_Indexation!$O$6:$AS$6=Fichier_de_calcul!$L268)*(Price_Catalogue_Indexation!$O$7:$AS$7=Fichier_de_calcul!$M268)*(Price_Catalogue_Indexation!$A$14:$A$219=Fichier_de_calcul!$O268)*(Price_Catalogue_Indexation!$C$14:$C$219=Fichier_de_calcul!$N268)*(Price_Catalogue_Indexation!$O$14:$AS$219)),0)</f>
        <v>43777.60888</v>
      </c>
      <c r="R268" s="149">
        <f>IFERROR(SUMPRODUCT((Price_Catalogue_Indexation!$O$5:$AS$5=Fichier_de_calcul!R$4)*(Price_Catalogue_Indexation!$O$6:$AS$6=Fichier_de_calcul!$L268)*(Price_Catalogue_Indexation!$O$7:$AS$7=Fichier_de_calcul!$M268)*(Price_Catalogue_Indexation!$A$14:$A$219=Fichier_de_calcul!$O268)*(Price_Catalogue_Indexation!$C$14:$C$219=Fichier_de_calcul!$N268)*(Price_Catalogue_Indexation!$O$14:$AS$219)),0)</f>
        <v>260356.9553</v>
      </c>
      <c r="S268" s="149">
        <f>IFERROR(SUMPRODUCT((Price_Catalogue_Indexation!$O$5:$AS$5=Fichier_de_calcul!S$4)*(Price_Catalogue_Indexation!$O$6:$AS$6=Fichier_de_calcul!$L268)*(Price_Catalogue_Indexation!$O$7:$AS$7=Fichier_de_calcul!$M268)*(Price_Catalogue_Indexation!$A$14:$A$219=Fichier_de_calcul!$O268)*(Price_Catalogue_Indexation!$C$14:$C$219=Fichier_de_calcul!$N268)*(Price_Catalogue_Indexation!$O$14:$AS$219)),0)</f>
        <v>247960.634</v>
      </c>
      <c r="T268" s="150"/>
      <c r="U268" s="149">
        <f>IF(E268="YES",'Autres_hypothèses'!$E$3,0)</f>
        <v>26225.58067</v>
      </c>
      <c r="V268" s="149">
        <f>IF(J268="YES",'Autres_hypothèses'!$E$4,0)</f>
        <v>75000</v>
      </c>
      <c r="W268" s="149"/>
      <c r="X268" s="151">
        <f>S268*Facture_pour_Orange!$K$142+Fichier_de_calcul!Q268*Facture_pour_Orange!$K$144+Fichier_de_calcul!U268*Facture_pour_Orange!$K$172</f>
        <v>-16480.24425</v>
      </c>
      <c r="Y268" s="152"/>
      <c r="Z268" s="151">
        <f t="shared" si="2"/>
        <v>636840.5346</v>
      </c>
      <c r="AA268" s="149">
        <f t="shared" si="3"/>
        <v>114631.2962</v>
      </c>
      <c r="AB268" s="149">
        <f t="shared" si="4"/>
        <v>751471.8308</v>
      </c>
      <c r="AC268" s="150"/>
      <c r="AD268" s="153"/>
      <c r="AE268" s="154"/>
      <c r="AF268" s="155">
        <v>43646.0</v>
      </c>
      <c r="AG268" s="155">
        <v>43617.0</v>
      </c>
      <c r="AH268" s="160">
        <v>1.0</v>
      </c>
      <c r="AI268" s="155"/>
      <c r="AJ268" s="155">
        <v>43635.0</v>
      </c>
      <c r="AK268" s="169">
        <v>0.36666666666666664</v>
      </c>
      <c r="AL268" s="155" t="s">
        <v>823</v>
      </c>
      <c r="AM268" s="162" t="s">
        <v>824</v>
      </c>
      <c r="AN268" s="155"/>
      <c r="AO268" s="158"/>
      <c r="AP268" s="158"/>
      <c r="AQ268" s="158"/>
      <c r="AR268" s="152"/>
      <c r="AS268" s="152"/>
      <c r="AT268" s="152"/>
      <c r="AU268" s="152"/>
      <c r="AV268" s="152"/>
      <c r="AW268" s="152"/>
      <c r="AX268" s="152"/>
      <c r="AY268" s="152"/>
      <c r="AZ268" s="152"/>
      <c r="BA268" s="152"/>
      <c r="BB268" s="152"/>
      <c r="BC268" s="152"/>
      <c r="BD268" s="152"/>
      <c r="BE268" s="152"/>
      <c r="BF268" s="152"/>
      <c r="BG268" s="152"/>
      <c r="BH268" s="152"/>
      <c r="BI268" s="152"/>
      <c r="BJ268" s="152"/>
      <c r="BK268" s="152"/>
    </row>
    <row r="269" ht="10.5" customHeight="1">
      <c r="A269" s="144">
        <v>265.0</v>
      </c>
      <c r="B269" s="144" t="s">
        <v>864</v>
      </c>
      <c r="C269" s="144" t="s">
        <v>865</v>
      </c>
      <c r="D269" s="159" t="s">
        <v>866</v>
      </c>
      <c r="E269" s="146" t="s">
        <v>0</v>
      </c>
      <c r="F269" s="147"/>
      <c r="G269" s="161" t="s">
        <v>137</v>
      </c>
      <c r="H269" s="149" t="s">
        <v>0</v>
      </c>
      <c r="I269" s="149" t="s">
        <v>138</v>
      </c>
      <c r="J269" s="149" t="s">
        <v>0</v>
      </c>
      <c r="K269" s="149" t="s">
        <v>111</v>
      </c>
      <c r="L269" s="149" t="s">
        <v>38</v>
      </c>
      <c r="M269" s="149" t="s">
        <v>42</v>
      </c>
      <c r="N269" s="149">
        <v>3500.0</v>
      </c>
      <c r="O269" s="149" t="s">
        <v>30</v>
      </c>
      <c r="P269" s="150"/>
      <c r="Q269" s="149">
        <f>IFERROR(SUMPRODUCT((Price_Catalogue_Indexation!$O$5:$AS$5=Fichier_de_calcul!Q$4)*(Price_Catalogue_Indexation!$O$6:$AS$6=Fichier_de_calcul!$L269)*(Price_Catalogue_Indexation!$O$7:$AS$7=Fichier_de_calcul!$M269)*(Price_Catalogue_Indexation!$A$14:$A$219=Fichier_de_calcul!$O269)*(Price_Catalogue_Indexation!$C$14:$C$219=Fichier_de_calcul!$N269)*(Price_Catalogue_Indexation!$O$14:$AS$219)),0)</f>
        <v>43777.60888</v>
      </c>
      <c r="R269" s="149">
        <f>IFERROR(SUMPRODUCT((Price_Catalogue_Indexation!$O$5:$AS$5=Fichier_de_calcul!R$4)*(Price_Catalogue_Indexation!$O$6:$AS$6=Fichier_de_calcul!$L269)*(Price_Catalogue_Indexation!$O$7:$AS$7=Fichier_de_calcul!$M269)*(Price_Catalogue_Indexation!$A$14:$A$219=Fichier_de_calcul!$O269)*(Price_Catalogue_Indexation!$C$14:$C$219=Fichier_de_calcul!$N269)*(Price_Catalogue_Indexation!$O$14:$AS$219)),0)</f>
        <v>260356.9553</v>
      </c>
      <c r="S269" s="149">
        <f>IFERROR(SUMPRODUCT((Price_Catalogue_Indexation!$O$5:$AS$5=Fichier_de_calcul!S$4)*(Price_Catalogue_Indexation!$O$6:$AS$6=Fichier_de_calcul!$L269)*(Price_Catalogue_Indexation!$O$7:$AS$7=Fichier_de_calcul!$M269)*(Price_Catalogue_Indexation!$A$14:$A$219=Fichier_de_calcul!$O269)*(Price_Catalogue_Indexation!$C$14:$C$219=Fichier_de_calcul!$N269)*(Price_Catalogue_Indexation!$O$14:$AS$219)),0)</f>
        <v>247960.634</v>
      </c>
      <c r="T269" s="150"/>
      <c r="U269" s="149">
        <f>IF(E269="YES",'Autres_hypothèses'!$E$3,0)</f>
        <v>26225.58067</v>
      </c>
      <c r="V269" s="149">
        <f>IF(J269="YES",'Autres_hypothèses'!$E$4,0)</f>
        <v>75000</v>
      </c>
      <c r="W269" s="149"/>
      <c r="X269" s="151">
        <f>S269*Facture_pour_Orange!$K$142+Fichier_de_calcul!Q269*Facture_pour_Orange!$K$144+Fichier_de_calcul!U269*Facture_pour_Orange!$K$172</f>
        <v>-16480.24425</v>
      </c>
      <c r="Y269" s="152"/>
      <c r="Z269" s="151">
        <f t="shared" si="2"/>
        <v>636840.5346</v>
      </c>
      <c r="AA269" s="149">
        <f t="shared" si="3"/>
        <v>114631.2962</v>
      </c>
      <c r="AB269" s="149">
        <f t="shared" si="4"/>
        <v>751471.8308</v>
      </c>
      <c r="AC269" s="150"/>
      <c r="AD269" s="153"/>
      <c r="AE269" s="154"/>
      <c r="AF269" s="155">
        <v>43646.0</v>
      </c>
      <c r="AG269" s="155">
        <v>43617.0</v>
      </c>
      <c r="AH269" s="160">
        <v>1.0</v>
      </c>
      <c r="AI269" s="155"/>
      <c r="AJ269" s="155">
        <v>43633.0</v>
      </c>
      <c r="AK269" s="169">
        <v>0.43333333333333335</v>
      </c>
      <c r="AL269" s="155" t="s">
        <v>823</v>
      </c>
      <c r="AM269" s="162" t="s">
        <v>824</v>
      </c>
      <c r="AN269" s="155"/>
      <c r="AO269" s="158"/>
      <c r="AP269" s="158"/>
      <c r="AQ269" s="158"/>
      <c r="AR269" s="152"/>
      <c r="AS269" s="152"/>
      <c r="AT269" s="152"/>
      <c r="AU269" s="152"/>
      <c r="AV269" s="152"/>
      <c r="AW269" s="152"/>
      <c r="AX269" s="152"/>
      <c r="AY269" s="152"/>
      <c r="AZ269" s="152"/>
      <c r="BA269" s="152"/>
      <c r="BB269" s="152"/>
      <c r="BC269" s="152"/>
      <c r="BD269" s="152"/>
      <c r="BE269" s="152"/>
      <c r="BF269" s="152"/>
      <c r="BG269" s="152"/>
      <c r="BH269" s="152"/>
      <c r="BI269" s="152"/>
      <c r="BJ269" s="152"/>
      <c r="BK269" s="152"/>
    </row>
    <row r="270" ht="10.5" customHeight="1">
      <c r="A270" s="144">
        <v>266.0</v>
      </c>
      <c r="B270" s="144" t="s">
        <v>867</v>
      </c>
      <c r="C270" s="144" t="s">
        <v>868</v>
      </c>
      <c r="D270" s="145" t="s">
        <v>869</v>
      </c>
      <c r="E270" s="146" t="s">
        <v>0</v>
      </c>
      <c r="F270" s="147"/>
      <c r="G270" s="161" t="s">
        <v>137</v>
      </c>
      <c r="H270" s="149" t="s">
        <v>0</v>
      </c>
      <c r="I270" s="149" t="s">
        <v>138</v>
      </c>
      <c r="J270" s="149" t="s">
        <v>0</v>
      </c>
      <c r="K270" s="149" t="s">
        <v>111</v>
      </c>
      <c r="L270" s="149" t="s">
        <v>38</v>
      </c>
      <c r="M270" s="149" t="s">
        <v>42</v>
      </c>
      <c r="N270" s="149">
        <v>3500.0</v>
      </c>
      <c r="O270" s="149" t="s">
        <v>30</v>
      </c>
      <c r="P270" s="150"/>
      <c r="Q270" s="149">
        <f>IFERROR(SUMPRODUCT((Price_Catalogue_Indexation!$O$5:$AS$5=Fichier_de_calcul!Q$4)*(Price_Catalogue_Indexation!$O$6:$AS$6=Fichier_de_calcul!$L270)*(Price_Catalogue_Indexation!$O$7:$AS$7=Fichier_de_calcul!$M270)*(Price_Catalogue_Indexation!$A$14:$A$219=Fichier_de_calcul!$O270)*(Price_Catalogue_Indexation!$C$14:$C$219=Fichier_de_calcul!$N270)*(Price_Catalogue_Indexation!$O$14:$AS$219)),0)</f>
        <v>43777.60888</v>
      </c>
      <c r="R270" s="149">
        <f>IFERROR(SUMPRODUCT((Price_Catalogue_Indexation!$O$5:$AS$5=Fichier_de_calcul!R$4)*(Price_Catalogue_Indexation!$O$6:$AS$6=Fichier_de_calcul!$L270)*(Price_Catalogue_Indexation!$O$7:$AS$7=Fichier_de_calcul!$M270)*(Price_Catalogue_Indexation!$A$14:$A$219=Fichier_de_calcul!$O270)*(Price_Catalogue_Indexation!$C$14:$C$219=Fichier_de_calcul!$N270)*(Price_Catalogue_Indexation!$O$14:$AS$219)),0)</f>
        <v>260356.9553</v>
      </c>
      <c r="S270" s="149">
        <f>IFERROR(SUMPRODUCT((Price_Catalogue_Indexation!$O$5:$AS$5=Fichier_de_calcul!S$4)*(Price_Catalogue_Indexation!$O$6:$AS$6=Fichier_de_calcul!$L270)*(Price_Catalogue_Indexation!$O$7:$AS$7=Fichier_de_calcul!$M270)*(Price_Catalogue_Indexation!$A$14:$A$219=Fichier_de_calcul!$O270)*(Price_Catalogue_Indexation!$C$14:$C$219=Fichier_de_calcul!$N270)*(Price_Catalogue_Indexation!$O$14:$AS$219)),0)</f>
        <v>247960.634</v>
      </c>
      <c r="T270" s="150"/>
      <c r="U270" s="149">
        <f>IF(E270="YES",'Autres_hypothèses'!$E$3,0)</f>
        <v>26225.58067</v>
      </c>
      <c r="V270" s="149">
        <f>IF(J270="YES",'Autres_hypothèses'!$E$4,0)</f>
        <v>75000</v>
      </c>
      <c r="W270" s="149"/>
      <c r="X270" s="151">
        <f>S270*Facture_pour_Orange!$K$142+Fichier_de_calcul!Q270*Facture_pour_Orange!$K$144+Fichier_de_calcul!U270*Facture_pour_Orange!$K$172</f>
        <v>-16480.24425</v>
      </c>
      <c r="Y270" s="152"/>
      <c r="Z270" s="151">
        <f t="shared" si="2"/>
        <v>636840.5346</v>
      </c>
      <c r="AA270" s="149">
        <f t="shared" si="3"/>
        <v>114631.2962</v>
      </c>
      <c r="AB270" s="149">
        <f t="shared" si="4"/>
        <v>751471.8308</v>
      </c>
      <c r="AC270" s="150"/>
      <c r="AD270" s="153"/>
      <c r="AE270" s="154"/>
      <c r="AF270" s="155">
        <v>43646.0</v>
      </c>
      <c r="AG270" s="155">
        <v>43617.0</v>
      </c>
      <c r="AH270" s="167">
        <v>1.0</v>
      </c>
      <c r="AI270" s="155"/>
      <c r="AJ270" s="155">
        <v>43635.0</v>
      </c>
      <c r="AK270" s="169">
        <v>0.36666666666666664</v>
      </c>
      <c r="AL270" s="155" t="s">
        <v>823</v>
      </c>
      <c r="AM270" s="162" t="s">
        <v>824</v>
      </c>
      <c r="AN270" s="155">
        <v>43708.0</v>
      </c>
      <c r="AO270" s="158"/>
      <c r="AP270" s="158"/>
      <c r="AQ270" s="158"/>
      <c r="AR270" s="152"/>
      <c r="AS270" s="152"/>
      <c r="AT270" s="152"/>
      <c r="AU270" s="152"/>
      <c r="AV270" s="152"/>
      <c r="AW270" s="152"/>
      <c r="AX270" s="152"/>
      <c r="AY270" s="152"/>
      <c r="AZ270" s="152"/>
      <c r="BA270" s="152"/>
      <c r="BB270" s="152"/>
      <c r="BC270" s="152"/>
      <c r="BD270" s="152"/>
      <c r="BE270" s="152"/>
      <c r="BF270" s="152"/>
      <c r="BG270" s="152"/>
      <c r="BH270" s="152"/>
      <c r="BI270" s="152"/>
      <c r="BJ270" s="152"/>
      <c r="BK270" s="152"/>
    </row>
    <row r="271" ht="10.5" customHeight="1">
      <c r="A271" s="144">
        <v>267.0</v>
      </c>
      <c r="B271" s="144" t="s">
        <v>870</v>
      </c>
      <c r="C271" s="144" t="s">
        <v>871</v>
      </c>
      <c r="D271" s="159" t="s">
        <v>872</v>
      </c>
      <c r="E271" s="146" t="s">
        <v>0</v>
      </c>
      <c r="F271" s="147"/>
      <c r="G271" s="161" t="s">
        <v>137</v>
      </c>
      <c r="H271" s="149" t="s">
        <v>0</v>
      </c>
      <c r="I271" s="149" t="s">
        <v>138</v>
      </c>
      <c r="J271" s="149" t="s">
        <v>0</v>
      </c>
      <c r="K271" s="149" t="s">
        <v>111</v>
      </c>
      <c r="L271" s="149" t="s">
        <v>38</v>
      </c>
      <c r="M271" s="149" t="s">
        <v>42</v>
      </c>
      <c r="N271" s="149">
        <v>3500.0</v>
      </c>
      <c r="O271" s="149" t="s">
        <v>27</v>
      </c>
      <c r="P271" s="150"/>
      <c r="Q271" s="149">
        <f>IFERROR(SUMPRODUCT((Price_Catalogue_Indexation!$O$5:$AS$5=Fichier_de_calcul!Q$4)*(Price_Catalogue_Indexation!$O$6:$AS$6=Fichier_de_calcul!$L271)*(Price_Catalogue_Indexation!$O$7:$AS$7=Fichier_de_calcul!$M271)*(Price_Catalogue_Indexation!$A$14:$A$219=Fichier_de_calcul!$O271)*(Price_Catalogue_Indexation!$C$14:$C$219=Fichier_de_calcul!$N271)*(Price_Catalogue_Indexation!$O$14:$AS$219)),0)</f>
        <v>43056.18596</v>
      </c>
      <c r="R271" s="149">
        <f>IFERROR(SUMPRODUCT((Price_Catalogue_Indexation!$O$5:$AS$5=Fichier_de_calcul!R$4)*(Price_Catalogue_Indexation!$O$6:$AS$6=Fichier_de_calcul!$L271)*(Price_Catalogue_Indexation!$O$7:$AS$7=Fichier_de_calcul!$M271)*(Price_Catalogue_Indexation!$A$14:$A$219=Fichier_de_calcul!$O271)*(Price_Catalogue_Indexation!$C$14:$C$219=Fichier_de_calcul!$N271)*(Price_Catalogue_Indexation!$O$14:$AS$219)),0)</f>
        <v>259992.2136</v>
      </c>
      <c r="S271" s="149">
        <f>IFERROR(SUMPRODUCT((Price_Catalogue_Indexation!$O$5:$AS$5=Fichier_de_calcul!S$4)*(Price_Catalogue_Indexation!$O$6:$AS$6=Fichier_de_calcul!$L271)*(Price_Catalogue_Indexation!$O$7:$AS$7=Fichier_de_calcul!$M271)*(Price_Catalogue_Indexation!$A$14:$A$219=Fichier_de_calcul!$O271)*(Price_Catalogue_Indexation!$C$14:$C$219=Fichier_de_calcul!$N271)*(Price_Catalogue_Indexation!$O$14:$AS$219)),0)</f>
        <v>182873.6642</v>
      </c>
      <c r="T271" s="150"/>
      <c r="U271" s="149">
        <f>IF(E271="YES",'Autres_hypothèses'!$E$3,0)</f>
        <v>26225.58067</v>
      </c>
      <c r="V271" s="149">
        <f>IF(J271="YES",'Autres_hypothèses'!$E$4,0)</f>
        <v>75000</v>
      </c>
      <c r="W271" s="149"/>
      <c r="X271" s="151">
        <f>S271*Facture_pour_Orange!$K$142+Fichier_de_calcul!Q271*Facture_pour_Orange!$K$144+Fichier_de_calcul!U271*Facture_pour_Orange!$K$172</f>
        <v>-15685.08997</v>
      </c>
      <c r="Y271" s="152"/>
      <c r="Z271" s="151">
        <f t="shared" si="2"/>
        <v>571462.5545</v>
      </c>
      <c r="AA271" s="149">
        <f t="shared" si="3"/>
        <v>102863.2598</v>
      </c>
      <c r="AB271" s="149">
        <f t="shared" si="4"/>
        <v>674325.8143</v>
      </c>
      <c r="AC271" s="150"/>
      <c r="AD271" s="153"/>
      <c r="AE271" s="154"/>
      <c r="AF271" s="155">
        <v>43646.0</v>
      </c>
      <c r="AG271" s="155">
        <v>43617.0</v>
      </c>
      <c r="AH271" s="167">
        <v>1.0</v>
      </c>
      <c r="AI271" s="155"/>
      <c r="AJ271" s="155">
        <v>43620.0</v>
      </c>
      <c r="AK271" s="169">
        <v>0.8666666666666667</v>
      </c>
      <c r="AL271" s="155">
        <v>43655.0</v>
      </c>
      <c r="AM271" s="162">
        <v>1.8</v>
      </c>
      <c r="AN271" s="155">
        <v>43708.0</v>
      </c>
      <c r="AO271" s="158"/>
      <c r="AP271" s="158"/>
      <c r="AQ271" s="158"/>
      <c r="AR271" s="152"/>
      <c r="AS271" s="152"/>
      <c r="AT271" s="152"/>
      <c r="AU271" s="152"/>
      <c r="AV271" s="152"/>
      <c r="AW271" s="152"/>
      <c r="AX271" s="152"/>
      <c r="AY271" s="152"/>
      <c r="AZ271" s="152"/>
      <c r="BA271" s="152"/>
      <c r="BB271" s="152"/>
      <c r="BC271" s="152"/>
      <c r="BD271" s="152"/>
      <c r="BE271" s="152"/>
      <c r="BF271" s="152"/>
      <c r="BG271" s="152"/>
      <c r="BH271" s="152"/>
      <c r="BI271" s="152"/>
      <c r="BJ271" s="152"/>
      <c r="BK271" s="152"/>
    </row>
    <row r="272" ht="10.5" customHeight="1">
      <c r="A272" s="144">
        <v>268.0</v>
      </c>
      <c r="B272" s="161" t="s">
        <v>873</v>
      </c>
      <c r="C272" s="144" t="s">
        <v>874</v>
      </c>
      <c r="D272" s="159" t="s">
        <v>875</v>
      </c>
      <c r="E272" s="146" t="s">
        <v>0</v>
      </c>
      <c r="F272" s="147"/>
      <c r="G272" s="161" t="s">
        <v>137</v>
      </c>
      <c r="H272" s="149" t="s">
        <v>0</v>
      </c>
      <c r="I272" s="149" t="s">
        <v>138</v>
      </c>
      <c r="J272" s="161" t="s">
        <v>0</v>
      </c>
      <c r="K272" s="149" t="s">
        <v>111</v>
      </c>
      <c r="L272" s="149" t="s">
        <v>38</v>
      </c>
      <c r="M272" s="149" t="s">
        <v>42</v>
      </c>
      <c r="N272" s="149">
        <v>3500.0</v>
      </c>
      <c r="O272" s="149" t="s">
        <v>27</v>
      </c>
      <c r="P272" s="150"/>
      <c r="Q272" s="149">
        <f>IFERROR(SUMPRODUCT((Price_Catalogue_Indexation!$O$5:$AS$5=Fichier_de_calcul!Q$4)*(Price_Catalogue_Indexation!$O$6:$AS$6=Fichier_de_calcul!$L272)*(Price_Catalogue_Indexation!$O$7:$AS$7=Fichier_de_calcul!$M272)*(Price_Catalogue_Indexation!$A$14:$A$219=Fichier_de_calcul!$O272)*(Price_Catalogue_Indexation!$C$14:$C$219=Fichier_de_calcul!$N272)*(Price_Catalogue_Indexation!$O$14:$AS$219)),0)</f>
        <v>43056.18596</v>
      </c>
      <c r="R272" s="149">
        <f>IFERROR(SUMPRODUCT((Price_Catalogue_Indexation!$O$5:$AS$5=Fichier_de_calcul!R$4)*(Price_Catalogue_Indexation!$O$6:$AS$6=Fichier_de_calcul!$L272)*(Price_Catalogue_Indexation!$O$7:$AS$7=Fichier_de_calcul!$M272)*(Price_Catalogue_Indexation!$A$14:$A$219=Fichier_de_calcul!$O272)*(Price_Catalogue_Indexation!$C$14:$C$219=Fichier_de_calcul!$N272)*(Price_Catalogue_Indexation!$O$14:$AS$219)),0)</f>
        <v>259992.2136</v>
      </c>
      <c r="S272" s="149">
        <f>IFERROR(SUMPRODUCT((Price_Catalogue_Indexation!$O$5:$AS$5=Fichier_de_calcul!S$4)*(Price_Catalogue_Indexation!$O$6:$AS$6=Fichier_de_calcul!$L272)*(Price_Catalogue_Indexation!$O$7:$AS$7=Fichier_de_calcul!$M272)*(Price_Catalogue_Indexation!$A$14:$A$219=Fichier_de_calcul!$O272)*(Price_Catalogue_Indexation!$C$14:$C$219=Fichier_de_calcul!$N272)*(Price_Catalogue_Indexation!$O$14:$AS$219)),0)</f>
        <v>182873.6642</v>
      </c>
      <c r="T272" s="150"/>
      <c r="U272" s="149">
        <f>IF(E272="YES",'Autres_hypothèses'!$E$3,0)</f>
        <v>26225.58067</v>
      </c>
      <c r="V272" s="149">
        <f>IF(J272="YES",'Autres_hypothèses'!$E$4,0)</f>
        <v>75000</v>
      </c>
      <c r="W272" s="149"/>
      <c r="X272" s="151">
        <f>S272*Facture_pour_Orange!$K$142+Fichier_de_calcul!Q272*Facture_pour_Orange!$K$144+Fichier_de_calcul!U272*Facture_pour_Orange!$K$172</f>
        <v>-15685.08997</v>
      </c>
      <c r="Y272" s="152"/>
      <c r="Z272" s="151">
        <f t="shared" si="2"/>
        <v>571462.5545</v>
      </c>
      <c r="AA272" s="149">
        <f t="shared" si="3"/>
        <v>102863.2598</v>
      </c>
      <c r="AB272" s="149">
        <f t="shared" si="4"/>
        <v>674325.8143</v>
      </c>
      <c r="AC272" s="150"/>
      <c r="AD272" s="153"/>
      <c r="AE272" s="154"/>
      <c r="AF272" s="155"/>
      <c r="AG272" s="155"/>
      <c r="AH272" s="172"/>
      <c r="AI272" s="155"/>
      <c r="AJ272" s="155">
        <v>43648.0</v>
      </c>
      <c r="AK272" s="169">
        <v>2.033333333333333</v>
      </c>
      <c r="AL272" s="173">
        <v>44257.0</v>
      </c>
      <c r="AM272" s="162">
        <f t="shared" ref="AM272:AM273" si="7">(AN272-AL272)/30</f>
        <v>0.9666666667</v>
      </c>
      <c r="AN272" s="155">
        <v>44286.0</v>
      </c>
      <c r="AO272" s="158"/>
      <c r="AP272" s="158"/>
      <c r="AQ272" s="158"/>
      <c r="AR272" s="152"/>
      <c r="AS272" s="152"/>
      <c r="AT272" s="152"/>
      <c r="AU272" s="152"/>
      <c r="AV272" s="152"/>
      <c r="AW272" s="152"/>
      <c r="AX272" s="152"/>
      <c r="AY272" s="152"/>
      <c r="AZ272" s="152"/>
      <c r="BA272" s="152"/>
      <c r="BB272" s="152"/>
      <c r="BC272" s="152"/>
      <c r="BD272" s="152"/>
      <c r="BE272" s="152"/>
      <c r="BF272" s="152"/>
      <c r="BG272" s="152"/>
      <c r="BH272" s="152"/>
      <c r="BI272" s="152"/>
      <c r="BJ272" s="152"/>
      <c r="BK272" s="152"/>
    </row>
    <row r="273" ht="10.5" customHeight="1">
      <c r="A273" s="144">
        <v>269.0</v>
      </c>
      <c r="B273" s="144" t="s">
        <v>876</v>
      </c>
      <c r="C273" s="144" t="s">
        <v>877</v>
      </c>
      <c r="D273" s="145" t="s">
        <v>878</v>
      </c>
      <c r="E273" s="146" t="s">
        <v>0</v>
      </c>
      <c r="F273" s="147"/>
      <c r="G273" s="161" t="s">
        <v>137</v>
      </c>
      <c r="H273" s="149" t="s">
        <v>0</v>
      </c>
      <c r="I273" s="149" t="s">
        <v>138</v>
      </c>
      <c r="J273" s="161" t="s">
        <v>0</v>
      </c>
      <c r="K273" s="149" t="s">
        <v>111</v>
      </c>
      <c r="L273" s="149" t="s">
        <v>38</v>
      </c>
      <c r="M273" s="149" t="s">
        <v>42</v>
      </c>
      <c r="N273" s="149">
        <v>3500.0</v>
      </c>
      <c r="O273" s="149" t="s">
        <v>27</v>
      </c>
      <c r="P273" s="150"/>
      <c r="Q273" s="149">
        <f>IFERROR(SUMPRODUCT((Price_Catalogue_Indexation!$O$5:$AS$5=Fichier_de_calcul!Q$4)*(Price_Catalogue_Indexation!$O$6:$AS$6=Fichier_de_calcul!$L273)*(Price_Catalogue_Indexation!$O$7:$AS$7=Fichier_de_calcul!$M273)*(Price_Catalogue_Indexation!$A$14:$A$219=Fichier_de_calcul!$O273)*(Price_Catalogue_Indexation!$C$14:$C$219=Fichier_de_calcul!$N273)*(Price_Catalogue_Indexation!$O$14:$AS$219)),0)</f>
        <v>43056.18596</v>
      </c>
      <c r="R273" s="149">
        <f>IFERROR(SUMPRODUCT((Price_Catalogue_Indexation!$O$5:$AS$5=Fichier_de_calcul!R$4)*(Price_Catalogue_Indexation!$O$6:$AS$6=Fichier_de_calcul!$L273)*(Price_Catalogue_Indexation!$O$7:$AS$7=Fichier_de_calcul!$M273)*(Price_Catalogue_Indexation!$A$14:$A$219=Fichier_de_calcul!$O273)*(Price_Catalogue_Indexation!$C$14:$C$219=Fichier_de_calcul!$N273)*(Price_Catalogue_Indexation!$O$14:$AS$219)),0)</f>
        <v>259992.2136</v>
      </c>
      <c r="S273" s="149">
        <f>IFERROR(SUMPRODUCT((Price_Catalogue_Indexation!$O$5:$AS$5=Fichier_de_calcul!S$4)*(Price_Catalogue_Indexation!$O$6:$AS$6=Fichier_de_calcul!$L273)*(Price_Catalogue_Indexation!$O$7:$AS$7=Fichier_de_calcul!$M273)*(Price_Catalogue_Indexation!$A$14:$A$219=Fichier_de_calcul!$O273)*(Price_Catalogue_Indexation!$C$14:$C$219=Fichier_de_calcul!$N273)*(Price_Catalogue_Indexation!$O$14:$AS$219)),0)</f>
        <v>182873.6642</v>
      </c>
      <c r="T273" s="150"/>
      <c r="U273" s="149">
        <f>IF(E273="YES",'Autres_hypothèses'!$E$3,0)</f>
        <v>26225.58067</v>
      </c>
      <c r="V273" s="149">
        <f>IF(J273="YES",'Autres_hypothèses'!$E$4,0)</f>
        <v>75000</v>
      </c>
      <c r="W273" s="149"/>
      <c r="X273" s="151">
        <f>S273*Facture_pour_Orange!$K$142+Fichier_de_calcul!Q273*Facture_pour_Orange!$K$144+Fichier_de_calcul!U273*Facture_pour_Orange!$K$172</f>
        <v>-15685.08997</v>
      </c>
      <c r="Y273" s="152"/>
      <c r="Z273" s="151">
        <f t="shared" si="2"/>
        <v>571462.5545</v>
      </c>
      <c r="AA273" s="149">
        <f t="shared" si="3"/>
        <v>102863.2598</v>
      </c>
      <c r="AB273" s="149">
        <f t="shared" si="4"/>
        <v>674325.8143</v>
      </c>
      <c r="AC273" s="150"/>
      <c r="AD273" s="153"/>
      <c r="AE273" s="154"/>
      <c r="AF273" s="155"/>
      <c r="AG273" s="155"/>
      <c r="AH273" s="172"/>
      <c r="AI273" s="155"/>
      <c r="AJ273" s="155">
        <v>43651.0</v>
      </c>
      <c r="AK273" s="169">
        <v>1.9333333333333333</v>
      </c>
      <c r="AL273" s="155">
        <v>44187.0</v>
      </c>
      <c r="AM273" s="162">
        <f t="shared" si="7"/>
        <v>0.3</v>
      </c>
      <c r="AN273" s="155">
        <v>44196.0</v>
      </c>
      <c r="AO273" s="158"/>
      <c r="AP273" s="158"/>
      <c r="AQ273" s="158"/>
      <c r="AR273" s="152"/>
      <c r="AS273" s="152"/>
      <c r="AT273" s="152"/>
      <c r="AU273" s="152"/>
      <c r="AV273" s="152"/>
      <c r="AW273" s="152"/>
      <c r="AX273" s="152"/>
      <c r="AY273" s="152"/>
      <c r="AZ273" s="152"/>
      <c r="BA273" s="152"/>
      <c r="BB273" s="152"/>
      <c r="BC273" s="152"/>
      <c r="BD273" s="152"/>
      <c r="BE273" s="152"/>
      <c r="BF273" s="152"/>
      <c r="BG273" s="152"/>
      <c r="BH273" s="152"/>
      <c r="BI273" s="152"/>
      <c r="BJ273" s="152"/>
      <c r="BK273" s="152"/>
    </row>
    <row r="274" ht="10.5" customHeight="1">
      <c r="A274" s="144">
        <v>270.0</v>
      </c>
      <c r="B274" s="144" t="s">
        <v>879</v>
      </c>
      <c r="C274" s="144" t="s">
        <v>880</v>
      </c>
      <c r="D274" s="159" t="s">
        <v>881</v>
      </c>
      <c r="E274" s="146" t="s">
        <v>0</v>
      </c>
      <c r="F274" s="147"/>
      <c r="G274" s="161" t="s">
        <v>137</v>
      </c>
      <c r="H274" s="149" t="s">
        <v>0</v>
      </c>
      <c r="I274" s="149" t="s">
        <v>138</v>
      </c>
      <c r="J274" s="161" t="s">
        <v>0</v>
      </c>
      <c r="K274" s="149" t="s">
        <v>111</v>
      </c>
      <c r="L274" s="149" t="s">
        <v>38</v>
      </c>
      <c r="M274" s="149" t="s">
        <v>42</v>
      </c>
      <c r="N274" s="149">
        <v>3500.0</v>
      </c>
      <c r="O274" s="149" t="s">
        <v>30</v>
      </c>
      <c r="P274" s="150"/>
      <c r="Q274" s="149">
        <f>IFERROR(SUMPRODUCT((Price_Catalogue_Indexation!$O$5:$AS$5=Fichier_de_calcul!Q$4)*(Price_Catalogue_Indexation!$O$6:$AS$6=Fichier_de_calcul!$L274)*(Price_Catalogue_Indexation!$O$7:$AS$7=Fichier_de_calcul!$M274)*(Price_Catalogue_Indexation!$A$14:$A$219=Fichier_de_calcul!$O274)*(Price_Catalogue_Indexation!$C$14:$C$219=Fichier_de_calcul!$N274)*(Price_Catalogue_Indexation!$O$14:$AS$219)),0)</f>
        <v>43777.60888</v>
      </c>
      <c r="R274" s="149">
        <f>IFERROR(SUMPRODUCT((Price_Catalogue_Indexation!$O$5:$AS$5=Fichier_de_calcul!R$4)*(Price_Catalogue_Indexation!$O$6:$AS$6=Fichier_de_calcul!$L274)*(Price_Catalogue_Indexation!$O$7:$AS$7=Fichier_de_calcul!$M274)*(Price_Catalogue_Indexation!$A$14:$A$219=Fichier_de_calcul!$O274)*(Price_Catalogue_Indexation!$C$14:$C$219=Fichier_de_calcul!$N274)*(Price_Catalogue_Indexation!$O$14:$AS$219)),0)</f>
        <v>260356.9553</v>
      </c>
      <c r="S274" s="149">
        <f>IFERROR(SUMPRODUCT((Price_Catalogue_Indexation!$O$5:$AS$5=Fichier_de_calcul!S$4)*(Price_Catalogue_Indexation!$O$6:$AS$6=Fichier_de_calcul!$L274)*(Price_Catalogue_Indexation!$O$7:$AS$7=Fichier_de_calcul!$M274)*(Price_Catalogue_Indexation!$A$14:$A$219=Fichier_de_calcul!$O274)*(Price_Catalogue_Indexation!$C$14:$C$219=Fichier_de_calcul!$N274)*(Price_Catalogue_Indexation!$O$14:$AS$219)),0)</f>
        <v>247960.634</v>
      </c>
      <c r="T274" s="150"/>
      <c r="U274" s="149">
        <f>IF(E274="YES",'Autres_hypothèses'!$E$3,0)</f>
        <v>26225.58067</v>
      </c>
      <c r="V274" s="149">
        <f>IF(J274="YES",'Autres_hypothèses'!$E$4,0)</f>
        <v>75000</v>
      </c>
      <c r="W274" s="149"/>
      <c r="X274" s="151">
        <f>S274*Facture_pour_Orange!$K$142+Fichier_de_calcul!Q274*Facture_pour_Orange!$K$144+Fichier_de_calcul!U274*Facture_pour_Orange!$K$172</f>
        <v>-16480.24425</v>
      </c>
      <c r="Y274" s="152"/>
      <c r="Z274" s="151">
        <f t="shared" si="2"/>
        <v>636840.5346</v>
      </c>
      <c r="AA274" s="149">
        <f t="shared" si="3"/>
        <v>114631.2962</v>
      </c>
      <c r="AB274" s="149">
        <f t="shared" si="4"/>
        <v>751471.8308</v>
      </c>
      <c r="AC274" s="150"/>
      <c r="AD274" s="153"/>
      <c r="AE274" s="154"/>
      <c r="AF274" s="155"/>
      <c r="AG274" s="155"/>
      <c r="AH274" s="172"/>
      <c r="AI274" s="155"/>
      <c r="AJ274" s="155">
        <v>43678.0</v>
      </c>
      <c r="AK274" s="169">
        <v>1.0333333333333334</v>
      </c>
      <c r="AL274" s="155" t="s">
        <v>823</v>
      </c>
      <c r="AM274" s="162" t="s">
        <v>824</v>
      </c>
      <c r="AN274" s="155">
        <v>43708.0</v>
      </c>
      <c r="AO274" s="158"/>
      <c r="AP274" s="158"/>
      <c r="AQ274" s="158"/>
      <c r="AR274" s="152"/>
      <c r="AS274" s="152"/>
      <c r="AT274" s="152"/>
      <c r="AU274" s="152"/>
      <c r="AV274" s="152"/>
      <c r="AW274" s="152"/>
      <c r="AX274" s="152"/>
      <c r="AY274" s="152"/>
      <c r="AZ274" s="152"/>
      <c r="BA274" s="152"/>
      <c r="BB274" s="152"/>
      <c r="BC274" s="152"/>
      <c r="BD274" s="152"/>
      <c r="BE274" s="152"/>
      <c r="BF274" s="152"/>
      <c r="BG274" s="152"/>
      <c r="BH274" s="152"/>
      <c r="BI274" s="152"/>
      <c r="BJ274" s="152"/>
      <c r="BK274" s="152"/>
    </row>
    <row r="275" ht="10.5" customHeight="1">
      <c r="A275" s="144">
        <v>271.0</v>
      </c>
      <c r="B275" s="144" t="s">
        <v>882</v>
      </c>
      <c r="C275" s="144" t="s">
        <v>883</v>
      </c>
      <c r="D275" s="159" t="s">
        <v>884</v>
      </c>
      <c r="E275" s="146" t="s">
        <v>0</v>
      </c>
      <c r="F275" s="147"/>
      <c r="G275" s="161" t="s">
        <v>137</v>
      </c>
      <c r="H275" s="149" t="s">
        <v>0</v>
      </c>
      <c r="I275" s="149" t="s">
        <v>138</v>
      </c>
      <c r="J275" s="161" t="s">
        <v>0</v>
      </c>
      <c r="K275" s="149" t="s">
        <v>111</v>
      </c>
      <c r="L275" s="149" t="s">
        <v>38</v>
      </c>
      <c r="M275" s="149" t="s">
        <v>42</v>
      </c>
      <c r="N275" s="149">
        <v>3500.0</v>
      </c>
      <c r="O275" s="149" t="s">
        <v>27</v>
      </c>
      <c r="P275" s="150"/>
      <c r="Q275" s="149">
        <f>IFERROR(SUMPRODUCT((Price_Catalogue_Indexation!$O$5:$AS$5=Fichier_de_calcul!Q$4)*(Price_Catalogue_Indexation!$O$6:$AS$6=Fichier_de_calcul!$L275)*(Price_Catalogue_Indexation!$O$7:$AS$7=Fichier_de_calcul!$M275)*(Price_Catalogue_Indexation!$A$14:$A$219=Fichier_de_calcul!$O275)*(Price_Catalogue_Indexation!$C$14:$C$219=Fichier_de_calcul!$N275)*(Price_Catalogue_Indexation!$O$14:$AS$219)),0)</f>
        <v>43056.18596</v>
      </c>
      <c r="R275" s="149">
        <f>IFERROR(SUMPRODUCT((Price_Catalogue_Indexation!$O$5:$AS$5=Fichier_de_calcul!R$4)*(Price_Catalogue_Indexation!$O$6:$AS$6=Fichier_de_calcul!$L275)*(Price_Catalogue_Indexation!$O$7:$AS$7=Fichier_de_calcul!$M275)*(Price_Catalogue_Indexation!$A$14:$A$219=Fichier_de_calcul!$O275)*(Price_Catalogue_Indexation!$C$14:$C$219=Fichier_de_calcul!$N275)*(Price_Catalogue_Indexation!$O$14:$AS$219)),0)</f>
        <v>259992.2136</v>
      </c>
      <c r="S275" s="149">
        <f>IFERROR(SUMPRODUCT((Price_Catalogue_Indexation!$O$5:$AS$5=Fichier_de_calcul!S$4)*(Price_Catalogue_Indexation!$O$6:$AS$6=Fichier_de_calcul!$L275)*(Price_Catalogue_Indexation!$O$7:$AS$7=Fichier_de_calcul!$M275)*(Price_Catalogue_Indexation!$A$14:$A$219=Fichier_de_calcul!$O275)*(Price_Catalogue_Indexation!$C$14:$C$219=Fichier_de_calcul!$N275)*(Price_Catalogue_Indexation!$O$14:$AS$219)),0)</f>
        <v>182873.6642</v>
      </c>
      <c r="T275" s="150"/>
      <c r="U275" s="149">
        <f>IF(E275="YES",'Autres_hypothèses'!$E$3,0)</f>
        <v>26225.58067</v>
      </c>
      <c r="V275" s="149">
        <f>IF(J275="YES",'Autres_hypothèses'!$E$4,0)</f>
        <v>75000</v>
      </c>
      <c r="W275" s="149"/>
      <c r="X275" s="151">
        <f>S275*Facture_pour_Orange!$K$142+Fichier_de_calcul!Q275*Facture_pour_Orange!$K$144+Fichier_de_calcul!U275*Facture_pour_Orange!$K$172</f>
        <v>-15685.08997</v>
      </c>
      <c r="Y275" s="152"/>
      <c r="Z275" s="151">
        <f t="shared" si="2"/>
        <v>571462.5545</v>
      </c>
      <c r="AA275" s="149">
        <f t="shared" si="3"/>
        <v>102863.2598</v>
      </c>
      <c r="AB275" s="149">
        <f t="shared" si="4"/>
        <v>674325.8143</v>
      </c>
      <c r="AC275" s="150"/>
      <c r="AD275" s="153"/>
      <c r="AE275" s="154"/>
      <c r="AF275" s="155"/>
      <c r="AG275" s="155"/>
      <c r="AH275" s="172"/>
      <c r="AI275" s="155"/>
      <c r="AJ275" s="155">
        <v>43678.0</v>
      </c>
      <c r="AK275" s="169">
        <v>1.0333333333333334</v>
      </c>
      <c r="AL275" s="155" t="s">
        <v>823</v>
      </c>
      <c r="AM275" s="162" t="s">
        <v>824</v>
      </c>
      <c r="AN275" s="155">
        <v>43708.0</v>
      </c>
      <c r="AO275" s="158"/>
      <c r="AP275" s="158"/>
      <c r="AQ275" s="158"/>
      <c r="AR275" s="152"/>
      <c r="AS275" s="152"/>
      <c r="AT275" s="152"/>
      <c r="AU275" s="152"/>
      <c r="AV275" s="152"/>
      <c r="AW275" s="152"/>
      <c r="AX275" s="152"/>
      <c r="AY275" s="152"/>
      <c r="AZ275" s="152"/>
      <c r="BA275" s="152"/>
      <c r="BB275" s="152"/>
      <c r="BC275" s="152"/>
      <c r="BD275" s="152"/>
      <c r="BE275" s="152"/>
      <c r="BF275" s="152"/>
      <c r="BG275" s="152"/>
      <c r="BH275" s="152"/>
      <c r="BI275" s="152"/>
      <c r="BJ275" s="152"/>
      <c r="BK275" s="152"/>
    </row>
    <row r="276" ht="10.5" customHeight="1">
      <c r="A276" s="144">
        <v>272.0</v>
      </c>
      <c r="B276" s="144" t="s">
        <v>885</v>
      </c>
      <c r="C276" s="144" t="s">
        <v>886</v>
      </c>
      <c r="D276" s="145" t="s">
        <v>887</v>
      </c>
      <c r="E276" s="146" t="s">
        <v>0</v>
      </c>
      <c r="F276" s="147"/>
      <c r="G276" s="161" t="s">
        <v>137</v>
      </c>
      <c r="H276" s="149" t="s">
        <v>0</v>
      </c>
      <c r="I276" s="149" t="s">
        <v>138</v>
      </c>
      <c r="J276" s="161" t="s">
        <v>0</v>
      </c>
      <c r="K276" s="149" t="s">
        <v>111</v>
      </c>
      <c r="L276" s="149" t="s">
        <v>38</v>
      </c>
      <c r="M276" s="149" t="s">
        <v>42</v>
      </c>
      <c r="N276" s="149">
        <v>3500.0</v>
      </c>
      <c r="O276" s="149" t="s">
        <v>27</v>
      </c>
      <c r="P276" s="150"/>
      <c r="Q276" s="149">
        <f>IFERROR(SUMPRODUCT((Price_Catalogue_Indexation!$O$5:$AS$5=Fichier_de_calcul!Q$4)*(Price_Catalogue_Indexation!$O$6:$AS$6=Fichier_de_calcul!$L276)*(Price_Catalogue_Indexation!$O$7:$AS$7=Fichier_de_calcul!$M276)*(Price_Catalogue_Indexation!$A$14:$A$219=Fichier_de_calcul!$O276)*(Price_Catalogue_Indexation!$C$14:$C$219=Fichier_de_calcul!$N276)*(Price_Catalogue_Indexation!$O$14:$AS$219)),0)</f>
        <v>43056.18596</v>
      </c>
      <c r="R276" s="149">
        <f>IFERROR(SUMPRODUCT((Price_Catalogue_Indexation!$O$5:$AS$5=Fichier_de_calcul!R$4)*(Price_Catalogue_Indexation!$O$6:$AS$6=Fichier_de_calcul!$L276)*(Price_Catalogue_Indexation!$O$7:$AS$7=Fichier_de_calcul!$M276)*(Price_Catalogue_Indexation!$A$14:$A$219=Fichier_de_calcul!$O276)*(Price_Catalogue_Indexation!$C$14:$C$219=Fichier_de_calcul!$N276)*(Price_Catalogue_Indexation!$O$14:$AS$219)),0)</f>
        <v>259992.2136</v>
      </c>
      <c r="S276" s="149">
        <f>IFERROR(SUMPRODUCT((Price_Catalogue_Indexation!$O$5:$AS$5=Fichier_de_calcul!S$4)*(Price_Catalogue_Indexation!$O$6:$AS$6=Fichier_de_calcul!$L276)*(Price_Catalogue_Indexation!$O$7:$AS$7=Fichier_de_calcul!$M276)*(Price_Catalogue_Indexation!$A$14:$A$219=Fichier_de_calcul!$O276)*(Price_Catalogue_Indexation!$C$14:$C$219=Fichier_de_calcul!$N276)*(Price_Catalogue_Indexation!$O$14:$AS$219)),0)</f>
        <v>182873.6642</v>
      </c>
      <c r="T276" s="150"/>
      <c r="U276" s="149">
        <f>IF(E276="YES",'Autres_hypothèses'!$E$3,0)</f>
        <v>26225.58067</v>
      </c>
      <c r="V276" s="149">
        <f>IF(J276="YES",'Autres_hypothèses'!$E$4,0)</f>
        <v>75000</v>
      </c>
      <c r="W276" s="149"/>
      <c r="X276" s="151">
        <f>S276*Facture_pour_Orange!$K$142+Fichier_de_calcul!Q276*Facture_pour_Orange!$K$144+Fichier_de_calcul!U276*Facture_pour_Orange!$K$172</f>
        <v>-15685.08997</v>
      </c>
      <c r="Y276" s="152"/>
      <c r="Z276" s="151">
        <f t="shared" si="2"/>
        <v>571462.5545</v>
      </c>
      <c r="AA276" s="149">
        <f t="shared" si="3"/>
        <v>102863.2598</v>
      </c>
      <c r="AB276" s="149">
        <f t="shared" si="4"/>
        <v>674325.8143</v>
      </c>
      <c r="AC276" s="150"/>
      <c r="AD276" s="153"/>
      <c r="AE276" s="154"/>
      <c r="AF276" s="155"/>
      <c r="AG276" s="155"/>
      <c r="AH276" s="172"/>
      <c r="AI276" s="155"/>
      <c r="AJ276" s="155">
        <v>43617.0</v>
      </c>
      <c r="AK276" s="169">
        <v>3.066666666666667</v>
      </c>
      <c r="AL276" s="155">
        <v>43644.0</v>
      </c>
      <c r="AM276" s="162">
        <v>2.1666666666666665</v>
      </c>
      <c r="AN276" s="155">
        <v>43708.0</v>
      </c>
      <c r="AO276" s="158"/>
      <c r="AP276" s="158"/>
      <c r="AQ276" s="158"/>
      <c r="AR276" s="152"/>
      <c r="AS276" s="152"/>
      <c r="AT276" s="152"/>
      <c r="AU276" s="152"/>
      <c r="AV276" s="152"/>
      <c r="AW276" s="152"/>
      <c r="AX276" s="152"/>
      <c r="AY276" s="152"/>
      <c r="AZ276" s="152"/>
      <c r="BA276" s="152"/>
      <c r="BB276" s="152"/>
      <c r="BC276" s="152"/>
      <c r="BD276" s="152"/>
      <c r="BE276" s="152"/>
      <c r="BF276" s="152"/>
      <c r="BG276" s="152"/>
      <c r="BH276" s="152"/>
      <c r="BI276" s="152"/>
      <c r="BJ276" s="152"/>
      <c r="BK276" s="152"/>
    </row>
    <row r="277" ht="10.5" customHeight="1">
      <c r="A277" s="144">
        <v>273.0</v>
      </c>
      <c r="B277" s="144" t="s">
        <v>888</v>
      </c>
      <c r="C277" s="144" t="s">
        <v>889</v>
      </c>
      <c r="D277" s="159" t="s">
        <v>890</v>
      </c>
      <c r="E277" s="146" t="s">
        <v>0</v>
      </c>
      <c r="F277" s="147"/>
      <c r="G277" s="161" t="s">
        <v>137</v>
      </c>
      <c r="H277" s="149" t="s">
        <v>0</v>
      </c>
      <c r="I277" s="149" t="s">
        <v>138</v>
      </c>
      <c r="J277" s="161" t="s">
        <v>0</v>
      </c>
      <c r="K277" s="149" t="s">
        <v>111</v>
      </c>
      <c r="L277" s="149" t="s">
        <v>38</v>
      </c>
      <c r="M277" s="149" t="s">
        <v>42</v>
      </c>
      <c r="N277" s="149">
        <v>3500.0</v>
      </c>
      <c r="O277" s="149" t="s">
        <v>27</v>
      </c>
      <c r="P277" s="150"/>
      <c r="Q277" s="149">
        <f>IFERROR(SUMPRODUCT((Price_Catalogue_Indexation!$O$5:$AS$5=Fichier_de_calcul!Q$4)*(Price_Catalogue_Indexation!$O$6:$AS$6=Fichier_de_calcul!$L277)*(Price_Catalogue_Indexation!$O$7:$AS$7=Fichier_de_calcul!$M277)*(Price_Catalogue_Indexation!$A$14:$A$219=Fichier_de_calcul!$O277)*(Price_Catalogue_Indexation!$C$14:$C$219=Fichier_de_calcul!$N277)*(Price_Catalogue_Indexation!$O$14:$AS$219)),0)</f>
        <v>43056.18596</v>
      </c>
      <c r="R277" s="149">
        <f>IFERROR(SUMPRODUCT((Price_Catalogue_Indexation!$O$5:$AS$5=Fichier_de_calcul!R$4)*(Price_Catalogue_Indexation!$O$6:$AS$6=Fichier_de_calcul!$L277)*(Price_Catalogue_Indexation!$O$7:$AS$7=Fichier_de_calcul!$M277)*(Price_Catalogue_Indexation!$A$14:$A$219=Fichier_de_calcul!$O277)*(Price_Catalogue_Indexation!$C$14:$C$219=Fichier_de_calcul!$N277)*(Price_Catalogue_Indexation!$O$14:$AS$219)),0)</f>
        <v>259992.2136</v>
      </c>
      <c r="S277" s="149">
        <f>IFERROR(SUMPRODUCT((Price_Catalogue_Indexation!$O$5:$AS$5=Fichier_de_calcul!S$4)*(Price_Catalogue_Indexation!$O$6:$AS$6=Fichier_de_calcul!$L277)*(Price_Catalogue_Indexation!$O$7:$AS$7=Fichier_de_calcul!$M277)*(Price_Catalogue_Indexation!$A$14:$A$219=Fichier_de_calcul!$O277)*(Price_Catalogue_Indexation!$C$14:$C$219=Fichier_de_calcul!$N277)*(Price_Catalogue_Indexation!$O$14:$AS$219)),0)</f>
        <v>182873.6642</v>
      </c>
      <c r="T277" s="150"/>
      <c r="U277" s="149">
        <f>IF(E277="YES",'Autres_hypothèses'!$E$3,0)</f>
        <v>26225.58067</v>
      </c>
      <c r="V277" s="149">
        <f>IF(J277="YES",'Autres_hypothèses'!$E$4,0)</f>
        <v>75000</v>
      </c>
      <c r="W277" s="149"/>
      <c r="X277" s="151">
        <f>S277*Facture_pour_Orange!$K$142+Fichier_de_calcul!Q277*Facture_pour_Orange!$K$144+Fichier_de_calcul!U277*Facture_pour_Orange!$K$172</f>
        <v>-15685.08997</v>
      </c>
      <c r="Y277" s="152"/>
      <c r="Z277" s="151">
        <f t="shared" si="2"/>
        <v>571462.5545</v>
      </c>
      <c r="AA277" s="149">
        <f t="shared" si="3"/>
        <v>102863.2598</v>
      </c>
      <c r="AB277" s="149">
        <f t="shared" si="4"/>
        <v>674325.8143</v>
      </c>
      <c r="AC277" s="150"/>
      <c r="AD277" s="153"/>
      <c r="AE277" s="154"/>
      <c r="AF277" s="155"/>
      <c r="AG277" s="155"/>
      <c r="AH277" s="172"/>
      <c r="AI277" s="155"/>
      <c r="AJ277" s="155">
        <v>43618.0</v>
      </c>
      <c r="AK277" s="169">
        <v>3.033333333333333</v>
      </c>
      <c r="AL277" s="155">
        <v>43636.0</v>
      </c>
      <c r="AM277" s="162">
        <v>2.433333333333333</v>
      </c>
      <c r="AN277" s="155">
        <v>43708.0</v>
      </c>
      <c r="AO277" s="158"/>
      <c r="AP277" s="158"/>
      <c r="AQ277" s="158"/>
      <c r="AR277" s="152"/>
      <c r="AS277" s="152"/>
      <c r="AT277" s="152"/>
      <c r="AU277" s="152"/>
      <c r="AV277" s="152"/>
      <c r="AW277" s="152"/>
      <c r="AX277" s="152"/>
      <c r="AY277" s="152"/>
      <c r="AZ277" s="152"/>
      <c r="BA277" s="152"/>
      <c r="BB277" s="152"/>
      <c r="BC277" s="152"/>
      <c r="BD277" s="152"/>
      <c r="BE277" s="152"/>
      <c r="BF277" s="152"/>
      <c r="BG277" s="152"/>
      <c r="BH277" s="152"/>
      <c r="BI277" s="152"/>
      <c r="BJ277" s="152"/>
      <c r="BK277" s="152"/>
    </row>
    <row r="278" ht="10.5" customHeight="1">
      <c r="A278" s="144">
        <v>274.0</v>
      </c>
      <c r="B278" s="144" t="s">
        <v>891</v>
      </c>
      <c r="C278" s="144" t="s">
        <v>892</v>
      </c>
      <c r="D278" s="159" t="s">
        <v>893</v>
      </c>
      <c r="E278" s="146" t="s">
        <v>0</v>
      </c>
      <c r="F278" s="147"/>
      <c r="G278" s="161" t="s">
        <v>137</v>
      </c>
      <c r="H278" s="149" t="s">
        <v>0</v>
      </c>
      <c r="I278" s="149" t="s">
        <v>138</v>
      </c>
      <c r="J278" s="161" t="s">
        <v>0</v>
      </c>
      <c r="K278" s="149" t="s">
        <v>111</v>
      </c>
      <c r="L278" s="149" t="s">
        <v>38</v>
      </c>
      <c r="M278" s="149" t="s">
        <v>42</v>
      </c>
      <c r="N278" s="149">
        <v>3500.0</v>
      </c>
      <c r="O278" s="149" t="s">
        <v>27</v>
      </c>
      <c r="P278" s="150"/>
      <c r="Q278" s="149">
        <f>IFERROR(SUMPRODUCT((Price_Catalogue_Indexation!$O$5:$AS$5=Fichier_de_calcul!Q$4)*(Price_Catalogue_Indexation!$O$6:$AS$6=Fichier_de_calcul!$L278)*(Price_Catalogue_Indexation!$O$7:$AS$7=Fichier_de_calcul!$M278)*(Price_Catalogue_Indexation!$A$14:$A$219=Fichier_de_calcul!$O278)*(Price_Catalogue_Indexation!$C$14:$C$219=Fichier_de_calcul!$N278)*(Price_Catalogue_Indexation!$O$14:$AS$219)),0)</f>
        <v>43056.18596</v>
      </c>
      <c r="R278" s="149">
        <f>IFERROR(SUMPRODUCT((Price_Catalogue_Indexation!$O$5:$AS$5=Fichier_de_calcul!R$4)*(Price_Catalogue_Indexation!$O$6:$AS$6=Fichier_de_calcul!$L278)*(Price_Catalogue_Indexation!$O$7:$AS$7=Fichier_de_calcul!$M278)*(Price_Catalogue_Indexation!$A$14:$A$219=Fichier_de_calcul!$O278)*(Price_Catalogue_Indexation!$C$14:$C$219=Fichier_de_calcul!$N278)*(Price_Catalogue_Indexation!$O$14:$AS$219)),0)</f>
        <v>259992.2136</v>
      </c>
      <c r="S278" s="149">
        <f>IFERROR(SUMPRODUCT((Price_Catalogue_Indexation!$O$5:$AS$5=Fichier_de_calcul!S$4)*(Price_Catalogue_Indexation!$O$6:$AS$6=Fichier_de_calcul!$L278)*(Price_Catalogue_Indexation!$O$7:$AS$7=Fichier_de_calcul!$M278)*(Price_Catalogue_Indexation!$A$14:$A$219=Fichier_de_calcul!$O278)*(Price_Catalogue_Indexation!$C$14:$C$219=Fichier_de_calcul!$N278)*(Price_Catalogue_Indexation!$O$14:$AS$219)),0)</f>
        <v>182873.6642</v>
      </c>
      <c r="T278" s="150"/>
      <c r="U278" s="149">
        <f>IF(E278="YES",'Autres_hypothèses'!$E$3,0)</f>
        <v>26225.58067</v>
      </c>
      <c r="V278" s="149">
        <f>IF(J278="YES",'Autres_hypothèses'!$E$4,0)</f>
        <v>75000</v>
      </c>
      <c r="W278" s="149"/>
      <c r="X278" s="151">
        <f>S278*Facture_pour_Orange!$K$142+Fichier_de_calcul!Q278*Facture_pour_Orange!$K$144+Fichier_de_calcul!U278*Facture_pour_Orange!$K$172</f>
        <v>-15685.08997</v>
      </c>
      <c r="Y278" s="152"/>
      <c r="Z278" s="151">
        <f t="shared" si="2"/>
        <v>571462.5545</v>
      </c>
      <c r="AA278" s="149">
        <f t="shared" si="3"/>
        <v>102863.2598</v>
      </c>
      <c r="AB278" s="149">
        <f t="shared" si="4"/>
        <v>674325.8143</v>
      </c>
      <c r="AC278" s="150"/>
      <c r="AD278" s="153"/>
      <c r="AE278" s="154"/>
      <c r="AF278" s="155"/>
      <c r="AG278" s="155"/>
      <c r="AH278" s="172"/>
      <c r="AI278" s="155"/>
      <c r="AJ278" s="155">
        <v>43619.0</v>
      </c>
      <c r="AK278" s="169">
        <v>3.0</v>
      </c>
      <c r="AL278" s="155">
        <v>43644.0</v>
      </c>
      <c r="AM278" s="162">
        <v>2.1666666666666665</v>
      </c>
      <c r="AN278" s="155">
        <v>43708.0</v>
      </c>
      <c r="AO278" s="158"/>
      <c r="AP278" s="158"/>
      <c r="AQ278" s="158"/>
      <c r="AR278" s="152"/>
      <c r="AS278" s="152"/>
      <c r="AT278" s="152"/>
      <c r="AU278" s="152"/>
      <c r="AV278" s="152"/>
      <c r="AW278" s="152"/>
      <c r="AX278" s="152"/>
      <c r="AY278" s="152"/>
      <c r="AZ278" s="152"/>
      <c r="BA278" s="152"/>
      <c r="BB278" s="152"/>
      <c r="BC278" s="152"/>
      <c r="BD278" s="152"/>
      <c r="BE278" s="152"/>
      <c r="BF278" s="152"/>
      <c r="BG278" s="152"/>
      <c r="BH278" s="152"/>
      <c r="BI278" s="152"/>
      <c r="BJ278" s="152"/>
      <c r="BK278" s="152"/>
    </row>
    <row r="279" ht="10.5" customHeight="1">
      <c r="A279" s="144">
        <v>275.0</v>
      </c>
      <c r="B279" s="144" t="s">
        <v>894</v>
      </c>
      <c r="C279" s="144" t="s">
        <v>895</v>
      </c>
      <c r="D279" s="145" t="s">
        <v>896</v>
      </c>
      <c r="E279" s="146" t="s">
        <v>0</v>
      </c>
      <c r="F279" s="147"/>
      <c r="G279" s="161" t="s">
        <v>137</v>
      </c>
      <c r="H279" s="149" t="s">
        <v>0</v>
      </c>
      <c r="I279" s="149" t="s">
        <v>138</v>
      </c>
      <c r="J279" s="161" t="s">
        <v>0</v>
      </c>
      <c r="K279" s="149" t="s">
        <v>111</v>
      </c>
      <c r="L279" s="149" t="s">
        <v>38</v>
      </c>
      <c r="M279" s="149" t="s">
        <v>42</v>
      </c>
      <c r="N279" s="149">
        <v>3500.0</v>
      </c>
      <c r="O279" s="149" t="s">
        <v>30</v>
      </c>
      <c r="P279" s="150"/>
      <c r="Q279" s="149">
        <f>IFERROR(SUMPRODUCT((Price_Catalogue_Indexation!$O$5:$AS$5=Fichier_de_calcul!Q$4)*(Price_Catalogue_Indexation!$O$6:$AS$6=Fichier_de_calcul!$L279)*(Price_Catalogue_Indexation!$O$7:$AS$7=Fichier_de_calcul!$M279)*(Price_Catalogue_Indexation!$A$14:$A$219=Fichier_de_calcul!$O279)*(Price_Catalogue_Indexation!$C$14:$C$219=Fichier_de_calcul!$N279)*(Price_Catalogue_Indexation!$O$14:$AS$219)),0)</f>
        <v>43777.60888</v>
      </c>
      <c r="R279" s="149">
        <f>IFERROR(SUMPRODUCT((Price_Catalogue_Indexation!$O$5:$AS$5=Fichier_de_calcul!R$4)*(Price_Catalogue_Indexation!$O$6:$AS$6=Fichier_de_calcul!$L279)*(Price_Catalogue_Indexation!$O$7:$AS$7=Fichier_de_calcul!$M279)*(Price_Catalogue_Indexation!$A$14:$A$219=Fichier_de_calcul!$O279)*(Price_Catalogue_Indexation!$C$14:$C$219=Fichier_de_calcul!$N279)*(Price_Catalogue_Indexation!$O$14:$AS$219)),0)</f>
        <v>260356.9553</v>
      </c>
      <c r="S279" s="149">
        <f>IFERROR(SUMPRODUCT((Price_Catalogue_Indexation!$O$5:$AS$5=Fichier_de_calcul!S$4)*(Price_Catalogue_Indexation!$O$6:$AS$6=Fichier_de_calcul!$L279)*(Price_Catalogue_Indexation!$O$7:$AS$7=Fichier_de_calcul!$M279)*(Price_Catalogue_Indexation!$A$14:$A$219=Fichier_de_calcul!$O279)*(Price_Catalogue_Indexation!$C$14:$C$219=Fichier_de_calcul!$N279)*(Price_Catalogue_Indexation!$O$14:$AS$219)),0)</f>
        <v>247960.634</v>
      </c>
      <c r="T279" s="150"/>
      <c r="U279" s="149">
        <f>IF(E279="YES",'Autres_hypothèses'!$E$3,0)</f>
        <v>26225.58067</v>
      </c>
      <c r="V279" s="149">
        <f>IF(J279="YES",'Autres_hypothèses'!$E$4,0)</f>
        <v>75000</v>
      </c>
      <c r="W279" s="149"/>
      <c r="X279" s="151">
        <f>S279*Facture_pour_Orange!$K$142+Fichier_de_calcul!Q279*Facture_pour_Orange!$K$144+Fichier_de_calcul!U279*Facture_pour_Orange!$K$172</f>
        <v>-16480.24425</v>
      </c>
      <c r="Y279" s="152"/>
      <c r="Z279" s="151">
        <f t="shared" si="2"/>
        <v>636840.5346</v>
      </c>
      <c r="AA279" s="149">
        <f t="shared" si="3"/>
        <v>114631.2962</v>
      </c>
      <c r="AB279" s="149">
        <f t="shared" si="4"/>
        <v>751471.8308</v>
      </c>
      <c r="AC279" s="150"/>
      <c r="AD279" s="153"/>
      <c r="AE279" s="154"/>
      <c r="AF279" s="155"/>
      <c r="AG279" s="155"/>
      <c r="AH279" s="172"/>
      <c r="AI279" s="155"/>
      <c r="AJ279" s="155">
        <v>43620.0</v>
      </c>
      <c r="AK279" s="169">
        <v>2.966666666666667</v>
      </c>
      <c r="AL279" s="155">
        <v>43635.0</v>
      </c>
      <c r="AM279" s="162">
        <v>2.466666666666667</v>
      </c>
      <c r="AN279" s="155">
        <v>43708.0</v>
      </c>
      <c r="AO279" s="158"/>
      <c r="AP279" s="158"/>
      <c r="AQ279" s="158"/>
      <c r="AR279" s="152"/>
      <c r="AS279" s="152"/>
      <c r="AT279" s="152"/>
      <c r="AU279" s="152"/>
      <c r="AV279" s="152"/>
      <c r="AW279" s="152"/>
      <c r="AX279" s="152"/>
      <c r="AY279" s="152"/>
      <c r="AZ279" s="152"/>
      <c r="BA279" s="152"/>
      <c r="BB279" s="152"/>
      <c r="BC279" s="152"/>
      <c r="BD279" s="152"/>
      <c r="BE279" s="152"/>
      <c r="BF279" s="152"/>
      <c r="BG279" s="152"/>
      <c r="BH279" s="152"/>
      <c r="BI279" s="152"/>
      <c r="BJ279" s="152"/>
      <c r="BK279" s="152"/>
    </row>
    <row r="280" ht="10.5" customHeight="1">
      <c r="A280" s="144">
        <v>276.0</v>
      </c>
      <c r="B280" s="144" t="s">
        <v>897</v>
      </c>
      <c r="C280" s="144" t="s">
        <v>898</v>
      </c>
      <c r="D280" s="159" t="s">
        <v>899</v>
      </c>
      <c r="E280" s="146" t="s">
        <v>0</v>
      </c>
      <c r="F280" s="147"/>
      <c r="G280" s="161" t="s">
        <v>137</v>
      </c>
      <c r="H280" s="149" t="s">
        <v>0</v>
      </c>
      <c r="I280" s="149" t="s">
        <v>138</v>
      </c>
      <c r="J280" s="161" t="s">
        <v>0</v>
      </c>
      <c r="K280" s="149" t="s">
        <v>111</v>
      </c>
      <c r="L280" s="149" t="s">
        <v>38</v>
      </c>
      <c r="M280" s="149" t="s">
        <v>42</v>
      </c>
      <c r="N280" s="149">
        <v>3500.0</v>
      </c>
      <c r="O280" s="149" t="s">
        <v>28</v>
      </c>
      <c r="P280" s="150"/>
      <c r="Q280" s="149">
        <f>IFERROR(SUMPRODUCT((Price_Catalogue_Indexation!$O$5:$AS$5=Fichier_de_calcul!Q$4)*(Price_Catalogue_Indexation!$O$6:$AS$6=Fichier_de_calcul!$L280)*(Price_Catalogue_Indexation!$O$7:$AS$7=Fichier_de_calcul!$M280)*(Price_Catalogue_Indexation!$A$14:$A$219=Fichier_de_calcul!$O280)*(Price_Catalogue_Indexation!$C$14:$C$219=Fichier_de_calcul!$N280)*(Price_Catalogue_Indexation!$O$14:$AS$219)),0)</f>
        <v>43056.18596</v>
      </c>
      <c r="R280" s="149">
        <f>IFERROR(SUMPRODUCT((Price_Catalogue_Indexation!$O$5:$AS$5=Fichier_de_calcul!R$4)*(Price_Catalogue_Indexation!$O$6:$AS$6=Fichier_de_calcul!$L280)*(Price_Catalogue_Indexation!$O$7:$AS$7=Fichier_de_calcul!$M280)*(Price_Catalogue_Indexation!$A$14:$A$219=Fichier_de_calcul!$O280)*(Price_Catalogue_Indexation!$C$14:$C$219=Fichier_de_calcul!$N280)*(Price_Catalogue_Indexation!$O$14:$AS$219)),0)</f>
        <v>338121.8782</v>
      </c>
      <c r="S280" s="149">
        <f>IFERROR(SUMPRODUCT((Price_Catalogue_Indexation!$O$5:$AS$5=Fichier_de_calcul!S$4)*(Price_Catalogue_Indexation!$O$6:$AS$6=Fichier_de_calcul!$L280)*(Price_Catalogue_Indexation!$O$7:$AS$7=Fichier_de_calcul!$M280)*(Price_Catalogue_Indexation!$A$14:$A$219=Fichier_de_calcul!$O280)*(Price_Catalogue_Indexation!$C$14:$C$219=Fichier_de_calcul!$N280)*(Price_Catalogue_Indexation!$O$14:$AS$219)),0)</f>
        <v>213900.9448</v>
      </c>
      <c r="T280" s="150"/>
      <c r="U280" s="149">
        <f>IF(E280="YES",'Autres_hypothèses'!$E$3,0)</f>
        <v>26225.58067</v>
      </c>
      <c r="V280" s="149">
        <f>IF(J280="YES",'Autres_hypothèses'!$E$4,0)</f>
        <v>75000</v>
      </c>
      <c r="W280" s="149"/>
      <c r="X280" s="151">
        <f>S280*Facture_pour_Orange!$K$142+Fichier_de_calcul!Q280*Facture_pour_Orange!$K$144+Fichier_de_calcul!U280*Facture_pour_Orange!$K$172</f>
        <v>-15995.36277</v>
      </c>
      <c r="Y280" s="152"/>
      <c r="Z280" s="151">
        <f t="shared" si="2"/>
        <v>680309.2269</v>
      </c>
      <c r="AA280" s="149">
        <f t="shared" si="3"/>
        <v>122455.6608</v>
      </c>
      <c r="AB280" s="149">
        <f t="shared" si="4"/>
        <v>802764.8877</v>
      </c>
      <c r="AC280" s="150"/>
      <c r="AD280" s="153"/>
      <c r="AE280" s="154"/>
      <c r="AF280" s="155"/>
      <c r="AG280" s="155"/>
      <c r="AH280" s="174"/>
      <c r="AI280" s="155"/>
      <c r="AJ280" s="155">
        <v>43621.0</v>
      </c>
      <c r="AK280" s="170">
        <v>2.933333333333333</v>
      </c>
      <c r="AL280" s="155">
        <v>43636.0</v>
      </c>
      <c r="AM280" s="162">
        <v>2.433333333333333</v>
      </c>
      <c r="AN280" s="155">
        <v>43708.0</v>
      </c>
      <c r="AO280" s="158"/>
      <c r="AP280" s="158"/>
      <c r="AQ280" s="158"/>
      <c r="AR280" s="152"/>
      <c r="AS280" s="152"/>
      <c r="AT280" s="152"/>
      <c r="AU280" s="152"/>
      <c r="AV280" s="152"/>
      <c r="AW280" s="152"/>
      <c r="AX280" s="152"/>
      <c r="AY280" s="152"/>
      <c r="AZ280" s="152"/>
      <c r="BA280" s="152"/>
      <c r="BB280" s="152"/>
      <c r="BC280" s="152"/>
      <c r="BD280" s="152"/>
      <c r="BE280" s="152"/>
      <c r="BF280" s="152"/>
      <c r="BG280" s="152"/>
      <c r="BH280" s="152"/>
      <c r="BI280" s="152"/>
      <c r="BJ280" s="152"/>
      <c r="BK280" s="152"/>
    </row>
    <row r="281" ht="10.5" customHeight="1">
      <c r="A281" s="144">
        <v>277.0</v>
      </c>
      <c r="B281" s="144" t="s">
        <v>900</v>
      </c>
      <c r="C281" s="144" t="s">
        <v>901</v>
      </c>
      <c r="D281" s="159" t="s">
        <v>902</v>
      </c>
      <c r="E281" s="146" t="s">
        <v>0</v>
      </c>
      <c r="F281" s="147"/>
      <c r="G281" s="161" t="s">
        <v>137</v>
      </c>
      <c r="H281" s="149" t="s">
        <v>0</v>
      </c>
      <c r="I281" s="149" t="s">
        <v>138</v>
      </c>
      <c r="J281" s="149" t="s">
        <v>0</v>
      </c>
      <c r="K281" s="149" t="s">
        <v>111</v>
      </c>
      <c r="L281" s="149" t="s">
        <v>13</v>
      </c>
      <c r="M281" s="149" t="s">
        <v>42</v>
      </c>
      <c r="N281" s="149">
        <v>3500.0</v>
      </c>
      <c r="O281" s="149" t="s">
        <v>30</v>
      </c>
      <c r="P281" s="150"/>
      <c r="Q281" s="149">
        <f>IFERROR(SUMPRODUCT((Price_Catalogue_Indexation!$O$5:$AS$5=Fichier_de_calcul!Q$4)*(Price_Catalogue_Indexation!$O$6:$AS$6=Fichier_de_calcul!$L281)*(Price_Catalogue_Indexation!$O$7:$AS$7=Fichier_de_calcul!$M281)*(Price_Catalogue_Indexation!$A$14:$A$219=Fichier_de_calcul!$O281)*(Price_Catalogue_Indexation!$C$14:$C$219=Fichier_de_calcul!$N281)*(Price_Catalogue_Indexation!$O$14:$AS$219)),0)</f>
        <v>43777.60888</v>
      </c>
      <c r="R281" s="149">
        <f>IFERROR(SUMPRODUCT((Price_Catalogue_Indexation!$O$5:$AS$5=Fichier_de_calcul!R$4)*(Price_Catalogue_Indexation!$O$6:$AS$6=Fichier_de_calcul!$L281)*(Price_Catalogue_Indexation!$O$7:$AS$7=Fichier_de_calcul!$M281)*(Price_Catalogue_Indexation!$A$14:$A$219=Fichier_de_calcul!$O281)*(Price_Catalogue_Indexation!$C$14:$C$219=Fichier_de_calcul!$N281)*(Price_Catalogue_Indexation!$O$14:$AS$219)),0)</f>
        <v>260356.9553</v>
      </c>
      <c r="S281" s="149">
        <f>IFERROR(SUMPRODUCT((Price_Catalogue_Indexation!$O$5:$AS$5=Fichier_de_calcul!S$4)*(Price_Catalogue_Indexation!$O$6:$AS$6=Fichier_de_calcul!$L281)*(Price_Catalogue_Indexation!$O$7:$AS$7=Fichier_de_calcul!$M281)*(Price_Catalogue_Indexation!$A$14:$A$219=Fichier_de_calcul!$O281)*(Price_Catalogue_Indexation!$C$14:$C$219=Fichier_de_calcul!$N281)*(Price_Catalogue_Indexation!$O$14:$AS$219)),0)</f>
        <v>247960.634</v>
      </c>
      <c r="T281" s="150"/>
      <c r="U281" s="149">
        <f>IF(E281="YES",'Autres_hypothèses'!$E$3,0)</f>
        <v>26225.58067</v>
      </c>
      <c r="V281" s="149">
        <f>IF(J281="YES",'Autres_hypothèses'!$E$4,0)</f>
        <v>75000</v>
      </c>
      <c r="W281" s="149"/>
      <c r="X281" s="151">
        <f>S281*Facture_pour_Orange!$K$142+Fichier_de_calcul!Q281*Facture_pour_Orange!$K$144+Fichier_de_calcul!U281*Facture_pour_Orange!$K$172</f>
        <v>-16480.24425</v>
      </c>
      <c r="Y281" s="152"/>
      <c r="Z281" s="151">
        <f t="shared" si="2"/>
        <v>636840.5346</v>
      </c>
      <c r="AA281" s="149">
        <f t="shared" si="3"/>
        <v>114631.2962</v>
      </c>
      <c r="AB281" s="149">
        <f t="shared" si="4"/>
        <v>751471.8308</v>
      </c>
      <c r="AC281" s="150"/>
      <c r="AD281" s="153"/>
      <c r="AE281" s="154"/>
      <c r="AF281" s="155"/>
      <c r="AG281" s="155">
        <v>43678.0</v>
      </c>
      <c r="AH281" s="161">
        <v>1.0</v>
      </c>
      <c r="AI281" s="155"/>
      <c r="AJ281" s="155">
        <v>43746.0</v>
      </c>
      <c r="AK281" s="169"/>
      <c r="AL281" s="155">
        <v>43862.0</v>
      </c>
      <c r="AM281" s="162">
        <v>1.0</v>
      </c>
      <c r="AN281" s="155">
        <v>43890.0</v>
      </c>
      <c r="AO281" s="158"/>
      <c r="AP281" s="158"/>
      <c r="AQ281" s="158"/>
      <c r="AR281" s="152"/>
      <c r="AS281" s="152"/>
      <c r="AT281" s="152"/>
      <c r="AU281" s="152"/>
      <c r="AV281" s="152"/>
      <c r="AW281" s="152"/>
      <c r="AX281" s="152"/>
      <c r="AY281" s="152"/>
      <c r="AZ281" s="152"/>
      <c r="BA281" s="152"/>
      <c r="BB281" s="152"/>
      <c r="BC281" s="152"/>
      <c r="BD281" s="152"/>
      <c r="BE281" s="152"/>
      <c r="BF281" s="152"/>
      <c r="BG281" s="152"/>
      <c r="BH281" s="152"/>
      <c r="BI281" s="152"/>
      <c r="BJ281" s="152"/>
      <c r="BK281" s="152"/>
    </row>
    <row r="282" ht="10.5" customHeight="1">
      <c r="A282" s="144">
        <v>278.0</v>
      </c>
      <c r="B282" s="144" t="s">
        <v>903</v>
      </c>
      <c r="C282" s="144" t="s">
        <v>904</v>
      </c>
      <c r="D282" s="145" t="s">
        <v>905</v>
      </c>
      <c r="E282" s="146" t="s">
        <v>0</v>
      </c>
      <c r="F282" s="147"/>
      <c r="G282" s="161" t="s">
        <v>137</v>
      </c>
      <c r="H282" s="149" t="s">
        <v>0</v>
      </c>
      <c r="I282" s="149" t="s">
        <v>138</v>
      </c>
      <c r="J282" s="149" t="s">
        <v>0</v>
      </c>
      <c r="K282" s="149" t="s">
        <v>111</v>
      </c>
      <c r="L282" s="149" t="s">
        <v>38</v>
      </c>
      <c r="M282" s="149" t="s">
        <v>42</v>
      </c>
      <c r="N282" s="149">
        <v>3500.0</v>
      </c>
      <c r="O282" s="149" t="s">
        <v>30</v>
      </c>
      <c r="P282" s="150"/>
      <c r="Q282" s="149">
        <f>IFERROR(SUMPRODUCT((Price_Catalogue_Indexation!$O$5:$AS$5=Fichier_de_calcul!Q$4)*(Price_Catalogue_Indexation!$O$6:$AS$6=Fichier_de_calcul!$L282)*(Price_Catalogue_Indexation!$O$7:$AS$7=Fichier_de_calcul!$M282)*(Price_Catalogue_Indexation!$A$14:$A$219=Fichier_de_calcul!$O282)*(Price_Catalogue_Indexation!$C$14:$C$219=Fichier_de_calcul!$N282)*(Price_Catalogue_Indexation!$O$14:$AS$219)),0)</f>
        <v>43777.60888</v>
      </c>
      <c r="R282" s="149">
        <f>IFERROR(SUMPRODUCT((Price_Catalogue_Indexation!$O$5:$AS$5=Fichier_de_calcul!R$4)*(Price_Catalogue_Indexation!$O$6:$AS$6=Fichier_de_calcul!$L282)*(Price_Catalogue_Indexation!$O$7:$AS$7=Fichier_de_calcul!$M282)*(Price_Catalogue_Indexation!$A$14:$A$219=Fichier_de_calcul!$O282)*(Price_Catalogue_Indexation!$C$14:$C$219=Fichier_de_calcul!$N282)*(Price_Catalogue_Indexation!$O$14:$AS$219)),0)</f>
        <v>260356.9553</v>
      </c>
      <c r="S282" s="149">
        <f>IFERROR(SUMPRODUCT((Price_Catalogue_Indexation!$O$5:$AS$5=Fichier_de_calcul!S$4)*(Price_Catalogue_Indexation!$O$6:$AS$6=Fichier_de_calcul!$L282)*(Price_Catalogue_Indexation!$O$7:$AS$7=Fichier_de_calcul!$M282)*(Price_Catalogue_Indexation!$A$14:$A$219=Fichier_de_calcul!$O282)*(Price_Catalogue_Indexation!$C$14:$C$219=Fichier_de_calcul!$N282)*(Price_Catalogue_Indexation!$O$14:$AS$219)),0)</f>
        <v>247960.634</v>
      </c>
      <c r="T282" s="150"/>
      <c r="U282" s="149">
        <f>IF(E282="YES",'Autres_hypothèses'!$E$3,0)</f>
        <v>26225.58067</v>
      </c>
      <c r="V282" s="149">
        <f>IF(J282="YES",'Autres_hypothèses'!$E$4,0)</f>
        <v>75000</v>
      </c>
      <c r="W282" s="149"/>
      <c r="X282" s="151">
        <f>S282*Facture_pour_Orange!$K$142+Fichier_de_calcul!Q282*Facture_pour_Orange!$K$144+Fichier_de_calcul!U282*Facture_pour_Orange!$K$172</f>
        <v>-16480.24425</v>
      </c>
      <c r="Y282" s="152"/>
      <c r="Z282" s="151">
        <f t="shared" si="2"/>
        <v>636840.5346</v>
      </c>
      <c r="AA282" s="149">
        <f t="shared" si="3"/>
        <v>114631.2962</v>
      </c>
      <c r="AB282" s="149">
        <f t="shared" si="4"/>
        <v>751471.8308</v>
      </c>
      <c r="AC282" s="150"/>
      <c r="AD282" s="153"/>
      <c r="AE282" s="154"/>
      <c r="AF282" s="155"/>
      <c r="AG282" s="155"/>
      <c r="AH282" s="175"/>
      <c r="AI282" s="155"/>
      <c r="AJ282" s="155">
        <v>43703.0</v>
      </c>
      <c r="AK282" s="176">
        <v>0.2</v>
      </c>
      <c r="AL282" s="155"/>
      <c r="AM282" s="162"/>
      <c r="AN282" s="155">
        <v>43708.0</v>
      </c>
      <c r="AO282" s="158"/>
      <c r="AP282" s="158"/>
      <c r="AQ282" s="158"/>
      <c r="AR282" s="152"/>
      <c r="AS282" s="152"/>
      <c r="AT282" s="152"/>
      <c r="AU282" s="152"/>
      <c r="AV282" s="152"/>
      <c r="AW282" s="152"/>
      <c r="AX282" s="152"/>
      <c r="AY282" s="152"/>
      <c r="AZ282" s="152"/>
      <c r="BA282" s="152"/>
      <c r="BB282" s="152"/>
      <c r="BC282" s="152"/>
      <c r="BD282" s="152"/>
      <c r="BE282" s="152"/>
      <c r="BF282" s="152"/>
      <c r="BG282" s="152"/>
      <c r="BH282" s="152"/>
      <c r="BI282" s="152"/>
      <c r="BJ282" s="152"/>
      <c r="BK282" s="152"/>
    </row>
    <row r="283" ht="10.5" customHeight="1">
      <c r="A283" s="144">
        <v>279.0</v>
      </c>
      <c r="B283" s="144" t="s">
        <v>906</v>
      </c>
      <c r="C283" s="144" t="s">
        <v>907</v>
      </c>
      <c r="D283" s="159" t="s">
        <v>908</v>
      </c>
      <c r="E283" s="146" t="s">
        <v>0</v>
      </c>
      <c r="F283" s="147"/>
      <c r="G283" s="161" t="s">
        <v>137</v>
      </c>
      <c r="H283" s="149" t="s">
        <v>0</v>
      </c>
      <c r="I283" s="149" t="s">
        <v>138</v>
      </c>
      <c r="J283" s="149" t="s">
        <v>0</v>
      </c>
      <c r="K283" s="149" t="s">
        <v>111</v>
      </c>
      <c r="L283" s="149" t="s">
        <v>38</v>
      </c>
      <c r="M283" s="149" t="s">
        <v>42</v>
      </c>
      <c r="N283" s="149">
        <v>3500.0</v>
      </c>
      <c r="O283" s="149" t="s">
        <v>30</v>
      </c>
      <c r="P283" s="150"/>
      <c r="Q283" s="149">
        <f>IFERROR(SUMPRODUCT((Price_Catalogue_Indexation!$O$5:$AS$5=Fichier_de_calcul!Q$4)*(Price_Catalogue_Indexation!$O$6:$AS$6=Fichier_de_calcul!$L283)*(Price_Catalogue_Indexation!$O$7:$AS$7=Fichier_de_calcul!$M283)*(Price_Catalogue_Indexation!$A$14:$A$219=Fichier_de_calcul!$O283)*(Price_Catalogue_Indexation!$C$14:$C$219=Fichier_de_calcul!$N283)*(Price_Catalogue_Indexation!$O$14:$AS$219)),0)</f>
        <v>43777.60888</v>
      </c>
      <c r="R283" s="149">
        <f>IFERROR(SUMPRODUCT((Price_Catalogue_Indexation!$O$5:$AS$5=Fichier_de_calcul!R$4)*(Price_Catalogue_Indexation!$O$6:$AS$6=Fichier_de_calcul!$L283)*(Price_Catalogue_Indexation!$O$7:$AS$7=Fichier_de_calcul!$M283)*(Price_Catalogue_Indexation!$A$14:$A$219=Fichier_de_calcul!$O283)*(Price_Catalogue_Indexation!$C$14:$C$219=Fichier_de_calcul!$N283)*(Price_Catalogue_Indexation!$O$14:$AS$219)),0)</f>
        <v>260356.9553</v>
      </c>
      <c r="S283" s="149">
        <f>IFERROR(SUMPRODUCT((Price_Catalogue_Indexation!$O$5:$AS$5=Fichier_de_calcul!S$4)*(Price_Catalogue_Indexation!$O$6:$AS$6=Fichier_de_calcul!$L283)*(Price_Catalogue_Indexation!$O$7:$AS$7=Fichier_de_calcul!$M283)*(Price_Catalogue_Indexation!$A$14:$A$219=Fichier_de_calcul!$O283)*(Price_Catalogue_Indexation!$C$14:$C$219=Fichier_de_calcul!$N283)*(Price_Catalogue_Indexation!$O$14:$AS$219)),0)</f>
        <v>247960.634</v>
      </c>
      <c r="T283" s="150"/>
      <c r="U283" s="149">
        <f>IF(E283="YES",'Autres_hypothèses'!$E$3,0)</f>
        <v>26225.58067</v>
      </c>
      <c r="V283" s="149">
        <f>IF(J283="YES",'Autres_hypothèses'!$E$4,0)</f>
        <v>75000</v>
      </c>
      <c r="W283" s="149"/>
      <c r="X283" s="151">
        <f>S283*Facture_pour_Orange!$K$142+Fichier_de_calcul!Q283*Facture_pour_Orange!$K$144+Fichier_de_calcul!U283*Facture_pour_Orange!$K$172</f>
        <v>-16480.24425</v>
      </c>
      <c r="Y283" s="152"/>
      <c r="Z283" s="151">
        <f t="shared" si="2"/>
        <v>636840.5346</v>
      </c>
      <c r="AA283" s="149">
        <f t="shared" si="3"/>
        <v>114631.2962</v>
      </c>
      <c r="AB283" s="149">
        <f t="shared" si="4"/>
        <v>751471.8308</v>
      </c>
      <c r="AC283" s="150"/>
      <c r="AD283" s="153"/>
      <c r="AE283" s="154"/>
      <c r="AF283" s="155"/>
      <c r="AG283" s="155"/>
      <c r="AH283" s="167"/>
      <c r="AI283" s="155"/>
      <c r="AJ283" s="155"/>
      <c r="AK283" s="169"/>
      <c r="AL283" s="155">
        <v>43784.0</v>
      </c>
      <c r="AM283" s="162">
        <f t="shared" ref="AM283:AM284" si="8">(AN283-AL283)/30</f>
        <v>1.533333333</v>
      </c>
      <c r="AN283" s="155">
        <v>43830.0</v>
      </c>
      <c r="AO283" s="158"/>
      <c r="AP283" s="158"/>
      <c r="AQ283" s="158"/>
      <c r="AR283" s="152"/>
      <c r="AS283" s="152"/>
      <c r="AT283" s="152"/>
      <c r="AU283" s="152"/>
      <c r="AV283" s="152"/>
      <c r="AW283" s="152"/>
      <c r="AX283" s="152"/>
      <c r="AY283" s="152"/>
      <c r="AZ283" s="152"/>
      <c r="BA283" s="152"/>
      <c r="BB283" s="152"/>
      <c r="BC283" s="152"/>
      <c r="BD283" s="152"/>
      <c r="BE283" s="152"/>
      <c r="BF283" s="152"/>
      <c r="BG283" s="152"/>
      <c r="BH283" s="152"/>
      <c r="BI283" s="152"/>
      <c r="BJ283" s="152"/>
      <c r="BK283" s="152"/>
    </row>
    <row r="284" ht="10.5" customHeight="1">
      <c r="A284" s="144">
        <v>280.0</v>
      </c>
      <c r="B284" s="144" t="s">
        <v>909</v>
      </c>
      <c r="C284" s="144" t="s">
        <v>910</v>
      </c>
      <c r="D284" s="159" t="s">
        <v>911</v>
      </c>
      <c r="E284" s="146" t="s">
        <v>0</v>
      </c>
      <c r="F284" s="147"/>
      <c r="G284" s="161" t="s">
        <v>137</v>
      </c>
      <c r="H284" s="149" t="s">
        <v>0</v>
      </c>
      <c r="I284" s="149" t="s">
        <v>138</v>
      </c>
      <c r="J284" s="149" t="s">
        <v>0</v>
      </c>
      <c r="K284" s="149" t="s">
        <v>111</v>
      </c>
      <c r="L284" s="149" t="s">
        <v>38</v>
      </c>
      <c r="M284" s="149" t="s">
        <v>42</v>
      </c>
      <c r="N284" s="149">
        <v>3500.0</v>
      </c>
      <c r="O284" s="149" t="s">
        <v>30</v>
      </c>
      <c r="P284" s="150"/>
      <c r="Q284" s="149">
        <f>IFERROR(SUMPRODUCT((Price_Catalogue_Indexation!$O$5:$AS$5=Fichier_de_calcul!Q$4)*(Price_Catalogue_Indexation!$O$6:$AS$6=Fichier_de_calcul!$L284)*(Price_Catalogue_Indexation!$O$7:$AS$7=Fichier_de_calcul!$M284)*(Price_Catalogue_Indexation!$A$14:$A$219=Fichier_de_calcul!$O284)*(Price_Catalogue_Indexation!$C$14:$C$219=Fichier_de_calcul!$N284)*(Price_Catalogue_Indexation!$O$14:$AS$219)),0)</f>
        <v>43777.60888</v>
      </c>
      <c r="R284" s="149">
        <f>IFERROR(SUMPRODUCT((Price_Catalogue_Indexation!$O$5:$AS$5=Fichier_de_calcul!R$4)*(Price_Catalogue_Indexation!$O$6:$AS$6=Fichier_de_calcul!$L284)*(Price_Catalogue_Indexation!$O$7:$AS$7=Fichier_de_calcul!$M284)*(Price_Catalogue_Indexation!$A$14:$A$219=Fichier_de_calcul!$O284)*(Price_Catalogue_Indexation!$C$14:$C$219=Fichier_de_calcul!$N284)*(Price_Catalogue_Indexation!$O$14:$AS$219)),0)</f>
        <v>260356.9553</v>
      </c>
      <c r="S284" s="149">
        <f>IFERROR(SUMPRODUCT((Price_Catalogue_Indexation!$O$5:$AS$5=Fichier_de_calcul!S$4)*(Price_Catalogue_Indexation!$O$6:$AS$6=Fichier_de_calcul!$L284)*(Price_Catalogue_Indexation!$O$7:$AS$7=Fichier_de_calcul!$M284)*(Price_Catalogue_Indexation!$A$14:$A$219=Fichier_de_calcul!$O284)*(Price_Catalogue_Indexation!$C$14:$C$219=Fichier_de_calcul!$N284)*(Price_Catalogue_Indexation!$O$14:$AS$219)),0)</f>
        <v>247960.634</v>
      </c>
      <c r="T284" s="150"/>
      <c r="U284" s="149">
        <f>IF(E284="YES",'Autres_hypothèses'!$E$3,0)</f>
        <v>26225.58067</v>
      </c>
      <c r="V284" s="149">
        <f>IF(J284="YES",'Autres_hypothèses'!$E$4,0)</f>
        <v>75000</v>
      </c>
      <c r="W284" s="149"/>
      <c r="X284" s="151">
        <f>S284*Facture_pour_Orange!$K$142+Fichier_de_calcul!Q284*Facture_pour_Orange!$K$144+Fichier_de_calcul!U284*Facture_pour_Orange!$K$172</f>
        <v>-16480.24425</v>
      </c>
      <c r="Y284" s="152"/>
      <c r="Z284" s="151">
        <f t="shared" si="2"/>
        <v>636840.5346</v>
      </c>
      <c r="AA284" s="149">
        <f t="shared" si="3"/>
        <v>114631.2962</v>
      </c>
      <c r="AB284" s="149">
        <f t="shared" si="4"/>
        <v>751471.8308</v>
      </c>
      <c r="AC284" s="150"/>
      <c r="AD284" s="153">
        <v>0.0</v>
      </c>
      <c r="AE284" s="154"/>
      <c r="AF284" s="155"/>
      <c r="AG284" s="155"/>
      <c r="AH284" s="167"/>
      <c r="AI284" s="155">
        <v>43951.0</v>
      </c>
      <c r="AJ284" s="155">
        <v>43947.0</v>
      </c>
      <c r="AK284" s="169">
        <f>(AI284-AJ284)/30</f>
        <v>0.1333333333</v>
      </c>
      <c r="AL284" s="155">
        <v>44001.0</v>
      </c>
      <c r="AM284" s="162">
        <f t="shared" si="8"/>
        <v>0.3666666667</v>
      </c>
      <c r="AN284" s="155">
        <v>44012.0</v>
      </c>
      <c r="AO284" s="158"/>
      <c r="AP284" s="158"/>
      <c r="AQ284" s="158"/>
      <c r="AR284" s="152"/>
      <c r="AS284" s="152"/>
      <c r="AT284" s="152"/>
      <c r="AU284" s="152"/>
      <c r="AV284" s="152"/>
      <c r="AW284" s="152"/>
      <c r="AX284" s="152"/>
      <c r="AY284" s="152"/>
      <c r="AZ284" s="152"/>
      <c r="BA284" s="152"/>
      <c r="BB284" s="152"/>
      <c r="BC284" s="152"/>
      <c r="BD284" s="152"/>
      <c r="BE284" s="152"/>
      <c r="BF284" s="152"/>
      <c r="BG284" s="152"/>
      <c r="BH284" s="152"/>
      <c r="BI284" s="152"/>
      <c r="BJ284" s="152"/>
      <c r="BK284" s="152"/>
    </row>
    <row r="285" ht="10.5" customHeight="1">
      <c r="A285" s="144">
        <v>281.0</v>
      </c>
      <c r="B285" s="144" t="s">
        <v>912</v>
      </c>
      <c r="C285" s="144" t="s">
        <v>913</v>
      </c>
      <c r="D285" s="145" t="s">
        <v>914</v>
      </c>
      <c r="E285" s="146" t="s">
        <v>0</v>
      </c>
      <c r="F285" s="147"/>
      <c r="G285" s="161" t="s">
        <v>137</v>
      </c>
      <c r="H285" s="149" t="s">
        <v>0</v>
      </c>
      <c r="I285" s="149" t="s">
        <v>138</v>
      </c>
      <c r="J285" s="149" t="s">
        <v>0</v>
      </c>
      <c r="K285" s="149" t="s">
        <v>111</v>
      </c>
      <c r="L285" s="149" t="s">
        <v>38</v>
      </c>
      <c r="M285" s="149" t="s">
        <v>42</v>
      </c>
      <c r="N285" s="149">
        <v>3500.0</v>
      </c>
      <c r="O285" s="149" t="s">
        <v>27</v>
      </c>
      <c r="P285" s="150"/>
      <c r="Q285" s="149">
        <f>IFERROR(SUMPRODUCT((Price_Catalogue_Indexation!$O$5:$AS$5=Fichier_de_calcul!Q$4)*(Price_Catalogue_Indexation!$O$6:$AS$6=Fichier_de_calcul!$L285)*(Price_Catalogue_Indexation!$O$7:$AS$7=Fichier_de_calcul!$M285)*(Price_Catalogue_Indexation!$A$14:$A$219=Fichier_de_calcul!$O285)*(Price_Catalogue_Indexation!$C$14:$C$219=Fichier_de_calcul!$N285)*(Price_Catalogue_Indexation!$O$14:$AS$219)),0)</f>
        <v>43056.18596</v>
      </c>
      <c r="R285" s="149">
        <f>IFERROR(SUMPRODUCT((Price_Catalogue_Indexation!$O$5:$AS$5=Fichier_de_calcul!R$4)*(Price_Catalogue_Indexation!$O$6:$AS$6=Fichier_de_calcul!$L285)*(Price_Catalogue_Indexation!$O$7:$AS$7=Fichier_de_calcul!$M285)*(Price_Catalogue_Indexation!$A$14:$A$219=Fichier_de_calcul!$O285)*(Price_Catalogue_Indexation!$C$14:$C$219=Fichier_de_calcul!$N285)*(Price_Catalogue_Indexation!$O$14:$AS$219)),0)</f>
        <v>259992.2136</v>
      </c>
      <c r="S285" s="149">
        <f>IFERROR(SUMPRODUCT((Price_Catalogue_Indexation!$O$5:$AS$5=Fichier_de_calcul!S$4)*(Price_Catalogue_Indexation!$O$6:$AS$6=Fichier_de_calcul!$L285)*(Price_Catalogue_Indexation!$O$7:$AS$7=Fichier_de_calcul!$M285)*(Price_Catalogue_Indexation!$A$14:$A$219=Fichier_de_calcul!$O285)*(Price_Catalogue_Indexation!$C$14:$C$219=Fichier_de_calcul!$N285)*(Price_Catalogue_Indexation!$O$14:$AS$219)),0)</f>
        <v>182873.6642</v>
      </c>
      <c r="T285" s="150"/>
      <c r="U285" s="149">
        <f>IF(E285="YES",'Autres_hypothèses'!$E$3,0)</f>
        <v>26225.58067</v>
      </c>
      <c r="V285" s="149">
        <f>IF(J285="YES",'Autres_hypothèses'!$E$4,0)</f>
        <v>75000</v>
      </c>
      <c r="W285" s="149"/>
      <c r="X285" s="151">
        <f>S285*Facture_pour_Orange!$K$142+Fichier_de_calcul!Q285*Facture_pour_Orange!$K$144+Fichier_de_calcul!U285*Facture_pour_Orange!$K$172</f>
        <v>-15685.08997</v>
      </c>
      <c r="Y285" s="152"/>
      <c r="Z285" s="151">
        <f t="shared" si="2"/>
        <v>571462.5545</v>
      </c>
      <c r="AA285" s="149">
        <f t="shared" si="3"/>
        <v>102863.2598</v>
      </c>
      <c r="AB285" s="149">
        <f t="shared" si="4"/>
        <v>674325.8143</v>
      </c>
      <c r="AC285" s="150"/>
      <c r="AD285" s="153"/>
      <c r="AE285" s="154"/>
      <c r="AF285" s="155"/>
      <c r="AG285" s="155"/>
      <c r="AH285" s="167"/>
      <c r="AI285" s="155"/>
      <c r="AJ285" s="155">
        <v>43704.0</v>
      </c>
      <c r="AK285" s="169">
        <v>0.16666666666666666</v>
      </c>
      <c r="AL285" s="155"/>
      <c r="AM285" s="162"/>
      <c r="AN285" s="155">
        <v>43708.0</v>
      </c>
      <c r="AO285" s="158"/>
      <c r="AP285" s="158"/>
      <c r="AQ285" s="158"/>
      <c r="AR285" s="152"/>
      <c r="AS285" s="152"/>
      <c r="AT285" s="152"/>
      <c r="AU285" s="152"/>
      <c r="AV285" s="152"/>
      <c r="AW285" s="152"/>
      <c r="AX285" s="152"/>
      <c r="AY285" s="152"/>
      <c r="AZ285" s="152"/>
      <c r="BA285" s="152"/>
      <c r="BB285" s="152"/>
      <c r="BC285" s="152"/>
      <c r="BD285" s="152"/>
      <c r="BE285" s="152"/>
      <c r="BF285" s="152"/>
      <c r="BG285" s="152"/>
      <c r="BH285" s="152"/>
      <c r="BI285" s="152"/>
      <c r="BJ285" s="152"/>
      <c r="BK285" s="152"/>
    </row>
    <row r="286" ht="10.5" customHeight="1">
      <c r="A286" s="144">
        <v>282.0</v>
      </c>
      <c r="B286" s="144" t="s">
        <v>915</v>
      </c>
      <c r="C286" s="144" t="s">
        <v>916</v>
      </c>
      <c r="D286" s="159" t="s">
        <v>917</v>
      </c>
      <c r="E286" s="146" t="s">
        <v>0</v>
      </c>
      <c r="F286" s="147"/>
      <c r="G286" s="161" t="s">
        <v>137</v>
      </c>
      <c r="H286" s="149" t="s">
        <v>0</v>
      </c>
      <c r="I286" s="149" t="s">
        <v>138</v>
      </c>
      <c r="J286" s="149" t="s">
        <v>0</v>
      </c>
      <c r="K286" s="149" t="s">
        <v>111</v>
      </c>
      <c r="L286" s="149" t="s">
        <v>38</v>
      </c>
      <c r="M286" s="149" t="s">
        <v>42</v>
      </c>
      <c r="N286" s="149">
        <v>3500.0</v>
      </c>
      <c r="O286" s="149" t="s">
        <v>30</v>
      </c>
      <c r="P286" s="150"/>
      <c r="Q286" s="149">
        <f>IFERROR(SUMPRODUCT((Price_Catalogue_Indexation!$O$5:$AS$5=Fichier_de_calcul!Q$4)*(Price_Catalogue_Indexation!$O$6:$AS$6=Fichier_de_calcul!$L286)*(Price_Catalogue_Indexation!$O$7:$AS$7=Fichier_de_calcul!$M286)*(Price_Catalogue_Indexation!$A$14:$A$219=Fichier_de_calcul!$O286)*(Price_Catalogue_Indexation!$C$14:$C$219=Fichier_de_calcul!$N286)*(Price_Catalogue_Indexation!$O$14:$AS$219)),0)</f>
        <v>43777.60888</v>
      </c>
      <c r="R286" s="149">
        <f>IFERROR(SUMPRODUCT((Price_Catalogue_Indexation!$O$5:$AS$5=Fichier_de_calcul!R$4)*(Price_Catalogue_Indexation!$O$6:$AS$6=Fichier_de_calcul!$L286)*(Price_Catalogue_Indexation!$O$7:$AS$7=Fichier_de_calcul!$M286)*(Price_Catalogue_Indexation!$A$14:$A$219=Fichier_de_calcul!$O286)*(Price_Catalogue_Indexation!$C$14:$C$219=Fichier_de_calcul!$N286)*(Price_Catalogue_Indexation!$O$14:$AS$219)),0)</f>
        <v>260356.9553</v>
      </c>
      <c r="S286" s="149">
        <f>IFERROR(SUMPRODUCT((Price_Catalogue_Indexation!$O$5:$AS$5=Fichier_de_calcul!S$4)*(Price_Catalogue_Indexation!$O$6:$AS$6=Fichier_de_calcul!$L286)*(Price_Catalogue_Indexation!$O$7:$AS$7=Fichier_de_calcul!$M286)*(Price_Catalogue_Indexation!$A$14:$A$219=Fichier_de_calcul!$O286)*(Price_Catalogue_Indexation!$C$14:$C$219=Fichier_de_calcul!$N286)*(Price_Catalogue_Indexation!$O$14:$AS$219)),0)</f>
        <v>247960.634</v>
      </c>
      <c r="T286" s="150"/>
      <c r="U286" s="149">
        <f>IF(E286="YES",'Autres_hypothèses'!$E$3,0)</f>
        <v>26225.58067</v>
      </c>
      <c r="V286" s="149">
        <f>IF(J286="YES",'Autres_hypothèses'!$E$4,0)</f>
        <v>75000</v>
      </c>
      <c r="W286" s="149"/>
      <c r="X286" s="151">
        <f>S286*Facture_pour_Orange!$K$142+Fichier_de_calcul!Q286*Facture_pour_Orange!$K$144+Fichier_de_calcul!U286*Facture_pour_Orange!$K$172</f>
        <v>-16480.24425</v>
      </c>
      <c r="Y286" s="152"/>
      <c r="Z286" s="151">
        <f t="shared" si="2"/>
        <v>636840.5346</v>
      </c>
      <c r="AA286" s="149">
        <f t="shared" si="3"/>
        <v>114631.2962</v>
      </c>
      <c r="AB286" s="149">
        <f t="shared" si="4"/>
        <v>751471.8308</v>
      </c>
      <c r="AC286" s="150"/>
      <c r="AD286" s="153"/>
      <c r="AE286" s="154"/>
      <c r="AF286" s="155">
        <v>43769.0</v>
      </c>
      <c r="AG286" s="155"/>
      <c r="AH286" s="167"/>
      <c r="AI286" s="155"/>
      <c r="AJ286" s="155">
        <v>43718.0</v>
      </c>
      <c r="AK286" s="169">
        <v>1.7</v>
      </c>
      <c r="AL286" s="155"/>
      <c r="AM286" s="162"/>
      <c r="AN286" s="155"/>
      <c r="AO286" s="158"/>
      <c r="AP286" s="158"/>
      <c r="AQ286" s="158"/>
      <c r="AR286" s="152"/>
      <c r="AS286" s="152"/>
      <c r="AT286" s="152"/>
      <c r="AU286" s="152"/>
      <c r="AV286" s="152"/>
      <c r="AW286" s="152"/>
      <c r="AX286" s="152"/>
      <c r="AY286" s="152"/>
      <c r="AZ286" s="152"/>
      <c r="BA286" s="152"/>
      <c r="BB286" s="152"/>
      <c r="BC286" s="152"/>
      <c r="BD286" s="152"/>
      <c r="BE286" s="152"/>
      <c r="BF286" s="152"/>
      <c r="BG286" s="152"/>
      <c r="BH286" s="152"/>
      <c r="BI286" s="152"/>
      <c r="BJ286" s="152"/>
      <c r="BK286" s="152"/>
    </row>
    <row r="287" ht="10.5" customHeight="1">
      <c r="A287" s="144">
        <v>283.0</v>
      </c>
      <c r="B287" s="144" t="s">
        <v>918</v>
      </c>
      <c r="C287" s="144" t="s">
        <v>919</v>
      </c>
      <c r="D287" s="159" t="s">
        <v>920</v>
      </c>
      <c r="E287" s="146" t="s">
        <v>0</v>
      </c>
      <c r="F287" s="147"/>
      <c r="G287" s="161" t="s">
        <v>137</v>
      </c>
      <c r="H287" s="149" t="s">
        <v>0</v>
      </c>
      <c r="I287" s="149" t="s">
        <v>138</v>
      </c>
      <c r="J287" s="149" t="s">
        <v>0</v>
      </c>
      <c r="K287" s="149" t="s">
        <v>111</v>
      </c>
      <c r="L287" s="149" t="s">
        <v>38</v>
      </c>
      <c r="M287" s="149" t="s">
        <v>42</v>
      </c>
      <c r="N287" s="149">
        <v>3500.0</v>
      </c>
      <c r="O287" s="149" t="s">
        <v>27</v>
      </c>
      <c r="P287" s="150"/>
      <c r="Q287" s="149">
        <f>IFERROR(SUMPRODUCT((Price_Catalogue_Indexation!$O$5:$AS$5=Fichier_de_calcul!Q$4)*(Price_Catalogue_Indexation!$O$6:$AS$6=Fichier_de_calcul!$L287)*(Price_Catalogue_Indexation!$O$7:$AS$7=Fichier_de_calcul!$M287)*(Price_Catalogue_Indexation!$A$14:$A$219=Fichier_de_calcul!$O287)*(Price_Catalogue_Indexation!$C$14:$C$219=Fichier_de_calcul!$N287)*(Price_Catalogue_Indexation!$O$14:$AS$219)),0)</f>
        <v>43056.18596</v>
      </c>
      <c r="R287" s="149">
        <f>IFERROR(SUMPRODUCT((Price_Catalogue_Indexation!$O$5:$AS$5=Fichier_de_calcul!R$4)*(Price_Catalogue_Indexation!$O$6:$AS$6=Fichier_de_calcul!$L287)*(Price_Catalogue_Indexation!$O$7:$AS$7=Fichier_de_calcul!$M287)*(Price_Catalogue_Indexation!$A$14:$A$219=Fichier_de_calcul!$O287)*(Price_Catalogue_Indexation!$C$14:$C$219=Fichier_de_calcul!$N287)*(Price_Catalogue_Indexation!$O$14:$AS$219)),0)</f>
        <v>259992.2136</v>
      </c>
      <c r="S287" s="149">
        <f>IFERROR(SUMPRODUCT((Price_Catalogue_Indexation!$O$5:$AS$5=Fichier_de_calcul!S$4)*(Price_Catalogue_Indexation!$O$6:$AS$6=Fichier_de_calcul!$L287)*(Price_Catalogue_Indexation!$O$7:$AS$7=Fichier_de_calcul!$M287)*(Price_Catalogue_Indexation!$A$14:$A$219=Fichier_de_calcul!$O287)*(Price_Catalogue_Indexation!$C$14:$C$219=Fichier_de_calcul!$N287)*(Price_Catalogue_Indexation!$O$14:$AS$219)),0)</f>
        <v>182873.6642</v>
      </c>
      <c r="T287" s="150"/>
      <c r="U287" s="149">
        <f>IF(E287="YES",'Autres_hypothèses'!$E$3,0)</f>
        <v>26225.58067</v>
      </c>
      <c r="V287" s="149">
        <f>IF(J287="YES",'Autres_hypothèses'!$E$4,0)</f>
        <v>75000</v>
      </c>
      <c r="W287" s="149"/>
      <c r="X287" s="151">
        <f>S287*Facture_pour_Orange!$K$142+Fichier_de_calcul!Q287*Facture_pour_Orange!$K$144+Fichier_de_calcul!U287*Facture_pour_Orange!$K$172</f>
        <v>-15685.08997</v>
      </c>
      <c r="Y287" s="152"/>
      <c r="Z287" s="151">
        <f t="shared" si="2"/>
        <v>571462.5545</v>
      </c>
      <c r="AA287" s="149">
        <f t="shared" si="3"/>
        <v>102863.2598</v>
      </c>
      <c r="AB287" s="149">
        <f t="shared" si="4"/>
        <v>674325.8143</v>
      </c>
      <c r="AC287" s="150"/>
      <c r="AD287" s="153"/>
      <c r="AE287" s="154"/>
      <c r="AF287" s="155"/>
      <c r="AG287" s="155"/>
      <c r="AH287" s="167"/>
      <c r="AI287" s="155"/>
      <c r="AJ287" s="155">
        <v>43705.0</v>
      </c>
      <c r="AK287" s="169">
        <v>0.13333333333333333</v>
      </c>
      <c r="AL287" s="155"/>
      <c r="AM287" s="162"/>
      <c r="AN287" s="155">
        <v>43708.0</v>
      </c>
      <c r="AO287" s="158"/>
      <c r="AP287" s="158"/>
      <c r="AQ287" s="158"/>
      <c r="AR287" s="152"/>
      <c r="AS287" s="152"/>
      <c r="AT287" s="152"/>
      <c r="AU287" s="152"/>
      <c r="AV287" s="152"/>
      <c r="AW287" s="152"/>
      <c r="AX287" s="152"/>
      <c r="AY287" s="152"/>
      <c r="AZ287" s="152"/>
      <c r="BA287" s="152"/>
      <c r="BB287" s="152"/>
      <c r="BC287" s="152"/>
      <c r="BD287" s="152"/>
      <c r="BE287" s="152"/>
      <c r="BF287" s="152"/>
      <c r="BG287" s="152"/>
      <c r="BH287" s="152"/>
      <c r="BI287" s="152"/>
      <c r="BJ287" s="152"/>
      <c r="BK287" s="152"/>
    </row>
    <row r="288" ht="10.5" customHeight="1">
      <c r="A288" s="144">
        <v>284.0</v>
      </c>
      <c r="B288" s="144" t="s">
        <v>921</v>
      </c>
      <c r="C288" s="144" t="s">
        <v>922</v>
      </c>
      <c r="D288" s="145" t="s">
        <v>923</v>
      </c>
      <c r="E288" s="146" t="s">
        <v>0</v>
      </c>
      <c r="F288" s="147"/>
      <c r="G288" s="161" t="s">
        <v>137</v>
      </c>
      <c r="H288" s="149" t="s">
        <v>0</v>
      </c>
      <c r="I288" s="149" t="s">
        <v>138</v>
      </c>
      <c r="J288" s="149" t="s">
        <v>0</v>
      </c>
      <c r="K288" s="149" t="s">
        <v>111</v>
      </c>
      <c r="L288" s="149" t="s">
        <v>38</v>
      </c>
      <c r="M288" s="149" t="s">
        <v>42</v>
      </c>
      <c r="N288" s="149">
        <v>3500.0</v>
      </c>
      <c r="O288" s="149" t="s">
        <v>30</v>
      </c>
      <c r="P288" s="150"/>
      <c r="Q288" s="149">
        <f>IFERROR(SUMPRODUCT((Price_Catalogue_Indexation!$O$5:$AS$5=Fichier_de_calcul!Q$4)*(Price_Catalogue_Indexation!$O$6:$AS$6=Fichier_de_calcul!$L288)*(Price_Catalogue_Indexation!$O$7:$AS$7=Fichier_de_calcul!$M288)*(Price_Catalogue_Indexation!$A$14:$A$219=Fichier_de_calcul!$O288)*(Price_Catalogue_Indexation!$C$14:$C$219=Fichier_de_calcul!$N288)*(Price_Catalogue_Indexation!$O$14:$AS$219)),0)</f>
        <v>43777.60888</v>
      </c>
      <c r="R288" s="149">
        <f>IFERROR(SUMPRODUCT((Price_Catalogue_Indexation!$O$5:$AS$5=Fichier_de_calcul!R$4)*(Price_Catalogue_Indexation!$O$6:$AS$6=Fichier_de_calcul!$L288)*(Price_Catalogue_Indexation!$O$7:$AS$7=Fichier_de_calcul!$M288)*(Price_Catalogue_Indexation!$A$14:$A$219=Fichier_de_calcul!$O288)*(Price_Catalogue_Indexation!$C$14:$C$219=Fichier_de_calcul!$N288)*(Price_Catalogue_Indexation!$O$14:$AS$219)),0)</f>
        <v>260356.9553</v>
      </c>
      <c r="S288" s="149">
        <f>IFERROR(SUMPRODUCT((Price_Catalogue_Indexation!$O$5:$AS$5=Fichier_de_calcul!S$4)*(Price_Catalogue_Indexation!$O$6:$AS$6=Fichier_de_calcul!$L288)*(Price_Catalogue_Indexation!$O$7:$AS$7=Fichier_de_calcul!$M288)*(Price_Catalogue_Indexation!$A$14:$A$219=Fichier_de_calcul!$O288)*(Price_Catalogue_Indexation!$C$14:$C$219=Fichier_de_calcul!$N288)*(Price_Catalogue_Indexation!$O$14:$AS$219)),0)</f>
        <v>247960.634</v>
      </c>
      <c r="T288" s="150"/>
      <c r="U288" s="149">
        <f>IF(E288="YES",'Autres_hypothèses'!$E$3,0)</f>
        <v>26225.58067</v>
      </c>
      <c r="V288" s="149">
        <f>IF(J288="YES",'Autres_hypothèses'!$E$4,0)</f>
        <v>75000</v>
      </c>
      <c r="W288" s="149"/>
      <c r="X288" s="151">
        <f>S288*Facture_pour_Orange!$K$142+Fichier_de_calcul!Q288*Facture_pour_Orange!$K$144+Fichier_de_calcul!U288*Facture_pour_Orange!$K$172</f>
        <v>-16480.24425</v>
      </c>
      <c r="Y288" s="152"/>
      <c r="Z288" s="151">
        <f t="shared" si="2"/>
        <v>636840.5346</v>
      </c>
      <c r="AA288" s="149">
        <f t="shared" si="3"/>
        <v>114631.2962</v>
      </c>
      <c r="AB288" s="149">
        <f t="shared" si="4"/>
        <v>751471.8308</v>
      </c>
      <c r="AC288" s="150"/>
      <c r="AD288" s="153"/>
      <c r="AE288" s="154"/>
      <c r="AF288" s="155"/>
      <c r="AG288" s="155"/>
      <c r="AH288" s="167"/>
      <c r="AI288" s="155"/>
      <c r="AJ288" s="155"/>
      <c r="AK288" s="169"/>
      <c r="AL288" s="155">
        <v>43803.0</v>
      </c>
      <c r="AM288" s="162">
        <f>(AN288-AL288)/30</f>
        <v>0.9</v>
      </c>
      <c r="AN288" s="155">
        <v>43830.0</v>
      </c>
      <c r="AO288" s="158"/>
      <c r="AP288" s="158"/>
      <c r="AQ288" s="158"/>
      <c r="AR288" s="152"/>
      <c r="AS288" s="152"/>
      <c r="AT288" s="152"/>
      <c r="AU288" s="152"/>
      <c r="AV288" s="152"/>
      <c r="AW288" s="152"/>
      <c r="AX288" s="152"/>
      <c r="AY288" s="152"/>
      <c r="AZ288" s="152"/>
      <c r="BA288" s="152"/>
      <c r="BB288" s="152"/>
      <c r="BC288" s="152"/>
      <c r="BD288" s="152"/>
      <c r="BE288" s="152"/>
      <c r="BF288" s="152"/>
      <c r="BG288" s="152"/>
      <c r="BH288" s="152"/>
      <c r="BI288" s="152"/>
      <c r="BJ288" s="152"/>
      <c r="BK288" s="152"/>
    </row>
    <row r="289" ht="10.5" customHeight="1">
      <c r="A289" s="144">
        <v>285.0</v>
      </c>
      <c r="B289" s="144" t="s">
        <v>924</v>
      </c>
      <c r="C289" s="144" t="s">
        <v>925</v>
      </c>
      <c r="D289" s="159" t="s">
        <v>926</v>
      </c>
      <c r="E289" s="146" t="s">
        <v>0</v>
      </c>
      <c r="F289" s="147"/>
      <c r="G289" s="161" t="s">
        <v>137</v>
      </c>
      <c r="H289" s="149" t="s">
        <v>0</v>
      </c>
      <c r="I289" s="149" t="s">
        <v>138</v>
      </c>
      <c r="J289" s="149" t="s">
        <v>0</v>
      </c>
      <c r="K289" s="149" t="s">
        <v>111</v>
      </c>
      <c r="L289" s="149" t="s">
        <v>38</v>
      </c>
      <c r="M289" s="149" t="s">
        <v>42</v>
      </c>
      <c r="N289" s="149">
        <v>3500.0</v>
      </c>
      <c r="O289" s="149" t="s">
        <v>30</v>
      </c>
      <c r="P289" s="150"/>
      <c r="Q289" s="149">
        <f>IFERROR(SUMPRODUCT((Price_Catalogue_Indexation!$O$5:$AS$5=Fichier_de_calcul!Q$4)*(Price_Catalogue_Indexation!$O$6:$AS$6=Fichier_de_calcul!$L289)*(Price_Catalogue_Indexation!$O$7:$AS$7=Fichier_de_calcul!$M289)*(Price_Catalogue_Indexation!$A$14:$A$219=Fichier_de_calcul!$O289)*(Price_Catalogue_Indexation!$C$14:$C$219=Fichier_de_calcul!$N289)*(Price_Catalogue_Indexation!$O$14:$AS$219)),0)</f>
        <v>43777.60888</v>
      </c>
      <c r="R289" s="149">
        <f>IFERROR(SUMPRODUCT((Price_Catalogue_Indexation!$O$5:$AS$5=Fichier_de_calcul!R$4)*(Price_Catalogue_Indexation!$O$6:$AS$6=Fichier_de_calcul!$L289)*(Price_Catalogue_Indexation!$O$7:$AS$7=Fichier_de_calcul!$M289)*(Price_Catalogue_Indexation!$A$14:$A$219=Fichier_de_calcul!$O289)*(Price_Catalogue_Indexation!$C$14:$C$219=Fichier_de_calcul!$N289)*(Price_Catalogue_Indexation!$O$14:$AS$219)),0)</f>
        <v>260356.9553</v>
      </c>
      <c r="S289" s="149">
        <f>IFERROR(SUMPRODUCT((Price_Catalogue_Indexation!$O$5:$AS$5=Fichier_de_calcul!S$4)*(Price_Catalogue_Indexation!$O$6:$AS$6=Fichier_de_calcul!$L289)*(Price_Catalogue_Indexation!$O$7:$AS$7=Fichier_de_calcul!$M289)*(Price_Catalogue_Indexation!$A$14:$A$219=Fichier_de_calcul!$O289)*(Price_Catalogue_Indexation!$C$14:$C$219=Fichier_de_calcul!$N289)*(Price_Catalogue_Indexation!$O$14:$AS$219)),0)</f>
        <v>247960.634</v>
      </c>
      <c r="T289" s="150"/>
      <c r="U289" s="149">
        <f>IF(E289="YES",'Autres_hypothèses'!$E$3,0)</f>
        <v>26225.58067</v>
      </c>
      <c r="V289" s="149">
        <f>IF(J289="YES",'Autres_hypothèses'!$E$4,0)</f>
        <v>75000</v>
      </c>
      <c r="W289" s="149"/>
      <c r="X289" s="151">
        <f>S289*Facture_pour_Orange!$K$142+Fichier_de_calcul!Q289*Facture_pour_Orange!$K$144+Fichier_de_calcul!U289*Facture_pour_Orange!$K$172</f>
        <v>-16480.24425</v>
      </c>
      <c r="Y289" s="152"/>
      <c r="Z289" s="151">
        <f t="shared" si="2"/>
        <v>636840.5346</v>
      </c>
      <c r="AA289" s="149">
        <f t="shared" si="3"/>
        <v>114631.2962</v>
      </c>
      <c r="AB289" s="149">
        <f t="shared" si="4"/>
        <v>751471.8308</v>
      </c>
      <c r="AC289" s="150"/>
      <c r="AD289" s="153"/>
      <c r="AE289" s="154"/>
      <c r="AF289" s="155">
        <v>43769.0</v>
      </c>
      <c r="AG289" s="155"/>
      <c r="AH289" s="167"/>
      <c r="AI289" s="155"/>
      <c r="AJ289" s="155">
        <v>43728.0</v>
      </c>
      <c r="AK289" s="169">
        <v>1.3666666666666667</v>
      </c>
      <c r="AL289" s="155"/>
      <c r="AM289" s="162"/>
      <c r="AN289" s="155"/>
      <c r="AO289" s="158"/>
      <c r="AP289" s="158"/>
      <c r="AQ289" s="158"/>
      <c r="AR289" s="152"/>
      <c r="AS289" s="152"/>
      <c r="AT289" s="152"/>
      <c r="AU289" s="152"/>
      <c r="AV289" s="152"/>
      <c r="AW289" s="152"/>
      <c r="AX289" s="152"/>
      <c r="AY289" s="152"/>
      <c r="AZ289" s="152"/>
      <c r="BA289" s="152"/>
      <c r="BB289" s="152"/>
      <c r="BC289" s="152"/>
      <c r="BD289" s="152"/>
      <c r="BE289" s="152"/>
      <c r="BF289" s="152"/>
      <c r="BG289" s="152"/>
      <c r="BH289" s="152"/>
      <c r="BI289" s="152"/>
      <c r="BJ289" s="152"/>
      <c r="BK289" s="152"/>
    </row>
    <row r="290" ht="10.5" customHeight="1">
      <c r="A290" s="144">
        <v>286.0</v>
      </c>
      <c r="B290" s="144" t="s">
        <v>927</v>
      </c>
      <c r="C290" s="144" t="s">
        <v>928</v>
      </c>
      <c r="D290" s="159" t="s">
        <v>929</v>
      </c>
      <c r="E290" s="146" t="s">
        <v>0</v>
      </c>
      <c r="F290" s="147"/>
      <c r="G290" s="161" t="s">
        <v>137</v>
      </c>
      <c r="H290" s="149" t="s">
        <v>0</v>
      </c>
      <c r="I290" s="149" t="s">
        <v>138</v>
      </c>
      <c r="J290" s="149" t="s">
        <v>0</v>
      </c>
      <c r="K290" s="149" t="s">
        <v>111</v>
      </c>
      <c r="L290" s="149" t="s">
        <v>38</v>
      </c>
      <c r="M290" s="149" t="s">
        <v>42</v>
      </c>
      <c r="N290" s="149">
        <v>3500.0</v>
      </c>
      <c r="O290" s="149" t="s">
        <v>23</v>
      </c>
      <c r="P290" s="150"/>
      <c r="Q290" s="149">
        <f>IFERROR(SUMPRODUCT((Price_Catalogue_Indexation!$O$5:$AS$5=Fichier_de_calcul!Q$4)*(Price_Catalogue_Indexation!$O$6:$AS$6=Fichier_de_calcul!$L290)*(Price_Catalogue_Indexation!$O$7:$AS$7=Fichier_de_calcul!$M290)*(Price_Catalogue_Indexation!$A$14:$A$219=Fichier_de_calcul!$O290)*(Price_Catalogue_Indexation!$C$14:$C$219=Fichier_de_calcul!$N290)*(Price_Catalogue_Indexation!$O$14:$AS$219)),0)</f>
        <v>63167.29201</v>
      </c>
      <c r="R290" s="149">
        <f>IFERROR(SUMPRODUCT((Price_Catalogue_Indexation!$O$5:$AS$5=Fichier_de_calcul!R$4)*(Price_Catalogue_Indexation!$O$6:$AS$6=Fichier_de_calcul!$L290)*(Price_Catalogue_Indexation!$O$7:$AS$7=Fichier_de_calcul!$M290)*(Price_Catalogue_Indexation!$A$14:$A$219=Fichier_de_calcul!$O290)*(Price_Catalogue_Indexation!$C$14:$C$219=Fichier_de_calcul!$N290)*(Price_Catalogue_Indexation!$O$14:$AS$219)),0)</f>
        <v>111644.994</v>
      </c>
      <c r="S290" s="149">
        <f>IFERROR(SUMPRODUCT((Price_Catalogue_Indexation!$O$5:$AS$5=Fichier_de_calcul!S$4)*(Price_Catalogue_Indexation!$O$6:$AS$6=Fichier_de_calcul!$L290)*(Price_Catalogue_Indexation!$O$7:$AS$7=Fichier_de_calcul!$M290)*(Price_Catalogue_Indexation!$A$14:$A$219=Fichier_de_calcul!$O290)*(Price_Catalogue_Indexation!$C$14:$C$219=Fichier_de_calcul!$N290)*(Price_Catalogue_Indexation!$O$14:$AS$219)),0)</f>
        <v>604000.6842</v>
      </c>
      <c r="T290" s="150"/>
      <c r="U290" s="149">
        <f>IF(E290="YES",'Autres_hypothèses'!$E$3,0)</f>
        <v>26225.58067</v>
      </c>
      <c r="V290" s="149">
        <f>IF(J290="YES",'Autres_hypothèses'!$E$4,0)</f>
        <v>75000</v>
      </c>
      <c r="W290" s="149"/>
      <c r="X290" s="151">
        <f>S290*Facture_pour_Orange!$K$142+Fichier_de_calcul!Q290*Facture_pour_Orange!$K$144+Fichier_de_calcul!U290*Facture_pour_Orange!$K$172</f>
        <v>-23918.58138</v>
      </c>
      <c r="Y290" s="152"/>
      <c r="Z290" s="151">
        <f t="shared" si="2"/>
        <v>856119.9695</v>
      </c>
      <c r="AA290" s="149">
        <f t="shared" si="3"/>
        <v>154101.5945</v>
      </c>
      <c r="AB290" s="149">
        <f t="shared" si="4"/>
        <v>1010221.564</v>
      </c>
      <c r="AC290" s="150"/>
      <c r="AD290" s="153"/>
      <c r="AE290" s="154"/>
      <c r="AF290" s="155">
        <v>43769.0</v>
      </c>
      <c r="AG290" s="155"/>
      <c r="AH290" s="167"/>
      <c r="AI290" s="155"/>
      <c r="AJ290" s="155">
        <v>43737.0</v>
      </c>
      <c r="AK290" s="169">
        <v>1.0666666666666667</v>
      </c>
      <c r="AL290" s="155">
        <v>43785.0</v>
      </c>
      <c r="AM290" s="162">
        <f>(AN290-AL290)/30</f>
        <v>1.5</v>
      </c>
      <c r="AN290" s="155">
        <v>43830.0</v>
      </c>
      <c r="AO290" s="158"/>
      <c r="AP290" s="158"/>
      <c r="AQ290" s="158"/>
      <c r="AR290" s="152"/>
      <c r="AS290" s="152"/>
      <c r="AT290" s="152"/>
      <c r="AU290" s="152"/>
      <c r="AV290" s="152"/>
      <c r="AW290" s="152"/>
      <c r="AX290" s="152"/>
      <c r="AY290" s="152"/>
      <c r="AZ290" s="152"/>
      <c r="BA290" s="152"/>
      <c r="BB290" s="152"/>
      <c r="BC290" s="152"/>
      <c r="BD290" s="152"/>
      <c r="BE290" s="152"/>
      <c r="BF290" s="152"/>
      <c r="BG290" s="152"/>
      <c r="BH290" s="152"/>
      <c r="BI290" s="152"/>
      <c r="BJ290" s="152"/>
      <c r="BK290" s="152"/>
    </row>
    <row r="291" ht="10.5" customHeight="1">
      <c r="A291" s="144">
        <v>287.0</v>
      </c>
      <c r="B291" s="144" t="s">
        <v>930</v>
      </c>
      <c r="C291" s="144" t="s">
        <v>931</v>
      </c>
      <c r="D291" s="145" t="s">
        <v>932</v>
      </c>
      <c r="E291" s="146" t="s">
        <v>0</v>
      </c>
      <c r="F291" s="147"/>
      <c r="G291" s="161" t="s">
        <v>137</v>
      </c>
      <c r="H291" s="149" t="s">
        <v>0</v>
      </c>
      <c r="I291" s="149" t="s">
        <v>138</v>
      </c>
      <c r="J291" s="149" t="s">
        <v>0</v>
      </c>
      <c r="K291" s="149" t="s">
        <v>111</v>
      </c>
      <c r="L291" s="149" t="s">
        <v>38</v>
      </c>
      <c r="M291" s="149" t="s">
        <v>42</v>
      </c>
      <c r="N291" s="149">
        <v>3500.0</v>
      </c>
      <c r="O291" s="149" t="s">
        <v>30</v>
      </c>
      <c r="P291" s="150"/>
      <c r="Q291" s="149">
        <f>IFERROR(SUMPRODUCT((Price_Catalogue_Indexation!$O$5:$AS$5=Fichier_de_calcul!Q$4)*(Price_Catalogue_Indexation!$O$6:$AS$6=Fichier_de_calcul!$L291)*(Price_Catalogue_Indexation!$O$7:$AS$7=Fichier_de_calcul!$M291)*(Price_Catalogue_Indexation!$A$14:$A$219=Fichier_de_calcul!$O291)*(Price_Catalogue_Indexation!$C$14:$C$219=Fichier_de_calcul!$N291)*(Price_Catalogue_Indexation!$O$14:$AS$219)),0)</f>
        <v>43777.60888</v>
      </c>
      <c r="R291" s="149">
        <f>IFERROR(SUMPRODUCT((Price_Catalogue_Indexation!$O$5:$AS$5=Fichier_de_calcul!R$4)*(Price_Catalogue_Indexation!$O$6:$AS$6=Fichier_de_calcul!$L291)*(Price_Catalogue_Indexation!$O$7:$AS$7=Fichier_de_calcul!$M291)*(Price_Catalogue_Indexation!$A$14:$A$219=Fichier_de_calcul!$O291)*(Price_Catalogue_Indexation!$C$14:$C$219=Fichier_de_calcul!$N291)*(Price_Catalogue_Indexation!$O$14:$AS$219)),0)</f>
        <v>260356.9553</v>
      </c>
      <c r="S291" s="149">
        <f>IFERROR(SUMPRODUCT((Price_Catalogue_Indexation!$O$5:$AS$5=Fichier_de_calcul!S$4)*(Price_Catalogue_Indexation!$O$6:$AS$6=Fichier_de_calcul!$L291)*(Price_Catalogue_Indexation!$O$7:$AS$7=Fichier_de_calcul!$M291)*(Price_Catalogue_Indexation!$A$14:$A$219=Fichier_de_calcul!$O291)*(Price_Catalogue_Indexation!$C$14:$C$219=Fichier_de_calcul!$N291)*(Price_Catalogue_Indexation!$O$14:$AS$219)),0)</f>
        <v>247960.634</v>
      </c>
      <c r="T291" s="150"/>
      <c r="U291" s="149">
        <f>IF(E291="YES",'Autres_hypothèses'!$E$3,0)</f>
        <v>26225.58067</v>
      </c>
      <c r="V291" s="149">
        <f>IF(J291="YES",'Autres_hypothèses'!$E$4,0)</f>
        <v>75000</v>
      </c>
      <c r="W291" s="149"/>
      <c r="X291" s="151">
        <f>S291*Facture_pour_Orange!$K$142+Fichier_de_calcul!Q291*Facture_pour_Orange!$K$144+Fichier_de_calcul!U291*Facture_pour_Orange!$K$172</f>
        <v>-16480.24425</v>
      </c>
      <c r="Y291" s="152"/>
      <c r="Z291" s="151">
        <f t="shared" si="2"/>
        <v>636840.5346</v>
      </c>
      <c r="AA291" s="149">
        <f t="shared" si="3"/>
        <v>114631.2962</v>
      </c>
      <c r="AB291" s="149">
        <f t="shared" si="4"/>
        <v>751471.8308</v>
      </c>
      <c r="AC291" s="150"/>
      <c r="AD291" s="153"/>
      <c r="AE291" s="154"/>
      <c r="AF291" s="155">
        <v>43769.0</v>
      </c>
      <c r="AG291" s="155"/>
      <c r="AH291" s="167"/>
      <c r="AI291" s="155">
        <v>44255.0</v>
      </c>
      <c r="AJ291" s="155">
        <v>44229.0</v>
      </c>
      <c r="AK291" s="162">
        <f>(AI291-AJ291)/30</f>
        <v>0.8666666667</v>
      </c>
      <c r="AL291" s="155"/>
      <c r="AM291" s="162"/>
      <c r="AN291" s="155"/>
      <c r="AO291" s="158"/>
      <c r="AP291" s="158"/>
      <c r="AQ291" s="158"/>
      <c r="AR291" s="152"/>
      <c r="AS291" s="152"/>
      <c r="AT291" s="152"/>
      <c r="AU291" s="152"/>
      <c r="AV291" s="152"/>
      <c r="AW291" s="152"/>
      <c r="AX291" s="152"/>
      <c r="AY291" s="152"/>
      <c r="AZ291" s="152"/>
      <c r="BA291" s="152"/>
      <c r="BB291" s="152"/>
      <c r="BC291" s="152"/>
      <c r="BD291" s="152"/>
      <c r="BE291" s="152"/>
      <c r="BF291" s="152"/>
      <c r="BG291" s="152"/>
      <c r="BH291" s="152"/>
      <c r="BI291" s="152"/>
      <c r="BJ291" s="152"/>
      <c r="BK291" s="152"/>
    </row>
    <row r="292" ht="10.5" customHeight="1">
      <c r="A292" s="144">
        <v>288.0</v>
      </c>
      <c r="B292" s="144" t="s">
        <v>933</v>
      </c>
      <c r="C292" s="144" t="s">
        <v>934</v>
      </c>
      <c r="D292" s="159" t="s">
        <v>935</v>
      </c>
      <c r="E292" s="146" t="s">
        <v>0</v>
      </c>
      <c r="F292" s="147"/>
      <c r="G292" s="161" t="s">
        <v>137</v>
      </c>
      <c r="H292" s="149" t="s">
        <v>0</v>
      </c>
      <c r="I292" s="149" t="s">
        <v>138</v>
      </c>
      <c r="J292" s="149" t="s">
        <v>0</v>
      </c>
      <c r="K292" s="149" t="s">
        <v>111</v>
      </c>
      <c r="L292" s="149" t="s">
        <v>38</v>
      </c>
      <c r="M292" s="149" t="s">
        <v>42</v>
      </c>
      <c r="N292" s="149">
        <v>3500.0</v>
      </c>
      <c r="O292" s="149" t="s">
        <v>30</v>
      </c>
      <c r="P292" s="150"/>
      <c r="Q292" s="149">
        <f>IFERROR(SUMPRODUCT((Price_Catalogue_Indexation!$O$5:$AS$5=Fichier_de_calcul!Q$4)*(Price_Catalogue_Indexation!$O$6:$AS$6=Fichier_de_calcul!$L292)*(Price_Catalogue_Indexation!$O$7:$AS$7=Fichier_de_calcul!$M292)*(Price_Catalogue_Indexation!$A$14:$A$219=Fichier_de_calcul!$O292)*(Price_Catalogue_Indexation!$C$14:$C$219=Fichier_de_calcul!$N292)*(Price_Catalogue_Indexation!$O$14:$AS$219)),0)</f>
        <v>43777.60888</v>
      </c>
      <c r="R292" s="149">
        <f>IFERROR(SUMPRODUCT((Price_Catalogue_Indexation!$O$5:$AS$5=Fichier_de_calcul!R$4)*(Price_Catalogue_Indexation!$O$6:$AS$6=Fichier_de_calcul!$L292)*(Price_Catalogue_Indexation!$O$7:$AS$7=Fichier_de_calcul!$M292)*(Price_Catalogue_Indexation!$A$14:$A$219=Fichier_de_calcul!$O292)*(Price_Catalogue_Indexation!$C$14:$C$219=Fichier_de_calcul!$N292)*(Price_Catalogue_Indexation!$O$14:$AS$219)),0)</f>
        <v>260356.9553</v>
      </c>
      <c r="S292" s="149">
        <f>IFERROR(SUMPRODUCT((Price_Catalogue_Indexation!$O$5:$AS$5=Fichier_de_calcul!S$4)*(Price_Catalogue_Indexation!$O$6:$AS$6=Fichier_de_calcul!$L292)*(Price_Catalogue_Indexation!$O$7:$AS$7=Fichier_de_calcul!$M292)*(Price_Catalogue_Indexation!$A$14:$A$219=Fichier_de_calcul!$O292)*(Price_Catalogue_Indexation!$C$14:$C$219=Fichier_de_calcul!$N292)*(Price_Catalogue_Indexation!$O$14:$AS$219)),0)</f>
        <v>247960.634</v>
      </c>
      <c r="T292" s="150"/>
      <c r="U292" s="149">
        <f>IF(E292="YES",'Autres_hypothèses'!$E$3,0)</f>
        <v>26225.58067</v>
      </c>
      <c r="V292" s="149">
        <f>IF(J292="YES",'Autres_hypothèses'!$E$4,0)</f>
        <v>75000</v>
      </c>
      <c r="W292" s="149"/>
      <c r="X292" s="151">
        <f>S292*Facture_pour_Orange!$K$142+Fichier_de_calcul!Q292*Facture_pour_Orange!$K$144+Fichier_de_calcul!U292*Facture_pour_Orange!$K$172</f>
        <v>-16480.24425</v>
      </c>
      <c r="Y292" s="152"/>
      <c r="Z292" s="151">
        <f t="shared" si="2"/>
        <v>636840.5346</v>
      </c>
      <c r="AA292" s="149">
        <f t="shared" si="3"/>
        <v>114631.2962</v>
      </c>
      <c r="AB292" s="149">
        <f t="shared" si="4"/>
        <v>751471.8308</v>
      </c>
      <c r="AC292" s="150"/>
      <c r="AD292" s="153"/>
      <c r="AE292" s="154"/>
      <c r="AF292" s="155"/>
      <c r="AG292" s="155">
        <v>43477.0</v>
      </c>
      <c r="AH292" s="166">
        <f>(AN292-AG292)/30</f>
        <v>17.83333333</v>
      </c>
      <c r="AI292" s="155">
        <v>43861.0</v>
      </c>
      <c r="AJ292" s="155">
        <v>43831.0</v>
      </c>
      <c r="AK292" s="169">
        <v>1.0</v>
      </c>
      <c r="AL292" s="155">
        <v>44001.0</v>
      </c>
      <c r="AM292" s="162">
        <f t="shared" ref="AM292:AM294" si="9">(AN292-AL292)/30</f>
        <v>0.3666666667</v>
      </c>
      <c r="AN292" s="155">
        <v>44012.0</v>
      </c>
      <c r="AO292" s="158"/>
      <c r="AP292" s="158"/>
      <c r="AQ292" s="158"/>
      <c r="AR292" s="152"/>
      <c r="AS292" s="152"/>
      <c r="AT292" s="152"/>
      <c r="AU292" s="152"/>
      <c r="AV292" s="152"/>
      <c r="AW292" s="152"/>
      <c r="AX292" s="152"/>
      <c r="AY292" s="152"/>
      <c r="AZ292" s="152"/>
      <c r="BA292" s="152"/>
      <c r="BB292" s="152"/>
      <c r="BC292" s="152"/>
      <c r="BD292" s="152"/>
      <c r="BE292" s="152"/>
      <c r="BF292" s="152"/>
      <c r="BG292" s="152"/>
      <c r="BH292" s="152"/>
      <c r="BI292" s="152"/>
      <c r="BJ292" s="152"/>
      <c r="BK292" s="152"/>
    </row>
    <row r="293" ht="10.5" customHeight="1">
      <c r="A293" s="144">
        <v>289.0</v>
      </c>
      <c r="B293" s="144" t="s">
        <v>936</v>
      </c>
      <c r="C293" s="144" t="s">
        <v>937</v>
      </c>
      <c r="D293" s="159" t="s">
        <v>938</v>
      </c>
      <c r="E293" s="146" t="s">
        <v>0</v>
      </c>
      <c r="F293" s="147"/>
      <c r="G293" s="161" t="s">
        <v>137</v>
      </c>
      <c r="H293" s="149" t="s">
        <v>0</v>
      </c>
      <c r="I293" s="149" t="s">
        <v>138</v>
      </c>
      <c r="J293" s="149" t="s">
        <v>0</v>
      </c>
      <c r="K293" s="149" t="s">
        <v>111</v>
      </c>
      <c r="L293" s="149" t="s">
        <v>38</v>
      </c>
      <c r="M293" s="149" t="s">
        <v>42</v>
      </c>
      <c r="N293" s="149">
        <v>3500.0</v>
      </c>
      <c r="O293" s="149" t="s">
        <v>23</v>
      </c>
      <c r="P293" s="150"/>
      <c r="Q293" s="149">
        <f>IFERROR(SUMPRODUCT((Price_Catalogue_Indexation!$O$5:$AS$5=Fichier_de_calcul!Q$4)*(Price_Catalogue_Indexation!$O$6:$AS$6=Fichier_de_calcul!$L293)*(Price_Catalogue_Indexation!$O$7:$AS$7=Fichier_de_calcul!$M293)*(Price_Catalogue_Indexation!$A$14:$A$219=Fichier_de_calcul!$O293)*(Price_Catalogue_Indexation!$C$14:$C$219=Fichier_de_calcul!$N293)*(Price_Catalogue_Indexation!$O$14:$AS$219)),0)</f>
        <v>63167.29201</v>
      </c>
      <c r="R293" s="149">
        <f>IFERROR(SUMPRODUCT((Price_Catalogue_Indexation!$O$5:$AS$5=Fichier_de_calcul!R$4)*(Price_Catalogue_Indexation!$O$6:$AS$6=Fichier_de_calcul!$L293)*(Price_Catalogue_Indexation!$O$7:$AS$7=Fichier_de_calcul!$M293)*(Price_Catalogue_Indexation!$A$14:$A$219=Fichier_de_calcul!$O293)*(Price_Catalogue_Indexation!$C$14:$C$219=Fichier_de_calcul!$N293)*(Price_Catalogue_Indexation!$O$14:$AS$219)),0)</f>
        <v>111644.994</v>
      </c>
      <c r="S293" s="149">
        <f>IFERROR(SUMPRODUCT((Price_Catalogue_Indexation!$O$5:$AS$5=Fichier_de_calcul!S$4)*(Price_Catalogue_Indexation!$O$6:$AS$6=Fichier_de_calcul!$L293)*(Price_Catalogue_Indexation!$O$7:$AS$7=Fichier_de_calcul!$M293)*(Price_Catalogue_Indexation!$A$14:$A$219=Fichier_de_calcul!$O293)*(Price_Catalogue_Indexation!$C$14:$C$219=Fichier_de_calcul!$N293)*(Price_Catalogue_Indexation!$O$14:$AS$219)),0)</f>
        <v>604000.6842</v>
      </c>
      <c r="T293" s="150"/>
      <c r="U293" s="149">
        <f>IF(E293="YES",'Autres_hypothèses'!$E$3,0)</f>
        <v>26225.58067</v>
      </c>
      <c r="V293" s="149">
        <f>IF(J293="YES",'Autres_hypothèses'!$E$4,0)</f>
        <v>75000</v>
      </c>
      <c r="W293" s="149"/>
      <c r="X293" s="151">
        <f>S293*Facture_pour_Orange!$K$142+Fichier_de_calcul!Q293*Facture_pour_Orange!$K$144+Fichier_de_calcul!U293*Facture_pour_Orange!$K$172</f>
        <v>-23918.58138</v>
      </c>
      <c r="Y293" s="152"/>
      <c r="Z293" s="151">
        <f t="shared" si="2"/>
        <v>856119.9695</v>
      </c>
      <c r="AA293" s="149">
        <f t="shared" si="3"/>
        <v>154101.5945</v>
      </c>
      <c r="AB293" s="149">
        <f t="shared" si="4"/>
        <v>1010221.564</v>
      </c>
      <c r="AC293" s="150"/>
      <c r="AD293" s="153"/>
      <c r="AE293" s="154"/>
      <c r="AF293" s="155">
        <v>43769.0</v>
      </c>
      <c r="AG293" s="155"/>
      <c r="AH293" s="167"/>
      <c r="AI293" s="155"/>
      <c r="AJ293" s="155">
        <v>43738.0</v>
      </c>
      <c r="AK293" s="176">
        <v>1.0333333333333334</v>
      </c>
      <c r="AL293" s="155">
        <v>43790.0</v>
      </c>
      <c r="AM293" s="162">
        <f t="shared" si="9"/>
        <v>1.333333333</v>
      </c>
      <c r="AN293" s="155">
        <v>43830.0</v>
      </c>
      <c r="AO293" s="158"/>
      <c r="AP293" s="158"/>
      <c r="AQ293" s="158"/>
      <c r="AR293" s="152"/>
      <c r="AS293" s="152"/>
      <c r="AT293" s="152"/>
      <c r="AU293" s="152"/>
      <c r="AV293" s="152"/>
      <c r="AW293" s="152"/>
      <c r="AX293" s="152"/>
      <c r="AY293" s="152"/>
      <c r="AZ293" s="152"/>
      <c r="BA293" s="152"/>
      <c r="BB293" s="152"/>
      <c r="BC293" s="152"/>
      <c r="BD293" s="152"/>
      <c r="BE293" s="152"/>
      <c r="BF293" s="152"/>
      <c r="BG293" s="152"/>
      <c r="BH293" s="152"/>
      <c r="BI293" s="152"/>
      <c r="BJ293" s="152"/>
      <c r="BK293" s="152"/>
    </row>
    <row r="294" ht="10.5" customHeight="1">
      <c r="A294" s="144">
        <v>290.0</v>
      </c>
      <c r="B294" s="144" t="s">
        <v>939</v>
      </c>
      <c r="C294" s="144" t="s">
        <v>940</v>
      </c>
      <c r="D294" s="145" t="s">
        <v>941</v>
      </c>
      <c r="E294" s="146" t="s">
        <v>0</v>
      </c>
      <c r="F294" s="147"/>
      <c r="G294" s="161" t="s">
        <v>137</v>
      </c>
      <c r="H294" s="149" t="s">
        <v>0</v>
      </c>
      <c r="I294" s="149" t="s">
        <v>138</v>
      </c>
      <c r="J294" s="149" t="s">
        <v>0</v>
      </c>
      <c r="K294" s="149" t="s">
        <v>111</v>
      </c>
      <c r="L294" s="149" t="s">
        <v>38</v>
      </c>
      <c r="M294" s="149" t="s">
        <v>42</v>
      </c>
      <c r="N294" s="149">
        <v>3500.0</v>
      </c>
      <c r="O294" s="149" t="s">
        <v>30</v>
      </c>
      <c r="P294" s="150"/>
      <c r="Q294" s="149">
        <f>IFERROR(SUMPRODUCT((Price_Catalogue_Indexation!$O$5:$AS$5=Fichier_de_calcul!Q$4)*(Price_Catalogue_Indexation!$O$6:$AS$6=Fichier_de_calcul!$L294)*(Price_Catalogue_Indexation!$O$7:$AS$7=Fichier_de_calcul!$M294)*(Price_Catalogue_Indexation!$A$14:$A$219=Fichier_de_calcul!$O294)*(Price_Catalogue_Indexation!$C$14:$C$219=Fichier_de_calcul!$N294)*(Price_Catalogue_Indexation!$O$14:$AS$219)),0)</f>
        <v>43777.60888</v>
      </c>
      <c r="R294" s="149">
        <f>IFERROR(SUMPRODUCT((Price_Catalogue_Indexation!$O$5:$AS$5=Fichier_de_calcul!R$4)*(Price_Catalogue_Indexation!$O$6:$AS$6=Fichier_de_calcul!$L294)*(Price_Catalogue_Indexation!$O$7:$AS$7=Fichier_de_calcul!$M294)*(Price_Catalogue_Indexation!$A$14:$A$219=Fichier_de_calcul!$O294)*(Price_Catalogue_Indexation!$C$14:$C$219=Fichier_de_calcul!$N294)*(Price_Catalogue_Indexation!$O$14:$AS$219)),0)</f>
        <v>260356.9553</v>
      </c>
      <c r="S294" s="149">
        <f>IFERROR(SUMPRODUCT((Price_Catalogue_Indexation!$O$5:$AS$5=Fichier_de_calcul!S$4)*(Price_Catalogue_Indexation!$O$6:$AS$6=Fichier_de_calcul!$L294)*(Price_Catalogue_Indexation!$O$7:$AS$7=Fichier_de_calcul!$M294)*(Price_Catalogue_Indexation!$A$14:$A$219=Fichier_de_calcul!$O294)*(Price_Catalogue_Indexation!$C$14:$C$219=Fichier_de_calcul!$N294)*(Price_Catalogue_Indexation!$O$14:$AS$219)),0)</f>
        <v>247960.634</v>
      </c>
      <c r="T294" s="150"/>
      <c r="U294" s="149">
        <f>IF(E294="YES",'Autres_hypothèses'!$E$3,0)</f>
        <v>26225.58067</v>
      </c>
      <c r="V294" s="149">
        <f>IF(J294="YES",'Autres_hypothèses'!$E$4,0)</f>
        <v>75000</v>
      </c>
      <c r="W294" s="149"/>
      <c r="X294" s="151">
        <f>S294*Facture_pour_Orange!$K$142+Fichier_de_calcul!Q294*Facture_pour_Orange!$K$144+Fichier_de_calcul!U294*Facture_pour_Orange!$K$172</f>
        <v>-16480.24425</v>
      </c>
      <c r="Y294" s="152"/>
      <c r="Z294" s="151">
        <f t="shared" si="2"/>
        <v>636840.5346</v>
      </c>
      <c r="AA294" s="149">
        <f t="shared" si="3"/>
        <v>114631.2962</v>
      </c>
      <c r="AB294" s="149">
        <f t="shared" si="4"/>
        <v>751471.8308</v>
      </c>
      <c r="AC294" s="150"/>
      <c r="AD294" s="153"/>
      <c r="AE294" s="154"/>
      <c r="AF294" s="155"/>
      <c r="AG294" s="155"/>
      <c r="AH294" s="167"/>
      <c r="AI294" s="155"/>
      <c r="AJ294" s="155"/>
      <c r="AK294" s="170"/>
      <c r="AL294" s="155">
        <v>43784.0</v>
      </c>
      <c r="AM294" s="162">
        <f t="shared" si="9"/>
        <v>1.533333333</v>
      </c>
      <c r="AN294" s="155">
        <v>43830.0</v>
      </c>
      <c r="AO294" s="158"/>
      <c r="AP294" s="158"/>
      <c r="AQ294" s="158"/>
      <c r="AR294" s="152"/>
      <c r="AS294" s="152"/>
      <c r="AT294" s="152"/>
      <c r="AU294" s="152"/>
      <c r="AV294" s="152"/>
      <c r="AW294" s="152"/>
      <c r="AX294" s="152"/>
      <c r="AY294" s="152"/>
      <c r="AZ294" s="152"/>
      <c r="BA294" s="152"/>
      <c r="BB294" s="152"/>
      <c r="BC294" s="152"/>
      <c r="BD294" s="152"/>
      <c r="BE294" s="152"/>
      <c r="BF294" s="152"/>
      <c r="BG294" s="152"/>
      <c r="BH294" s="152"/>
      <c r="BI294" s="152"/>
      <c r="BJ294" s="152"/>
      <c r="BK294" s="152"/>
    </row>
    <row r="295" ht="10.5" customHeight="1">
      <c r="A295" s="144">
        <v>291.0</v>
      </c>
      <c r="B295" s="144" t="s">
        <v>942</v>
      </c>
      <c r="C295" s="144" t="s">
        <v>943</v>
      </c>
      <c r="D295" s="159" t="s">
        <v>944</v>
      </c>
      <c r="E295" s="146" t="s">
        <v>0</v>
      </c>
      <c r="F295" s="147"/>
      <c r="G295" s="161" t="s">
        <v>137</v>
      </c>
      <c r="H295" s="149" t="s">
        <v>0</v>
      </c>
      <c r="I295" s="149" t="s">
        <v>138</v>
      </c>
      <c r="J295" s="149" t="s">
        <v>0</v>
      </c>
      <c r="K295" s="149" t="s">
        <v>111</v>
      </c>
      <c r="L295" s="149" t="s">
        <v>38</v>
      </c>
      <c r="M295" s="149" t="s">
        <v>42</v>
      </c>
      <c r="N295" s="149">
        <v>3500.0</v>
      </c>
      <c r="O295" s="149" t="s">
        <v>30</v>
      </c>
      <c r="P295" s="150"/>
      <c r="Q295" s="149">
        <f>IFERROR(SUMPRODUCT((Price_Catalogue_Indexation!$O$5:$AS$5=Fichier_de_calcul!Q$4)*(Price_Catalogue_Indexation!$O$6:$AS$6=Fichier_de_calcul!$L295)*(Price_Catalogue_Indexation!$O$7:$AS$7=Fichier_de_calcul!$M295)*(Price_Catalogue_Indexation!$A$14:$A$219=Fichier_de_calcul!$O295)*(Price_Catalogue_Indexation!$C$14:$C$219=Fichier_de_calcul!$N295)*(Price_Catalogue_Indexation!$O$14:$AS$219)),0)</f>
        <v>43777.60888</v>
      </c>
      <c r="R295" s="149">
        <f>IFERROR(SUMPRODUCT((Price_Catalogue_Indexation!$O$5:$AS$5=Fichier_de_calcul!R$4)*(Price_Catalogue_Indexation!$O$6:$AS$6=Fichier_de_calcul!$L295)*(Price_Catalogue_Indexation!$O$7:$AS$7=Fichier_de_calcul!$M295)*(Price_Catalogue_Indexation!$A$14:$A$219=Fichier_de_calcul!$O295)*(Price_Catalogue_Indexation!$C$14:$C$219=Fichier_de_calcul!$N295)*(Price_Catalogue_Indexation!$O$14:$AS$219)),0)</f>
        <v>260356.9553</v>
      </c>
      <c r="S295" s="149">
        <f>IFERROR(SUMPRODUCT((Price_Catalogue_Indexation!$O$5:$AS$5=Fichier_de_calcul!S$4)*(Price_Catalogue_Indexation!$O$6:$AS$6=Fichier_de_calcul!$L295)*(Price_Catalogue_Indexation!$O$7:$AS$7=Fichier_de_calcul!$M295)*(Price_Catalogue_Indexation!$A$14:$A$219=Fichier_de_calcul!$O295)*(Price_Catalogue_Indexation!$C$14:$C$219=Fichier_de_calcul!$N295)*(Price_Catalogue_Indexation!$O$14:$AS$219)),0)</f>
        <v>247960.634</v>
      </c>
      <c r="T295" s="150"/>
      <c r="U295" s="149">
        <f>IF(E295="YES",'Autres_hypothèses'!$E$3,0)</f>
        <v>26225.58067</v>
      </c>
      <c r="V295" s="149">
        <f>IF(J295="YES",'Autres_hypothèses'!$E$4,0)</f>
        <v>75000</v>
      </c>
      <c r="W295" s="149"/>
      <c r="X295" s="151">
        <f>S295*Facture_pour_Orange!$K$142+Fichier_de_calcul!Q295*Facture_pour_Orange!$K$144+Fichier_de_calcul!U295*Facture_pour_Orange!$K$172</f>
        <v>-16480.24425</v>
      </c>
      <c r="Y295" s="152"/>
      <c r="Z295" s="151">
        <f t="shared" si="2"/>
        <v>636840.5346</v>
      </c>
      <c r="AA295" s="149">
        <f t="shared" si="3"/>
        <v>114631.2962</v>
      </c>
      <c r="AB295" s="149">
        <f t="shared" si="4"/>
        <v>751471.8308</v>
      </c>
      <c r="AC295" s="150"/>
      <c r="AD295" s="153"/>
      <c r="AE295" s="154"/>
      <c r="AF295" s="155"/>
      <c r="AG295" s="155"/>
      <c r="AH295" s="161"/>
      <c r="AI295" s="155">
        <v>43890.0</v>
      </c>
      <c r="AJ295" s="155">
        <v>43852.0</v>
      </c>
      <c r="AK295" s="169">
        <v>1.0</v>
      </c>
      <c r="AL295" s="155">
        <v>43862.0</v>
      </c>
      <c r="AM295" s="162">
        <v>1.0</v>
      </c>
      <c r="AN295" s="155">
        <v>43890.0</v>
      </c>
      <c r="AO295" s="158"/>
      <c r="AP295" s="158"/>
      <c r="AQ295" s="158"/>
      <c r="AR295" s="152"/>
      <c r="AS295" s="152"/>
      <c r="AT295" s="152"/>
      <c r="AU295" s="152"/>
      <c r="AV295" s="152"/>
      <c r="AW295" s="152"/>
      <c r="AX295" s="152"/>
      <c r="AY295" s="152"/>
      <c r="AZ295" s="152"/>
      <c r="BA295" s="152"/>
      <c r="BB295" s="152"/>
      <c r="BC295" s="152"/>
      <c r="BD295" s="152"/>
      <c r="BE295" s="152"/>
      <c r="BF295" s="152"/>
      <c r="BG295" s="152"/>
      <c r="BH295" s="152"/>
      <c r="BI295" s="152"/>
      <c r="BJ295" s="152"/>
      <c r="BK295" s="152"/>
    </row>
    <row r="296" ht="10.5" customHeight="1">
      <c r="A296" s="144">
        <v>292.0</v>
      </c>
      <c r="B296" s="144" t="s">
        <v>945</v>
      </c>
      <c r="C296" s="144" t="s">
        <v>946</v>
      </c>
      <c r="D296" s="159" t="s">
        <v>947</v>
      </c>
      <c r="E296" s="146" t="s">
        <v>0</v>
      </c>
      <c r="F296" s="147"/>
      <c r="G296" s="161" t="s">
        <v>137</v>
      </c>
      <c r="H296" s="149" t="s">
        <v>0</v>
      </c>
      <c r="I296" s="149" t="s">
        <v>138</v>
      </c>
      <c r="J296" s="149" t="s">
        <v>0</v>
      </c>
      <c r="K296" s="149" t="s">
        <v>111</v>
      </c>
      <c r="L296" s="149" t="s">
        <v>38</v>
      </c>
      <c r="M296" s="149" t="s">
        <v>42</v>
      </c>
      <c r="N296" s="149">
        <v>3500.0</v>
      </c>
      <c r="O296" s="149" t="s">
        <v>23</v>
      </c>
      <c r="P296" s="150"/>
      <c r="Q296" s="149">
        <f>IFERROR(SUMPRODUCT((Price_Catalogue_Indexation!$O$5:$AS$5=Fichier_de_calcul!Q$4)*(Price_Catalogue_Indexation!$O$6:$AS$6=Fichier_de_calcul!$L296)*(Price_Catalogue_Indexation!$O$7:$AS$7=Fichier_de_calcul!$M296)*(Price_Catalogue_Indexation!$A$14:$A$219=Fichier_de_calcul!$O296)*(Price_Catalogue_Indexation!$C$14:$C$219=Fichier_de_calcul!$N296)*(Price_Catalogue_Indexation!$O$14:$AS$219)),0)</f>
        <v>63167.29201</v>
      </c>
      <c r="R296" s="149">
        <f>IFERROR(SUMPRODUCT((Price_Catalogue_Indexation!$O$5:$AS$5=Fichier_de_calcul!R$4)*(Price_Catalogue_Indexation!$O$6:$AS$6=Fichier_de_calcul!$L296)*(Price_Catalogue_Indexation!$O$7:$AS$7=Fichier_de_calcul!$M296)*(Price_Catalogue_Indexation!$A$14:$A$219=Fichier_de_calcul!$O296)*(Price_Catalogue_Indexation!$C$14:$C$219=Fichier_de_calcul!$N296)*(Price_Catalogue_Indexation!$O$14:$AS$219)),0)</f>
        <v>111644.994</v>
      </c>
      <c r="S296" s="149">
        <f>IFERROR(SUMPRODUCT((Price_Catalogue_Indexation!$O$5:$AS$5=Fichier_de_calcul!S$4)*(Price_Catalogue_Indexation!$O$6:$AS$6=Fichier_de_calcul!$L296)*(Price_Catalogue_Indexation!$O$7:$AS$7=Fichier_de_calcul!$M296)*(Price_Catalogue_Indexation!$A$14:$A$219=Fichier_de_calcul!$O296)*(Price_Catalogue_Indexation!$C$14:$C$219=Fichier_de_calcul!$N296)*(Price_Catalogue_Indexation!$O$14:$AS$219)),0)</f>
        <v>604000.6842</v>
      </c>
      <c r="T296" s="150"/>
      <c r="U296" s="149">
        <f>IF(E296="YES",'Autres_hypothèses'!$E$3,0)</f>
        <v>26225.58067</v>
      </c>
      <c r="V296" s="149">
        <f>IF(J296="YES",'Autres_hypothèses'!$E$4,0)</f>
        <v>75000</v>
      </c>
      <c r="W296" s="149"/>
      <c r="X296" s="151">
        <f>S296*Facture_pour_Orange!$K$142+Fichier_de_calcul!Q296*Facture_pour_Orange!$K$144+Fichier_de_calcul!U296*Facture_pour_Orange!$K$172</f>
        <v>-23918.58138</v>
      </c>
      <c r="Y296" s="152"/>
      <c r="Z296" s="151">
        <f t="shared" si="2"/>
        <v>856119.9695</v>
      </c>
      <c r="AA296" s="149">
        <f t="shared" si="3"/>
        <v>154101.5945</v>
      </c>
      <c r="AB296" s="149">
        <f t="shared" si="4"/>
        <v>1010221.564</v>
      </c>
      <c r="AC296" s="150"/>
      <c r="AD296" s="153"/>
      <c r="AE296" s="154"/>
      <c r="AF296" s="155">
        <v>43769.0</v>
      </c>
      <c r="AG296" s="155"/>
      <c r="AH296" s="157"/>
      <c r="AI296" s="155"/>
      <c r="AJ296" s="155">
        <v>43738.0</v>
      </c>
      <c r="AK296" s="176">
        <v>1.03333333333333</v>
      </c>
      <c r="AL296" s="155">
        <v>43831.0</v>
      </c>
      <c r="AM296" s="162">
        <f t="shared" ref="AM296:AM300" si="10">(AN296-AL296)/30</f>
        <v>1</v>
      </c>
      <c r="AN296" s="155">
        <v>43861.0</v>
      </c>
      <c r="AO296" s="158"/>
      <c r="AP296" s="158"/>
      <c r="AQ296" s="158"/>
      <c r="AR296" s="152"/>
      <c r="AS296" s="152"/>
      <c r="AT296" s="152"/>
      <c r="AU296" s="152"/>
      <c r="AV296" s="152"/>
      <c r="AW296" s="152"/>
      <c r="AX296" s="152"/>
      <c r="AY296" s="152"/>
      <c r="AZ296" s="152"/>
      <c r="BA296" s="152"/>
      <c r="BB296" s="152"/>
      <c r="BC296" s="152"/>
      <c r="BD296" s="152"/>
      <c r="BE296" s="152"/>
      <c r="BF296" s="152"/>
      <c r="BG296" s="152"/>
      <c r="BH296" s="152"/>
      <c r="BI296" s="152"/>
      <c r="BJ296" s="152"/>
      <c r="BK296" s="152"/>
    </row>
    <row r="297" ht="10.5" customHeight="1">
      <c r="A297" s="144">
        <v>293.0</v>
      </c>
      <c r="B297" s="144" t="s">
        <v>948</v>
      </c>
      <c r="C297" s="144" t="s">
        <v>949</v>
      </c>
      <c r="D297" s="145" t="s">
        <v>950</v>
      </c>
      <c r="E297" s="146" t="s">
        <v>0</v>
      </c>
      <c r="F297" s="147"/>
      <c r="G297" s="161" t="s">
        <v>137</v>
      </c>
      <c r="H297" s="149" t="s">
        <v>0</v>
      </c>
      <c r="I297" s="149" t="s">
        <v>138</v>
      </c>
      <c r="J297" s="149" t="s">
        <v>0</v>
      </c>
      <c r="K297" s="149" t="s">
        <v>111</v>
      </c>
      <c r="L297" s="149" t="s">
        <v>38</v>
      </c>
      <c r="M297" s="149" t="s">
        <v>42</v>
      </c>
      <c r="N297" s="149">
        <v>3500.0</v>
      </c>
      <c r="O297" s="149" t="s">
        <v>30</v>
      </c>
      <c r="P297" s="150"/>
      <c r="Q297" s="149">
        <f>IFERROR(SUMPRODUCT((Price_Catalogue_Indexation!$O$5:$AS$5=Fichier_de_calcul!Q$4)*(Price_Catalogue_Indexation!$O$6:$AS$6=Fichier_de_calcul!$L297)*(Price_Catalogue_Indexation!$O$7:$AS$7=Fichier_de_calcul!$M297)*(Price_Catalogue_Indexation!$A$14:$A$219=Fichier_de_calcul!$O297)*(Price_Catalogue_Indexation!$C$14:$C$219=Fichier_de_calcul!$N297)*(Price_Catalogue_Indexation!$O$14:$AS$219)),0)</f>
        <v>43777.60888</v>
      </c>
      <c r="R297" s="149">
        <f>IFERROR(SUMPRODUCT((Price_Catalogue_Indexation!$O$5:$AS$5=Fichier_de_calcul!R$4)*(Price_Catalogue_Indexation!$O$6:$AS$6=Fichier_de_calcul!$L297)*(Price_Catalogue_Indexation!$O$7:$AS$7=Fichier_de_calcul!$M297)*(Price_Catalogue_Indexation!$A$14:$A$219=Fichier_de_calcul!$O297)*(Price_Catalogue_Indexation!$C$14:$C$219=Fichier_de_calcul!$N297)*(Price_Catalogue_Indexation!$O$14:$AS$219)),0)</f>
        <v>260356.9553</v>
      </c>
      <c r="S297" s="149">
        <f>IFERROR(SUMPRODUCT((Price_Catalogue_Indexation!$O$5:$AS$5=Fichier_de_calcul!S$4)*(Price_Catalogue_Indexation!$O$6:$AS$6=Fichier_de_calcul!$L297)*(Price_Catalogue_Indexation!$O$7:$AS$7=Fichier_de_calcul!$M297)*(Price_Catalogue_Indexation!$A$14:$A$219=Fichier_de_calcul!$O297)*(Price_Catalogue_Indexation!$C$14:$C$219=Fichier_de_calcul!$N297)*(Price_Catalogue_Indexation!$O$14:$AS$219)),0)</f>
        <v>247960.634</v>
      </c>
      <c r="T297" s="150"/>
      <c r="U297" s="149">
        <f>IF(E297="YES",'Autres_hypothèses'!$E$3,0)</f>
        <v>26225.58067</v>
      </c>
      <c r="V297" s="149">
        <f>IF(J297="YES",'Autres_hypothèses'!$E$4,0)</f>
        <v>75000</v>
      </c>
      <c r="W297" s="149"/>
      <c r="X297" s="151">
        <f>S297*Facture_pour_Orange!$K$142+Fichier_de_calcul!Q297*Facture_pour_Orange!$K$144+Fichier_de_calcul!U297*Facture_pour_Orange!$K$172</f>
        <v>-16480.24425</v>
      </c>
      <c r="Y297" s="152"/>
      <c r="Z297" s="151">
        <f t="shared" si="2"/>
        <v>636840.5346</v>
      </c>
      <c r="AA297" s="149">
        <f t="shared" si="3"/>
        <v>114631.2962</v>
      </c>
      <c r="AB297" s="149">
        <f t="shared" si="4"/>
        <v>751471.8308</v>
      </c>
      <c r="AC297" s="150"/>
      <c r="AD297" s="153"/>
      <c r="AE297" s="154"/>
      <c r="AF297" s="155"/>
      <c r="AG297" s="155"/>
      <c r="AH297" s="175"/>
      <c r="AI297" s="155"/>
      <c r="AJ297" s="155"/>
      <c r="AK297" s="176"/>
      <c r="AL297" s="155">
        <v>43762.0</v>
      </c>
      <c r="AM297" s="162">
        <f t="shared" si="10"/>
        <v>2.266666667</v>
      </c>
      <c r="AN297" s="155">
        <v>43830.0</v>
      </c>
      <c r="AO297" s="158"/>
      <c r="AP297" s="158"/>
      <c r="AQ297" s="158"/>
      <c r="AR297" s="152"/>
      <c r="AS297" s="152"/>
      <c r="AT297" s="152"/>
      <c r="AU297" s="152"/>
      <c r="AV297" s="152"/>
      <c r="AW297" s="152"/>
      <c r="AX297" s="152"/>
      <c r="AY297" s="152"/>
      <c r="AZ297" s="152"/>
      <c r="BA297" s="152"/>
      <c r="BB297" s="152"/>
      <c r="BC297" s="152"/>
      <c r="BD297" s="152"/>
      <c r="BE297" s="152"/>
      <c r="BF297" s="152"/>
      <c r="BG297" s="152"/>
      <c r="BH297" s="152"/>
      <c r="BI297" s="152"/>
      <c r="BJ297" s="152"/>
      <c r="BK297" s="152"/>
    </row>
    <row r="298" ht="10.5" customHeight="1">
      <c r="A298" s="144">
        <v>294.0</v>
      </c>
      <c r="B298" s="144" t="s">
        <v>951</v>
      </c>
      <c r="C298" s="144" t="s">
        <v>952</v>
      </c>
      <c r="D298" s="159" t="s">
        <v>953</v>
      </c>
      <c r="E298" s="146" t="s">
        <v>0</v>
      </c>
      <c r="F298" s="147"/>
      <c r="G298" s="161" t="s">
        <v>137</v>
      </c>
      <c r="H298" s="149" t="s">
        <v>0</v>
      </c>
      <c r="I298" s="149" t="s">
        <v>138</v>
      </c>
      <c r="J298" s="149" t="s">
        <v>0</v>
      </c>
      <c r="K298" s="149" t="s">
        <v>111</v>
      </c>
      <c r="L298" s="149" t="s">
        <v>38</v>
      </c>
      <c r="M298" s="149" t="s">
        <v>42</v>
      </c>
      <c r="N298" s="149">
        <v>3500.0</v>
      </c>
      <c r="O298" s="149" t="s">
        <v>23</v>
      </c>
      <c r="P298" s="150"/>
      <c r="Q298" s="149">
        <f>IFERROR(SUMPRODUCT((Price_Catalogue_Indexation!$O$5:$AS$5=Fichier_de_calcul!Q$4)*(Price_Catalogue_Indexation!$O$6:$AS$6=Fichier_de_calcul!$L298)*(Price_Catalogue_Indexation!$O$7:$AS$7=Fichier_de_calcul!$M298)*(Price_Catalogue_Indexation!$A$14:$A$219=Fichier_de_calcul!$O298)*(Price_Catalogue_Indexation!$C$14:$C$219=Fichier_de_calcul!$N298)*(Price_Catalogue_Indexation!$O$14:$AS$219)),0)</f>
        <v>63167.29201</v>
      </c>
      <c r="R298" s="149">
        <f>IFERROR(SUMPRODUCT((Price_Catalogue_Indexation!$O$5:$AS$5=Fichier_de_calcul!R$4)*(Price_Catalogue_Indexation!$O$6:$AS$6=Fichier_de_calcul!$L298)*(Price_Catalogue_Indexation!$O$7:$AS$7=Fichier_de_calcul!$M298)*(Price_Catalogue_Indexation!$A$14:$A$219=Fichier_de_calcul!$O298)*(Price_Catalogue_Indexation!$C$14:$C$219=Fichier_de_calcul!$N298)*(Price_Catalogue_Indexation!$O$14:$AS$219)),0)</f>
        <v>111644.994</v>
      </c>
      <c r="S298" s="149">
        <f>IFERROR(SUMPRODUCT((Price_Catalogue_Indexation!$O$5:$AS$5=Fichier_de_calcul!S$4)*(Price_Catalogue_Indexation!$O$6:$AS$6=Fichier_de_calcul!$L298)*(Price_Catalogue_Indexation!$O$7:$AS$7=Fichier_de_calcul!$M298)*(Price_Catalogue_Indexation!$A$14:$A$219=Fichier_de_calcul!$O298)*(Price_Catalogue_Indexation!$C$14:$C$219=Fichier_de_calcul!$N298)*(Price_Catalogue_Indexation!$O$14:$AS$219)),0)</f>
        <v>604000.6842</v>
      </c>
      <c r="T298" s="150"/>
      <c r="U298" s="149">
        <f>IF(E298="YES",'Autres_hypothèses'!$E$3,0)</f>
        <v>26225.58067</v>
      </c>
      <c r="V298" s="149">
        <f>IF(J298="YES",'Autres_hypothèses'!$E$4,0)</f>
        <v>75000</v>
      </c>
      <c r="W298" s="149"/>
      <c r="X298" s="151">
        <f>S298*Facture_pour_Orange!$K$142+Fichier_de_calcul!Q298*Facture_pour_Orange!$K$144+Fichier_de_calcul!U298*Facture_pour_Orange!$K$172</f>
        <v>-23918.58138</v>
      </c>
      <c r="Y298" s="152"/>
      <c r="Z298" s="151">
        <f t="shared" si="2"/>
        <v>856119.9695</v>
      </c>
      <c r="AA298" s="149">
        <f t="shared" si="3"/>
        <v>154101.5945</v>
      </c>
      <c r="AB298" s="149">
        <f t="shared" si="4"/>
        <v>1010221.564</v>
      </c>
      <c r="AC298" s="150"/>
      <c r="AD298" s="153"/>
      <c r="AE298" s="154"/>
      <c r="AF298" s="155">
        <v>43769.0</v>
      </c>
      <c r="AG298" s="155"/>
      <c r="AH298" s="167"/>
      <c r="AI298" s="155"/>
      <c r="AJ298" s="155">
        <v>43742.0</v>
      </c>
      <c r="AK298" s="169">
        <v>0.9</v>
      </c>
      <c r="AL298" s="155">
        <v>43785.0</v>
      </c>
      <c r="AM298" s="162">
        <f t="shared" si="10"/>
        <v>1.5</v>
      </c>
      <c r="AN298" s="155">
        <v>43830.0</v>
      </c>
      <c r="AO298" s="158"/>
      <c r="AP298" s="158"/>
      <c r="AQ298" s="158"/>
      <c r="AR298" s="152"/>
      <c r="AS298" s="152"/>
      <c r="AT298" s="152"/>
      <c r="AU298" s="152"/>
      <c r="AV298" s="152"/>
      <c r="AW298" s="152"/>
      <c r="AX298" s="152"/>
      <c r="AY298" s="152"/>
      <c r="AZ298" s="152"/>
      <c r="BA298" s="152"/>
      <c r="BB298" s="152"/>
      <c r="BC298" s="152"/>
      <c r="BD298" s="152"/>
      <c r="BE298" s="152"/>
      <c r="BF298" s="152"/>
      <c r="BG298" s="152"/>
      <c r="BH298" s="152"/>
      <c r="BI298" s="152"/>
      <c r="BJ298" s="152"/>
      <c r="BK298" s="152"/>
    </row>
    <row r="299" ht="10.5" customHeight="1">
      <c r="A299" s="144">
        <v>295.0</v>
      </c>
      <c r="B299" s="144" t="s">
        <v>954</v>
      </c>
      <c r="C299" s="144" t="s">
        <v>955</v>
      </c>
      <c r="D299" s="159" t="s">
        <v>956</v>
      </c>
      <c r="E299" s="146" t="s">
        <v>0</v>
      </c>
      <c r="F299" s="147"/>
      <c r="G299" s="161" t="s">
        <v>137</v>
      </c>
      <c r="H299" s="149" t="s">
        <v>0</v>
      </c>
      <c r="I299" s="149" t="s">
        <v>138</v>
      </c>
      <c r="J299" s="149" t="s">
        <v>0</v>
      </c>
      <c r="K299" s="149" t="s">
        <v>111</v>
      </c>
      <c r="L299" s="149" t="s">
        <v>38</v>
      </c>
      <c r="M299" s="149" t="s">
        <v>42</v>
      </c>
      <c r="N299" s="149">
        <v>3500.0</v>
      </c>
      <c r="O299" s="149" t="s">
        <v>23</v>
      </c>
      <c r="P299" s="150"/>
      <c r="Q299" s="149">
        <f>IFERROR(SUMPRODUCT((Price_Catalogue_Indexation!$O$5:$AS$5=Fichier_de_calcul!Q$4)*(Price_Catalogue_Indexation!$O$6:$AS$6=Fichier_de_calcul!$L299)*(Price_Catalogue_Indexation!$O$7:$AS$7=Fichier_de_calcul!$M299)*(Price_Catalogue_Indexation!$A$14:$A$219=Fichier_de_calcul!$O299)*(Price_Catalogue_Indexation!$C$14:$C$219=Fichier_de_calcul!$N299)*(Price_Catalogue_Indexation!$O$14:$AS$219)),0)</f>
        <v>63167.29201</v>
      </c>
      <c r="R299" s="149">
        <f>IFERROR(SUMPRODUCT((Price_Catalogue_Indexation!$O$5:$AS$5=Fichier_de_calcul!R$4)*(Price_Catalogue_Indexation!$O$6:$AS$6=Fichier_de_calcul!$L299)*(Price_Catalogue_Indexation!$O$7:$AS$7=Fichier_de_calcul!$M299)*(Price_Catalogue_Indexation!$A$14:$A$219=Fichier_de_calcul!$O299)*(Price_Catalogue_Indexation!$C$14:$C$219=Fichier_de_calcul!$N299)*(Price_Catalogue_Indexation!$O$14:$AS$219)),0)</f>
        <v>111644.994</v>
      </c>
      <c r="S299" s="149">
        <f>IFERROR(SUMPRODUCT((Price_Catalogue_Indexation!$O$5:$AS$5=Fichier_de_calcul!S$4)*(Price_Catalogue_Indexation!$O$6:$AS$6=Fichier_de_calcul!$L299)*(Price_Catalogue_Indexation!$O$7:$AS$7=Fichier_de_calcul!$M299)*(Price_Catalogue_Indexation!$A$14:$A$219=Fichier_de_calcul!$O299)*(Price_Catalogue_Indexation!$C$14:$C$219=Fichier_de_calcul!$N299)*(Price_Catalogue_Indexation!$O$14:$AS$219)),0)</f>
        <v>604000.6842</v>
      </c>
      <c r="T299" s="150"/>
      <c r="U299" s="149">
        <f>IF(E299="YES",'Autres_hypothèses'!$E$3,0)</f>
        <v>26225.58067</v>
      </c>
      <c r="V299" s="149">
        <f>IF(J299="YES",'Autres_hypothèses'!$E$4,0)</f>
        <v>75000</v>
      </c>
      <c r="W299" s="149"/>
      <c r="X299" s="151">
        <f>S299*Facture_pour_Orange!$K$142+Fichier_de_calcul!Q299*Facture_pour_Orange!$K$144+Fichier_de_calcul!U299*Facture_pour_Orange!$K$172</f>
        <v>-23918.58138</v>
      </c>
      <c r="Y299" s="152"/>
      <c r="Z299" s="151">
        <f t="shared" si="2"/>
        <v>856119.9695</v>
      </c>
      <c r="AA299" s="149">
        <f t="shared" si="3"/>
        <v>154101.5945</v>
      </c>
      <c r="AB299" s="149">
        <f t="shared" si="4"/>
        <v>1010221.564</v>
      </c>
      <c r="AC299" s="150"/>
      <c r="AD299" s="153"/>
      <c r="AE299" s="154"/>
      <c r="AF299" s="155">
        <v>43769.0</v>
      </c>
      <c r="AG299" s="155"/>
      <c r="AH299" s="167"/>
      <c r="AI299" s="155"/>
      <c r="AJ299" s="155">
        <v>43738.0</v>
      </c>
      <c r="AK299" s="170">
        <v>1.0333333333333334</v>
      </c>
      <c r="AL299" s="155">
        <v>43784.0</v>
      </c>
      <c r="AM299" s="162">
        <f t="shared" si="10"/>
        <v>1.533333333</v>
      </c>
      <c r="AN299" s="155">
        <v>43830.0</v>
      </c>
      <c r="AO299" s="158"/>
      <c r="AP299" s="158"/>
      <c r="AQ299" s="158"/>
      <c r="AR299" s="152"/>
      <c r="AS299" s="152"/>
      <c r="AT299" s="152"/>
      <c r="AU299" s="152"/>
      <c r="AV299" s="152"/>
      <c r="AW299" s="152"/>
      <c r="AX299" s="152"/>
      <c r="AY299" s="152"/>
      <c r="AZ299" s="152"/>
      <c r="BA299" s="152"/>
      <c r="BB299" s="152"/>
      <c r="BC299" s="152"/>
      <c r="BD299" s="152"/>
      <c r="BE299" s="152"/>
      <c r="BF299" s="152"/>
      <c r="BG299" s="152"/>
      <c r="BH299" s="152"/>
      <c r="BI299" s="152"/>
      <c r="BJ299" s="152"/>
      <c r="BK299" s="152"/>
    </row>
    <row r="300" ht="10.5" customHeight="1">
      <c r="A300" s="144">
        <v>296.0</v>
      </c>
      <c r="B300" s="144" t="s">
        <v>957</v>
      </c>
      <c r="C300" s="144" t="s">
        <v>958</v>
      </c>
      <c r="D300" s="145" t="s">
        <v>959</v>
      </c>
      <c r="E300" s="146" t="s">
        <v>0</v>
      </c>
      <c r="F300" s="147"/>
      <c r="G300" s="161" t="s">
        <v>137</v>
      </c>
      <c r="H300" s="149" t="s">
        <v>0</v>
      </c>
      <c r="I300" s="149" t="s">
        <v>138</v>
      </c>
      <c r="J300" s="149" t="s">
        <v>0</v>
      </c>
      <c r="K300" s="149" t="s">
        <v>111</v>
      </c>
      <c r="L300" s="149" t="s">
        <v>38</v>
      </c>
      <c r="M300" s="149" t="s">
        <v>42</v>
      </c>
      <c r="N300" s="149">
        <v>3500.0</v>
      </c>
      <c r="O300" s="149" t="s">
        <v>30</v>
      </c>
      <c r="P300" s="150"/>
      <c r="Q300" s="149">
        <f>IFERROR(SUMPRODUCT((Price_Catalogue_Indexation!$O$5:$AS$5=Fichier_de_calcul!Q$4)*(Price_Catalogue_Indexation!$O$6:$AS$6=Fichier_de_calcul!$L300)*(Price_Catalogue_Indexation!$O$7:$AS$7=Fichier_de_calcul!$M300)*(Price_Catalogue_Indexation!$A$14:$A$219=Fichier_de_calcul!$O300)*(Price_Catalogue_Indexation!$C$14:$C$219=Fichier_de_calcul!$N300)*(Price_Catalogue_Indexation!$O$14:$AS$219)),0)</f>
        <v>43777.60888</v>
      </c>
      <c r="R300" s="149">
        <f>IFERROR(SUMPRODUCT((Price_Catalogue_Indexation!$O$5:$AS$5=Fichier_de_calcul!R$4)*(Price_Catalogue_Indexation!$O$6:$AS$6=Fichier_de_calcul!$L300)*(Price_Catalogue_Indexation!$O$7:$AS$7=Fichier_de_calcul!$M300)*(Price_Catalogue_Indexation!$A$14:$A$219=Fichier_de_calcul!$O300)*(Price_Catalogue_Indexation!$C$14:$C$219=Fichier_de_calcul!$N300)*(Price_Catalogue_Indexation!$O$14:$AS$219)),0)</f>
        <v>260356.9553</v>
      </c>
      <c r="S300" s="149">
        <f>IFERROR(SUMPRODUCT((Price_Catalogue_Indexation!$O$5:$AS$5=Fichier_de_calcul!S$4)*(Price_Catalogue_Indexation!$O$6:$AS$6=Fichier_de_calcul!$L300)*(Price_Catalogue_Indexation!$O$7:$AS$7=Fichier_de_calcul!$M300)*(Price_Catalogue_Indexation!$A$14:$A$219=Fichier_de_calcul!$O300)*(Price_Catalogue_Indexation!$C$14:$C$219=Fichier_de_calcul!$N300)*(Price_Catalogue_Indexation!$O$14:$AS$219)),0)</f>
        <v>247960.634</v>
      </c>
      <c r="T300" s="150"/>
      <c r="U300" s="149">
        <f>IF(E300="YES",'Autres_hypothèses'!$E$3,0)</f>
        <v>26225.58067</v>
      </c>
      <c r="V300" s="149">
        <f>IF(J300="YES",'Autres_hypothèses'!$E$4,0)</f>
        <v>75000</v>
      </c>
      <c r="W300" s="149"/>
      <c r="X300" s="151">
        <f>S300*Facture_pour_Orange!$K$142+Fichier_de_calcul!Q300*Facture_pour_Orange!$K$144+Fichier_de_calcul!U300*Facture_pour_Orange!$K$172</f>
        <v>-16480.24425</v>
      </c>
      <c r="Y300" s="152"/>
      <c r="Z300" s="151">
        <f t="shared" si="2"/>
        <v>636840.5346</v>
      </c>
      <c r="AA300" s="149">
        <f t="shared" si="3"/>
        <v>114631.2962</v>
      </c>
      <c r="AB300" s="149">
        <f t="shared" si="4"/>
        <v>751471.8308</v>
      </c>
      <c r="AC300" s="150"/>
      <c r="AD300" s="153"/>
      <c r="AE300" s="154"/>
      <c r="AF300" s="155"/>
      <c r="AG300" s="155">
        <v>43474.0</v>
      </c>
      <c r="AH300" s="166"/>
      <c r="AI300" s="155">
        <v>43861.0</v>
      </c>
      <c r="AJ300" s="155">
        <v>43831.0</v>
      </c>
      <c r="AK300" s="169">
        <f>(AI300-AJ300)/30</f>
        <v>1</v>
      </c>
      <c r="AL300" s="155">
        <v>43833.0</v>
      </c>
      <c r="AM300" s="162">
        <f t="shared" si="10"/>
        <v>0.9333333333</v>
      </c>
      <c r="AN300" s="155">
        <v>43861.0</v>
      </c>
      <c r="AO300" s="158"/>
      <c r="AP300" s="158"/>
      <c r="AQ300" s="158"/>
      <c r="AR300" s="152"/>
      <c r="AS300" s="152"/>
      <c r="AT300" s="152"/>
      <c r="AU300" s="152"/>
      <c r="AV300" s="152"/>
      <c r="AW300" s="152"/>
      <c r="AX300" s="152"/>
      <c r="AY300" s="152"/>
      <c r="AZ300" s="152"/>
      <c r="BA300" s="152"/>
      <c r="BB300" s="152"/>
      <c r="BC300" s="152"/>
      <c r="BD300" s="152"/>
      <c r="BE300" s="152"/>
      <c r="BF300" s="152"/>
      <c r="BG300" s="152"/>
      <c r="BH300" s="152"/>
      <c r="BI300" s="152"/>
      <c r="BJ300" s="152"/>
      <c r="BK300" s="152"/>
    </row>
    <row r="301" ht="10.5" customHeight="1">
      <c r="A301" s="144">
        <v>297.0</v>
      </c>
      <c r="B301" s="144" t="s">
        <v>960</v>
      </c>
      <c r="C301" s="144" t="s">
        <v>961</v>
      </c>
      <c r="D301" s="159" t="s">
        <v>962</v>
      </c>
      <c r="E301" s="146" t="s">
        <v>0</v>
      </c>
      <c r="F301" s="147"/>
      <c r="G301" s="161" t="s">
        <v>137</v>
      </c>
      <c r="H301" s="149" t="s">
        <v>0</v>
      </c>
      <c r="I301" s="149" t="s">
        <v>138</v>
      </c>
      <c r="J301" s="149" t="s">
        <v>0</v>
      </c>
      <c r="K301" s="149" t="s">
        <v>111</v>
      </c>
      <c r="L301" s="149" t="s">
        <v>38</v>
      </c>
      <c r="M301" s="149" t="s">
        <v>42</v>
      </c>
      <c r="N301" s="149">
        <v>3500.0</v>
      </c>
      <c r="O301" s="149" t="s">
        <v>27</v>
      </c>
      <c r="P301" s="150"/>
      <c r="Q301" s="149">
        <f>IFERROR(SUMPRODUCT((Price_Catalogue_Indexation!$O$5:$AS$5=Fichier_de_calcul!Q$4)*(Price_Catalogue_Indexation!$O$6:$AS$6=Fichier_de_calcul!$L301)*(Price_Catalogue_Indexation!$O$7:$AS$7=Fichier_de_calcul!$M301)*(Price_Catalogue_Indexation!$A$14:$A$219=Fichier_de_calcul!$O301)*(Price_Catalogue_Indexation!$C$14:$C$219=Fichier_de_calcul!$N301)*(Price_Catalogue_Indexation!$O$14:$AS$219)),0)</f>
        <v>43056.18596</v>
      </c>
      <c r="R301" s="149">
        <f>IFERROR(SUMPRODUCT((Price_Catalogue_Indexation!$O$5:$AS$5=Fichier_de_calcul!R$4)*(Price_Catalogue_Indexation!$O$6:$AS$6=Fichier_de_calcul!$L301)*(Price_Catalogue_Indexation!$O$7:$AS$7=Fichier_de_calcul!$M301)*(Price_Catalogue_Indexation!$A$14:$A$219=Fichier_de_calcul!$O301)*(Price_Catalogue_Indexation!$C$14:$C$219=Fichier_de_calcul!$N301)*(Price_Catalogue_Indexation!$O$14:$AS$219)),0)</f>
        <v>259992.2136</v>
      </c>
      <c r="S301" s="149">
        <f>IFERROR(SUMPRODUCT((Price_Catalogue_Indexation!$O$5:$AS$5=Fichier_de_calcul!S$4)*(Price_Catalogue_Indexation!$O$6:$AS$6=Fichier_de_calcul!$L301)*(Price_Catalogue_Indexation!$O$7:$AS$7=Fichier_de_calcul!$M301)*(Price_Catalogue_Indexation!$A$14:$A$219=Fichier_de_calcul!$O301)*(Price_Catalogue_Indexation!$C$14:$C$219=Fichier_de_calcul!$N301)*(Price_Catalogue_Indexation!$O$14:$AS$219)),0)</f>
        <v>182873.6642</v>
      </c>
      <c r="T301" s="150"/>
      <c r="U301" s="149">
        <f>IF(E301="YES",'Autres_hypothèses'!$E$3,0)</f>
        <v>26225.58067</v>
      </c>
      <c r="V301" s="149">
        <f>IF(J301="YES",'Autres_hypothèses'!$E$4,0)</f>
        <v>75000</v>
      </c>
      <c r="W301" s="149"/>
      <c r="X301" s="151">
        <f>S301*Facture_pour_Orange!$K$142+Fichier_de_calcul!Q301*Facture_pour_Orange!$K$144+Fichier_de_calcul!U301*Facture_pour_Orange!$K$172</f>
        <v>-15685.08997</v>
      </c>
      <c r="Y301" s="152"/>
      <c r="Z301" s="151">
        <f t="shared" si="2"/>
        <v>571462.5545</v>
      </c>
      <c r="AA301" s="149">
        <f t="shared" si="3"/>
        <v>102863.2598</v>
      </c>
      <c r="AB301" s="149">
        <f t="shared" si="4"/>
        <v>674325.8143</v>
      </c>
      <c r="AC301" s="150"/>
      <c r="AD301" s="153"/>
      <c r="AE301" s="154"/>
      <c r="AF301" s="155"/>
      <c r="AG301" s="155"/>
      <c r="AH301" s="175"/>
      <c r="AI301" s="155"/>
      <c r="AJ301" s="155">
        <v>43704.0</v>
      </c>
      <c r="AK301" s="176">
        <v>0.16666666666666666</v>
      </c>
      <c r="AL301" s="155"/>
      <c r="AM301" s="162"/>
      <c r="AN301" s="155">
        <v>43708.0</v>
      </c>
      <c r="AO301" s="158"/>
      <c r="AP301" s="158"/>
      <c r="AQ301" s="158"/>
      <c r="AR301" s="152"/>
      <c r="AS301" s="152"/>
      <c r="AT301" s="152"/>
      <c r="AU301" s="152"/>
      <c r="AV301" s="152"/>
      <c r="AW301" s="152"/>
      <c r="AX301" s="152"/>
      <c r="AY301" s="152"/>
      <c r="AZ301" s="152"/>
      <c r="BA301" s="152"/>
      <c r="BB301" s="152"/>
      <c r="BC301" s="152"/>
      <c r="BD301" s="152"/>
      <c r="BE301" s="152"/>
      <c r="BF301" s="152"/>
      <c r="BG301" s="152"/>
      <c r="BH301" s="152"/>
      <c r="BI301" s="152"/>
      <c r="BJ301" s="152"/>
      <c r="BK301" s="152"/>
    </row>
    <row r="302" ht="10.5" customHeight="1">
      <c r="A302" s="144">
        <v>298.0</v>
      </c>
      <c r="B302" s="144" t="s">
        <v>963</v>
      </c>
      <c r="C302" s="144" t="s">
        <v>964</v>
      </c>
      <c r="D302" s="159" t="s">
        <v>965</v>
      </c>
      <c r="E302" s="146" t="s">
        <v>0</v>
      </c>
      <c r="F302" s="147"/>
      <c r="G302" s="161" t="s">
        <v>137</v>
      </c>
      <c r="H302" s="149" t="s">
        <v>0</v>
      </c>
      <c r="I302" s="149" t="s">
        <v>138</v>
      </c>
      <c r="J302" s="149" t="s">
        <v>0</v>
      </c>
      <c r="K302" s="149" t="s">
        <v>111</v>
      </c>
      <c r="L302" s="149" t="s">
        <v>38</v>
      </c>
      <c r="M302" s="149" t="s">
        <v>42</v>
      </c>
      <c r="N302" s="149">
        <v>3500.0</v>
      </c>
      <c r="O302" s="149" t="s">
        <v>23</v>
      </c>
      <c r="P302" s="150"/>
      <c r="Q302" s="149">
        <f>IFERROR(SUMPRODUCT((Price_Catalogue_Indexation!$O$5:$AS$5=Fichier_de_calcul!Q$4)*(Price_Catalogue_Indexation!$O$6:$AS$6=Fichier_de_calcul!$L302)*(Price_Catalogue_Indexation!$O$7:$AS$7=Fichier_de_calcul!$M302)*(Price_Catalogue_Indexation!$A$14:$A$219=Fichier_de_calcul!$O302)*(Price_Catalogue_Indexation!$C$14:$C$219=Fichier_de_calcul!$N302)*(Price_Catalogue_Indexation!$O$14:$AS$219)),0)</f>
        <v>63167.29201</v>
      </c>
      <c r="R302" s="149">
        <f>IFERROR(SUMPRODUCT((Price_Catalogue_Indexation!$O$5:$AS$5=Fichier_de_calcul!R$4)*(Price_Catalogue_Indexation!$O$6:$AS$6=Fichier_de_calcul!$L302)*(Price_Catalogue_Indexation!$O$7:$AS$7=Fichier_de_calcul!$M302)*(Price_Catalogue_Indexation!$A$14:$A$219=Fichier_de_calcul!$O302)*(Price_Catalogue_Indexation!$C$14:$C$219=Fichier_de_calcul!$N302)*(Price_Catalogue_Indexation!$O$14:$AS$219)),0)</f>
        <v>111644.994</v>
      </c>
      <c r="S302" s="149">
        <f>IFERROR(SUMPRODUCT((Price_Catalogue_Indexation!$O$5:$AS$5=Fichier_de_calcul!S$4)*(Price_Catalogue_Indexation!$O$6:$AS$6=Fichier_de_calcul!$L302)*(Price_Catalogue_Indexation!$O$7:$AS$7=Fichier_de_calcul!$M302)*(Price_Catalogue_Indexation!$A$14:$A$219=Fichier_de_calcul!$O302)*(Price_Catalogue_Indexation!$C$14:$C$219=Fichier_de_calcul!$N302)*(Price_Catalogue_Indexation!$O$14:$AS$219)),0)</f>
        <v>604000.6842</v>
      </c>
      <c r="T302" s="150"/>
      <c r="U302" s="149">
        <f>IF(E302="YES",'Autres_hypothèses'!$E$3,0)</f>
        <v>26225.58067</v>
      </c>
      <c r="V302" s="149">
        <f>IF(J302="YES",'Autres_hypothèses'!$E$4,0)</f>
        <v>75000</v>
      </c>
      <c r="W302" s="149"/>
      <c r="X302" s="151">
        <f>S302*Facture_pour_Orange!$K$142+Fichier_de_calcul!Q302*Facture_pour_Orange!$K$144+Fichier_de_calcul!U302*Facture_pour_Orange!$K$172</f>
        <v>-23918.58138</v>
      </c>
      <c r="Y302" s="152"/>
      <c r="Z302" s="151">
        <f t="shared" si="2"/>
        <v>856119.9695</v>
      </c>
      <c r="AA302" s="149">
        <f t="shared" si="3"/>
        <v>154101.5945</v>
      </c>
      <c r="AB302" s="149">
        <f t="shared" si="4"/>
        <v>1010221.564</v>
      </c>
      <c r="AC302" s="150"/>
      <c r="AD302" s="153"/>
      <c r="AE302" s="154"/>
      <c r="AF302" s="155">
        <v>43769.0</v>
      </c>
      <c r="AG302" s="155"/>
      <c r="AH302" s="167"/>
      <c r="AI302" s="155"/>
      <c r="AJ302" s="155">
        <v>43738.0</v>
      </c>
      <c r="AK302" s="169">
        <v>1.0333333333333334</v>
      </c>
      <c r="AL302" s="155">
        <v>43784.0</v>
      </c>
      <c r="AM302" s="162">
        <f>(AN302-AL302)/30</f>
        <v>1.533333333</v>
      </c>
      <c r="AN302" s="155">
        <v>43830.0</v>
      </c>
      <c r="AO302" s="158"/>
      <c r="AP302" s="158"/>
      <c r="AQ302" s="158"/>
      <c r="AR302" s="152"/>
      <c r="AS302" s="152"/>
      <c r="AT302" s="152"/>
      <c r="AU302" s="152"/>
      <c r="AV302" s="152"/>
      <c r="AW302" s="152"/>
      <c r="AX302" s="152"/>
      <c r="AY302" s="152"/>
      <c r="AZ302" s="152"/>
      <c r="BA302" s="152"/>
      <c r="BB302" s="152"/>
      <c r="BC302" s="152"/>
      <c r="BD302" s="152"/>
      <c r="BE302" s="152"/>
      <c r="BF302" s="152"/>
      <c r="BG302" s="152"/>
      <c r="BH302" s="152"/>
      <c r="BI302" s="152"/>
      <c r="BJ302" s="152"/>
      <c r="BK302" s="152"/>
    </row>
    <row r="303" ht="10.5" customHeight="1">
      <c r="A303" s="144">
        <v>299.0</v>
      </c>
      <c r="B303" s="144" t="s">
        <v>966</v>
      </c>
      <c r="C303" s="144" t="s">
        <v>967</v>
      </c>
      <c r="D303" s="145" t="s">
        <v>968</v>
      </c>
      <c r="E303" s="146" t="s">
        <v>0</v>
      </c>
      <c r="F303" s="147"/>
      <c r="G303" s="161" t="s">
        <v>137</v>
      </c>
      <c r="H303" s="149" t="s">
        <v>0</v>
      </c>
      <c r="I303" s="149" t="s">
        <v>138</v>
      </c>
      <c r="J303" s="149" t="s">
        <v>0</v>
      </c>
      <c r="K303" s="149" t="s">
        <v>111</v>
      </c>
      <c r="L303" s="149" t="s">
        <v>38</v>
      </c>
      <c r="M303" s="149" t="s">
        <v>42</v>
      </c>
      <c r="N303" s="149">
        <v>3500.0</v>
      </c>
      <c r="O303" s="149" t="s">
        <v>30</v>
      </c>
      <c r="P303" s="150"/>
      <c r="Q303" s="149">
        <f>IFERROR(SUMPRODUCT((Price_Catalogue_Indexation!$O$5:$AS$5=Fichier_de_calcul!Q$4)*(Price_Catalogue_Indexation!$O$6:$AS$6=Fichier_de_calcul!$L303)*(Price_Catalogue_Indexation!$O$7:$AS$7=Fichier_de_calcul!$M303)*(Price_Catalogue_Indexation!$A$14:$A$219=Fichier_de_calcul!$O303)*(Price_Catalogue_Indexation!$C$14:$C$219=Fichier_de_calcul!$N303)*(Price_Catalogue_Indexation!$O$14:$AS$219)),0)</f>
        <v>43777.60888</v>
      </c>
      <c r="R303" s="149">
        <f>IFERROR(SUMPRODUCT((Price_Catalogue_Indexation!$O$5:$AS$5=Fichier_de_calcul!R$4)*(Price_Catalogue_Indexation!$O$6:$AS$6=Fichier_de_calcul!$L303)*(Price_Catalogue_Indexation!$O$7:$AS$7=Fichier_de_calcul!$M303)*(Price_Catalogue_Indexation!$A$14:$A$219=Fichier_de_calcul!$O303)*(Price_Catalogue_Indexation!$C$14:$C$219=Fichier_de_calcul!$N303)*(Price_Catalogue_Indexation!$O$14:$AS$219)),0)</f>
        <v>260356.9553</v>
      </c>
      <c r="S303" s="149">
        <f>IFERROR(SUMPRODUCT((Price_Catalogue_Indexation!$O$5:$AS$5=Fichier_de_calcul!S$4)*(Price_Catalogue_Indexation!$O$6:$AS$6=Fichier_de_calcul!$L303)*(Price_Catalogue_Indexation!$O$7:$AS$7=Fichier_de_calcul!$M303)*(Price_Catalogue_Indexation!$A$14:$A$219=Fichier_de_calcul!$O303)*(Price_Catalogue_Indexation!$C$14:$C$219=Fichier_de_calcul!$N303)*(Price_Catalogue_Indexation!$O$14:$AS$219)),0)</f>
        <v>247960.634</v>
      </c>
      <c r="T303" s="150"/>
      <c r="U303" s="149">
        <f>IF(E303="YES",'Autres_hypothèses'!$E$3,0)</f>
        <v>26225.58067</v>
      </c>
      <c r="V303" s="149">
        <f>IF(J303="YES",'Autres_hypothèses'!$E$4,0)</f>
        <v>75000</v>
      </c>
      <c r="W303" s="149"/>
      <c r="X303" s="151">
        <f>S303*Facture_pour_Orange!$K$142+Fichier_de_calcul!Q303*Facture_pour_Orange!$K$144+Fichier_de_calcul!U303*Facture_pour_Orange!$K$172</f>
        <v>-16480.24425</v>
      </c>
      <c r="Y303" s="152"/>
      <c r="Z303" s="151">
        <f t="shared" si="2"/>
        <v>636840.5346</v>
      </c>
      <c r="AA303" s="149">
        <f t="shared" si="3"/>
        <v>114631.2962</v>
      </c>
      <c r="AB303" s="149">
        <f t="shared" si="4"/>
        <v>751471.8308</v>
      </c>
      <c r="AC303" s="150"/>
      <c r="AD303" s="164"/>
      <c r="AE303" s="154"/>
      <c r="AF303" s="155">
        <v>43769.0</v>
      </c>
      <c r="AG303" s="155"/>
      <c r="AH303" s="167"/>
      <c r="AI303" s="155">
        <v>43830.0</v>
      </c>
      <c r="AJ303" s="155">
        <v>43814.0</v>
      </c>
      <c r="AK303" s="169">
        <f>(AI303-AJ303)/30</f>
        <v>0.5333333333</v>
      </c>
      <c r="AL303" s="155"/>
      <c r="AM303" s="162"/>
      <c r="AN303" s="155"/>
      <c r="AO303" s="158"/>
      <c r="AP303" s="158"/>
      <c r="AQ303" s="158"/>
      <c r="AR303" s="152"/>
      <c r="AS303" s="152"/>
      <c r="AT303" s="152"/>
      <c r="AU303" s="152"/>
      <c r="AV303" s="152"/>
      <c r="AW303" s="152"/>
      <c r="AX303" s="152"/>
      <c r="AY303" s="152"/>
      <c r="AZ303" s="152"/>
      <c r="BA303" s="152"/>
      <c r="BB303" s="152"/>
      <c r="BC303" s="152"/>
      <c r="BD303" s="152"/>
      <c r="BE303" s="152"/>
      <c r="BF303" s="152"/>
      <c r="BG303" s="152"/>
      <c r="BH303" s="152"/>
      <c r="BI303" s="152"/>
      <c r="BJ303" s="152"/>
      <c r="BK303" s="152"/>
    </row>
    <row r="304" ht="10.5" customHeight="1">
      <c r="A304" s="144">
        <v>300.0</v>
      </c>
      <c r="B304" s="144" t="s">
        <v>969</v>
      </c>
      <c r="C304" s="144" t="s">
        <v>970</v>
      </c>
      <c r="D304" s="159" t="s">
        <v>971</v>
      </c>
      <c r="E304" s="146" t="s">
        <v>0</v>
      </c>
      <c r="F304" s="147"/>
      <c r="G304" s="161" t="s">
        <v>137</v>
      </c>
      <c r="H304" s="149" t="s">
        <v>0</v>
      </c>
      <c r="I304" s="149" t="s">
        <v>138</v>
      </c>
      <c r="J304" s="149" t="s">
        <v>0</v>
      </c>
      <c r="K304" s="149" t="s">
        <v>111</v>
      </c>
      <c r="L304" s="149" t="s">
        <v>38</v>
      </c>
      <c r="M304" s="149" t="s">
        <v>42</v>
      </c>
      <c r="N304" s="149">
        <v>3500.0</v>
      </c>
      <c r="O304" s="149" t="s">
        <v>30</v>
      </c>
      <c r="P304" s="150"/>
      <c r="Q304" s="149">
        <f>IFERROR(SUMPRODUCT((Price_Catalogue_Indexation!$O$5:$AS$5=Fichier_de_calcul!Q$4)*(Price_Catalogue_Indexation!$O$6:$AS$6=Fichier_de_calcul!$L304)*(Price_Catalogue_Indexation!$O$7:$AS$7=Fichier_de_calcul!$M304)*(Price_Catalogue_Indexation!$A$14:$A$219=Fichier_de_calcul!$O304)*(Price_Catalogue_Indexation!$C$14:$C$219=Fichier_de_calcul!$N304)*(Price_Catalogue_Indexation!$O$14:$AS$219)),0)</f>
        <v>43777.60888</v>
      </c>
      <c r="R304" s="149">
        <f>IFERROR(SUMPRODUCT((Price_Catalogue_Indexation!$O$5:$AS$5=Fichier_de_calcul!R$4)*(Price_Catalogue_Indexation!$O$6:$AS$6=Fichier_de_calcul!$L304)*(Price_Catalogue_Indexation!$O$7:$AS$7=Fichier_de_calcul!$M304)*(Price_Catalogue_Indexation!$A$14:$A$219=Fichier_de_calcul!$O304)*(Price_Catalogue_Indexation!$C$14:$C$219=Fichier_de_calcul!$N304)*(Price_Catalogue_Indexation!$O$14:$AS$219)),0)</f>
        <v>260356.9553</v>
      </c>
      <c r="S304" s="149">
        <f>IFERROR(SUMPRODUCT((Price_Catalogue_Indexation!$O$5:$AS$5=Fichier_de_calcul!S$4)*(Price_Catalogue_Indexation!$O$6:$AS$6=Fichier_de_calcul!$L304)*(Price_Catalogue_Indexation!$O$7:$AS$7=Fichier_de_calcul!$M304)*(Price_Catalogue_Indexation!$A$14:$A$219=Fichier_de_calcul!$O304)*(Price_Catalogue_Indexation!$C$14:$C$219=Fichier_de_calcul!$N304)*(Price_Catalogue_Indexation!$O$14:$AS$219)),0)</f>
        <v>247960.634</v>
      </c>
      <c r="T304" s="150"/>
      <c r="U304" s="149">
        <f>IF(E304="YES",'Autres_hypothèses'!$E$3,0)</f>
        <v>26225.58067</v>
      </c>
      <c r="V304" s="149">
        <f>IF(J304="YES",'Autres_hypothèses'!$E$4,0)</f>
        <v>75000</v>
      </c>
      <c r="W304" s="149"/>
      <c r="X304" s="151">
        <f>S304*Facture_pour_Orange!$K$142+Fichier_de_calcul!Q304*Facture_pour_Orange!$K$144+Fichier_de_calcul!U304*Facture_pour_Orange!$K$172</f>
        <v>-16480.24425</v>
      </c>
      <c r="Y304" s="152"/>
      <c r="Z304" s="151">
        <f t="shared" si="2"/>
        <v>636840.5346</v>
      </c>
      <c r="AA304" s="149">
        <f t="shared" si="3"/>
        <v>114631.2962</v>
      </c>
      <c r="AB304" s="149">
        <f t="shared" si="4"/>
        <v>751471.8308</v>
      </c>
      <c r="AC304" s="150"/>
      <c r="AD304" s="153"/>
      <c r="AE304" s="154"/>
      <c r="AF304" s="155">
        <v>43769.0</v>
      </c>
      <c r="AG304" s="155"/>
      <c r="AH304" s="167"/>
      <c r="AI304" s="155"/>
      <c r="AJ304" s="155">
        <v>43720.0</v>
      </c>
      <c r="AK304" s="169">
        <v>1.6333333333333333</v>
      </c>
      <c r="AL304" s="155"/>
      <c r="AM304" s="162"/>
      <c r="AN304" s="155"/>
      <c r="AO304" s="158"/>
      <c r="AP304" s="158"/>
      <c r="AQ304" s="158"/>
      <c r="AR304" s="152"/>
      <c r="AS304" s="152"/>
      <c r="AT304" s="152"/>
      <c r="AU304" s="152"/>
      <c r="AV304" s="152"/>
      <c r="AW304" s="152"/>
      <c r="AX304" s="152"/>
      <c r="AY304" s="152"/>
      <c r="AZ304" s="152"/>
      <c r="BA304" s="152"/>
      <c r="BB304" s="152"/>
      <c r="BC304" s="152"/>
      <c r="BD304" s="152"/>
      <c r="BE304" s="152"/>
      <c r="BF304" s="152"/>
      <c r="BG304" s="152"/>
      <c r="BH304" s="152"/>
      <c r="BI304" s="152"/>
      <c r="BJ304" s="152"/>
      <c r="BK304" s="152"/>
    </row>
    <row r="305" ht="10.5" customHeight="1">
      <c r="A305" s="144">
        <v>301.0</v>
      </c>
      <c r="B305" s="144" t="s">
        <v>972</v>
      </c>
      <c r="C305" s="144" t="s">
        <v>973</v>
      </c>
      <c r="D305" s="159" t="s">
        <v>974</v>
      </c>
      <c r="E305" s="146" t="s">
        <v>0</v>
      </c>
      <c r="F305" s="147"/>
      <c r="G305" s="161" t="s">
        <v>137</v>
      </c>
      <c r="H305" s="149" t="s">
        <v>0</v>
      </c>
      <c r="I305" s="149" t="s">
        <v>138</v>
      </c>
      <c r="J305" s="149" t="s">
        <v>0</v>
      </c>
      <c r="K305" s="149" t="s">
        <v>111</v>
      </c>
      <c r="L305" s="149" t="s">
        <v>38</v>
      </c>
      <c r="M305" s="149" t="s">
        <v>42</v>
      </c>
      <c r="N305" s="149">
        <v>3500.0</v>
      </c>
      <c r="O305" s="149" t="s">
        <v>23</v>
      </c>
      <c r="P305" s="150"/>
      <c r="Q305" s="149">
        <f>IFERROR(SUMPRODUCT((Price_Catalogue_Indexation!$O$5:$AS$5=Fichier_de_calcul!Q$4)*(Price_Catalogue_Indexation!$O$6:$AS$6=Fichier_de_calcul!$L305)*(Price_Catalogue_Indexation!$O$7:$AS$7=Fichier_de_calcul!$M305)*(Price_Catalogue_Indexation!$A$14:$A$219=Fichier_de_calcul!$O305)*(Price_Catalogue_Indexation!$C$14:$C$219=Fichier_de_calcul!$N305)*(Price_Catalogue_Indexation!$O$14:$AS$219)),0)</f>
        <v>63167.29201</v>
      </c>
      <c r="R305" s="149">
        <f>IFERROR(SUMPRODUCT((Price_Catalogue_Indexation!$O$5:$AS$5=Fichier_de_calcul!R$4)*(Price_Catalogue_Indexation!$O$6:$AS$6=Fichier_de_calcul!$L305)*(Price_Catalogue_Indexation!$O$7:$AS$7=Fichier_de_calcul!$M305)*(Price_Catalogue_Indexation!$A$14:$A$219=Fichier_de_calcul!$O305)*(Price_Catalogue_Indexation!$C$14:$C$219=Fichier_de_calcul!$N305)*(Price_Catalogue_Indexation!$O$14:$AS$219)),0)</f>
        <v>111644.994</v>
      </c>
      <c r="S305" s="149">
        <f>IFERROR(SUMPRODUCT((Price_Catalogue_Indexation!$O$5:$AS$5=Fichier_de_calcul!S$4)*(Price_Catalogue_Indexation!$O$6:$AS$6=Fichier_de_calcul!$L305)*(Price_Catalogue_Indexation!$O$7:$AS$7=Fichier_de_calcul!$M305)*(Price_Catalogue_Indexation!$A$14:$A$219=Fichier_de_calcul!$O305)*(Price_Catalogue_Indexation!$C$14:$C$219=Fichier_de_calcul!$N305)*(Price_Catalogue_Indexation!$O$14:$AS$219)),0)</f>
        <v>604000.6842</v>
      </c>
      <c r="T305" s="150"/>
      <c r="U305" s="149">
        <f>IF(E305="YES",'Autres_hypothèses'!$E$3,0)</f>
        <v>26225.58067</v>
      </c>
      <c r="V305" s="149">
        <f>IF(J305="YES",'Autres_hypothèses'!$E$4,0)</f>
        <v>75000</v>
      </c>
      <c r="W305" s="149"/>
      <c r="X305" s="151">
        <f>S305*Facture_pour_Orange!$K$142+Fichier_de_calcul!Q305*Facture_pour_Orange!$K$144+Fichier_de_calcul!U305*Facture_pour_Orange!$K$172</f>
        <v>-23918.58138</v>
      </c>
      <c r="Y305" s="152"/>
      <c r="Z305" s="151">
        <f t="shared" si="2"/>
        <v>856119.9695</v>
      </c>
      <c r="AA305" s="149">
        <f t="shared" si="3"/>
        <v>154101.5945</v>
      </c>
      <c r="AB305" s="149">
        <f t="shared" si="4"/>
        <v>1010221.564</v>
      </c>
      <c r="AC305" s="150"/>
      <c r="AD305" s="153"/>
      <c r="AE305" s="154"/>
      <c r="AF305" s="155">
        <v>43769.0</v>
      </c>
      <c r="AG305" s="155"/>
      <c r="AH305" s="167"/>
      <c r="AI305" s="155"/>
      <c r="AJ305" s="155">
        <v>43736.0</v>
      </c>
      <c r="AK305" s="169">
        <v>1.1</v>
      </c>
      <c r="AL305" s="155">
        <v>43785.0</v>
      </c>
      <c r="AM305" s="162">
        <f t="shared" ref="AM305:AM306" si="11">(AN305-AL305)/30</f>
        <v>1.5</v>
      </c>
      <c r="AN305" s="155">
        <v>43830.0</v>
      </c>
      <c r="AO305" s="158"/>
      <c r="AP305" s="158"/>
      <c r="AQ305" s="158"/>
      <c r="AR305" s="152"/>
      <c r="AS305" s="152"/>
      <c r="AT305" s="152"/>
      <c r="AU305" s="152"/>
      <c r="AV305" s="152"/>
      <c r="AW305" s="152"/>
      <c r="AX305" s="152"/>
      <c r="AY305" s="152"/>
      <c r="AZ305" s="152"/>
      <c r="BA305" s="152"/>
      <c r="BB305" s="152"/>
      <c r="BC305" s="152"/>
      <c r="BD305" s="152"/>
      <c r="BE305" s="152"/>
      <c r="BF305" s="152"/>
      <c r="BG305" s="152"/>
      <c r="BH305" s="152"/>
      <c r="BI305" s="152"/>
      <c r="BJ305" s="152"/>
      <c r="BK305" s="152"/>
    </row>
    <row r="306" ht="10.5" customHeight="1">
      <c r="A306" s="144">
        <v>302.0</v>
      </c>
      <c r="B306" s="144" t="s">
        <v>975</v>
      </c>
      <c r="C306" s="144" t="s">
        <v>976</v>
      </c>
      <c r="D306" s="145" t="s">
        <v>977</v>
      </c>
      <c r="E306" s="146" t="s">
        <v>0</v>
      </c>
      <c r="F306" s="147"/>
      <c r="G306" s="161" t="s">
        <v>137</v>
      </c>
      <c r="H306" s="149" t="s">
        <v>0</v>
      </c>
      <c r="I306" s="149" t="s">
        <v>138</v>
      </c>
      <c r="J306" s="149" t="s">
        <v>0</v>
      </c>
      <c r="K306" s="149" t="s">
        <v>111</v>
      </c>
      <c r="L306" s="149" t="s">
        <v>38</v>
      </c>
      <c r="M306" s="149" t="s">
        <v>42</v>
      </c>
      <c r="N306" s="149">
        <v>3500.0</v>
      </c>
      <c r="O306" s="149" t="s">
        <v>23</v>
      </c>
      <c r="P306" s="150"/>
      <c r="Q306" s="149">
        <f>IFERROR(SUMPRODUCT((Price_Catalogue_Indexation!$O$5:$AS$5=Fichier_de_calcul!Q$4)*(Price_Catalogue_Indexation!$O$6:$AS$6=Fichier_de_calcul!$L306)*(Price_Catalogue_Indexation!$O$7:$AS$7=Fichier_de_calcul!$M306)*(Price_Catalogue_Indexation!$A$14:$A$219=Fichier_de_calcul!$O306)*(Price_Catalogue_Indexation!$C$14:$C$219=Fichier_de_calcul!$N306)*(Price_Catalogue_Indexation!$O$14:$AS$219)),0)</f>
        <v>63167.29201</v>
      </c>
      <c r="R306" s="149">
        <f>IFERROR(SUMPRODUCT((Price_Catalogue_Indexation!$O$5:$AS$5=Fichier_de_calcul!R$4)*(Price_Catalogue_Indexation!$O$6:$AS$6=Fichier_de_calcul!$L306)*(Price_Catalogue_Indexation!$O$7:$AS$7=Fichier_de_calcul!$M306)*(Price_Catalogue_Indexation!$A$14:$A$219=Fichier_de_calcul!$O306)*(Price_Catalogue_Indexation!$C$14:$C$219=Fichier_de_calcul!$N306)*(Price_Catalogue_Indexation!$O$14:$AS$219)),0)</f>
        <v>111644.994</v>
      </c>
      <c r="S306" s="149">
        <f>IFERROR(SUMPRODUCT((Price_Catalogue_Indexation!$O$5:$AS$5=Fichier_de_calcul!S$4)*(Price_Catalogue_Indexation!$O$6:$AS$6=Fichier_de_calcul!$L306)*(Price_Catalogue_Indexation!$O$7:$AS$7=Fichier_de_calcul!$M306)*(Price_Catalogue_Indexation!$A$14:$A$219=Fichier_de_calcul!$O306)*(Price_Catalogue_Indexation!$C$14:$C$219=Fichier_de_calcul!$N306)*(Price_Catalogue_Indexation!$O$14:$AS$219)),0)</f>
        <v>604000.6842</v>
      </c>
      <c r="T306" s="150"/>
      <c r="U306" s="149">
        <f>IF(E306="YES",'Autres_hypothèses'!$E$3,0)</f>
        <v>26225.58067</v>
      </c>
      <c r="V306" s="149">
        <f>IF(J306="YES",'Autres_hypothèses'!$E$4,0)</f>
        <v>75000</v>
      </c>
      <c r="W306" s="149"/>
      <c r="X306" s="151">
        <f>S306*Facture_pour_Orange!$K$142+Fichier_de_calcul!Q306*Facture_pour_Orange!$K$144+Fichier_de_calcul!U306*Facture_pour_Orange!$K$172</f>
        <v>-23918.58138</v>
      </c>
      <c r="Y306" s="152"/>
      <c r="Z306" s="151">
        <f t="shared" si="2"/>
        <v>856119.9695</v>
      </c>
      <c r="AA306" s="149">
        <f t="shared" si="3"/>
        <v>154101.5945</v>
      </c>
      <c r="AB306" s="149">
        <f t="shared" si="4"/>
        <v>1010221.564</v>
      </c>
      <c r="AC306" s="150"/>
      <c r="AD306" s="153"/>
      <c r="AE306" s="154"/>
      <c r="AF306" s="155">
        <v>43769.0</v>
      </c>
      <c r="AG306" s="155"/>
      <c r="AH306" s="167"/>
      <c r="AI306" s="155"/>
      <c r="AJ306" s="155">
        <v>43749.0</v>
      </c>
      <c r="AK306" s="169">
        <v>0.6666666666666666</v>
      </c>
      <c r="AL306" s="155">
        <v>43785.0</v>
      </c>
      <c r="AM306" s="162">
        <f t="shared" si="11"/>
        <v>1.5</v>
      </c>
      <c r="AN306" s="155">
        <v>43830.0</v>
      </c>
      <c r="AO306" s="158"/>
      <c r="AP306" s="158"/>
      <c r="AQ306" s="158"/>
      <c r="AR306" s="152"/>
      <c r="AS306" s="152"/>
      <c r="AT306" s="152"/>
      <c r="AU306" s="152"/>
      <c r="AV306" s="152"/>
      <c r="AW306" s="152"/>
      <c r="AX306" s="152"/>
      <c r="AY306" s="152"/>
      <c r="AZ306" s="152"/>
      <c r="BA306" s="152"/>
      <c r="BB306" s="152"/>
      <c r="BC306" s="152"/>
      <c r="BD306" s="152"/>
      <c r="BE306" s="152"/>
      <c r="BF306" s="152"/>
      <c r="BG306" s="152"/>
      <c r="BH306" s="152"/>
      <c r="BI306" s="152"/>
      <c r="BJ306" s="152"/>
      <c r="BK306" s="152"/>
    </row>
    <row r="307" ht="10.5" customHeight="1">
      <c r="A307" s="144">
        <v>303.0</v>
      </c>
      <c r="B307" s="144" t="s">
        <v>978</v>
      </c>
      <c r="C307" s="144" t="s">
        <v>979</v>
      </c>
      <c r="D307" s="159" t="s">
        <v>980</v>
      </c>
      <c r="E307" s="146" t="s">
        <v>0</v>
      </c>
      <c r="F307" s="147"/>
      <c r="G307" s="161" t="s">
        <v>137</v>
      </c>
      <c r="H307" s="149" t="s">
        <v>0</v>
      </c>
      <c r="I307" s="149" t="s">
        <v>138</v>
      </c>
      <c r="J307" s="149" t="s">
        <v>0</v>
      </c>
      <c r="K307" s="149" t="s">
        <v>111</v>
      </c>
      <c r="L307" s="149" t="s">
        <v>38</v>
      </c>
      <c r="M307" s="149" t="s">
        <v>42</v>
      </c>
      <c r="N307" s="149">
        <v>3500.0</v>
      </c>
      <c r="O307" s="149" t="s">
        <v>27</v>
      </c>
      <c r="P307" s="150"/>
      <c r="Q307" s="149">
        <f>IFERROR(SUMPRODUCT((Price_Catalogue_Indexation!$O$5:$AS$5=Fichier_de_calcul!Q$4)*(Price_Catalogue_Indexation!$O$6:$AS$6=Fichier_de_calcul!$L307)*(Price_Catalogue_Indexation!$O$7:$AS$7=Fichier_de_calcul!$M307)*(Price_Catalogue_Indexation!$A$14:$A$219=Fichier_de_calcul!$O307)*(Price_Catalogue_Indexation!$C$14:$C$219=Fichier_de_calcul!$N307)*(Price_Catalogue_Indexation!$O$14:$AS$219)),0)</f>
        <v>43056.18596</v>
      </c>
      <c r="R307" s="149">
        <f>IFERROR(SUMPRODUCT((Price_Catalogue_Indexation!$O$5:$AS$5=Fichier_de_calcul!R$4)*(Price_Catalogue_Indexation!$O$6:$AS$6=Fichier_de_calcul!$L307)*(Price_Catalogue_Indexation!$O$7:$AS$7=Fichier_de_calcul!$M307)*(Price_Catalogue_Indexation!$A$14:$A$219=Fichier_de_calcul!$O307)*(Price_Catalogue_Indexation!$C$14:$C$219=Fichier_de_calcul!$N307)*(Price_Catalogue_Indexation!$O$14:$AS$219)),0)</f>
        <v>259992.2136</v>
      </c>
      <c r="S307" s="149">
        <f>IFERROR(SUMPRODUCT((Price_Catalogue_Indexation!$O$5:$AS$5=Fichier_de_calcul!S$4)*(Price_Catalogue_Indexation!$O$6:$AS$6=Fichier_de_calcul!$L307)*(Price_Catalogue_Indexation!$O$7:$AS$7=Fichier_de_calcul!$M307)*(Price_Catalogue_Indexation!$A$14:$A$219=Fichier_de_calcul!$O307)*(Price_Catalogue_Indexation!$C$14:$C$219=Fichier_de_calcul!$N307)*(Price_Catalogue_Indexation!$O$14:$AS$219)),0)</f>
        <v>182873.6642</v>
      </c>
      <c r="T307" s="150"/>
      <c r="U307" s="149">
        <f>IF(E307="YES",'Autres_hypothèses'!$E$3,0)</f>
        <v>26225.58067</v>
      </c>
      <c r="V307" s="149">
        <f>IF(J307="YES",'Autres_hypothèses'!$E$4,0)</f>
        <v>75000</v>
      </c>
      <c r="W307" s="149"/>
      <c r="X307" s="151">
        <f>S307*Facture_pour_Orange!$K$142+Fichier_de_calcul!Q307*Facture_pour_Orange!$K$144+Fichier_de_calcul!U307*Facture_pour_Orange!$K$172</f>
        <v>-15685.08997</v>
      </c>
      <c r="Y307" s="152"/>
      <c r="Z307" s="151">
        <f t="shared" si="2"/>
        <v>571462.5545</v>
      </c>
      <c r="AA307" s="149">
        <f t="shared" si="3"/>
        <v>102863.2598</v>
      </c>
      <c r="AB307" s="149">
        <f t="shared" si="4"/>
        <v>674325.8143</v>
      </c>
      <c r="AC307" s="150"/>
      <c r="AD307" s="153"/>
      <c r="AE307" s="154"/>
      <c r="AF307" s="155">
        <v>43769.0</v>
      </c>
      <c r="AG307" s="155">
        <v>43678.0</v>
      </c>
      <c r="AH307" s="167">
        <v>1.0</v>
      </c>
      <c r="AI307" s="155"/>
      <c r="AJ307" s="155">
        <v>43705.0</v>
      </c>
      <c r="AK307" s="169">
        <v>2.1333333333333333</v>
      </c>
      <c r="AL307" s="155"/>
      <c r="AM307" s="162"/>
      <c r="AN307" s="155">
        <v>43830.0</v>
      </c>
      <c r="AO307" s="158"/>
      <c r="AP307" s="158"/>
      <c r="AQ307" s="158"/>
      <c r="AR307" s="152"/>
      <c r="AS307" s="152"/>
      <c r="AT307" s="152"/>
      <c r="AU307" s="152"/>
      <c r="AV307" s="152"/>
      <c r="AW307" s="152"/>
      <c r="AX307" s="152"/>
      <c r="AY307" s="152"/>
      <c r="AZ307" s="152"/>
      <c r="BA307" s="152"/>
      <c r="BB307" s="152"/>
      <c r="BC307" s="152"/>
      <c r="BD307" s="152"/>
      <c r="BE307" s="152"/>
      <c r="BF307" s="152"/>
      <c r="BG307" s="152"/>
      <c r="BH307" s="152"/>
      <c r="BI307" s="152"/>
      <c r="BJ307" s="152"/>
      <c r="BK307" s="152"/>
    </row>
    <row r="308" ht="10.5" customHeight="1">
      <c r="A308" s="144">
        <v>304.0</v>
      </c>
      <c r="B308" s="144" t="s">
        <v>981</v>
      </c>
      <c r="C308" s="144" t="s">
        <v>982</v>
      </c>
      <c r="D308" s="159" t="s">
        <v>983</v>
      </c>
      <c r="E308" s="146" t="s">
        <v>0</v>
      </c>
      <c r="F308" s="147"/>
      <c r="G308" s="161" t="s">
        <v>137</v>
      </c>
      <c r="H308" s="149" t="s">
        <v>0</v>
      </c>
      <c r="I308" s="149" t="s">
        <v>138</v>
      </c>
      <c r="J308" s="149" t="s">
        <v>0</v>
      </c>
      <c r="K308" s="149" t="s">
        <v>111</v>
      </c>
      <c r="L308" s="149" t="s">
        <v>38</v>
      </c>
      <c r="M308" s="149" t="s">
        <v>42</v>
      </c>
      <c r="N308" s="149">
        <v>3500.0</v>
      </c>
      <c r="O308" s="149" t="s">
        <v>27</v>
      </c>
      <c r="P308" s="150"/>
      <c r="Q308" s="149">
        <f>IFERROR(SUMPRODUCT((Price_Catalogue_Indexation!$O$5:$AS$5=Fichier_de_calcul!Q$4)*(Price_Catalogue_Indexation!$O$6:$AS$6=Fichier_de_calcul!$L308)*(Price_Catalogue_Indexation!$O$7:$AS$7=Fichier_de_calcul!$M308)*(Price_Catalogue_Indexation!$A$14:$A$219=Fichier_de_calcul!$O308)*(Price_Catalogue_Indexation!$C$14:$C$219=Fichier_de_calcul!$N308)*(Price_Catalogue_Indexation!$O$14:$AS$219)),0)</f>
        <v>43056.18596</v>
      </c>
      <c r="R308" s="149">
        <f>IFERROR(SUMPRODUCT((Price_Catalogue_Indexation!$O$5:$AS$5=Fichier_de_calcul!R$4)*(Price_Catalogue_Indexation!$O$6:$AS$6=Fichier_de_calcul!$L308)*(Price_Catalogue_Indexation!$O$7:$AS$7=Fichier_de_calcul!$M308)*(Price_Catalogue_Indexation!$A$14:$A$219=Fichier_de_calcul!$O308)*(Price_Catalogue_Indexation!$C$14:$C$219=Fichier_de_calcul!$N308)*(Price_Catalogue_Indexation!$O$14:$AS$219)),0)</f>
        <v>259992.2136</v>
      </c>
      <c r="S308" s="149">
        <f>IFERROR(SUMPRODUCT((Price_Catalogue_Indexation!$O$5:$AS$5=Fichier_de_calcul!S$4)*(Price_Catalogue_Indexation!$O$6:$AS$6=Fichier_de_calcul!$L308)*(Price_Catalogue_Indexation!$O$7:$AS$7=Fichier_de_calcul!$M308)*(Price_Catalogue_Indexation!$A$14:$A$219=Fichier_de_calcul!$O308)*(Price_Catalogue_Indexation!$C$14:$C$219=Fichier_de_calcul!$N308)*(Price_Catalogue_Indexation!$O$14:$AS$219)),0)</f>
        <v>182873.6642</v>
      </c>
      <c r="T308" s="150"/>
      <c r="U308" s="149">
        <f>IF(E308="YES",'Autres_hypothèses'!$E$3,0)</f>
        <v>26225.58067</v>
      </c>
      <c r="V308" s="149">
        <f>IF(J308="YES",'Autres_hypothèses'!$E$4,0)</f>
        <v>75000</v>
      </c>
      <c r="W308" s="149"/>
      <c r="X308" s="151">
        <f>S308*Facture_pour_Orange!$K$142+Fichier_de_calcul!Q308*Facture_pour_Orange!$K$144+Fichier_de_calcul!U308*Facture_pour_Orange!$K$172</f>
        <v>-15685.08997</v>
      </c>
      <c r="Y308" s="152"/>
      <c r="Z308" s="151">
        <f t="shared" si="2"/>
        <v>571462.5545</v>
      </c>
      <c r="AA308" s="149">
        <f t="shared" si="3"/>
        <v>102863.2598</v>
      </c>
      <c r="AB308" s="149">
        <f t="shared" si="4"/>
        <v>674325.8143</v>
      </c>
      <c r="AC308" s="150"/>
      <c r="AD308" s="153"/>
      <c r="AE308" s="154"/>
      <c r="AF308" s="155"/>
      <c r="AG308" s="155"/>
      <c r="AH308" s="167"/>
      <c r="AI308" s="155"/>
      <c r="AJ308" s="155">
        <v>43705.0</v>
      </c>
      <c r="AK308" s="169">
        <v>0.13333333333333333</v>
      </c>
      <c r="AL308" s="155"/>
      <c r="AM308" s="162"/>
      <c r="AN308" s="155">
        <v>43708.0</v>
      </c>
      <c r="AO308" s="158"/>
      <c r="AP308" s="158"/>
      <c r="AQ308" s="158"/>
      <c r="AR308" s="152"/>
      <c r="AS308" s="152"/>
      <c r="AT308" s="152"/>
      <c r="AU308" s="152"/>
      <c r="AV308" s="152"/>
      <c r="AW308" s="152"/>
      <c r="AX308" s="152"/>
      <c r="AY308" s="152"/>
      <c r="AZ308" s="152"/>
      <c r="BA308" s="152"/>
      <c r="BB308" s="152"/>
      <c r="BC308" s="152"/>
      <c r="BD308" s="152"/>
      <c r="BE308" s="152"/>
      <c r="BF308" s="152"/>
      <c r="BG308" s="152"/>
      <c r="BH308" s="152"/>
      <c r="BI308" s="152"/>
      <c r="BJ308" s="152"/>
      <c r="BK308" s="152"/>
    </row>
    <row r="309" ht="10.5" customHeight="1">
      <c r="A309" s="144">
        <v>305.0</v>
      </c>
      <c r="B309" s="144" t="s">
        <v>984</v>
      </c>
      <c r="C309" s="144" t="s">
        <v>985</v>
      </c>
      <c r="D309" s="145" t="s">
        <v>986</v>
      </c>
      <c r="E309" s="146" t="s">
        <v>0</v>
      </c>
      <c r="F309" s="147"/>
      <c r="G309" s="161" t="s">
        <v>137</v>
      </c>
      <c r="H309" s="149" t="s">
        <v>0</v>
      </c>
      <c r="I309" s="149" t="s">
        <v>138</v>
      </c>
      <c r="J309" s="149" t="s">
        <v>0</v>
      </c>
      <c r="K309" s="149" t="s">
        <v>111</v>
      </c>
      <c r="L309" s="149" t="s">
        <v>38</v>
      </c>
      <c r="M309" s="149" t="s">
        <v>42</v>
      </c>
      <c r="N309" s="149">
        <v>3500.0</v>
      </c>
      <c r="O309" s="149" t="s">
        <v>23</v>
      </c>
      <c r="P309" s="150"/>
      <c r="Q309" s="149">
        <f>IFERROR(SUMPRODUCT((Price_Catalogue_Indexation!$O$5:$AS$5=Fichier_de_calcul!Q$4)*(Price_Catalogue_Indexation!$O$6:$AS$6=Fichier_de_calcul!$L309)*(Price_Catalogue_Indexation!$O$7:$AS$7=Fichier_de_calcul!$M309)*(Price_Catalogue_Indexation!$A$14:$A$219=Fichier_de_calcul!$O309)*(Price_Catalogue_Indexation!$C$14:$C$219=Fichier_de_calcul!$N309)*(Price_Catalogue_Indexation!$O$14:$AS$219)),0)</f>
        <v>63167.29201</v>
      </c>
      <c r="R309" s="149">
        <f>IFERROR(SUMPRODUCT((Price_Catalogue_Indexation!$O$5:$AS$5=Fichier_de_calcul!R$4)*(Price_Catalogue_Indexation!$O$6:$AS$6=Fichier_de_calcul!$L309)*(Price_Catalogue_Indexation!$O$7:$AS$7=Fichier_de_calcul!$M309)*(Price_Catalogue_Indexation!$A$14:$A$219=Fichier_de_calcul!$O309)*(Price_Catalogue_Indexation!$C$14:$C$219=Fichier_de_calcul!$N309)*(Price_Catalogue_Indexation!$O$14:$AS$219)),0)</f>
        <v>111644.994</v>
      </c>
      <c r="S309" s="149">
        <f>IFERROR(SUMPRODUCT((Price_Catalogue_Indexation!$O$5:$AS$5=Fichier_de_calcul!S$4)*(Price_Catalogue_Indexation!$O$6:$AS$6=Fichier_de_calcul!$L309)*(Price_Catalogue_Indexation!$O$7:$AS$7=Fichier_de_calcul!$M309)*(Price_Catalogue_Indexation!$A$14:$A$219=Fichier_de_calcul!$O309)*(Price_Catalogue_Indexation!$C$14:$C$219=Fichier_de_calcul!$N309)*(Price_Catalogue_Indexation!$O$14:$AS$219)),0)</f>
        <v>604000.6842</v>
      </c>
      <c r="T309" s="150"/>
      <c r="U309" s="149">
        <f>IF(E309="YES",'Autres_hypothèses'!$E$3,0)</f>
        <v>26225.58067</v>
      </c>
      <c r="V309" s="149">
        <f>IF(J309="YES",'Autres_hypothèses'!$E$4,0)</f>
        <v>75000</v>
      </c>
      <c r="W309" s="149"/>
      <c r="X309" s="151">
        <f>S309*Facture_pour_Orange!$K$142+Fichier_de_calcul!Q309*Facture_pour_Orange!$K$144+Fichier_de_calcul!U309*Facture_pour_Orange!$K$172</f>
        <v>-23918.58138</v>
      </c>
      <c r="Y309" s="152"/>
      <c r="Z309" s="151">
        <f t="shared" si="2"/>
        <v>856119.9695</v>
      </c>
      <c r="AA309" s="149">
        <f t="shared" si="3"/>
        <v>154101.5945</v>
      </c>
      <c r="AB309" s="149">
        <f t="shared" si="4"/>
        <v>1010221.564</v>
      </c>
      <c r="AC309" s="150"/>
      <c r="AD309" s="153"/>
      <c r="AE309" s="154"/>
      <c r="AF309" s="155">
        <v>43769.0</v>
      </c>
      <c r="AG309" s="155"/>
      <c r="AH309" s="167"/>
      <c r="AI309" s="155"/>
      <c r="AJ309" s="155">
        <v>43736.0</v>
      </c>
      <c r="AK309" s="170">
        <v>1.1</v>
      </c>
      <c r="AL309" s="155">
        <v>43785.0</v>
      </c>
      <c r="AM309" s="162">
        <f t="shared" ref="AM309:AM311" si="12">(AN309-AL309)/30</f>
        <v>1.5</v>
      </c>
      <c r="AN309" s="155">
        <v>43830.0</v>
      </c>
      <c r="AO309" s="158"/>
      <c r="AP309" s="158"/>
      <c r="AQ309" s="158"/>
      <c r="AR309" s="152"/>
      <c r="AS309" s="152"/>
      <c r="AT309" s="152"/>
      <c r="AU309" s="152"/>
      <c r="AV309" s="152"/>
      <c r="AW309" s="152"/>
      <c r="AX309" s="152"/>
      <c r="AY309" s="152"/>
      <c r="AZ309" s="152"/>
      <c r="BA309" s="152"/>
      <c r="BB309" s="152"/>
      <c r="BC309" s="152"/>
      <c r="BD309" s="152"/>
      <c r="BE309" s="152"/>
      <c r="BF309" s="152"/>
      <c r="BG309" s="152"/>
      <c r="BH309" s="152"/>
      <c r="BI309" s="152"/>
      <c r="BJ309" s="152"/>
      <c r="BK309" s="152"/>
    </row>
    <row r="310" ht="10.5" customHeight="1">
      <c r="A310" s="144">
        <v>306.0</v>
      </c>
      <c r="B310" s="144" t="s">
        <v>987</v>
      </c>
      <c r="C310" s="144" t="s">
        <v>988</v>
      </c>
      <c r="D310" s="159" t="s">
        <v>989</v>
      </c>
      <c r="E310" s="146" t="s">
        <v>0</v>
      </c>
      <c r="F310" s="147"/>
      <c r="G310" s="161" t="s">
        <v>137</v>
      </c>
      <c r="H310" s="149" t="s">
        <v>0</v>
      </c>
      <c r="I310" s="149" t="s">
        <v>138</v>
      </c>
      <c r="J310" s="161" t="s">
        <v>0</v>
      </c>
      <c r="K310" s="149" t="s">
        <v>111</v>
      </c>
      <c r="L310" s="149" t="s">
        <v>38</v>
      </c>
      <c r="M310" s="149" t="s">
        <v>42</v>
      </c>
      <c r="N310" s="149">
        <v>3500.0</v>
      </c>
      <c r="O310" s="149" t="s">
        <v>27</v>
      </c>
      <c r="P310" s="150"/>
      <c r="Q310" s="149">
        <f>IFERROR(SUMPRODUCT((Price_Catalogue_Indexation!$O$5:$AS$5=Fichier_de_calcul!Q$4)*(Price_Catalogue_Indexation!$O$6:$AS$6=Fichier_de_calcul!$L310)*(Price_Catalogue_Indexation!$O$7:$AS$7=Fichier_de_calcul!$M310)*(Price_Catalogue_Indexation!$A$14:$A$219=Fichier_de_calcul!$O310)*(Price_Catalogue_Indexation!$C$14:$C$219=Fichier_de_calcul!$N310)*(Price_Catalogue_Indexation!$O$14:$AS$219)),0)</f>
        <v>43056.18596</v>
      </c>
      <c r="R310" s="149">
        <f>IFERROR(SUMPRODUCT((Price_Catalogue_Indexation!$O$5:$AS$5=Fichier_de_calcul!R$4)*(Price_Catalogue_Indexation!$O$6:$AS$6=Fichier_de_calcul!$L310)*(Price_Catalogue_Indexation!$O$7:$AS$7=Fichier_de_calcul!$M310)*(Price_Catalogue_Indexation!$A$14:$A$219=Fichier_de_calcul!$O310)*(Price_Catalogue_Indexation!$C$14:$C$219=Fichier_de_calcul!$N310)*(Price_Catalogue_Indexation!$O$14:$AS$219)),0)</f>
        <v>259992.2136</v>
      </c>
      <c r="S310" s="149">
        <f>IFERROR(SUMPRODUCT((Price_Catalogue_Indexation!$O$5:$AS$5=Fichier_de_calcul!S$4)*(Price_Catalogue_Indexation!$O$6:$AS$6=Fichier_de_calcul!$L310)*(Price_Catalogue_Indexation!$O$7:$AS$7=Fichier_de_calcul!$M310)*(Price_Catalogue_Indexation!$A$14:$A$219=Fichier_de_calcul!$O310)*(Price_Catalogue_Indexation!$C$14:$C$219=Fichier_de_calcul!$N310)*(Price_Catalogue_Indexation!$O$14:$AS$219)),0)</f>
        <v>182873.6642</v>
      </c>
      <c r="T310" s="150"/>
      <c r="U310" s="149">
        <f>IF(E310="YES",'Autres_hypothèses'!$E$3,0)</f>
        <v>26225.58067</v>
      </c>
      <c r="V310" s="149">
        <f>IF(J310="YES",'Autres_hypothèses'!$E$4,0)</f>
        <v>75000</v>
      </c>
      <c r="W310" s="149"/>
      <c r="X310" s="151">
        <f>S310*Facture_pour_Orange!$K$142+Fichier_de_calcul!Q310*Facture_pour_Orange!$K$144+Fichier_de_calcul!U310*Facture_pour_Orange!$K$172</f>
        <v>-15685.08997</v>
      </c>
      <c r="Y310" s="152"/>
      <c r="Z310" s="151">
        <f t="shared" si="2"/>
        <v>571462.5545</v>
      </c>
      <c r="AA310" s="149">
        <f t="shared" si="3"/>
        <v>102863.2598</v>
      </c>
      <c r="AB310" s="149">
        <f t="shared" si="4"/>
        <v>674325.8143</v>
      </c>
      <c r="AC310" s="150"/>
      <c r="AD310" s="153"/>
      <c r="AE310" s="154"/>
      <c r="AF310" s="155">
        <v>43890.0</v>
      </c>
      <c r="AG310" s="155">
        <v>43868.0</v>
      </c>
      <c r="AH310" s="162">
        <v>1.0</v>
      </c>
      <c r="AI310" s="155">
        <v>43861.0</v>
      </c>
      <c r="AJ310" s="155">
        <v>43831.0</v>
      </c>
      <c r="AK310" s="169">
        <f t="shared" ref="AK310:AK311" si="13">(AI310-AJ310)/30</f>
        <v>1</v>
      </c>
      <c r="AL310" s="173">
        <v>44257.0</v>
      </c>
      <c r="AM310" s="162">
        <f t="shared" si="12"/>
        <v>0.9666666667</v>
      </c>
      <c r="AN310" s="155">
        <v>44286.0</v>
      </c>
      <c r="AO310" s="158"/>
      <c r="AP310" s="158"/>
      <c r="AQ310" s="158"/>
      <c r="AR310" s="152"/>
      <c r="AS310" s="152"/>
      <c r="AT310" s="152"/>
      <c r="AU310" s="152"/>
      <c r="AV310" s="152"/>
      <c r="AW310" s="152"/>
      <c r="AX310" s="152"/>
      <c r="AY310" s="152"/>
      <c r="AZ310" s="152"/>
      <c r="BA310" s="152"/>
      <c r="BB310" s="152"/>
      <c r="BC310" s="152"/>
      <c r="BD310" s="152"/>
      <c r="BE310" s="152"/>
      <c r="BF310" s="152"/>
      <c r="BG310" s="152"/>
      <c r="BH310" s="152"/>
      <c r="BI310" s="152"/>
      <c r="BJ310" s="152"/>
      <c r="BK310" s="152"/>
    </row>
    <row r="311" ht="10.5" customHeight="1">
      <c r="A311" s="144">
        <v>307.0</v>
      </c>
      <c r="B311" s="144" t="s">
        <v>990</v>
      </c>
      <c r="C311" s="144" t="s">
        <v>991</v>
      </c>
      <c r="D311" s="159" t="s">
        <v>992</v>
      </c>
      <c r="E311" s="146" t="s">
        <v>0</v>
      </c>
      <c r="F311" s="147"/>
      <c r="G311" s="161" t="s">
        <v>137</v>
      </c>
      <c r="H311" s="149" t="s">
        <v>0</v>
      </c>
      <c r="I311" s="149" t="s">
        <v>138</v>
      </c>
      <c r="J311" s="161" t="s">
        <v>0</v>
      </c>
      <c r="K311" s="149" t="s">
        <v>111</v>
      </c>
      <c r="L311" s="149" t="s">
        <v>38</v>
      </c>
      <c r="M311" s="149" t="s">
        <v>42</v>
      </c>
      <c r="N311" s="149">
        <v>3500.0</v>
      </c>
      <c r="O311" s="149" t="s">
        <v>30</v>
      </c>
      <c r="P311" s="150"/>
      <c r="Q311" s="149">
        <f>IFERROR(SUMPRODUCT((Price_Catalogue_Indexation!$O$5:$AS$5=Fichier_de_calcul!Q$4)*(Price_Catalogue_Indexation!$O$6:$AS$6=Fichier_de_calcul!$L311)*(Price_Catalogue_Indexation!$O$7:$AS$7=Fichier_de_calcul!$M311)*(Price_Catalogue_Indexation!$A$14:$A$219=Fichier_de_calcul!$O311)*(Price_Catalogue_Indexation!$C$14:$C$219=Fichier_de_calcul!$N311)*(Price_Catalogue_Indexation!$O$14:$AS$219)),0)</f>
        <v>43777.60888</v>
      </c>
      <c r="R311" s="149">
        <f>IFERROR(SUMPRODUCT((Price_Catalogue_Indexation!$O$5:$AS$5=Fichier_de_calcul!R$4)*(Price_Catalogue_Indexation!$O$6:$AS$6=Fichier_de_calcul!$L311)*(Price_Catalogue_Indexation!$O$7:$AS$7=Fichier_de_calcul!$M311)*(Price_Catalogue_Indexation!$A$14:$A$219=Fichier_de_calcul!$O311)*(Price_Catalogue_Indexation!$C$14:$C$219=Fichier_de_calcul!$N311)*(Price_Catalogue_Indexation!$O$14:$AS$219)),0)</f>
        <v>260356.9553</v>
      </c>
      <c r="S311" s="149">
        <f>IFERROR(SUMPRODUCT((Price_Catalogue_Indexation!$O$5:$AS$5=Fichier_de_calcul!S$4)*(Price_Catalogue_Indexation!$O$6:$AS$6=Fichier_de_calcul!$L311)*(Price_Catalogue_Indexation!$O$7:$AS$7=Fichier_de_calcul!$M311)*(Price_Catalogue_Indexation!$A$14:$A$219=Fichier_de_calcul!$O311)*(Price_Catalogue_Indexation!$C$14:$C$219=Fichier_de_calcul!$N311)*(Price_Catalogue_Indexation!$O$14:$AS$219)),0)</f>
        <v>247960.634</v>
      </c>
      <c r="T311" s="150"/>
      <c r="U311" s="149">
        <f>IF(E311="YES",'Autres_hypothèses'!$E$3,0)</f>
        <v>26225.58067</v>
      </c>
      <c r="V311" s="149">
        <f>IF(J311="YES",'Autres_hypothèses'!$E$4,0)</f>
        <v>75000</v>
      </c>
      <c r="W311" s="149"/>
      <c r="X311" s="151">
        <f>S311*Facture_pour_Orange!$K$142+Fichier_de_calcul!Q311*Facture_pour_Orange!$K$144+Fichier_de_calcul!U311*Facture_pour_Orange!$K$172</f>
        <v>-16480.24425</v>
      </c>
      <c r="Y311" s="152"/>
      <c r="Z311" s="151">
        <f t="shared" si="2"/>
        <v>636840.5346</v>
      </c>
      <c r="AA311" s="149">
        <f t="shared" si="3"/>
        <v>114631.2962</v>
      </c>
      <c r="AB311" s="149">
        <f t="shared" si="4"/>
        <v>751471.8308</v>
      </c>
      <c r="AC311" s="150"/>
      <c r="AD311" s="153"/>
      <c r="AE311" s="154"/>
      <c r="AF311" s="155"/>
      <c r="AG311" s="155">
        <v>43479.0</v>
      </c>
      <c r="AH311" s="166">
        <f>(AN311-AG311)/30</f>
        <v>17.76666667</v>
      </c>
      <c r="AI311" s="155">
        <v>43861.0</v>
      </c>
      <c r="AJ311" s="155">
        <v>43831.0</v>
      </c>
      <c r="AK311" s="169">
        <f t="shared" si="13"/>
        <v>1</v>
      </c>
      <c r="AL311" s="155">
        <v>44001.0</v>
      </c>
      <c r="AM311" s="162">
        <f t="shared" si="12"/>
        <v>0.3666666667</v>
      </c>
      <c r="AN311" s="155">
        <v>44012.0</v>
      </c>
      <c r="AO311" s="158"/>
      <c r="AP311" s="158"/>
      <c r="AQ311" s="158"/>
      <c r="AR311" s="152"/>
      <c r="AS311" s="152"/>
      <c r="AT311" s="152"/>
      <c r="AU311" s="152"/>
      <c r="AV311" s="152"/>
      <c r="AW311" s="152"/>
      <c r="AX311" s="152"/>
      <c r="AY311" s="152"/>
      <c r="AZ311" s="152"/>
      <c r="BA311" s="152"/>
      <c r="BB311" s="152"/>
      <c r="BC311" s="152"/>
      <c r="BD311" s="152"/>
      <c r="BE311" s="152"/>
      <c r="BF311" s="152"/>
      <c r="BG311" s="152"/>
      <c r="BH311" s="152"/>
      <c r="BI311" s="152"/>
      <c r="BJ311" s="152"/>
      <c r="BK311" s="152"/>
    </row>
    <row r="312" ht="10.5" customHeight="1">
      <c r="A312" s="144">
        <v>308.0</v>
      </c>
      <c r="B312" s="144" t="s">
        <v>993</v>
      </c>
      <c r="C312" s="144" t="s">
        <v>994</v>
      </c>
      <c r="D312" s="145" t="s">
        <v>995</v>
      </c>
      <c r="E312" s="146" t="s">
        <v>0</v>
      </c>
      <c r="F312" s="147"/>
      <c r="G312" s="161" t="s">
        <v>137</v>
      </c>
      <c r="H312" s="149" t="s">
        <v>0</v>
      </c>
      <c r="I312" s="149" t="s">
        <v>138</v>
      </c>
      <c r="J312" s="161" t="s">
        <v>0</v>
      </c>
      <c r="K312" s="149" t="s">
        <v>111</v>
      </c>
      <c r="L312" s="149" t="s">
        <v>38</v>
      </c>
      <c r="M312" s="149" t="s">
        <v>42</v>
      </c>
      <c r="N312" s="149">
        <v>3500.0</v>
      </c>
      <c r="O312" s="149" t="s">
        <v>30</v>
      </c>
      <c r="P312" s="150"/>
      <c r="Q312" s="149">
        <f>IFERROR(SUMPRODUCT((Price_Catalogue_Indexation!$O$5:$AS$5=Fichier_de_calcul!Q$4)*(Price_Catalogue_Indexation!$O$6:$AS$6=Fichier_de_calcul!$L312)*(Price_Catalogue_Indexation!$O$7:$AS$7=Fichier_de_calcul!$M312)*(Price_Catalogue_Indexation!$A$14:$A$219=Fichier_de_calcul!$O312)*(Price_Catalogue_Indexation!$C$14:$C$219=Fichier_de_calcul!$N312)*(Price_Catalogue_Indexation!$O$14:$AS$219)),0)</f>
        <v>43777.60888</v>
      </c>
      <c r="R312" s="149">
        <f>IFERROR(SUMPRODUCT((Price_Catalogue_Indexation!$O$5:$AS$5=Fichier_de_calcul!R$4)*(Price_Catalogue_Indexation!$O$6:$AS$6=Fichier_de_calcul!$L312)*(Price_Catalogue_Indexation!$O$7:$AS$7=Fichier_de_calcul!$M312)*(Price_Catalogue_Indexation!$A$14:$A$219=Fichier_de_calcul!$O312)*(Price_Catalogue_Indexation!$C$14:$C$219=Fichier_de_calcul!$N312)*(Price_Catalogue_Indexation!$O$14:$AS$219)),0)</f>
        <v>260356.9553</v>
      </c>
      <c r="S312" s="149">
        <f>IFERROR(SUMPRODUCT((Price_Catalogue_Indexation!$O$5:$AS$5=Fichier_de_calcul!S$4)*(Price_Catalogue_Indexation!$O$6:$AS$6=Fichier_de_calcul!$L312)*(Price_Catalogue_Indexation!$O$7:$AS$7=Fichier_de_calcul!$M312)*(Price_Catalogue_Indexation!$A$14:$A$219=Fichier_de_calcul!$O312)*(Price_Catalogue_Indexation!$C$14:$C$219=Fichier_de_calcul!$N312)*(Price_Catalogue_Indexation!$O$14:$AS$219)),0)</f>
        <v>247960.634</v>
      </c>
      <c r="T312" s="150"/>
      <c r="U312" s="149">
        <f>IF(E312="YES",'Autres_hypothèses'!$E$3,0)</f>
        <v>26225.58067</v>
      </c>
      <c r="V312" s="149">
        <f>IF(J312="YES",'Autres_hypothèses'!$E$4,0)</f>
        <v>75000</v>
      </c>
      <c r="W312" s="149"/>
      <c r="X312" s="151">
        <f>S312*Facture_pour_Orange!$K$142+Fichier_de_calcul!Q312*Facture_pour_Orange!$K$144+Fichier_de_calcul!U312*Facture_pour_Orange!$K$172</f>
        <v>-16480.24425</v>
      </c>
      <c r="Y312" s="152"/>
      <c r="Z312" s="151">
        <f t="shared" si="2"/>
        <v>636840.5346</v>
      </c>
      <c r="AA312" s="149">
        <f t="shared" si="3"/>
        <v>114631.2962</v>
      </c>
      <c r="AB312" s="149">
        <f t="shared" si="4"/>
        <v>751471.8308</v>
      </c>
      <c r="AC312" s="150"/>
      <c r="AD312" s="153"/>
      <c r="AE312" s="154"/>
      <c r="AF312" s="155"/>
      <c r="AG312" s="155"/>
      <c r="AH312" s="167"/>
      <c r="AI312" s="155"/>
      <c r="AJ312" s="155"/>
      <c r="AK312" s="176"/>
      <c r="AL312" s="155">
        <v>43717.0</v>
      </c>
      <c r="AM312" s="162">
        <v>1.7333333333333334</v>
      </c>
      <c r="AN312" s="155">
        <v>43769.0</v>
      </c>
      <c r="AO312" s="158"/>
      <c r="AP312" s="158"/>
      <c r="AQ312" s="158"/>
      <c r="AR312" s="152"/>
      <c r="AS312" s="152"/>
      <c r="AT312" s="152"/>
      <c r="AU312" s="152"/>
      <c r="AV312" s="152"/>
      <c r="AW312" s="152"/>
      <c r="AX312" s="152"/>
      <c r="AY312" s="152"/>
      <c r="AZ312" s="152"/>
      <c r="BA312" s="152"/>
      <c r="BB312" s="152"/>
      <c r="BC312" s="152"/>
      <c r="BD312" s="152"/>
      <c r="BE312" s="152"/>
      <c r="BF312" s="152"/>
      <c r="BG312" s="152"/>
      <c r="BH312" s="152"/>
      <c r="BI312" s="152"/>
      <c r="BJ312" s="152"/>
      <c r="BK312" s="152"/>
    </row>
    <row r="313" ht="10.5" customHeight="1">
      <c r="A313" s="144">
        <v>309.0</v>
      </c>
      <c r="B313" s="144" t="s">
        <v>996</v>
      </c>
      <c r="C313" s="144" t="s">
        <v>997</v>
      </c>
      <c r="D313" s="159" t="s">
        <v>998</v>
      </c>
      <c r="E313" s="146" t="s">
        <v>0</v>
      </c>
      <c r="F313" s="147"/>
      <c r="G313" s="161" t="s">
        <v>137</v>
      </c>
      <c r="H313" s="149" t="s">
        <v>0</v>
      </c>
      <c r="I313" s="149" t="s">
        <v>138</v>
      </c>
      <c r="J313" s="161" t="s">
        <v>0</v>
      </c>
      <c r="K313" s="149" t="s">
        <v>111</v>
      </c>
      <c r="L313" s="149" t="s">
        <v>38</v>
      </c>
      <c r="M313" s="149" t="s">
        <v>42</v>
      </c>
      <c r="N313" s="149">
        <v>3500.0</v>
      </c>
      <c r="O313" s="149" t="s">
        <v>30</v>
      </c>
      <c r="P313" s="150"/>
      <c r="Q313" s="149">
        <f>IFERROR(SUMPRODUCT((Price_Catalogue_Indexation!$O$5:$AS$5=Fichier_de_calcul!Q$4)*(Price_Catalogue_Indexation!$O$6:$AS$6=Fichier_de_calcul!$L313)*(Price_Catalogue_Indexation!$O$7:$AS$7=Fichier_de_calcul!$M313)*(Price_Catalogue_Indexation!$A$14:$A$219=Fichier_de_calcul!$O313)*(Price_Catalogue_Indexation!$C$14:$C$219=Fichier_de_calcul!$N313)*(Price_Catalogue_Indexation!$O$14:$AS$219)),0)</f>
        <v>43777.60888</v>
      </c>
      <c r="R313" s="149">
        <f>IFERROR(SUMPRODUCT((Price_Catalogue_Indexation!$O$5:$AS$5=Fichier_de_calcul!R$4)*(Price_Catalogue_Indexation!$O$6:$AS$6=Fichier_de_calcul!$L313)*(Price_Catalogue_Indexation!$O$7:$AS$7=Fichier_de_calcul!$M313)*(Price_Catalogue_Indexation!$A$14:$A$219=Fichier_de_calcul!$O313)*(Price_Catalogue_Indexation!$C$14:$C$219=Fichier_de_calcul!$N313)*(Price_Catalogue_Indexation!$O$14:$AS$219)),0)</f>
        <v>260356.9553</v>
      </c>
      <c r="S313" s="149">
        <f>IFERROR(SUMPRODUCT((Price_Catalogue_Indexation!$O$5:$AS$5=Fichier_de_calcul!S$4)*(Price_Catalogue_Indexation!$O$6:$AS$6=Fichier_de_calcul!$L313)*(Price_Catalogue_Indexation!$O$7:$AS$7=Fichier_de_calcul!$M313)*(Price_Catalogue_Indexation!$A$14:$A$219=Fichier_de_calcul!$O313)*(Price_Catalogue_Indexation!$C$14:$C$219=Fichier_de_calcul!$N313)*(Price_Catalogue_Indexation!$O$14:$AS$219)),0)</f>
        <v>247960.634</v>
      </c>
      <c r="T313" s="150"/>
      <c r="U313" s="149">
        <f>IF(E313="YES",'Autres_hypothèses'!$E$3,0)</f>
        <v>26225.58067</v>
      </c>
      <c r="V313" s="149">
        <f>IF(J313="YES",'Autres_hypothèses'!$E$4,0)</f>
        <v>75000</v>
      </c>
      <c r="W313" s="149"/>
      <c r="X313" s="151">
        <f>S313*Facture_pour_Orange!$K$142+Fichier_de_calcul!Q313*Facture_pour_Orange!$K$144+Fichier_de_calcul!U313*Facture_pour_Orange!$K$172</f>
        <v>-16480.24425</v>
      </c>
      <c r="Y313" s="152"/>
      <c r="Z313" s="151">
        <f t="shared" si="2"/>
        <v>636840.5346</v>
      </c>
      <c r="AA313" s="149">
        <f t="shared" si="3"/>
        <v>114631.2962</v>
      </c>
      <c r="AB313" s="149">
        <f t="shared" si="4"/>
        <v>751471.8308</v>
      </c>
      <c r="AC313" s="150"/>
      <c r="AD313" s="153"/>
      <c r="AE313" s="154"/>
      <c r="AF313" s="155"/>
      <c r="AG313" s="155"/>
      <c r="AH313" s="167"/>
      <c r="AI313" s="155"/>
      <c r="AJ313" s="155"/>
      <c r="AK313" s="169"/>
      <c r="AL313" s="155"/>
      <c r="AM313" s="162"/>
      <c r="AN313" s="155"/>
      <c r="AO313" s="158"/>
      <c r="AP313" s="158"/>
      <c r="AQ313" s="158"/>
      <c r="AR313" s="152"/>
      <c r="AS313" s="152"/>
      <c r="AT313" s="152"/>
      <c r="AU313" s="152"/>
      <c r="AV313" s="152"/>
      <c r="AW313" s="152"/>
      <c r="AX313" s="152"/>
      <c r="AY313" s="152"/>
      <c r="AZ313" s="152"/>
      <c r="BA313" s="152"/>
      <c r="BB313" s="152"/>
      <c r="BC313" s="152"/>
      <c r="BD313" s="152"/>
      <c r="BE313" s="152"/>
      <c r="BF313" s="152"/>
      <c r="BG313" s="152"/>
      <c r="BH313" s="152"/>
      <c r="BI313" s="152"/>
      <c r="BJ313" s="152"/>
      <c r="BK313" s="152"/>
    </row>
    <row r="314" ht="10.5" customHeight="1">
      <c r="A314" s="144">
        <v>310.0</v>
      </c>
      <c r="B314" s="144" t="s">
        <v>999</v>
      </c>
      <c r="C314" s="144" t="s">
        <v>1000</v>
      </c>
      <c r="D314" s="159" t="s">
        <v>1001</v>
      </c>
      <c r="E314" s="146" t="s">
        <v>0</v>
      </c>
      <c r="F314" s="147"/>
      <c r="G314" s="161" t="s">
        <v>137</v>
      </c>
      <c r="H314" s="149" t="s">
        <v>0</v>
      </c>
      <c r="I314" s="149" t="s">
        <v>138</v>
      </c>
      <c r="J314" s="161" t="s">
        <v>0</v>
      </c>
      <c r="K314" s="149" t="s">
        <v>111</v>
      </c>
      <c r="L314" s="149" t="s">
        <v>38</v>
      </c>
      <c r="M314" s="149" t="s">
        <v>42</v>
      </c>
      <c r="N314" s="149">
        <v>3500.0</v>
      </c>
      <c r="O314" s="149" t="s">
        <v>30</v>
      </c>
      <c r="P314" s="150"/>
      <c r="Q314" s="149">
        <f>IFERROR(SUMPRODUCT((Price_Catalogue_Indexation!$O$5:$AS$5=Fichier_de_calcul!Q$4)*(Price_Catalogue_Indexation!$O$6:$AS$6=Fichier_de_calcul!$L314)*(Price_Catalogue_Indexation!$O$7:$AS$7=Fichier_de_calcul!$M314)*(Price_Catalogue_Indexation!$A$14:$A$219=Fichier_de_calcul!$O314)*(Price_Catalogue_Indexation!$C$14:$C$219=Fichier_de_calcul!$N314)*(Price_Catalogue_Indexation!$O$14:$AS$219)),0)</f>
        <v>43777.60888</v>
      </c>
      <c r="R314" s="149">
        <f>IFERROR(SUMPRODUCT((Price_Catalogue_Indexation!$O$5:$AS$5=Fichier_de_calcul!R$4)*(Price_Catalogue_Indexation!$O$6:$AS$6=Fichier_de_calcul!$L314)*(Price_Catalogue_Indexation!$O$7:$AS$7=Fichier_de_calcul!$M314)*(Price_Catalogue_Indexation!$A$14:$A$219=Fichier_de_calcul!$O314)*(Price_Catalogue_Indexation!$C$14:$C$219=Fichier_de_calcul!$N314)*(Price_Catalogue_Indexation!$O$14:$AS$219)),0)</f>
        <v>260356.9553</v>
      </c>
      <c r="S314" s="149">
        <f>IFERROR(SUMPRODUCT((Price_Catalogue_Indexation!$O$5:$AS$5=Fichier_de_calcul!S$4)*(Price_Catalogue_Indexation!$O$6:$AS$6=Fichier_de_calcul!$L314)*(Price_Catalogue_Indexation!$O$7:$AS$7=Fichier_de_calcul!$M314)*(Price_Catalogue_Indexation!$A$14:$A$219=Fichier_de_calcul!$O314)*(Price_Catalogue_Indexation!$C$14:$C$219=Fichier_de_calcul!$N314)*(Price_Catalogue_Indexation!$O$14:$AS$219)),0)</f>
        <v>247960.634</v>
      </c>
      <c r="T314" s="150"/>
      <c r="U314" s="149">
        <f>IF(E314="YES",'Autres_hypothèses'!$E$3,0)</f>
        <v>26225.58067</v>
      </c>
      <c r="V314" s="149">
        <f>IF(J314="YES",'Autres_hypothèses'!$E$4,0)</f>
        <v>75000</v>
      </c>
      <c r="W314" s="149"/>
      <c r="X314" s="151">
        <f>S314*Facture_pour_Orange!$K$142+Fichier_de_calcul!Q314*Facture_pour_Orange!$K$144+Fichier_de_calcul!U314*Facture_pour_Orange!$K$172</f>
        <v>-16480.24425</v>
      </c>
      <c r="Y314" s="152"/>
      <c r="Z314" s="151">
        <f t="shared" si="2"/>
        <v>636840.5346</v>
      </c>
      <c r="AA314" s="149">
        <f t="shared" si="3"/>
        <v>114631.2962</v>
      </c>
      <c r="AB314" s="149">
        <f t="shared" si="4"/>
        <v>751471.8308</v>
      </c>
      <c r="AC314" s="150"/>
      <c r="AD314" s="153"/>
      <c r="AE314" s="154"/>
      <c r="AF314" s="155"/>
      <c r="AG314" s="155"/>
      <c r="AH314" s="167"/>
      <c r="AI314" s="155"/>
      <c r="AJ314" s="155"/>
      <c r="AK314" s="169"/>
      <c r="AL314" s="155"/>
      <c r="AM314" s="162"/>
      <c r="AN314" s="155"/>
      <c r="AO314" s="158"/>
      <c r="AP314" s="158"/>
      <c r="AQ314" s="158"/>
      <c r="AR314" s="152"/>
      <c r="AS314" s="152"/>
      <c r="AT314" s="152"/>
      <c r="AU314" s="152"/>
      <c r="AV314" s="152"/>
      <c r="AW314" s="152"/>
      <c r="AX314" s="152"/>
      <c r="AY314" s="152"/>
      <c r="AZ314" s="152"/>
      <c r="BA314" s="152"/>
      <c r="BB314" s="152"/>
      <c r="BC314" s="152"/>
      <c r="BD314" s="152"/>
      <c r="BE314" s="152"/>
      <c r="BF314" s="152"/>
      <c r="BG314" s="152"/>
      <c r="BH314" s="152"/>
      <c r="BI314" s="152"/>
      <c r="BJ314" s="152"/>
      <c r="BK314" s="152"/>
    </row>
    <row r="315" ht="10.5" customHeight="1">
      <c r="A315" s="144">
        <v>311.0</v>
      </c>
      <c r="B315" s="144" t="s">
        <v>1002</v>
      </c>
      <c r="C315" s="144" t="s">
        <v>1003</v>
      </c>
      <c r="D315" s="145" t="s">
        <v>1004</v>
      </c>
      <c r="E315" s="146" t="s">
        <v>0</v>
      </c>
      <c r="F315" s="147"/>
      <c r="G315" s="161" t="s">
        <v>137</v>
      </c>
      <c r="H315" s="149" t="s">
        <v>0</v>
      </c>
      <c r="I315" s="149" t="s">
        <v>138</v>
      </c>
      <c r="J315" s="161" t="s">
        <v>0</v>
      </c>
      <c r="K315" s="149" t="s">
        <v>111</v>
      </c>
      <c r="L315" s="149" t="s">
        <v>38</v>
      </c>
      <c r="M315" s="149" t="s">
        <v>42</v>
      </c>
      <c r="N315" s="149">
        <v>3500.0</v>
      </c>
      <c r="O315" s="149" t="s">
        <v>30</v>
      </c>
      <c r="P315" s="150"/>
      <c r="Q315" s="149">
        <f>IFERROR(SUMPRODUCT((Price_Catalogue_Indexation!$O$5:$AS$5=Fichier_de_calcul!Q$4)*(Price_Catalogue_Indexation!$O$6:$AS$6=Fichier_de_calcul!$L315)*(Price_Catalogue_Indexation!$O$7:$AS$7=Fichier_de_calcul!$M315)*(Price_Catalogue_Indexation!$A$14:$A$219=Fichier_de_calcul!$O315)*(Price_Catalogue_Indexation!$C$14:$C$219=Fichier_de_calcul!$N315)*(Price_Catalogue_Indexation!$O$14:$AS$219)),0)</f>
        <v>43777.60888</v>
      </c>
      <c r="R315" s="149">
        <f>IFERROR(SUMPRODUCT((Price_Catalogue_Indexation!$O$5:$AS$5=Fichier_de_calcul!R$4)*(Price_Catalogue_Indexation!$O$6:$AS$6=Fichier_de_calcul!$L315)*(Price_Catalogue_Indexation!$O$7:$AS$7=Fichier_de_calcul!$M315)*(Price_Catalogue_Indexation!$A$14:$A$219=Fichier_de_calcul!$O315)*(Price_Catalogue_Indexation!$C$14:$C$219=Fichier_de_calcul!$N315)*(Price_Catalogue_Indexation!$O$14:$AS$219)),0)</f>
        <v>260356.9553</v>
      </c>
      <c r="S315" s="149">
        <f>IFERROR(SUMPRODUCT((Price_Catalogue_Indexation!$O$5:$AS$5=Fichier_de_calcul!S$4)*(Price_Catalogue_Indexation!$O$6:$AS$6=Fichier_de_calcul!$L315)*(Price_Catalogue_Indexation!$O$7:$AS$7=Fichier_de_calcul!$M315)*(Price_Catalogue_Indexation!$A$14:$A$219=Fichier_de_calcul!$O315)*(Price_Catalogue_Indexation!$C$14:$C$219=Fichier_de_calcul!$N315)*(Price_Catalogue_Indexation!$O$14:$AS$219)),0)</f>
        <v>247960.634</v>
      </c>
      <c r="T315" s="150"/>
      <c r="U315" s="149">
        <f>IF(E315="YES",'Autres_hypothèses'!$E$3,0)</f>
        <v>26225.58067</v>
      </c>
      <c r="V315" s="149">
        <f>IF(J315="YES",'Autres_hypothèses'!$E$4,0)</f>
        <v>75000</v>
      </c>
      <c r="W315" s="149"/>
      <c r="X315" s="151">
        <f>S315*Facture_pour_Orange!$K$142+Fichier_de_calcul!Q315*Facture_pour_Orange!$K$144+Fichier_de_calcul!U315*Facture_pour_Orange!$K$172</f>
        <v>-16480.24425</v>
      </c>
      <c r="Y315" s="152"/>
      <c r="Z315" s="151">
        <f t="shared" si="2"/>
        <v>636840.5346</v>
      </c>
      <c r="AA315" s="149">
        <f t="shared" si="3"/>
        <v>114631.2962</v>
      </c>
      <c r="AB315" s="149">
        <f t="shared" si="4"/>
        <v>751471.8308</v>
      </c>
      <c r="AC315" s="150"/>
      <c r="AD315" s="153"/>
      <c r="AE315" s="154"/>
      <c r="AF315" s="155"/>
      <c r="AG315" s="155"/>
      <c r="AH315" s="167"/>
      <c r="AI315" s="155"/>
      <c r="AJ315" s="155">
        <v>43703.0</v>
      </c>
      <c r="AK315" s="169">
        <v>0.2</v>
      </c>
      <c r="AL315" s="155"/>
      <c r="AM315" s="162"/>
      <c r="AN315" s="155">
        <v>43830.0</v>
      </c>
      <c r="AO315" s="158"/>
      <c r="AP315" s="158"/>
      <c r="AQ315" s="158"/>
      <c r="AR315" s="152"/>
      <c r="AS315" s="152"/>
      <c r="AT315" s="152"/>
      <c r="AU315" s="152"/>
      <c r="AV315" s="152"/>
      <c r="AW315" s="152"/>
      <c r="AX315" s="152"/>
      <c r="AY315" s="152"/>
      <c r="AZ315" s="152"/>
      <c r="BA315" s="152"/>
      <c r="BB315" s="152"/>
      <c r="BC315" s="152"/>
      <c r="BD315" s="152"/>
      <c r="BE315" s="152"/>
      <c r="BF315" s="152"/>
      <c r="BG315" s="152"/>
      <c r="BH315" s="152"/>
      <c r="BI315" s="152"/>
      <c r="BJ315" s="152"/>
      <c r="BK315" s="152"/>
    </row>
    <row r="316" ht="10.5" customHeight="1">
      <c r="A316" s="144">
        <v>312.0</v>
      </c>
      <c r="B316" s="144" t="s">
        <v>1005</v>
      </c>
      <c r="C316" s="144" t="s">
        <v>1006</v>
      </c>
      <c r="D316" s="159" t="s">
        <v>1007</v>
      </c>
      <c r="E316" s="146" t="s">
        <v>0</v>
      </c>
      <c r="F316" s="147"/>
      <c r="G316" s="161" t="s">
        <v>137</v>
      </c>
      <c r="H316" s="149" t="s">
        <v>0</v>
      </c>
      <c r="I316" s="149" t="s">
        <v>138</v>
      </c>
      <c r="J316" s="161" t="s">
        <v>0</v>
      </c>
      <c r="K316" s="149" t="s">
        <v>111</v>
      </c>
      <c r="L316" s="149" t="s">
        <v>38</v>
      </c>
      <c r="M316" s="149" t="s">
        <v>42</v>
      </c>
      <c r="N316" s="149">
        <v>3500.0</v>
      </c>
      <c r="O316" s="149" t="s">
        <v>28</v>
      </c>
      <c r="P316" s="150"/>
      <c r="Q316" s="149">
        <f>IFERROR(SUMPRODUCT((Price_Catalogue_Indexation!$O$5:$AS$5=Fichier_de_calcul!Q$4)*(Price_Catalogue_Indexation!$O$6:$AS$6=Fichier_de_calcul!$L316)*(Price_Catalogue_Indexation!$O$7:$AS$7=Fichier_de_calcul!$M316)*(Price_Catalogue_Indexation!$A$14:$A$219=Fichier_de_calcul!$O316)*(Price_Catalogue_Indexation!$C$14:$C$219=Fichier_de_calcul!$N316)*(Price_Catalogue_Indexation!$O$14:$AS$219)),0)</f>
        <v>43056.18596</v>
      </c>
      <c r="R316" s="149">
        <f>IFERROR(SUMPRODUCT((Price_Catalogue_Indexation!$O$5:$AS$5=Fichier_de_calcul!R$4)*(Price_Catalogue_Indexation!$O$6:$AS$6=Fichier_de_calcul!$L316)*(Price_Catalogue_Indexation!$O$7:$AS$7=Fichier_de_calcul!$M316)*(Price_Catalogue_Indexation!$A$14:$A$219=Fichier_de_calcul!$O316)*(Price_Catalogue_Indexation!$C$14:$C$219=Fichier_de_calcul!$N316)*(Price_Catalogue_Indexation!$O$14:$AS$219)),0)</f>
        <v>338121.8782</v>
      </c>
      <c r="S316" s="149">
        <f>IFERROR(SUMPRODUCT((Price_Catalogue_Indexation!$O$5:$AS$5=Fichier_de_calcul!S$4)*(Price_Catalogue_Indexation!$O$6:$AS$6=Fichier_de_calcul!$L316)*(Price_Catalogue_Indexation!$O$7:$AS$7=Fichier_de_calcul!$M316)*(Price_Catalogue_Indexation!$A$14:$A$219=Fichier_de_calcul!$O316)*(Price_Catalogue_Indexation!$C$14:$C$219=Fichier_de_calcul!$N316)*(Price_Catalogue_Indexation!$O$14:$AS$219)),0)</f>
        <v>213900.9448</v>
      </c>
      <c r="T316" s="150"/>
      <c r="U316" s="149">
        <f>IF(E316="YES",'Autres_hypothèses'!$E$3,0)</f>
        <v>26225.58067</v>
      </c>
      <c r="V316" s="149">
        <f>IF(J316="YES",'Autres_hypothèses'!$E$4,0)</f>
        <v>75000</v>
      </c>
      <c r="W316" s="149"/>
      <c r="X316" s="151">
        <f>S316*Facture_pour_Orange!$K$142+Fichier_de_calcul!Q316*Facture_pour_Orange!$K$144+Fichier_de_calcul!U316*Facture_pour_Orange!$K$172</f>
        <v>-15995.36277</v>
      </c>
      <c r="Y316" s="152"/>
      <c r="Z316" s="151">
        <f t="shared" si="2"/>
        <v>680309.2269</v>
      </c>
      <c r="AA316" s="149">
        <f t="shared" si="3"/>
        <v>122455.6608</v>
      </c>
      <c r="AB316" s="149">
        <f t="shared" si="4"/>
        <v>802764.8877</v>
      </c>
      <c r="AC316" s="150"/>
      <c r="AD316" s="153"/>
      <c r="AE316" s="154"/>
      <c r="AF316" s="155"/>
      <c r="AG316" s="155"/>
      <c r="AH316" s="167"/>
      <c r="AI316" s="155"/>
      <c r="AJ316" s="155">
        <v>43706.0</v>
      </c>
      <c r="AK316" s="170">
        <v>0.1</v>
      </c>
      <c r="AL316" s="155"/>
      <c r="AM316" s="162"/>
      <c r="AN316" s="155">
        <v>43830.0</v>
      </c>
      <c r="AO316" s="158"/>
      <c r="AP316" s="158"/>
      <c r="AQ316" s="158"/>
      <c r="AR316" s="152"/>
      <c r="AS316" s="152"/>
      <c r="AT316" s="152"/>
      <c r="AU316" s="152"/>
      <c r="AV316" s="152"/>
      <c r="AW316" s="152"/>
      <c r="AX316" s="152"/>
      <c r="AY316" s="152"/>
      <c r="AZ316" s="152"/>
      <c r="BA316" s="152"/>
      <c r="BB316" s="152"/>
      <c r="BC316" s="152"/>
      <c r="BD316" s="152"/>
      <c r="BE316" s="152"/>
      <c r="BF316" s="152"/>
      <c r="BG316" s="152"/>
      <c r="BH316" s="152"/>
      <c r="BI316" s="152"/>
      <c r="BJ316" s="152"/>
      <c r="BK316" s="152"/>
    </row>
    <row r="317" ht="10.5" customHeight="1">
      <c r="A317" s="144">
        <v>313.0</v>
      </c>
      <c r="B317" s="144" t="s">
        <v>1008</v>
      </c>
      <c r="C317" s="144" t="s">
        <v>1009</v>
      </c>
      <c r="D317" s="159" t="s">
        <v>1010</v>
      </c>
      <c r="E317" s="146" t="s">
        <v>0</v>
      </c>
      <c r="F317" s="147"/>
      <c r="G317" s="161" t="s">
        <v>137</v>
      </c>
      <c r="H317" s="149" t="s">
        <v>0</v>
      </c>
      <c r="I317" s="149" t="s">
        <v>138</v>
      </c>
      <c r="J317" s="161" t="s">
        <v>0</v>
      </c>
      <c r="K317" s="149" t="s">
        <v>111</v>
      </c>
      <c r="L317" s="149" t="s">
        <v>38</v>
      </c>
      <c r="M317" s="149" t="s">
        <v>42</v>
      </c>
      <c r="N317" s="149">
        <v>3500.0</v>
      </c>
      <c r="O317" s="149" t="s">
        <v>30</v>
      </c>
      <c r="P317" s="150"/>
      <c r="Q317" s="149">
        <f>IFERROR(SUMPRODUCT((Price_Catalogue_Indexation!$O$5:$AS$5=Fichier_de_calcul!Q$4)*(Price_Catalogue_Indexation!$O$6:$AS$6=Fichier_de_calcul!$L317)*(Price_Catalogue_Indexation!$O$7:$AS$7=Fichier_de_calcul!$M317)*(Price_Catalogue_Indexation!$A$14:$A$219=Fichier_de_calcul!$O317)*(Price_Catalogue_Indexation!$C$14:$C$219=Fichier_de_calcul!$N317)*(Price_Catalogue_Indexation!$O$14:$AS$219)),0)</f>
        <v>43777.60888</v>
      </c>
      <c r="R317" s="149">
        <f>IFERROR(SUMPRODUCT((Price_Catalogue_Indexation!$O$5:$AS$5=Fichier_de_calcul!R$4)*(Price_Catalogue_Indexation!$O$6:$AS$6=Fichier_de_calcul!$L317)*(Price_Catalogue_Indexation!$O$7:$AS$7=Fichier_de_calcul!$M317)*(Price_Catalogue_Indexation!$A$14:$A$219=Fichier_de_calcul!$O317)*(Price_Catalogue_Indexation!$C$14:$C$219=Fichier_de_calcul!$N317)*(Price_Catalogue_Indexation!$O$14:$AS$219)),0)</f>
        <v>260356.9553</v>
      </c>
      <c r="S317" s="149">
        <f>IFERROR(SUMPRODUCT((Price_Catalogue_Indexation!$O$5:$AS$5=Fichier_de_calcul!S$4)*(Price_Catalogue_Indexation!$O$6:$AS$6=Fichier_de_calcul!$L317)*(Price_Catalogue_Indexation!$O$7:$AS$7=Fichier_de_calcul!$M317)*(Price_Catalogue_Indexation!$A$14:$A$219=Fichier_de_calcul!$O317)*(Price_Catalogue_Indexation!$C$14:$C$219=Fichier_de_calcul!$N317)*(Price_Catalogue_Indexation!$O$14:$AS$219)),0)</f>
        <v>247960.634</v>
      </c>
      <c r="T317" s="150"/>
      <c r="U317" s="149">
        <f>IF(E317="YES",'Autres_hypothèses'!$E$3,0)</f>
        <v>26225.58067</v>
      </c>
      <c r="V317" s="149">
        <f>IF(J317="YES",'Autres_hypothèses'!$E$4,0)</f>
        <v>75000</v>
      </c>
      <c r="W317" s="149"/>
      <c r="X317" s="151">
        <f>S317*Facture_pour_Orange!$K$142+Fichier_de_calcul!Q317*Facture_pour_Orange!$K$144+Fichier_de_calcul!U317*Facture_pour_Orange!$K$172</f>
        <v>-16480.24425</v>
      </c>
      <c r="Y317" s="152"/>
      <c r="Z317" s="151">
        <f t="shared" si="2"/>
        <v>636840.5346</v>
      </c>
      <c r="AA317" s="149">
        <f t="shared" si="3"/>
        <v>114631.2962</v>
      </c>
      <c r="AB317" s="149">
        <f t="shared" si="4"/>
        <v>751471.8308</v>
      </c>
      <c r="AC317" s="150"/>
      <c r="AD317" s="153">
        <v>0.0</v>
      </c>
      <c r="AE317" s="154"/>
      <c r="AF317" s="155"/>
      <c r="AG317" s="155">
        <v>43608.0</v>
      </c>
      <c r="AH317" s="162">
        <v>1.0</v>
      </c>
      <c r="AI317" s="155">
        <v>43861.0</v>
      </c>
      <c r="AJ317" s="155">
        <v>43831.0</v>
      </c>
      <c r="AK317" s="169">
        <f>(AI317-AJ317)/30</f>
        <v>1</v>
      </c>
      <c r="AL317" s="155">
        <v>43904.0</v>
      </c>
      <c r="AM317" s="162">
        <v>1.0</v>
      </c>
      <c r="AN317" s="155">
        <v>43921.0</v>
      </c>
      <c r="AO317" s="158"/>
      <c r="AP317" s="158"/>
      <c r="AQ317" s="158"/>
      <c r="AR317" s="152"/>
      <c r="AS317" s="152"/>
      <c r="AT317" s="152"/>
      <c r="AU317" s="152"/>
      <c r="AV317" s="152"/>
      <c r="AW317" s="152"/>
      <c r="AX317" s="152"/>
      <c r="AY317" s="152"/>
      <c r="AZ317" s="152"/>
      <c r="BA317" s="152"/>
      <c r="BB317" s="152"/>
      <c r="BC317" s="152"/>
      <c r="BD317" s="152"/>
      <c r="BE317" s="152"/>
      <c r="BF317" s="152"/>
      <c r="BG317" s="152"/>
      <c r="BH317" s="152"/>
      <c r="BI317" s="152"/>
      <c r="BJ317" s="152"/>
      <c r="BK317" s="152"/>
    </row>
    <row r="318" ht="10.5" customHeight="1">
      <c r="A318" s="144">
        <v>314.0</v>
      </c>
      <c r="B318" s="144" t="s">
        <v>1011</v>
      </c>
      <c r="C318" s="144" t="s">
        <v>1012</v>
      </c>
      <c r="D318" s="145" t="s">
        <v>1013</v>
      </c>
      <c r="E318" s="146" t="s">
        <v>0</v>
      </c>
      <c r="F318" s="147"/>
      <c r="G318" s="161" t="s">
        <v>137</v>
      </c>
      <c r="H318" s="149" t="s">
        <v>0</v>
      </c>
      <c r="I318" s="149" t="s">
        <v>138</v>
      </c>
      <c r="J318" s="161" t="s">
        <v>0</v>
      </c>
      <c r="K318" s="149" t="s">
        <v>111</v>
      </c>
      <c r="L318" s="149" t="s">
        <v>38</v>
      </c>
      <c r="M318" s="149" t="s">
        <v>42</v>
      </c>
      <c r="N318" s="149">
        <v>3500.0</v>
      </c>
      <c r="O318" s="149" t="s">
        <v>27</v>
      </c>
      <c r="P318" s="150"/>
      <c r="Q318" s="149">
        <f>IFERROR(SUMPRODUCT((Price_Catalogue_Indexation!$O$5:$AS$5=Fichier_de_calcul!Q$4)*(Price_Catalogue_Indexation!$O$6:$AS$6=Fichier_de_calcul!$L318)*(Price_Catalogue_Indexation!$O$7:$AS$7=Fichier_de_calcul!$M318)*(Price_Catalogue_Indexation!$A$14:$A$219=Fichier_de_calcul!$O318)*(Price_Catalogue_Indexation!$C$14:$C$219=Fichier_de_calcul!$N318)*(Price_Catalogue_Indexation!$O$14:$AS$219)),0)</f>
        <v>43056.18596</v>
      </c>
      <c r="R318" s="149">
        <f>IFERROR(SUMPRODUCT((Price_Catalogue_Indexation!$O$5:$AS$5=Fichier_de_calcul!R$4)*(Price_Catalogue_Indexation!$O$6:$AS$6=Fichier_de_calcul!$L318)*(Price_Catalogue_Indexation!$O$7:$AS$7=Fichier_de_calcul!$M318)*(Price_Catalogue_Indexation!$A$14:$A$219=Fichier_de_calcul!$O318)*(Price_Catalogue_Indexation!$C$14:$C$219=Fichier_de_calcul!$N318)*(Price_Catalogue_Indexation!$O$14:$AS$219)),0)</f>
        <v>259992.2136</v>
      </c>
      <c r="S318" s="149">
        <f>IFERROR(SUMPRODUCT((Price_Catalogue_Indexation!$O$5:$AS$5=Fichier_de_calcul!S$4)*(Price_Catalogue_Indexation!$O$6:$AS$6=Fichier_de_calcul!$L318)*(Price_Catalogue_Indexation!$O$7:$AS$7=Fichier_de_calcul!$M318)*(Price_Catalogue_Indexation!$A$14:$A$219=Fichier_de_calcul!$O318)*(Price_Catalogue_Indexation!$C$14:$C$219=Fichier_de_calcul!$N318)*(Price_Catalogue_Indexation!$O$14:$AS$219)),0)</f>
        <v>182873.6642</v>
      </c>
      <c r="T318" s="150"/>
      <c r="U318" s="149">
        <f>IF(E318="YES",'Autres_hypothèses'!$E$3,0)</f>
        <v>26225.58067</v>
      </c>
      <c r="V318" s="149">
        <f>IF(J318="YES",'Autres_hypothèses'!$E$4,0)</f>
        <v>75000</v>
      </c>
      <c r="W318" s="149"/>
      <c r="X318" s="151">
        <f>S318*Facture_pour_Orange!$K$142+Fichier_de_calcul!Q318*Facture_pour_Orange!$K$144+Fichier_de_calcul!U318*Facture_pour_Orange!$K$172</f>
        <v>-15685.08997</v>
      </c>
      <c r="Y318" s="152"/>
      <c r="Z318" s="151">
        <f t="shared" si="2"/>
        <v>571462.5545</v>
      </c>
      <c r="AA318" s="149">
        <f t="shared" si="3"/>
        <v>102863.2598</v>
      </c>
      <c r="AB318" s="149">
        <f t="shared" si="4"/>
        <v>674325.8143</v>
      </c>
      <c r="AC318" s="150"/>
      <c r="AD318" s="153"/>
      <c r="AE318" s="154"/>
      <c r="AF318" s="155">
        <v>43769.0</v>
      </c>
      <c r="AG318" s="155"/>
      <c r="AH318" s="167"/>
      <c r="AI318" s="155"/>
      <c r="AJ318" s="155">
        <v>43724.0</v>
      </c>
      <c r="AK318" s="176">
        <v>1.5</v>
      </c>
      <c r="AL318" s="155"/>
      <c r="AM318" s="162">
        <v>1.0</v>
      </c>
      <c r="AN318" s="155">
        <v>43830.0</v>
      </c>
      <c r="AO318" s="158"/>
      <c r="AP318" s="158"/>
      <c r="AQ318" s="158"/>
      <c r="AR318" s="152"/>
      <c r="AS318" s="152"/>
      <c r="AT318" s="152"/>
      <c r="AU318" s="152"/>
      <c r="AV318" s="152"/>
      <c r="AW318" s="152"/>
      <c r="AX318" s="152"/>
      <c r="AY318" s="152"/>
      <c r="AZ318" s="152"/>
      <c r="BA318" s="152"/>
      <c r="BB318" s="152"/>
      <c r="BC318" s="152"/>
      <c r="BD318" s="152"/>
      <c r="BE318" s="152"/>
      <c r="BF318" s="152"/>
      <c r="BG318" s="152"/>
      <c r="BH318" s="152"/>
      <c r="BI318" s="152"/>
      <c r="BJ318" s="152"/>
      <c r="BK318" s="152"/>
    </row>
    <row r="319" ht="10.5" customHeight="1">
      <c r="A319" s="144">
        <v>315.0</v>
      </c>
      <c r="B319" s="144" t="s">
        <v>1014</v>
      </c>
      <c r="C319" s="144" t="s">
        <v>1015</v>
      </c>
      <c r="D319" s="159" t="s">
        <v>1016</v>
      </c>
      <c r="E319" s="146" t="s">
        <v>0</v>
      </c>
      <c r="F319" s="147"/>
      <c r="G319" s="161" t="s">
        <v>137</v>
      </c>
      <c r="H319" s="149" t="s">
        <v>0</v>
      </c>
      <c r="I319" s="149" t="s">
        <v>138</v>
      </c>
      <c r="J319" s="161" t="s">
        <v>0</v>
      </c>
      <c r="K319" s="149" t="s">
        <v>111</v>
      </c>
      <c r="L319" s="149" t="s">
        <v>38</v>
      </c>
      <c r="M319" s="149" t="s">
        <v>42</v>
      </c>
      <c r="N319" s="149">
        <v>3500.0</v>
      </c>
      <c r="O319" s="149" t="s">
        <v>30</v>
      </c>
      <c r="P319" s="150"/>
      <c r="Q319" s="149">
        <f>IFERROR(SUMPRODUCT((Price_Catalogue_Indexation!$O$5:$AS$5=Fichier_de_calcul!Q$4)*(Price_Catalogue_Indexation!$O$6:$AS$6=Fichier_de_calcul!$L319)*(Price_Catalogue_Indexation!$O$7:$AS$7=Fichier_de_calcul!$M319)*(Price_Catalogue_Indexation!$A$14:$A$219=Fichier_de_calcul!$O319)*(Price_Catalogue_Indexation!$C$14:$C$219=Fichier_de_calcul!$N319)*(Price_Catalogue_Indexation!$O$14:$AS$219)),0)</f>
        <v>43777.60888</v>
      </c>
      <c r="R319" s="149">
        <f>IFERROR(SUMPRODUCT((Price_Catalogue_Indexation!$O$5:$AS$5=Fichier_de_calcul!R$4)*(Price_Catalogue_Indexation!$O$6:$AS$6=Fichier_de_calcul!$L319)*(Price_Catalogue_Indexation!$O$7:$AS$7=Fichier_de_calcul!$M319)*(Price_Catalogue_Indexation!$A$14:$A$219=Fichier_de_calcul!$O319)*(Price_Catalogue_Indexation!$C$14:$C$219=Fichier_de_calcul!$N319)*(Price_Catalogue_Indexation!$O$14:$AS$219)),0)</f>
        <v>260356.9553</v>
      </c>
      <c r="S319" s="149">
        <f>IFERROR(SUMPRODUCT((Price_Catalogue_Indexation!$O$5:$AS$5=Fichier_de_calcul!S$4)*(Price_Catalogue_Indexation!$O$6:$AS$6=Fichier_de_calcul!$L319)*(Price_Catalogue_Indexation!$O$7:$AS$7=Fichier_de_calcul!$M319)*(Price_Catalogue_Indexation!$A$14:$A$219=Fichier_de_calcul!$O319)*(Price_Catalogue_Indexation!$C$14:$C$219=Fichier_de_calcul!$N319)*(Price_Catalogue_Indexation!$O$14:$AS$219)),0)</f>
        <v>247960.634</v>
      </c>
      <c r="T319" s="150"/>
      <c r="U319" s="149">
        <f>IF(E319="YES",'Autres_hypothèses'!$E$3,0)</f>
        <v>26225.58067</v>
      </c>
      <c r="V319" s="149">
        <f>IF(J319="YES",'Autres_hypothèses'!$E$4,0)</f>
        <v>75000</v>
      </c>
      <c r="W319" s="149"/>
      <c r="X319" s="151">
        <f>S319*Facture_pour_Orange!$K$142+Fichier_de_calcul!Q319*Facture_pour_Orange!$K$144+Fichier_de_calcul!U319*Facture_pour_Orange!$K$172</f>
        <v>-16480.24425</v>
      </c>
      <c r="Y319" s="152"/>
      <c r="Z319" s="151">
        <f t="shared" si="2"/>
        <v>636840.5346</v>
      </c>
      <c r="AA319" s="149">
        <f t="shared" si="3"/>
        <v>114631.2962</v>
      </c>
      <c r="AB319" s="149">
        <f t="shared" si="4"/>
        <v>751471.8308</v>
      </c>
      <c r="AC319" s="150"/>
      <c r="AD319" s="153">
        <v>0.0</v>
      </c>
      <c r="AE319" s="154"/>
      <c r="AF319" s="155"/>
      <c r="AG319" s="155"/>
      <c r="AH319" s="167"/>
      <c r="AI319" s="155"/>
      <c r="AJ319" s="155"/>
      <c r="AK319" s="169"/>
      <c r="AL319" s="155"/>
      <c r="AM319" s="162">
        <v>1.0</v>
      </c>
      <c r="AN319" s="155">
        <v>43830.0</v>
      </c>
      <c r="AO319" s="158"/>
      <c r="AP319" s="158"/>
      <c r="AQ319" s="158"/>
      <c r="AR319" s="152"/>
      <c r="AS319" s="152"/>
      <c r="AT319" s="152"/>
      <c r="AU319" s="152"/>
      <c r="AV319" s="152"/>
      <c r="AW319" s="152"/>
      <c r="AX319" s="152"/>
      <c r="AY319" s="152"/>
      <c r="AZ319" s="152"/>
      <c r="BA319" s="152"/>
      <c r="BB319" s="152"/>
      <c r="BC319" s="152"/>
      <c r="BD319" s="152"/>
      <c r="BE319" s="152"/>
      <c r="BF319" s="152"/>
      <c r="BG319" s="152"/>
      <c r="BH319" s="152"/>
      <c r="BI319" s="152"/>
      <c r="BJ319" s="152"/>
      <c r="BK319" s="152"/>
    </row>
    <row r="320" ht="10.5" customHeight="1">
      <c r="A320" s="144">
        <v>316.0</v>
      </c>
      <c r="B320" s="144" t="s">
        <v>1017</v>
      </c>
      <c r="C320" s="144" t="s">
        <v>1018</v>
      </c>
      <c r="D320" s="159" t="s">
        <v>1019</v>
      </c>
      <c r="E320" s="146" t="s">
        <v>0</v>
      </c>
      <c r="F320" s="147"/>
      <c r="G320" s="161" t="s">
        <v>137</v>
      </c>
      <c r="H320" s="149" t="s">
        <v>0</v>
      </c>
      <c r="I320" s="149" t="s">
        <v>138</v>
      </c>
      <c r="J320" s="161" t="s">
        <v>0</v>
      </c>
      <c r="K320" s="149" t="s">
        <v>111</v>
      </c>
      <c r="L320" s="149" t="s">
        <v>38</v>
      </c>
      <c r="M320" s="149" t="s">
        <v>42</v>
      </c>
      <c r="N320" s="149">
        <v>3500.0</v>
      </c>
      <c r="O320" s="149" t="s">
        <v>27</v>
      </c>
      <c r="P320" s="150"/>
      <c r="Q320" s="149">
        <f>IFERROR(SUMPRODUCT((Price_Catalogue_Indexation!$O$5:$AS$5=Fichier_de_calcul!Q$4)*(Price_Catalogue_Indexation!$O$6:$AS$6=Fichier_de_calcul!$L320)*(Price_Catalogue_Indexation!$O$7:$AS$7=Fichier_de_calcul!$M320)*(Price_Catalogue_Indexation!$A$14:$A$219=Fichier_de_calcul!$O320)*(Price_Catalogue_Indexation!$C$14:$C$219=Fichier_de_calcul!$N320)*(Price_Catalogue_Indexation!$O$14:$AS$219)),0)</f>
        <v>43056.18596</v>
      </c>
      <c r="R320" s="149">
        <f>IFERROR(SUMPRODUCT((Price_Catalogue_Indexation!$O$5:$AS$5=Fichier_de_calcul!R$4)*(Price_Catalogue_Indexation!$O$6:$AS$6=Fichier_de_calcul!$L320)*(Price_Catalogue_Indexation!$O$7:$AS$7=Fichier_de_calcul!$M320)*(Price_Catalogue_Indexation!$A$14:$A$219=Fichier_de_calcul!$O320)*(Price_Catalogue_Indexation!$C$14:$C$219=Fichier_de_calcul!$N320)*(Price_Catalogue_Indexation!$O$14:$AS$219)),0)</f>
        <v>259992.2136</v>
      </c>
      <c r="S320" s="149">
        <f>IFERROR(SUMPRODUCT((Price_Catalogue_Indexation!$O$5:$AS$5=Fichier_de_calcul!S$4)*(Price_Catalogue_Indexation!$O$6:$AS$6=Fichier_de_calcul!$L320)*(Price_Catalogue_Indexation!$O$7:$AS$7=Fichier_de_calcul!$M320)*(Price_Catalogue_Indexation!$A$14:$A$219=Fichier_de_calcul!$O320)*(Price_Catalogue_Indexation!$C$14:$C$219=Fichier_de_calcul!$N320)*(Price_Catalogue_Indexation!$O$14:$AS$219)),0)</f>
        <v>182873.6642</v>
      </c>
      <c r="T320" s="150"/>
      <c r="U320" s="149">
        <f>IF(E320="YES",'Autres_hypothèses'!$E$3,0)</f>
        <v>26225.58067</v>
      </c>
      <c r="V320" s="149">
        <f>IF(J320="YES",'Autres_hypothèses'!$E$4,0)</f>
        <v>75000</v>
      </c>
      <c r="W320" s="149"/>
      <c r="X320" s="151">
        <f>S320*Facture_pour_Orange!$K$142+Fichier_de_calcul!Q320*Facture_pour_Orange!$K$144+Fichier_de_calcul!U320*Facture_pour_Orange!$K$172</f>
        <v>-15685.08997</v>
      </c>
      <c r="Y320" s="152"/>
      <c r="Z320" s="151">
        <f t="shared" si="2"/>
        <v>571462.5545</v>
      </c>
      <c r="AA320" s="149">
        <f t="shared" si="3"/>
        <v>102863.2598</v>
      </c>
      <c r="AB320" s="149">
        <f t="shared" si="4"/>
        <v>674325.8143</v>
      </c>
      <c r="AC320" s="150"/>
      <c r="AD320" s="153"/>
      <c r="AE320" s="154"/>
      <c r="AF320" s="155"/>
      <c r="AG320" s="155"/>
      <c r="AH320" s="167"/>
      <c r="AI320" s="155">
        <v>43708.0</v>
      </c>
      <c r="AJ320" s="155">
        <v>43707.0</v>
      </c>
      <c r="AK320" s="169">
        <v>0.06666666666666667</v>
      </c>
      <c r="AL320" s="155">
        <v>43759.0</v>
      </c>
      <c r="AM320" s="162">
        <v>1.0</v>
      </c>
      <c r="AN320" s="155">
        <v>43830.0</v>
      </c>
      <c r="AO320" s="158"/>
      <c r="AP320" s="158"/>
      <c r="AQ320" s="158"/>
      <c r="AR320" s="152"/>
      <c r="AS320" s="152"/>
      <c r="AT320" s="152"/>
      <c r="AU320" s="152"/>
      <c r="AV320" s="152"/>
      <c r="AW320" s="152"/>
      <c r="AX320" s="152"/>
      <c r="AY320" s="152"/>
      <c r="AZ320" s="152"/>
      <c r="BA320" s="152"/>
      <c r="BB320" s="152"/>
      <c r="BC320" s="152"/>
      <c r="BD320" s="152"/>
      <c r="BE320" s="152"/>
      <c r="BF320" s="152"/>
      <c r="BG320" s="152"/>
      <c r="BH320" s="152"/>
      <c r="BI320" s="152"/>
      <c r="BJ320" s="152"/>
      <c r="BK320" s="152"/>
    </row>
    <row r="321" ht="10.5" customHeight="1">
      <c r="A321" s="144">
        <v>317.0</v>
      </c>
      <c r="B321" s="144" t="s">
        <v>1020</v>
      </c>
      <c r="C321" s="144" t="s">
        <v>1021</v>
      </c>
      <c r="D321" s="145" t="s">
        <v>1022</v>
      </c>
      <c r="E321" s="146" t="s">
        <v>0</v>
      </c>
      <c r="F321" s="147"/>
      <c r="G321" s="161" t="s">
        <v>137</v>
      </c>
      <c r="H321" s="149" t="s">
        <v>0</v>
      </c>
      <c r="I321" s="149" t="s">
        <v>138</v>
      </c>
      <c r="J321" s="161" t="s">
        <v>0</v>
      </c>
      <c r="K321" s="149" t="s">
        <v>111</v>
      </c>
      <c r="L321" s="149" t="s">
        <v>38</v>
      </c>
      <c r="M321" s="149" t="s">
        <v>42</v>
      </c>
      <c r="N321" s="149">
        <v>3500.0</v>
      </c>
      <c r="O321" s="149" t="s">
        <v>30</v>
      </c>
      <c r="P321" s="150"/>
      <c r="Q321" s="149">
        <f>IFERROR(SUMPRODUCT((Price_Catalogue_Indexation!$O$5:$AS$5=Fichier_de_calcul!Q$4)*(Price_Catalogue_Indexation!$O$6:$AS$6=Fichier_de_calcul!$L321)*(Price_Catalogue_Indexation!$O$7:$AS$7=Fichier_de_calcul!$M321)*(Price_Catalogue_Indexation!$A$14:$A$219=Fichier_de_calcul!$O321)*(Price_Catalogue_Indexation!$C$14:$C$219=Fichier_de_calcul!$N321)*(Price_Catalogue_Indexation!$O$14:$AS$219)),0)</f>
        <v>43777.60888</v>
      </c>
      <c r="R321" s="149">
        <f>IFERROR(SUMPRODUCT((Price_Catalogue_Indexation!$O$5:$AS$5=Fichier_de_calcul!R$4)*(Price_Catalogue_Indexation!$O$6:$AS$6=Fichier_de_calcul!$L321)*(Price_Catalogue_Indexation!$O$7:$AS$7=Fichier_de_calcul!$M321)*(Price_Catalogue_Indexation!$A$14:$A$219=Fichier_de_calcul!$O321)*(Price_Catalogue_Indexation!$C$14:$C$219=Fichier_de_calcul!$N321)*(Price_Catalogue_Indexation!$O$14:$AS$219)),0)</f>
        <v>260356.9553</v>
      </c>
      <c r="S321" s="149">
        <f>IFERROR(SUMPRODUCT((Price_Catalogue_Indexation!$O$5:$AS$5=Fichier_de_calcul!S$4)*(Price_Catalogue_Indexation!$O$6:$AS$6=Fichier_de_calcul!$L321)*(Price_Catalogue_Indexation!$O$7:$AS$7=Fichier_de_calcul!$M321)*(Price_Catalogue_Indexation!$A$14:$A$219=Fichier_de_calcul!$O321)*(Price_Catalogue_Indexation!$C$14:$C$219=Fichier_de_calcul!$N321)*(Price_Catalogue_Indexation!$O$14:$AS$219)),0)</f>
        <v>247960.634</v>
      </c>
      <c r="T321" s="150"/>
      <c r="U321" s="149">
        <f>IF(E321="YES",'Autres_hypothèses'!$E$3,0)</f>
        <v>26225.58067</v>
      </c>
      <c r="V321" s="149">
        <f>IF(J321="YES",'Autres_hypothèses'!$E$4,0)</f>
        <v>75000</v>
      </c>
      <c r="W321" s="149"/>
      <c r="X321" s="151">
        <f>S321*Facture_pour_Orange!$K$142+Fichier_de_calcul!Q321*Facture_pour_Orange!$K$144+Fichier_de_calcul!U321*Facture_pour_Orange!$K$172</f>
        <v>-16480.24425</v>
      </c>
      <c r="Y321" s="152"/>
      <c r="Z321" s="151">
        <f t="shared" si="2"/>
        <v>636840.5346</v>
      </c>
      <c r="AA321" s="149">
        <f t="shared" si="3"/>
        <v>114631.2962</v>
      </c>
      <c r="AB321" s="149">
        <f t="shared" si="4"/>
        <v>751471.8308</v>
      </c>
      <c r="AC321" s="150"/>
      <c r="AD321" s="153"/>
      <c r="AE321" s="154"/>
      <c r="AF321" s="155"/>
      <c r="AG321" s="155"/>
      <c r="AH321" s="167"/>
      <c r="AI321" s="155">
        <v>43708.0</v>
      </c>
      <c r="AJ321" s="155">
        <v>43703.0</v>
      </c>
      <c r="AK321" s="169">
        <v>0.2</v>
      </c>
      <c r="AL321" s="155">
        <v>43769.0</v>
      </c>
      <c r="AM321" s="162">
        <v>1.0</v>
      </c>
      <c r="AN321" s="155">
        <v>43830.0</v>
      </c>
      <c r="AO321" s="158"/>
      <c r="AP321" s="158"/>
      <c r="AQ321" s="158"/>
      <c r="AR321" s="152"/>
      <c r="AS321" s="152"/>
      <c r="AT321" s="152"/>
      <c r="AU321" s="152"/>
      <c r="AV321" s="152"/>
      <c r="AW321" s="152"/>
      <c r="AX321" s="152"/>
      <c r="AY321" s="152"/>
      <c r="AZ321" s="152"/>
      <c r="BA321" s="152"/>
      <c r="BB321" s="152"/>
      <c r="BC321" s="152"/>
      <c r="BD321" s="152"/>
      <c r="BE321" s="152"/>
      <c r="BF321" s="152"/>
      <c r="BG321" s="152"/>
      <c r="BH321" s="152"/>
      <c r="BI321" s="152"/>
      <c r="BJ321" s="152"/>
      <c r="BK321" s="152"/>
    </row>
    <row r="322" ht="10.5" customHeight="1">
      <c r="A322" s="144">
        <v>318.0</v>
      </c>
      <c r="B322" s="144" t="s">
        <v>1023</v>
      </c>
      <c r="C322" s="144" t="s">
        <v>1024</v>
      </c>
      <c r="D322" s="159" t="s">
        <v>1025</v>
      </c>
      <c r="E322" s="146" t="s">
        <v>0</v>
      </c>
      <c r="F322" s="147"/>
      <c r="G322" s="161" t="s">
        <v>137</v>
      </c>
      <c r="H322" s="149" t="s">
        <v>0</v>
      </c>
      <c r="I322" s="149" t="s">
        <v>138</v>
      </c>
      <c r="J322" s="161" t="s">
        <v>0</v>
      </c>
      <c r="K322" s="149" t="s">
        <v>111</v>
      </c>
      <c r="L322" s="149" t="s">
        <v>38</v>
      </c>
      <c r="M322" s="149" t="s">
        <v>42</v>
      </c>
      <c r="N322" s="149">
        <v>3500.0</v>
      </c>
      <c r="O322" s="149" t="s">
        <v>30</v>
      </c>
      <c r="P322" s="150"/>
      <c r="Q322" s="149">
        <f>IFERROR(SUMPRODUCT((Price_Catalogue_Indexation!$O$5:$AS$5=Fichier_de_calcul!Q$4)*(Price_Catalogue_Indexation!$O$6:$AS$6=Fichier_de_calcul!$L322)*(Price_Catalogue_Indexation!$O$7:$AS$7=Fichier_de_calcul!$M322)*(Price_Catalogue_Indexation!$A$14:$A$219=Fichier_de_calcul!$O322)*(Price_Catalogue_Indexation!$C$14:$C$219=Fichier_de_calcul!$N322)*(Price_Catalogue_Indexation!$O$14:$AS$219)),0)</f>
        <v>43777.60888</v>
      </c>
      <c r="R322" s="149">
        <f>IFERROR(SUMPRODUCT((Price_Catalogue_Indexation!$O$5:$AS$5=Fichier_de_calcul!R$4)*(Price_Catalogue_Indexation!$O$6:$AS$6=Fichier_de_calcul!$L322)*(Price_Catalogue_Indexation!$O$7:$AS$7=Fichier_de_calcul!$M322)*(Price_Catalogue_Indexation!$A$14:$A$219=Fichier_de_calcul!$O322)*(Price_Catalogue_Indexation!$C$14:$C$219=Fichier_de_calcul!$N322)*(Price_Catalogue_Indexation!$O$14:$AS$219)),0)</f>
        <v>260356.9553</v>
      </c>
      <c r="S322" s="149">
        <f>IFERROR(SUMPRODUCT((Price_Catalogue_Indexation!$O$5:$AS$5=Fichier_de_calcul!S$4)*(Price_Catalogue_Indexation!$O$6:$AS$6=Fichier_de_calcul!$L322)*(Price_Catalogue_Indexation!$O$7:$AS$7=Fichier_de_calcul!$M322)*(Price_Catalogue_Indexation!$A$14:$A$219=Fichier_de_calcul!$O322)*(Price_Catalogue_Indexation!$C$14:$C$219=Fichier_de_calcul!$N322)*(Price_Catalogue_Indexation!$O$14:$AS$219)),0)</f>
        <v>247960.634</v>
      </c>
      <c r="T322" s="150"/>
      <c r="U322" s="149">
        <f>IF(E322="YES",'Autres_hypothèses'!$E$3,0)</f>
        <v>26225.58067</v>
      </c>
      <c r="V322" s="149">
        <f>IF(J322="YES",'Autres_hypothèses'!$E$4,0)</f>
        <v>75000</v>
      </c>
      <c r="W322" s="149"/>
      <c r="X322" s="151">
        <f>S322*Facture_pour_Orange!$K$142+Fichier_de_calcul!Q322*Facture_pour_Orange!$K$144+Fichier_de_calcul!U322*Facture_pour_Orange!$K$172</f>
        <v>-16480.24425</v>
      </c>
      <c r="Y322" s="152"/>
      <c r="Z322" s="151">
        <f t="shared" si="2"/>
        <v>636840.5346</v>
      </c>
      <c r="AA322" s="149">
        <f t="shared" si="3"/>
        <v>114631.2962</v>
      </c>
      <c r="AB322" s="149">
        <f t="shared" si="4"/>
        <v>751471.8308</v>
      </c>
      <c r="AC322" s="150"/>
      <c r="AD322" s="153"/>
      <c r="AE322" s="154"/>
      <c r="AF322" s="155"/>
      <c r="AG322" s="155"/>
      <c r="AH322" s="167"/>
      <c r="AI322" s="155"/>
      <c r="AJ322" s="155">
        <v>43703.0</v>
      </c>
      <c r="AK322" s="169">
        <v>0.2</v>
      </c>
      <c r="AL322" s="155"/>
      <c r="AM322" s="162">
        <v>1.0</v>
      </c>
      <c r="AN322" s="155">
        <v>43830.0</v>
      </c>
      <c r="AO322" s="158"/>
      <c r="AP322" s="158"/>
      <c r="AQ322" s="158"/>
      <c r="AR322" s="152"/>
      <c r="AS322" s="152"/>
      <c r="AT322" s="152"/>
      <c r="AU322" s="152"/>
      <c r="AV322" s="152"/>
      <c r="AW322" s="152"/>
      <c r="AX322" s="152"/>
      <c r="AY322" s="152"/>
      <c r="AZ322" s="152"/>
      <c r="BA322" s="152"/>
      <c r="BB322" s="152"/>
      <c r="BC322" s="152"/>
      <c r="BD322" s="152"/>
      <c r="BE322" s="152"/>
      <c r="BF322" s="152"/>
      <c r="BG322" s="152"/>
      <c r="BH322" s="152"/>
      <c r="BI322" s="152"/>
      <c r="BJ322" s="152"/>
      <c r="BK322" s="152"/>
    </row>
    <row r="323" ht="10.5" customHeight="1">
      <c r="A323" s="144">
        <v>319.0</v>
      </c>
      <c r="B323" s="144" t="s">
        <v>1026</v>
      </c>
      <c r="C323" s="144" t="s">
        <v>1027</v>
      </c>
      <c r="D323" s="159" t="s">
        <v>1028</v>
      </c>
      <c r="E323" s="146" t="s">
        <v>0</v>
      </c>
      <c r="F323" s="147"/>
      <c r="G323" s="161" t="s">
        <v>137</v>
      </c>
      <c r="H323" s="149" t="s">
        <v>0</v>
      </c>
      <c r="I323" s="149" t="s">
        <v>138</v>
      </c>
      <c r="J323" s="161" t="s">
        <v>0</v>
      </c>
      <c r="K323" s="149" t="s">
        <v>111</v>
      </c>
      <c r="L323" s="149" t="s">
        <v>38</v>
      </c>
      <c r="M323" s="149" t="s">
        <v>42</v>
      </c>
      <c r="N323" s="149">
        <v>3500.0</v>
      </c>
      <c r="O323" s="149" t="s">
        <v>30</v>
      </c>
      <c r="P323" s="150"/>
      <c r="Q323" s="149">
        <f>IFERROR(SUMPRODUCT((Price_Catalogue_Indexation!$O$5:$AS$5=Fichier_de_calcul!Q$4)*(Price_Catalogue_Indexation!$O$6:$AS$6=Fichier_de_calcul!$L323)*(Price_Catalogue_Indexation!$O$7:$AS$7=Fichier_de_calcul!$M323)*(Price_Catalogue_Indexation!$A$14:$A$219=Fichier_de_calcul!$O323)*(Price_Catalogue_Indexation!$C$14:$C$219=Fichier_de_calcul!$N323)*(Price_Catalogue_Indexation!$O$14:$AS$219)),0)</f>
        <v>43777.60888</v>
      </c>
      <c r="R323" s="149">
        <f>IFERROR(SUMPRODUCT((Price_Catalogue_Indexation!$O$5:$AS$5=Fichier_de_calcul!R$4)*(Price_Catalogue_Indexation!$O$6:$AS$6=Fichier_de_calcul!$L323)*(Price_Catalogue_Indexation!$O$7:$AS$7=Fichier_de_calcul!$M323)*(Price_Catalogue_Indexation!$A$14:$A$219=Fichier_de_calcul!$O323)*(Price_Catalogue_Indexation!$C$14:$C$219=Fichier_de_calcul!$N323)*(Price_Catalogue_Indexation!$O$14:$AS$219)),0)</f>
        <v>260356.9553</v>
      </c>
      <c r="S323" s="149">
        <f>IFERROR(SUMPRODUCT((Price_Catalogue_Indexation!$O$5:$AS$5=Fichier_de_calcul!S$4)*(Price_Catalogue_Indexation!$O$6:$AS$6=Fichier_de_calcul!$L323)*(Price_Catalogue_Indexation!$O$7:$AS$7=Fichier_de_calcul!$M323)*(Price_Catalogue_Indexation!$A$14:$A$219=Fichier_de_calcul!$O323)*(Price_Catalogue_Indexation!$C$14:$C$219=Fichier_de_calcul!$N323)*(Price_Catalogue_Indexation!$O$14:$AS$219)),0)</f>
        <v>247960.634</v>
      </c>
      <c r="T323" s="150"/>
      <c r="U323" s="149">
        <f>IF(E323="YES",'Autres_hypothèses'!$E$3,0)</f>
        <v>26225.58067</v>
      </c>
      <c r="V323" s="149">
        <f>IF(J323="YES",'Autres_hypothèses'!$E$4,0)</f>
        <v>75000</v>
      </c>
      <c r="W323" s="149"/>
      <c r="X323" s="151">
        <f>S323*Facture_pour_Orange!$K$142+Fichier_de_calcul!Q323*Facture_pour_Orange!$K$144+Fichier_de_calcul!U323*Facture_pour_Orange!$K$172</f>
        <v>-16480.24425</v>
      </c>
      <c r="Y323" s="152"/>
      <c r="Z323" s="151">
        <f t="shared" si="2"/>
        <v>636840.5346</v>
      </c>
      <c r="AA323" s="149">
        <f t="shared" si="3"/>
        <v>114631.2962</v>
      </c>
      <c r="AB323" s="149">
        <f t="shared" si="4"/>
        <v>751471.8308</v>
      </c>
      <c r="AC323" s="150"/>
      <c r="AD323" s="153"/>
      <c r="AE323" s="154"/>
      <c r="AF323" s="155"/>
      <c r="AG323" s="155"/>
      <c r="AH323" s="167"/>
      <c r="AI323" s="155"/>
      <c r="AJ323" s="155">
        <v>43703.0</v>
      </c>
      <c r="AK323" s="169">
        <v>0.2</v>
      </c>
      <c r="AL323" s="155"/>
      <c r="AM323" s="162">
        <v>1.0</v>
      </c>
      <c r="AN323" s="155">
        <v>43830.0</v>
      </c>
      <c r="AO323" s="158"/>
      <c r="AP323" s="158"/>
      <c r="AQ323" s="158"/>
      <c r="AR323" s="152"/>
      <c r="AS323" s="152"/>
      <c r="AT323" s="152"/>
      <c r="AU323" s="152"/>
      <c r="AV323" s="152"/>
      <c r="AW323" s="152"/>
      <c r="AX323" s="152"/>
      <c r="AY323" s="152"/>
      <c r="AZ323" s="152"/>
      <c r="BA323" s="152"/>
      <c r="BB323" s="152"/>
      <c r="BC323" s="152"/>
      <c r="BD323" s="152"/>
      <c r="BE323" s="152"/>
      <c r="BF323" s="152"/>
      <c r="BG323" s="152"/>
      <c r="BH323" s="152"/>
      <c r="BI323" s="152"/>
      <c r="BJ323" s="152"/>
      <c r="BK323" s="152"/>
    </row>
    <row r="324" ht="10.5" customHeight="1">
      <c r="A324" s="144">
        <v>320.0</v>
      </c>
      <c r="B324" s="144" t="s">
        <v>1029</v>
      </c>
      <c r="C324" s="144" t="s">
        <v>1030</v>
      </c>
      <c r="D324" s="145" t="s">
        <v>1031</v>
      </c>
      <c r="E324" s="146" t="s">
        <v>0</v>
      </c>
      <c r="F324" s="147"/>
      <c r="G324" s="161" t="s">
        <v>137</v>
      </c>
      <c r="H324" s="149" t="s">
        <v>0</v>
      </c>
      <c r="I324" s="149" t="s">
        <v>138</v>
      </c>
      <c r="J324" s="161" t="s">
        <v>0</v>
      </c>
      <c r="K324" s="149" t="s">
        <v>111</v>
      </c>
      <c r="L324" s="149" t="s">
        <v>38</v>
      </c>
      <c r="M324" s="149" t="s">
        <v>42</v>
      </c>
      <c r="N324" s="149">
        <v>3500.0</v>
      </c>
      <c r="O324" s="149" t="s">
        <v>27</v>
      </c>
      <c r="P324" s="150"/>
      <c r="Q324" s="149">
        <f>IFERROR(SUMPRODUCT((Price_Catalogue_Indexation!$O$5:$AS$5=Fichier_de_calcul!Q$4)*(Price_Catalogue_Indexation!$O$6:$AS$6=Fichier_de_calcul!$L324)*(Price_Catalogue_Indexation!$O$7:$AS$7=Fichier_de_calcul!$M324)*(Price_Catalogue_Indexation!$A$14:$A$219=Fichier_de_calcul!$O324)*(Price_Catalogue_Indexation!$C$14:$C$219=Fichier_de_calcul!$N324)*(Price_Catalogue_Indexation!$O$14:$AS$219)),0)</f>
        <v>43056.18596</v>
      </c>
      <c r="R324" s="149">
        <f>IFERROR(SUMPRODUCT((Price_Catalogue_Indexation!$O$5:$AS$5=Fichier_de_calcul!R$4)*(Price_Catalogue_Indexation!$O$6:$AS$6=Fichier_de_calcul!$L324)*(Price_Catalogue_Indexation!$O$7:$AS$7=Fichier_de_calcul!$M324)*(Price_Catalogue_Indexation!$A$14:$A$219=Fichier_de_calcul!$O324)*(Price_Catalogue_Indexation!$C$14:$C$219=Fichier_de_calcul!$N324)*(Price_Catalogue_Indexation!$O$14:$AS$219)),0)</f>
        <v>259992.2136</v>
      </c>
      <c r="S324" s="149">
        <f>IFERROR(SUMPRODUCT((Price_Catalogue_Indexation!$O$5:$AS$5=Fichier_de_calcul!S$4)*(Price_Catalogue_Indexation!$O$6:$AS$6=Fichier_de_calcul!$L324)*(Price_Catalogue_Indexation!$O$7:$AS$7=Fichier_de_calcul!$M324)*(Price_Catalogue_Indexation!$A$14:$A$219=Fichier_de_calcul!$O324)*(Price_Catalogue_Indexation!$C$14:$C$219=Fichier_de_calcul!$N324)*(Price_Catalogue_Indexation!$O$14:$AS$219)),0)</f>
        <v>182873.6642</v>
      </c>
      <c r="T324" s="150"/>
      <c r="U324" s="149">
        <f>IF(E324="YES",'Autres_hypothèses'!$E$3,0)</f>
        <v>26225.58067</v>
      </c>
      <c r="V324" s="149">
        <f>IF(J324="YES",'Autres_hypothèses'!$E$4,0)</f>
        <v>75000</v>
      </c>
      <c r="W324" s="149"/>
      <c r="X324" s="151">
        <f>S324*Facture_pour_Orange!$K$142+Fichier_de_calcul!Q324*Facture_pour_Orange!$K$144+Fichier_de_calcul!U324*Facture_pour_Orange!$K$172</f>
        <v>-15685.08997</v>
      </c>
      <c r="Y324" s="152"/>
      <c r="Z324" s="151">
        <f t="shared" si="2"/>
        <v>571462.5545</v>
      </c>
      <c r="AA324" s="149">
        <f t="shared" si="3"/>
        <v>102863.2598</v>
      </c>
      <c r="AB324" s="149">
        <f t="shared" si="4"/>
        <v>674325.8143</v>
      </c>
      <c r="AC324" s="150"/>
      <c r="AD324" s="153"/>
      <c r="AE324" s="154"/>
      <c r="AF324" s="155"/>
      <c r="AG324" s="155"/>
      <c r="AH324" s="162"/>
      <c r="AI324" s="155"/>
      <c r="AJ324" s="155">
        <v>43705.0</v>
      </c>
      <c r="AK324" s="169">
        <v>0.13333333333333333</v>
      </c>
      <c r="AL324" s="155">
        <v>43837.0</v>
      </c>
      <c r="AM324" s="162">
        <v>1.0</v>
      </c>
      <c r="AN324" s="155">
        <v>43861.0</v>
      </c>
      <c r="AO324" s="158"/>
      <c r="AP324" s="158"/>
      <c r="AQ324" s="158"/>
      <c r="AR324" s="152"/>
      <c r="AS324" s="152"/>
      <c r="AT324" s="152"/>
      <c r="AU324" s="152"/>
      <c r="AV324" s="152"/>
      <c r="AW324" s="152"/>
      <c r="AX324" s="152"/>
      <c r="AY324" s="152"/>
      <c r="AZ324" s="152"/>
      <c r="BA324" s="152"/>
      <c r="BB324" s="152"/>
      <c r="BC324" s="152"/>
      <c r="BD324" s="152"/>
      <c r="BE324" s="152"/>
      <c r="BF324" s="152"/>
      <c r="BG324" s="152"/>
      <c r="BH324" s="152"/>
      <c r="BI324" s="152"/>
      <c r="BJ324" s="152"/>
      <c r="BK324" s="152"/>
    </row>
    <row r="325" ht="10.5" customHeight="1">
      <c r="A325" s="144">
        <v>321.0</v>
      </c>
      <c r="B325" s="144" t="s">
        <v>1032</v>
      </c>
      <c r="C325" s="144" t="s">
        <v>1033</v>
      </c>
      <c r="D325" s="159" t="s">
        <v>1034</v>
      </c>
      <c r="E325" s="146" t="s">
        <v>0</v>
      </c>
      <c r="F325" s="147"/>
      <c r="G325" s="161" t="s">
        <v>137</v>
      </c>
      <c r="H325" s="149" t="s">
        <v>0</v>
      </c>
      <c r="I325" s="149" t="s">
        <v>138</v>
      </c>
      <c r="J325" s="161" t="s">
        <v>0</v>
      </c>
      <c r="K325" s="149" t="s">
        <v>111</v>
      </c>
      <c r="L325" s="149" t="s">
        <v>38</v>
      </c>
      <c r="M325" s="149" t="s">
        <v>42</v>
      </c>
      <c r="N325" s="149">
        <v>3500.0</v>
      </c>
      <c r="O325" s="149" t="s">
        <v>28</v>
      </c>
      <c r="P325" s="150"/>
      <c r="Q325" s="149">
        <f>IFERROR(SUMPRODUCT((Price_Catalogue_Indexation!$O$5:$AS$5=Fichier_de_calcul!Q$4)*(Price_Catalogue_Indexation!$O$6:$AS$6=Fichier_de_calcul!$L325)*(Price_Catalogue_Indexation!$O$7:$AS$7=Fichier_de_calcul!$M325)*(Price_Catalogue_Indexation!$A$14:$A$219=Fichier_de_calcul!$O325)*(Price_Catalogue_Indexation!$C$14:$C$219=Fichier_de_calcul!$N325)*(Price_Catalogue_Indexation!$O$14:$AS$219)),0)</f>
        <v>43056.18596</v>
      </c>
      <c r="R325" s="149">
        <f>IFERROR(SUMPRODUCT((Price_Catalogue_Indexation!$O$5:$AS$5=Fichier_de_calcul!R$4)*(Price_Catalogue_Indexation!$O$6:$AS$6=Fichier_de_calcul!$L325)*(Price_Catalogue_Indexation!$O$7:$AS$7=Fichier_de_calcul!$M325)*(Price_Catalogue_Indexation!$A$14:$A$219=Fichier_de_calcul!$O325)*(Price_Catalogue_Indexation!$C$14:$C$219=Fichier_de_calcul!$N325)*(Price_Catalogue_Indexation!$O$14:$AS$219)),0)</f>
        <v>338121.8782</v>
      </c>
      <c r="S325" s="149">
        <f>IFERROR(SUMPRODUCT((Price_Catalogue_Indexation!$O$5:$AS$5=Fichier_de_calcul!S$4)*(Price_Catalogue_Indexation!$O$6:$AS$6=Fichier_de_calcul!$L325)*(Price_Catalogue_Indexation!$O$7:$AS$7=Fichier_de_calcul!$M325)*(Price_Catalogue_Indexation!$A$14:$A$219=Fichier_de_calcul!$O325)*(Price_Catalogue_Indexation!$C$14:$C$219=Fichier_de_calcul!$N325)*(Price_Catalogue_Indexation!$O$14:$AS$219)),0)</f>
        <v>213900.9448</v>
      </c>
      <c r="T325" s="150"/>
      <c r="U325" s="149">
        <f>IF(E325="YES",'Autres_hypothèses'!$E$3,0)</f>
        <v>26225.58067</v>
      </c>
      <c r="V325" s="149">
        <f>IF(J325="YES",'Autres_hypothèses'!$E$4,0)</f>
        <v>75000</v>
      </c>
      <c r="W325" s="149"/>
      <c r="X325" s="151">
        <f>S325*Facture_pour_Orange!$K$142+Fichier_de_calcul!Q325*Facture_pour_Orange!$K$144+Fichier_de_calcul!U325*Facture_pour_Orange!$K$172</f>
        <v>-15995.36277</v>
      </c>
      <c r="Y325" s="152"/>
      <c r="Z325" s="151">
        <f t="shared" si="2"/>
        <v>680309.2269</v>
      </c>
      <c r="AA325" s="149">
        <f t="shared" si="3"/>
        <v>122455.6608</v>
      </c>
      <c r="AB325" s="149">
        <f t="shared" si="4"/>
        <v>802764.8877</v>
      </c>
      <c r="AC325" s="150"/>
      <c r="AD325" s="153"/>
      <c r="AE325" s="154"/>
      <c r="AF325" s="155"/>
      <c r="AG325" s="155"/>
      <c r="AH325" s="167"/>
      <c r="AI325" s="155">
        <v>43708.0</v>
      </c>
      <c r="AJ325" s="155">
        <v>43704.0</v>
      </c>
      <c r="AK325" s="170">
        <v>0.16666666666666666</v>
      </c>
      <c r="AL325" s="155">
        <v>43769.0</v>
      </c>
      <c r="AM325" s="162">
        <v>1.0</v>
      </c>
      <c r="AN325" s="155">
        <v>43830.0</v>
      </c>
      <c r="AO325" s="158"/>
      <c r="AP325" s="158"/>
      <c r="AQ325" s="158"/>
      <c r="AR325" s="152"/>
      <c r="AS325" s="152"/>
      <c r="AT325" s="152"/>
      <c r="AU325" s="152"/>
      <c r="AV325" s="152"/>
      <c r="AW325" s="152"/>
      <c r="AX325" s="152"/>
      <c r="AY325" s="152"/>
      <c r="AZ325" s="152"/>
      <c r="BA325" s="152"/>
      <c r="BB325" s="152"/>
      <c r="BC325" s="152"/>
      <c r="BD325" s="152"/>
      <c r="BE325" s="152"/>
      <c r="BF325" s="152"/>
      <c r="BG325" s="152"/>
      <c r="BH325" s="152"/>
      <c r="BI325" s="152"/>
      <c r="BJ325" s="152"/>
      <c r="BK325" s="152"/>
    </row>
    <row r="326" ht="10.5" customHeight="1">
      <c r="A326" s="144">
        <v>322.0</v>
      </c>
      <c r="B326" s="144" t="s">
        <v>1035</v>
      </c>
      <c r="C326" s="144" t="s">
        <v>1036</v>
      </c>
      <c r="D326" s="159" t="s">
        <v>1037</v>
      </c>
      <c r="E326" s="146" t="s">
        <v>0</v>
      </c>
      <c r="F326" s="147"/>
      <c r="G326" s="161" t="s">
        <v>137</v>
      </c>
      <c r="H326" s="149" t="s">
        <v>0</v>
      </c>
      <c r="I326" s="149" t="s">
        <v>138</v>
      </c>
      <c r="J326" s="161" t="s">
        <v>0</v>
      </c>
      <c r="K326" s="149" t="s">
        <v>111</v>
      </c>
      <c r="L326" s="149" t="s">
        <v>38</v>
      </c>
      <c r="M326" s="149" t="s">
        <v>42</v>
      </c>
      <c r="N326" s="149">
        <v>3500.0</v>
      </c>
      <c r="O326" s="149" t="s">
        <v>27</v>
      </c>
      <c r="P326" s="150"/>
      <c r="Q326" s="149">
        <f>IFERROR(SUMPRODUCT((Price_Catalogue_Indexation!$O$5:$AS$5=Fichier_de_calcul!Q$4)*(Price_Catalogue_Indexation!$O$6:$AS$6=Fichier_de_calcul!$L326)*(Price_Catalogue_Indexation!$O$7:$AS$7=Fichier_de_calcul!$M326)*(Price_Catalogue_Indexation!$A$14:$A$219=Fichier_de_calcul!$O326)*(Price_Catalogue_Indexation!$C$14:$C$219=Fichier_de_calcul!$N326)*(Price_Catalogue_Indexation!$O$14:$AS$219)),0)</f>
        <v>43056.18596</v>
      </c>
      <c r="R326" s="149">
        <f>IFERROR(SUMPRODUCT((Price_Catalogue_Indexation!$O$5:$AS$5=Fichier_de_calcul!R$4)*(Price_Catalogue_Indexation!$O$6:$AS$6=Fichier_de_calcul!$L326)*(Price_Catalogue_Indexation!$O$7:$AS$7=Fichier_de_calcul!$M326)*(Price_Catalogue_Indexation!$A$14:$A$219=Fichier_de_calcul!$O326)*(Price_Catalogue_Indexation!$C$14:$C$219=Fichier_de_calcul!$N326)*(Price_Catalogue_Indexation!$O$14:$AS$219)),0)</f>
        <v>259992.2136</v>
      </c>
      <c r="S326" s="149">
        <f>IFERROR(SUMPRODUCT((Price_Catalogue_Indexation!$O$5:$AS$5=Fichier_de_calcul!S$4)*(Price_Catalogue_Indexation!$O$6:$AS$6=Fichier_de_calcul!$L326)*(Price_Catalogue_Indexation!$O$7:$AS$7=Fichier_de_calcul!$M326)*(Price_Catalogue_Indexation!$A$14:$A$219=Fichier_de_calcul!$O326)*(Price_Catalogue_Indexation!$C$14:$C$219=Fichier_de_calcul!$N326)*(Price_Catalogue_Indexation!$O$14:$AS$219)),0)</f>
        <v>182873.6642</v>
      </c>
      <c r="T326" s="150"/>
      <c r="U326" s="149">
        <f>IF(E326="YES",'Autres_hypothèses'!$E$3,0)</f>
        <v>26225.58067</v>
      </c>
      <c r="V326" s="149">
        <f>IF(J326="YES",'Autres_hypothèses'!$E$4,0)</f>
        <v>75000</v>
      </c>
      <c r="W326" s="149"/>
      <c r="X326" s="151">
        <f>S326*Facture_pour_Orange!$K$142+Fichier_de_calcul!Q326*Facture_pour_Orange!$K$144+Fichier_de_calcul!U326*Facture_pour_Orange!$K$172</f>
        <v>-15685.08997</v>
      </c>
      <c r="Y326" s="152"/>
      <c r="Z326" s="151">
        <f t="shared" si="2"/>
        <v>571462.5545</v>
      </c>
      <c r="AA326" s="149">
        <f t="shared" si="3"/>
        <v>102863.2598</v>
      </c>
      <c r="AB326" s="149">
        <f t="shared" si="4"/>
        <v>674325.8143</v>
      </c>
      <c r="AC326" s="150"/>
      <c r="AD326" s="153"/>
      <c r="AE326" s="154"/>
      <c r="AF326" s="155"/>
      <c r="AG326" s="155"/>
      <c r="AH326" s="161"/>
      <c r="AI326" s="155"/>
      <c r="AJ326" s="155">
        <v>43706.0</v>
      </c>
      <c r="AK326" s="169">
        <v>0.1</v>
      </c>
      <c r="AL326" s="155">
        <v>43862.0</v>
      </c>
      <c r="AM326" s="162">
        <v>1.0</v>
      </c>
      <c r="AN326" s="155">
        <v>43890.0</v>
      </c>
      <c r="AO326" s="158"/>
      <c r="AP326" s="158"/>
      <c r="AQ326" s="158"/>
      <c r="AR326" s="152"/>
      <c r="AS326" s="152"/>
      <c r="AT326" s="152"/>
      <c r="AU326" s="152"/>
      <c r="AV326" s="152"/>
      <c r="AW326" s="152"/>
      <c r="AX326" s="152"/>
      <c r="AY326" s="152"/>
      <c r="AZ326" s="152"/>
      <c r="BA326" s="152"/>
      <c r="BB326" s="152"/>
      <c r="BC326" s="152"/>
      <c r="BD326" s="152"/>
      <c r="BE326" s="152"/>
      <c r="BF326" s="152"/>
      <c r="BG326" s="152"/>
      <c r="BH326" s="152"/>
      <c r="BI326" s="152"/>
      <c r="BJ326" s="152"/>
      <c r="BK326" s="152"/>
    </row>
    <row r="327" ht="10.5" customHeight="1">
      <c r="A327" s="144">
        <v>323.0</v>
      </c>
      <c r="B327" s="144" t="s">
        <v>1038</v>
      </c>
      <c r="C327" s="144" t="s">
        <v>1039</v>
      </c>
      <c r="D327" s="145" t="s">
        <v>1040</v>
      </c>
      <c r="E327" s="146" t="s">
        <v>0</v>
      </c>
      <c r="F327" s="147"/>
      <c r="G327" s="161" t="s">
        <v>137</v>
      </c>
      <c r="H327" s="149" t="s">
        <v>0</v>
      </c>
      <c r="I327" s="149" t="s">
        <v>138</v>
      </c>
      <c r="J327" s="161" t="s">
        <v>0</v>
      </c>
      <c r="K327" s="149" t="s">
        <v>111</v>
      </c>
      <c r="L327" s="149" t="s">
        <v>38</v>
      </c>
      <c r="M327" s="149" t="s">
        <v>42</v>
      </c>
      <c r="N327" s="149">
        <v>3500.0</v>
      </c>
      <c r="O327" s="149" t="s">
        <v>27</v>
      </c>
      <c r="P327" s="150"/>
      <c r="Q327" s="149">
        <f>IFERROR(SUMPRODUCT((Price_Catalogue_Indexation!$O$5:$AS$5=Fichier_de_calcul!Q$4)*(Price_Catalogue_Indexation!$O$6:$AS$6=Fichier_de_calcul!$L327)*(Price_Catalogue_Indexation!$O$7:$AS$7=Fichier_de_calcul!$M327)*(Price_Catalogue_Indexation!$A$14:$A$219=Fichier_de_calcul!$O327)*(Price_Catalogue_Indexation!$C$14:$C$219=Fichier_de_calcul!$N327)*(Price_Catalogue_Indexation!$O$14:$AS$219)),0)</f>
        <v>43056.18596</v>
      </c>
      <c r="R327" s="149">
        <f>IFERROR(SUMPRODUCT((Price_Catalogue_Indexation!$O$5:$AS$5=Fichier_de_calcul!R$4)*(Price_Catalogue_Indexation!$O$6:$AS$6=Fichier_de_calcul!$L327)*(Price_Catalogue_Indexation!$O$7:$AS$7=Fichier_de_calcul!$M327)*(Price_Catalogue_Indexation!$A$14:$A$219=Fichier_de_calcul!$O327)*(Price_Catalogue_Indexation!$C$14:$C$219=Fichier_de_calcul!$N327)*(Price_Catalogue_Indexation!$O$14:$AS$219)),0)</f>
        <v>259992.2136</v>
      </c>
      <c r="S327" s="149">
        <f>IFERROR(SUMPRODUCT((Price_Catalogue_Indexation!$O$5:$AS$5=Fichier_de_calcul!S$4)*(Price_Catalogue_Indexation!$O$6:$AS$6=Fichier_de_calcul!$L327)*(Price_Catalogue_Indexation!$O$7:$AS$7=Fichier_de_calcul!$M327)*(Price_Catalogue_Indexation!$A$14:$A$219=Fichier_de_calcul!$O327)*(Price_Catalogue_Indexation!$C$14:$C$219=Fichier_de_calcul!$N327)*(Price_Catalogue_Indexation!$O$14:$AS$219)),0)</f>
        <v>182873.6642</v>
      </c>
      <c r="T327" s="150"/>
      <c r="U327" s="149">
        <f>IF(E327="YES",'Autres_hypothèses'!$E$3,0)</f>
        <v>26225.58067</v>
      </c>
      <c r="V327" s="149">
        <f>IF(J327="YES",'Autres_hypothèses'!$E$4,0)</f>
        <v>75000</v>
      </c>
      <c r="W327" s="149"/>
      <c r="X327" s="151">
        <f>S327*Facture_pour_Orange!$K$142+Fichier_de_calcul!Q327*Facture_pour_Orange!$K$144+Fichier_de_calcul!U327*Facture_pour_Orange!$K$172</f>
        <v>-15685.08997</v>
      </c>
      <c r="Y327" s="152"/>
      <c r="Z327" s="151">
        <f t="shared" si="2"/>
        <v>571462.5545</v>
      </c>
      <c r="AA327" s="149">
        <f t="shared" si="3"/>
        <v>102863.2598</v>
      </c>
      <c r="AB327" s="149">
        <f t="shared" si="4"/>
        <v>674325.8143</v>
      </c>
      <c r="AC327" s="150"/>
      <c r="AD327" s="153"/>
      <c r="AE327" s="154"/>
      <c r="AF327" s="155">
        <v>43769.0</v>
      </c>
      <c r="AG327" s="155"/>
      <c r="AH327" s="175"/>
      <c r="AI327" s="155"/>
      <c r="AJ327" s="155">
        <v>43706.0</v>
      </c>
      <c r="AK327" s="176">
        <v>2.1</v>
      </c>
      <c r="AL327" s="155"/>
      <c r="AM327" s="162">
        <v>1.0</v>
      </c>
      <c r="AN327" s="155">
        <v>43830.0</v>
      </c>
      <c r="AO327" s="158"/>
      <c r="AP327" s="158"/>
      <c r="AQ327" s="158"/>
      <c r="AR327" s="152"/>
      <c r="AS327" s="152"/>
      <c r="AT327" s="152"/>
      <c r="AU327" s="152"/>
      <c r="AV327" s="152"/>
      <c r="AW327" s="152"/>
      <c r="AX327" s="152"/>
      <c r="AY327" s="152"/>
      <c r="AZ327" s="152"/>
      <c r="BA327" s="152"/>
      <c r="BB327" s="152"/>
      <c r="BC327" s="152"/>
      <c r="BD327" s="152"/>
      <c r="BE327" s="152"/>
      <c r="BF327" s="152"/>
      <c r="BG327" s="152"/>
      <c r="BH327" s="152"/>
      <c r="BI327" s="152"/>
      <c r="BJ327" s="152"/>
      <c r="BK327" s="152"/>
    </row>
    <row r="328" ht="10.5" customHeight="1">
      <c r="A328" s="144">
        <v>324.0</v>
      </c>
      <c r="B328" s="144" t="s">
        <v>1041</v>
      </c>
      <c r="C328" s="144" t="s">
        <v>1042</v>
      </c>
      <c r="D328" s="159" t="s">
        <v>1043</v>
      </c>
      <c r="E328" s="146" t="s">
        <v>0</v>
      </c>
      <c r="F328" s="147"/>
      <c r="G328" s="161" t="s">
        <v>137</v>
      </c>
      <c r="H328" s="149" t="s">
        <v>0</v>
      </c>
      <c r="I328" s="149" t="s">
        <v>138</v>
      </c>
      <c r="J328" s="161" t="s">
        <v>0</v>
      </c>
      <c r="K328" s="149" t="s">
        <v>111</v>
      </c>
      <c r="L328" s="149" t="s">
        <v>38</v>
      </c>
      <c r="M328" s="149" t="s">
        <v>42</v>
      </c>
      <c r="N328" s="149">
        <v>3500.0</v>
      </c>
      <c r="O328" s="149" t="s">
        <v>27</v>
      </c>
      <c r="P328" s="150"/>
      <c r="Q328" s="149">
        <f>IFERROR(SUMPRODUCT((Price_Catalogue_Indexation!$O$5:$AS$5=Fichier_de_calcul!Q$4)*(Price_Catalogue_Indexation!$O$6:$AS$6=Fichier_de_calcul!$L328)*(Price_Catalogue_Indexation!$O$7:$AS$7=Fichier_de_calcul!$M328)*(Price_Catalogue_Indexation!$A$14:$A$219=Fichier_de_calcul!$O328)*(Price_Catalogue_Indexation!$C$14:$C$219=Fichier_de_calcul!$N328)*(Price_Catalogue_Indexation!$O$14:$AS$219)),0)</f>
        <v>43056.18596</v>
      </c>
      <c r="R328" s="149">
        <f>IFERROR(SUMPRODUCT((Price_Catalogue_Indexation!$O$5:$AS$5=Fichier_de_calcul!R$4)*(Price_Catalogue_Indexation!$O$6:$AS$6=Fichier_de_calcul!$L328)*(Price_Catalogue_Indexation!$O$7:$AS$7=Fichier_de_calcul!$M328)*(Price_Catalogue_Indexation!$A$14:$A$219=Fichier_de_calcul!$O328)*(Price_Catalogue_Indexation!$C$14:$C$219=Fichier_de_calcul!$N328)*(Price_Catalogue_Indexation!$O$14:$AS$219)),0)</f>
        <v>259992.2136</v>
      </c>
      <c r="S328" s="149">
        <f>IFERROR(SUMPRODUCT((Price_Catalogue_Indexation!$O$5:$AS$5=Fichier_de_calcul!S$4)*(Price_Catalogue_Indexation!$O$6:$AS$6=Fichier_de_calcul!$L328)*(Price_Catalogue_Indexation!$O$7:$AS$7=Fichier_de_calcul!$M328)*(Price_Catalogue_Indexation!$A$14:$A$219=Fichier_de_calcul!$O328)*(Price_Catalogue_Indexation!$C$14:$C$219=Fichier_de_calcul!$N328)*(Price_Catalogue_Indexation!$O$14:$AS$219)),0)</f>
        <v>182873.6642</v>
      </c>
      <c r="T328" s="150"/>
      <c r="U328" s="149">
        <f>IF(E328="YES",'Autres_hypothèses'!$E$3,0)</f>
        <v>26225.58067</v>
      </c>
      <c r="V328" s="149">
        <f>IF(J328="YES",'Autres_hypothèses'!$E$4,0)</f>
        <v>75000</v>
      </c>
      <c r="W328" s="149"/>
      <c r="X328" s="151">
        <f>S328*Facture_pour_Orange!$K$142+Fichier_de_calcul!Q328*Facture_pour_Orange!$K$144+Fichier_de_calcul!U328*Facture_pour_Orange!$K$172</f>
        <v>-15685.08997</v>
      </c>
      <c r="Y328" s="152"/>
      <c r="Z328" s="151">
        <f t="shared" si="2"/>
        <v>571462.5545</v>
      </c>
      <c r="AA328" s="149">
        <f t="shared" si="3"/>
        <v>102863.2598</v>
      </c>
      <c r="AB328" s="149">
        <f t="shared" si="4"/>
        <v>674325.8143</v>
      </c>
      <c r="AC328" s="150"/>
      <c r="AD328" s="153"/>
      <c r="AE328" s="154"/>
      <c r="AF328" s="155"/>
      <c r="AG328" s="155"/>
      <c r="AH328" s="167"/>
      <c r="AI328" s="155"/>
      <c r="AJ328" s="155">
        <v>43706.0</v>
      </c>
      <c r="AK328" s="169">
        <v>0.1</v>
      </c>
      <c r="AL328" s="155"/>
      <c r="AM328" s="162">
        <v>1.0</v>
      </c>
      <c r="AN328" s="155">
        <v>43830.0</v>
      </c>
      <c r="AO328" s="158"/>
      <c r="AP328" s="158"/>
      <c r="AQ328" s="158"/>
      <c r="AR328" s="152"/>
      <c r="AS328" s="152"/>
      <c r="AT328" s="152"/>
      <c r="AU328" s="152"/>
      <c r="AV328" s="152"/>
      <c r="AW328" s="152"/>
      <c r="AX328" s="152"/>
      <c r="AY328" s="152"/>
      <c r="AZ328" s="152"/>
      <c r="BA328" s="152"/>
      <c r="BB328" s="152"/>
      <c r="BC328" s="152"/>
      <c r="BD328" s="152"/>
      <c r="BE328" s="152"/>
      <c r="BF328" s="152"/>
      <c r="BG328" s="152"/>
      <c r="BH328" s="152"/>
      <c r="BI328" s="152"/>
      <c r="BJ328" s="152"/>
      <c r="BK328" s="152"/>
    </row>
    <row r="329" ht="10.5" customHeight="1">
      <c r="A329" s="144">
        <v>325.0</v>
      </c>
      <c r="B329" s="144" t="s">
        <v>1044</v>
      </c>
      <c r="C329" s="144" t="s">
        <v>1045</v>
      </c>
      <c r="D329" s="159" t="s">
        <v>1046</v>
      </c>
      <c r="E329" s="146" t="s">
        <v>0</v>
      </c>
      <c r="F329" s="147"/>
      <c r="G329" s="161" t="s">
        <v>137</v>
      </c>
      <c r="H329" s="149" t="s">
        <v>0</v>
      </c>
      <c r="I329" s="149" t="s">
        <v>138</v>
      </c>
      <c r="J329" s="161" t="s">
        <v>0</v>
      </c>
      <c r="K329" s="149" t="s">
        <v>111</v>
      </c>
      <c r="L329" s="149" t="s">
        <v>38</v>
      </c>
      <c r="M329" s="149" t="s">
        <v>42</v>
      </c>
      <c r="N329" s="149">
        <v>3500.0</v>
      </c>
      <c r="O329" s="149" t="s">
        <v>27</v>
      </c>
      <c r="P329" s="150"/>
      <c r="Q329" s="149">
        <f>IFERROR(SUMPRODUCT((Price_Catalogue_Indexation!$O$5:$AS$5=Fichier_de_calcul!Q$4)*(Price_Catalogue_Indexation!$O$6:$AS$6=Fichier_de_calcul!$L329)*(Price_Catalogue_Indexation!$O$7:$AS$7=Fichier_de_calcul!$M329)*(Price_Catalogue_Indexation!$A$14:$A$219=Fichier_de_calcul!$O329)*(Price_Catalogue_Indexation!$C$14:$C$219=Fichier_de_calcul!$N329)*(Price_Catalogue_Indexation!$O$14:$AS$219)),0)</f>
        <v>43056.18596</v>
      </c>
      <c r="R329" s="149">
        <f>IFERROR(SUMPRODUCT((Price_Catalogue_Indexation!$O$5:$AS$5=Fichier_de_calcul!R$4)*(Price_Catalogue_Indexation!$O$6:$AS$6=Fichier_de_calcul!$L329)*(Price_Catalogue_Indexation!$O$7:$AS$7=Fichier_de_calcul!$M329)*(Price_Catalogue_Indexation!$A$14:$A$219=Fichier_de_calcul!$O329)*(Price_Catalogue_Indexation!$C$14:$C$219=Fichier_de_calcul!$N329)*(Price_Catalogue_Indexation!$O$14:$AS$219)),0)</f>
        <v>259992.2136</v>
      </c>
      <c r="S329" s="149">
        <f>IFERROR(SUMPRODUCT((Price_Catalogue_Indexation!$O$5:$AS$5=Fichier_de_calcul!S$4)*(Price_Catalogue_Indexation!$O$6:$AS$6=Fichier_de_calcul!$L329)*(Price_Catalogue_Indexation!$O$7:$AS$7=Fichier_de_calcul!$M329)*(Price_Catalogue_Indexation!$A$14:$A$219=Fichier_de_calcul!$O329)*(Price_Catalogue_Indexation!$C$14:$C$219=Fichier_de_calcul!$N329)*(Price_Catalogue_Indexation!$O$14:$AS$219)),0)</f>
        <v>182873.6642</v>
      </c>
      <c r="T329" s="150"/>
      <c r="U329" s="149">
        <f>IF(E329="YES",'Autres_hypothèses'!$E$3,0)</f>
        <v>26225.58067</v>
      </c>
      <c r="V329" s="149">
        <f>IF(J329="YES",'Autres_hypothèses'!$E$4,0)</f>
        <v>75000</v>
      </c>
      <c r="W329" s="149"/>
      <c r="X329" s="151">
        <f>S329*Facture_pour_Orange!$K$142+Fichier_de_calcul!Q329*Facture_pour_Orange!$K$144+Fichier_de_calcul!U329*Facture_pour_Orange!$K$172</f>
        <v>-15685.08997</v>
      </c>
      <c r="Y329" s="152"/>
      <c r="Z329" s="151">
        <f t="shared" si="2"/>
        <v>571462.5545</v>
      </c>
      <c r="AA329" s="149">
        <f t="shared" si="3"/>
        <v>102863.2598</v>
      </c>
      <c r="AB329" s="149">
        <f t="shared" si="4"/>
        <v>674325.8143</v>
      </c>
      <c r="AC329" s="150"/>
      <c r="AD329" s="153"/>
      <c r="AE329" s="154"/>
      <c r="AF329" s="155"/>
      <c r="AG329" s="155"/>
      <c r="AH329" s="167"/>
      <c r="AI329" s="155">
        <v>43708.0</v>
      </c>
      <c r="AJ329" s="155">
        <v>43706.0</v>
      </c>
      <c r="AK329" s="169">
        <v>0.1</v>
      </c>
      <c r="AL329" s="155">
        <v>43773.0</v>
      </c>
      <c r="AM329" s="162">
        <v>1.0</v>
      </c>
      <c r="AN329" s="155">
        <v>43830.0</v>
      </c>
      <c r="AO329" s="158"/>
      <c r="AP329" s="158"/>
      <c r="AQ329" s="158"/>
      <c r="AR329" s="152"/>
      <c r="AS329" s="152"/>
      <c r="AT329" s="152"/>
      <c r="AU329" s="152"/>
      <c r="AV329" s="152"/>
      <c r="AW329" s="152"/>
      <c r="AX329" s="152"/>
      <c r="AY329" s="152"/>
      <c r="AZ329" s="152"/>
      <c r="BA329" s="152"/>
      <c r="BB329" s="152"/>
      <c r="BC329" s="152"/>
      <c r="BD329" s="152"/>
      <c r="BE329" s="152"/>
      <c r="BF329" s="152"/>
      <c r="BG329" s="152"/>
      <c r="BH329" s="152"/>
      <c r="BI329" s="152"/>
      <c r="BJ329" s="152"/>
      <c r="BK329" s="152"/>
    </row>
    <row r="330" ht="10.5" customHeight="1">
      <c r="A330" s="144">
        <v>326.0</v>
      </c>
      <c r="B330" s="144" t="s">
        <v>1047</v>
      </c>
      <c r="C330" s="144" t="s">
        <v>1048</v>
      </c>
      <c r="D330" s="145" t="s">
        <v>1049</v>
      </c>
      <c r="E330" s="146" t="s">
        <v>0</v>
      </c>
      <c r="F330" s="147"/>
      <c r="G330" s="161" t="s">
        <v>137</v>
      </c>
      <c r="H330" s="149" t="s">
        <v>0</v>
      </c>
      <c r="I330" s="149" t="s">
        <v>138</v>
      </c>
      <c r="J330" s="161" t="s">
        <v>0</v>
      </c>
      <c r="K330" s="149" t="s">
        <v>111</v>
      </c>
      <c r="L330" s="149" t="s">
        <v>38</v>
      </c>
      <c r="M330" s="149" t="s">
        <v>42</v>
      </c>
      <c r="N330" s="149">
        <v>3500.0</v>
      </c>
      <c r="O330" s="149" t="s">
        <v>27</v>
      </c>
      <c r="P330" s="150"/>
      <c r="Q330" s="149">
        <f>IFERROR(SUMPRODUCT((Price_Catalogue_Indexation!$O$5:$AS$5=Fichier_de_calcul!Q$4)*(Price_Catalogue_Indexation!$O$6:$AS$6=Fichier_de_calcul!$L330)*(Price_Catalogue_Indexation!$O$7:$AS$7=Fichier_de_calcul!$M330)*(Price_Catalogue_Indexation!$A$14:$A$219=Fichier_de_calcul!$O330)*(Price_Catalogue_Indexation!$C$14:$C$219=Fichier_de_calcul!$N330)*(Price_Catalogue_Indexation!$O$14:$AS$219)),0)</f>
        <v>43056.18596</v>
      </c>
      <c r="R330" s="149">
        <f>IFERROR(SUMPRODUCT((Price_Catalogue_Indexation!$O$5:$AS$5=Fichier_de_calcul!R$4)*(Price_Catalogue_Indexation!$O$6:$AS$6=Fichier_de_calcul!$L330)*(Price_Catalogue_Indexation!$O$7:$AS$7=Fichier_de_calcul!$M330)*(Price_Catalogue_Indexation!$A$14:$A$219=Fichier_de_calcul!$O330)*(Price_Catalogue_Indexation!$C$14:$C$219=Fichier_de_calcul!$N330)*(Price_Catalogue_Indexation!$O$14:$AS$219)),0)</f>
        <v>259992.2136</v>
      </c>
      <c r="S330" s="149">
        <f>IFERROR(SUMPRODUCT((Price_Catalogue_Indexation!$O$5:$AS$5=Fichier_de_calcul!S$4)*(Price_Catalogue_Indexation!$O$6:$AS$6=Fichier_de_calcul!$L330)*(Price_Catalogue_Indexation!$O$7:$AS$7=Fichier_de_calcul!$M330)*(Price_Catalogue_Indexation!$A$14:$A$219=Fichier_de_calcul!$O330)*(Price_Catalogue_Indexation!$C$14:$C$219=Fichier_de_calcul!$N330)*(Price_Catalogue_Indexation!$O$14:$AS$219)),0)</f>
        <v>182873.6642</v>
      </c>
      <c r="T330" s="150"/>
      <c r="U330" s="149">
        <f>IF(E330="YES",'Autres_hypothèses'!$E$3,0)</f>
        <v>26225.58067</v>
      </c>
      <c r="V330" s="149">
        <f>IF(J330="YES",'Autres_hypothèses'!$E$4,0)</f>
        <v>75000</v>
      </c>
      <c r="W330" s="149"/>
      <c r="X330" s="151">
        <f>S330*Facture_pour_Orange!$K$142+Fichier_de_calcul!Q330*Facture_pour_Orange!$K$144+Fichier_de_calcul!U330*Facture_pour_Orange!$K$172</f>
        <v>-15685.08997</v>
      </c>
      <c r="Y330" s="152"/>
      <c r="Z330" s="151">
        <f t="shared" si="2"/>
        <v>571462.5545</v>
      </c>
      <c r="AA330" s="149">
        <f t="shared" si="3"/>
        <v>102863.2598</v>
      </c>
      <c r="AB330" s="149">
        <f t="shared" si="4"/>
        <v>674325.8143</v>
      </c>
      <c r="AC330" s="150"/>
      <c r="AD330" s="153"/>
      <c r="AE330" s="154"/>
      <c r="AF330" s="155"/>
      <c r="AG330" s="155"/>
      <c r="AH330" s="167"/>
      <c r="AI330" s="155"/>
      <c r="AJ330" s="155">
        <v>43705.0</v>
      </c>
      <c r="AK330" s="169">
        <v>0.13333333333333333</v>
      </c>
      <c r="AL330" s="155"/>
      <c r="AM330" s="162">
        <v>1.0</v>
      </c>
      <c r="AN330" s="155">
        <v>43830.0</v>
      </c>
      <c r="AO330" s="158"/>
      <c r="AP330" s="158"/>
      <c r="AQ330" s="158"/>
      <c r="AR330" s="152"/>
      <c r="AS330" s="152"/>
      <c r="AT330" s="152"/>
      <c r="AU330" s="152"/>
      <c r="AV330" s="152"/>
      <c r="AW330" s="152"/>
      <c r="AX330" s="152"/>
      <c r="AY330" s="152"/>
      <c r="AZ330" s="152"/>
      <c r="BA330" s="152"/>
      <c r="BB330" s="152"/>
      <c r="BC330" s="152"/>
      <c r="BD330" s="152"/>
      <c r="BE330" s="152"/>
      <c r="BF330" s="152"/>
      <c r="BG330" s="152"/>
      <c r="BH330" s="152"/>
      <c r="BI330" s="152"/>
      <c r="BJ330" s="152"/>
      <c r="BK330" s="152"/>
    </row>
    <row r="331" ht="10.5" customHeight="1">
      <c r="A331" s="144">
        <v>327.0</v>
      </c>
      <c r="B331" s="144" t="s">
        <v>1050</v>
      </c>
      <c r="C331" s="144" t="s">
        <v>1051</v>
      </c>
      <c r="D331" s="159" t="s">
        <v>1052</v>
      </c>
      <c r="E331" s="146" t="s">
        <v>0</v>
      </c>
      <c r="F331" s="147"/>
      <c r="G331" s="149" t="s">
        <v>102</v>
      </c>
      <c r="H331" s="149"/>
      <c r="I331" s="149" t="s">
        <v>138</v>
      </c>
      <c r="J331" s="161" t="s">
        <v>0</v>
      </c>
      <c r="K331" s="149" t="s">
        <v>111</v>
      </c>
      <c r="L331" s="149" t="s">
        <v>38</v>
      </c>
      <c r="M331" s="149" t="s">
        <v>42</v>
      </c>
      <c r="N331" s="149">
        <v>3000.0</v>
      </c>
      <c r="O331" s="149" t="s">
        <v>30</v>
      </c>
      <c r="P331" s="150"/>
      <c r="Q331" s="149">
        <f>IFERROR(SUMPRODUCT((Price_Catalogue_Indexation!$O$5:$AS$5=Fichier_de_calcul!Q$4)*(Price_Catalogue_Indexation!$O$6:$AS$6=Fichier_de_calcul!$L331)*(Price_Catalogue_Indexation!$O$7:$AS$7=Fichier_de_calcul!$M331)*(Price_Catalogue_Indexation!$A$14:$A$219=Fichier_de_calcul!$O331)*(Price_Catalogue_Indexation!$C$14:$C$219=Fichier_de_calcul!$N331)*(Price_Catalogue_Indexation!$O$14:$AS$219)),0)</f>
        <v>43712.60131</v>
      </c>
      <c r="R331" s="149">
        <f>IFERROR(SUMPRODUCT((Price_Catalogue_Indexation!$O$5:$AS$5=Fichier_de_calcul!R$4)*(Price_Catalogue_Indexation!$O$6:$AS$6=Fichier_de_calcul!$L331)*(Price_Catalogue_Indexation!$O$7:$AS$7=Fichier_de_calcul!$M331)*(Price_Catalogue_Indexation!$A$14:$A$219=Fichier_de_calcul!$O331)*(Price_Catalogue_Indexation!$C$14:$C$219=Fichier_de_calcul!$N331)*(Price_Catalogue_Indexation!$O$14:$AS$219)),0)</f>
        <v>225810.1148</v>
      </c>
      <c r="S331" s="149">
        <f>IFERROR(SUMPRODUCT((Price_Catalogue_Indexation!$O$5:$AS$5=Fichier_de_calcul!S$4)*(Price_Catalogue_Indexation!$O$6:$AS$6=Fichier_de_calcul!$L331)*(Price_Catalogue_Indexation!$O$7:$AS$7=Fichier_de_calcul!$M331)*(Price_Catalogue_Indexation!$A$14:$A$219=Fichier_de_calcul!$O331)*(Price_Catalogue_Indexation!$C$14:$C$219=Fichier_de_calcul!$N331)*(Price_Catalogue_Indexation!$O$14:$AS$219)),0)</f>
        <v>244625.3379</v>
      </c>
      <c r="T331" s="150"/>
      <c r="U331" s="149">
        <f>IF(E331="YES",'Autres_hypothèses'!$E$3,0)</f>
        <v>26225.58067</v>
      </c>
      <c r="V331" s="149">
        <f>IF(J331="YES",'Autres_hypothèses'!$E$4,0)</f>
        <v>75000</v>
      </c>
      <c r="W331" s="149">
        <f t="shared" ref="W331:W356" si="14">-47*655.957</f>
        <v>-30829.979</v>
      </c>
      <c r="X331" s="151">
        <f>S331*Facture_pour_Orange!$K$142+Fichier_de_calcul!Q331*Facture_pour_Orange!$K$144+Fichier_de_calcul!U331*Facture_pour_Orange!$K$172</f>
        <v>-16433.88978</v>
      </c>
      <c r="Y331" s="152"/>
      <c r="Z331" s="151">
        <f t="shared" si="2"/>
        <v>568109.7659</v>
      </c>
      <c r="AA331" s="149">
        <f t="shared" si="3"/>
        <v>102259.7579</v>
      </c>
      <c r="AB331" s="149">
        <f t="shared" si="4"/>
        <v>670369.5238</v>
      </c>
      <c r="AC331" s="150"/>
      <c r="AD331" s="153"/>
      <c r="AE331" s="154"/>
      <c r="AF331" s="155"/>
      <c r="AG331" s="155"/>
      <c r="AH331" s="167"/>
      <c r="AI331" s="155"/>
      <c r="AJ331" s="155"/>
      <c r="AK331" s="169"/>
      <c r="AL331" s="155"/>
      <c r="AM331" s="162">
        <v>1.0</v>
      </c>
      <c r="AN331" s="155"/>
      <c r="AO331" s="158"/>
      <c r="AP331" s="158"/>
      <c r="AQ331" s="158"/>
      <c r="AR331" s="152"/>
      <c r="AS331" s="152"/>
      <c r="AT331" s="152"/>
      <c r="AU331" s="152"/>
      <c r="AV331" s="152"/>
      <c r="AW331" s="152"/>
      <c r="AX331" s="152"/>
      <c r="AY331" s="152"/>
      <c r="AZ331" s="152"/>
      <c r="BA331" s="152"/>
      <c r="BB331" s="152"/>
      <c r="BC331" s="152"/>
      <c r="BD331" s="152"/>
      <c r="BE331" s="152"/>
      <c r="BF331" s="152"/>
      <c r="BG331" s="152"/>
      <c r="BH331" s="152"/>
      <c r="BI331" s="152"/>
      <c r="BJ331" s="152"/>
      <c r="BK331" s="152"/>
    </row>
    <row r="332" ht="10.5" customHeight="1">
      <c r="A332" s="144">
        <v>328.0</v>
      </c>
      <c r="B332" s="144" t="s">
        <v>1053</v>
      </c>
      <c r="C332" s="144" t="s">
        <v>1054</v>
      </c>
      <c r="D332" s="159" t="s">
        <v>1055</v>
      </c>
      <c r="E332" s="146" t="s">
        <v>0</v>
      </c>
      <c r="F332" s="147"/>
      <c r="G332" s="149" t="s">
        <v>102</v>
      </c>
      <c r="H332" s="149"/>
      <c r="I332" s="149" t="s">
        <v>138</v>
      </c>
      <c r="J332" s="161" t="s">
        <v>0</v>
      </c>
      <c r="K332" s="149" t="s">
        <v>111</v>
      </c>
      <c r="L332" s="149" t="s">
        <v>38</v>
      </c>
      <c r="M332" s="149" t="s">
        <v>42</v>
      </c>
      <c r="N332" s="149">
        <v>3000.0</v>
      </c>
      <c r="O332" s="149" t="s">
        <v>27</v>
      </c>
      <c r="P332" s="150"/>
      <c r="Q332" s="149">
        <f>IFERROR(SUMPRODUCT((Price_Catalogue_Indexation!$O$5:$AS$5=Fichier_de_calcul!Q$4)*(Price_Catalogue_Indexation!$O$6:$AS$6=Fichier_de_calcul!$L332)*(Price_Catalogue_Indexation!$O$7:$AS$7=Fichier_de_calcul!$M332)*(Price_Catalogue_Indexation!$A$14:$A$219=Fichier_de_calcul!$O332)*(Price_Catalogue_Indexation!$C$14:$C$219=Fichier_de_calcul!$N332)*(Price_Catalogue_Indexation!$O$14:$AS$219)),0)</f>
        <v>42991.17839</v>
      </c>
      <c r="R332" s="149">
        <f>IFERROR(SUMPRODUCT((Price_Catalogue_Indexation!$O$5:$AS$5=Fichier_de_calcul!R$4)*(Price_Catalogue_Indexation!$O$6:$AS$6=Fichier_de_calcul!$L332)*(Price_Catalogue_Indexation!$O$7:$AS$7=Fichier_de_calcul!$M332)*(Price_Catalogue_Indexation!$A$14:$A$219=Fichier_de_calcul!$O332)*(Price_Catalogue_Indexation!$C$14:$C$219=Fichier_de_calcul!$N332)*(Price_Catalogue_Indexation!$O$14:$AS$219)),0)</f>
        <v>225443.2731</v>
      </c>
      <c r="S332" s="149">
        <f>IFERROR(SUMPRODUCT((Price_Catalogue_Indexation!$O$5:$AS$5=Fichier_de_calcul!S$4)*(Price_Catalogue_Indexation!$O$6:$AS$6=Fichier_de_calcul!$L332)*(Price_Catalogue_Indexation!$O$7:$AS$7=Fichier_de_calcul!$M332)*(Price_Catalogue_Indexation!$A$14:$A$219=Fichier_de_calcul!$O332)*(Price_Catalogue_Indexation!$C$14:$C$219=Fichier_de_calcul!$N332)*(Price_Catalogue_Indexation!$O$14:$AS$219)),0)</f>
        <v>179536.6131</v>
      </c>
      <c r="T332" s="150"/>
      <c r="U332" s="149">
        <f>IF(E332="YES",'Autres_hypothèses'!$E$3,0)</f>
        <v>26225.58067</v>
      </c>
      <c r="V332" s="149">
        <f>IF(J332="YES",'Autres_hypothèses'!$E$4,0)</f>
        <v>75000</v>
      </c>
      <c r="W332" s="149">
        <f t="shared" si="14"/>
        <v>-30829.979</v>
      </c>
      <c r="X332" s="151">
        <f>S332*Facture_pour_Orange!$K$142+Fichier_de_calcul!Q332*Facture_pour_Orange!$K$144+Fichier_de_calcul!U332*Facture_pour_Orange!$K$172</f>
        <v>-15638.71794</v>
      </c>
      <c r="Y332" s="152"/>
      <c r="Z332" s="151">
        <f t="shared" si="2"/>
        <v>502727.9484</v>
      </c>
      <c r="AA332" s="149">
        <f t="shared" si="3"/>
        <v>90491.03071</v>
      </c>
      <c r="AB332" s="149">
        <f t="shared" si="4"/>
        <v>593218.9791</v>
      </c>
      <c r="AC332" s="150"/>
      <c r="AD332" s="153"/>
      <c r="AE332" s="154"/>
      <c r="AF332" s="155"/>
      <c r="AG332" s="155"/>
      <c r="AH332" s="167"/>
      <c r="AI332" s="155"/>
      <c r="AJ332" s="155"/>
      <c r="AK332" s="169"/>
      <c r="AL332" s="155"/>
      <c r="AM332" s="162">
        <v>1.0</v>
      </c>
      <c r="AN332" s="155"/>
      <c r="AO332" s="158"/>
      <c r="AP332" s="158"/>
      <c r="AQ332" s="158"/>
      <c r="AR332" s="152"/>
      <c r="AS332" s="152"/>
      <c r="AT332" s="152"/>
      <c r="AU332" s="152"/>
      <c r="AV332" s="152"/>
      <c r="AW332" s="152"/>
      <c r="AX332" s="152"/>
      <c r="AY332" s="152"/>
      <c r="AZ332" s="152"/>
      <c r="BA332" s="152"/>
      <c r="BB332" s="152"/>
      <c r="BC332" s="152"/>
      <c r="BD332" s="152"/>
      <c r="BE332" s="152"/>
      <c r="BF332" s="152"/>
      <c r="BG332" s="152"/>
      <c r="BH332" s="152"/>
      <c r="BI332" s="152"/>
      <c r="BJ332" s="152"/>
      <c r="BK332" s="152"/>
    </row>
    <row r="333" ht="10.5" customHeight="1">
      <c r="A333" s="144">
        <v>329.0</v>
      </c>
      <c r="B333" s="144" t="s">
        <v>1056</v>
      </c>
      <c r="C333" s="144" t="s">
        <v>1057</v>
      </c>
      <c r="D333" s="145" t="s">
        <v>1058</v>
      </c>
      <c r="E333" s="146" t="s">
        <v>0</v>
      </c>
      <c r="F333" s="147"/>
      <c r="G333" s="149" t="s">
        <v>102</v>
      </c>
      <c r="H333" s="149"/>
      <c r="I333" s="149" t="s">
        <v>138</v>
      </c>
      <c r="J333" s="161" t="s">
        <v>0</v>
      </c>
      <c r="K333" s="149" t="s">
        <v>111</v>
      </c>
      <c r="L333" s="149" t="s">
        <v>38</v>
      </c>
      <c r="M333" s="149" t="s">
        <v>42</v>
      </c>
      <c r="N333" s="149">
        <v>2500.0</v>
      </c>
      <c r="O333" s="149" t="s">
        <v>27</v>
      </c>
      <c r="P333" s="150"/>
      <c r="Q333" s="149">
        <f>IFERROR(SUMPRODUCT((Price_Catalogue_Indexation!$O$5:$AS$5=Fichier_de_calcul!Q$4)*(Price_Catalogue_Indexation!$O$6:$AS$6=Fichier_de_calcul!$L333)*(Price_Catalogue_Indexation!$O$7:$AS$7=Fichier_de_calcul!$M333)*(Price_Catalogue_Indexation!$A$14:$A$219=Fichier_de_calcul!$O333)*(Price_Catalogue_Indexation!$C$14:$C$219=Fichier_de_calcul!$N333)*(Price_Catalogue_Indexation!$O$14:$AS$219)),0)</f>
        <v>42928.13608</v>
      </c>
      <c r="R333" s="149">
        <f>IFERROR(SUMPRODUCT((Price_Catalogue_Indexation!$O$5:$AS$5=Fichier_de_calcul!R$4)*(Price_Catalogue_Indexation!$O$6:$AS$6=Fichier_de_calcul!$L333)*(Price_Catalogue_Indexation!$O$7:$AS$7=Fichier_de_calcul!$M333)*(Price_Catalogue_Indexation!$A$14:$A$219=Fichier_de_calcul!$O333)*(Price_Catalogue_Indexation!$C$14:$C$219=Fichier_de_calcul!$N333)*(Price_Catalogue_Indexation!$O$14:$AS$219)),0)</f>
        <v>190894.3326</v>
      </c>
      <c r="S333" s="149">
        <f>IFERROR(SUMPRODUCT((Price_Catalogue_Indexation!$O$5:$AS$5=Fichier_de_calcul!S$4)*(Price_Catalogue_Indexation!$O$6:$AS$6=Fichier_de_calcul!$L333)*(Price_Catalogue_Indexation!$O$7:$AS$7=Fichier_de_calcul!$M333)*(Price_Catalogue_Indexation!$A$14:$A$219=Fichier_de_calcul!$O333)*(Price_Catalogue_Indexation!$C$14:$C$219=Fichier_de_calcul!$N333)*(Price_Catalogue_Indexation!$O$14:$AS$219)),0)</f>
        <v>173836.6191</v>
      </c>
      <c r="T333" s="150"/>
      <c r="U333" s="149">
        <f>IF(E333="YES",'Autres_hypothèses'!$E$3,0)</f>
        <v>26225.58067</v>
      </c>
      <c r="V333" s="149">
        <f>IF(J333="YES",'Autres_hypothèses'!$E$4,0)</f>
        <v>75000</v>
      </c>
      <c r="W333" s="149">
        <f t="shared" si="14"/>
        <v>-30829.979</v>
      </c>
      <c r="X333" s="151">
        <f>S333*Facture_pour_Orange!$K$142+Fichier_de_calcul!Q333*Facture_pour_Orange!$K$144+Fichier_de_calcul!U333*Facture_pour_Orange!$K$172</f>
        <v>-15569.10954</v>
      </c>
      <c r="Y333" s="152"/>
      <c r="Z333" s="151">
        <f t="shared" si="2"/>
        <v>462485.5799</v>
      </c>
      <c r="AA333" s="149">
        <f t="shared" si="3"/>
        <v>83247.40438</v>
      </c>
      <c r="AB333" s="149">
        <f t="shared" si="4"/>
        <v>545732.9843</v>
      </c>
      <c r="AC333" s="150"/>
      <c r="AD333" s="153"/>
      <c r="AE333" s="154"/>
      <c r="AF333" s="155"/>
      <c r="AG333" s="155"/>
      <c r="AH333" s="167"/>
      <c r="AI333" s="155"/>
      <c r="AJ333" s="155"/>
      <c r="AK333" s="169"/>
      <c r="AL333" s="155"/>
      <c r="AM333" s="162">
        <v>1.0</v>
      </c>
      <c r="AN333" s="155"/>
      <c r="AO333" s="158"/>
      <c r="AP333" s="158"/>
      <c r="AQ333" s="158"/>
      <c r="AR333" s="152"/>
      <c r="AS333" s="152"/>
      <c r="AT333" s="152"/>
      <c r="AU333" s="152"/>
      <c r="AV333" s="152"/>
      <c r="AW333" s="152"/>
      <c r="AX333" s="152"/>
      <c r="AY333" s="152"/>
      <c r="AZ333" s="152"/>
      <c r="BA333" s="152"/>
      <c r="BB333" s="152"/>
      <c r="BC333" s="152"/>
      <c r="BD333" s="152"/>
      <c r="BE333" s="152"/>
      <c r="BF333" s="152"/>
      <c r="BG333" s="152"/>
      <c r="BH333" s="152"/>
      <c r="BI333" s="152"/>
      <c r="BJ333" s="152"/>
      <c r="BK333" s="152"/>
    </row>
    <row r="334" ht="10.5" customHeight="1">
      <c r="A334" s="144">
        <v>330.0</v>
      </c>
      <c r="B334" s="144" t="s">
        <v>1059</v>
      </c>
      <c r="C334" s="144" t="s">
        <v>1060</v>
      </c>
      <c r="D334" s="163" t="s">
        <v>1061</v>
      </c>
      <c r="E334" s="146" t="s">
        <v>0</v>
      </c>
      <c r="F334" s="147"/>
      <c r="G334" s="149" t="s">
        <v>102</v>
      </c>
      <c r="H334" s="149"/>
      <c r="I334" s="149" t="s">
        <v>138</v>
      </c>
      <c r="J334" s="161" t="s">
        <v>0</v>
      </c>
      <c r="K334" s="149" t="s">
        <v>111</v>
      </c>
      <c r="L334" s="149" t="s">
        <v>38</v>
      </c>
      <c r="M334" s="149" t="s">
        <v>42</v>
      </c>
      <c r="N334" s="149">
        <v>4500.0</v>
      </c>
      <c r="O334" s="149" t="s">
        <v>30</v>
      </c>
      <c r="P334" s="150"/>
      <c r="Q334" s="149">
        <f>IFERROR(SUMPRODUCT((Price_Catalogue_Indexation!$O$5:$AS$5=Fichier_de_calcul!Q$4)*(Price_Catalogue_Indexation!$O$6:$AS$6=Fichier_de_calcul!$L334)*(Price_Catalogue_Indexation!$O$7:$AS$7=Fichier_de_calcul!$M334)*(Price_Catalogue_Indexation!$A$14:$A$219=Fichier_de_calcul!$O334)*(Price_Catalogue_Indexation!$C$14:$C$219=Fichier_de_calcul!$N334)*(Price_Catalogue_Indexation!$O$14:$AS$219)),0)</f>
        <v>44216.19419</v>
      </c>
      <c r="R334" s="149">
        <f>IFERROR(SUMPRODUCT((Price_Catalogue_Indexation!$O$5:$AS$5=Fichier_de_calcul!R$4)*(Price_Catalogue_Indexation!$O$6:$AS$6=Fichier_de_calcul!$L334)*(Price_Catalogue_Indexation!$O$7:$AS$7=Fichier_de_calcul!$M334)*(Price_Catalogue_Indexation!$A$14:$A$219=Fichier_de_calcul!$O334)*(Price_Catalogue_Indexation!$C$14:$C$219=Fichier_de_calcul!$N334)*(Price_Catalogue_Indexation!$O$14:$AS$219)),0)</f>
        <v>329456.4107</v>
      </c>
      <c r="S334" s="149">
        <f>IFERROR(SUMPRODUCT((Price_Catalogue_Indexation!$O$5:$AS$5=Fichier_de_calcul!S$4)*(Price_Catalogue_Indexation!$O$6:$AS$6=Fichier_de_calcul!$L334)*(Price_Catalogue_Indexation!$O$7:$AS$7=Fichier_de_calcul!$M334)*(Price_Catalogue_Indexation!$A$14:$A$219=Fichier_de_calcul!$O334)*(Price_Catalogue_Indexation!$C$14:$C$219=Fichier_de_calcul!$N334)*(Price_Catalogue_Indexation!$O$14:$AS$219)),0)</f>
        <v>289605.9786</v>
      </c>
      <c r="T334" s="150"/>
      <c r="U334" s="149">
        <f>IF(E334="YES",'Autres_hypothèses'!$E$3,0)</f>
        <v>26225.58067</v>
      </c>
      <c r="V334" s="149">
        <f>IF(J334="YES",'Autres_hypothèses'!$E$4,0)</f>
        <v>75000</v>
      </c>
      <c r="W334" s="149">
        <f t="shared" si="14"/>
        <v>-30829.979</v>
      </c>
      <c r="X334" s="151">
        <f>S334*Facture_pour_Orange!$K$142+Fichier_de_calcul!Q334*Facture_pour_Orange!$K$144+Fichier_de_calcul!U334*Facture_pour_Orange!$K$172</f>
        <v>-16984.41476</v>
      </c>
      <c r="Y334" s="152"/>
      <c r="Z334" s="151">
        <f t="shared" si="2"/>
        <v>716689.7704</v>
      </c>
      <c r="AA334" s="149">
        <f t="shared" si="3"/>
        <v>129004.1587</v>
      </c>
      <c r="AB334" s="149">
        <f t="shared" si="4"/>
        <v>845693.9291</v>
      </c>
      <c r="AC334" s="150"/>
      <c r="AD334" s="153"/>
      <c r="AE334" s="154"/>
      <c r="AF334" s="155"/>
      <c r="AG334" s="155"/>
      <c r="AH334" s="167"/>
      <c r="AI334" s="155"/>
      <c r="AJ334" s="155"/>
      <c r="AK334" s="169"/>
      <c r="AL334" s="155"/>
      <c r="AM334" s="162">
        <v>1.0</v>
      </c>
      <c r="AN334" s="155"/>
      <c r="AO334" s="158"/>
      <c r="AP334" s="158"/>
      <c r="AQ334" s="158"/>
      <c r="AR334" s="152"/>
      <c r="AS334" s="152"/>
      <c r="AT334" s="152"/>
      <c r="AU334" s="152"/>
      <c r="AV334" s="152"/>
      <c r="AW334" s="152"/>
      <c r="AX334" s="152"/>
      <c r="AY334" s="152"/>
      <c r="AZ334" s="152"/>
      <c r="BA334" s="152"/>
      <c r="BB334" s="152"/>
      <c r="BC334" s="152"/>
      <c r="BD334" s="152"/>
      <c r="BE334" s="152"/>
      <c r="BF334" s="152"/>
      <c r="BG334" s="152"/>
      <c r="BH334" s="152"/>
      <c r="BI334" s="152"/>
      <c r="BJ334" s="152"/>
      <c r="BK334" s="152"/>
    </row>
    <row r="335" ht="10.5" customHeight="1">
      <c r="A335" s="144">
        <v>331.0</v>
      </c>
      <c r="B335" s="144" t="s">
        <v>1062</v>
      </c>
      <c r="C335" s="144" t="s">
        <v>1063</v>
      </c>
      <c r="D335" s="159" t="s">
        <v>1064</v>
      </c>
      <c r="E335" s="146" t="s">
        <v>0</v>
      </c>
      <c r="F335" s="147"/>
      <c r="G335" s="149" t="s">
        <v>102</v>
      </c>
      <c r="H335" s="149"/>
      <c r="I335" s="149" t="s">
        <v>138</v>
      </c>
      <c r="J335" s="161" t="s">
        <v>0</v>
      </c>
      <c r="K335" s="149" t="s">
        <v>111</v>
      </c>
      <c r="L335" s="149" t="s">
        <v>38</v>
      </c>
      <c r="M335" s="149" t="s">
        <v>42</v>
      </c>
      <c r="N335" s="149">
        <v>2500.0</v>
      </c>
      <c r="O335" s="149" t="s">
        <v>30</v>
      </c>
      <c r="P335" s="150"/>
      <c r="Q335" s="149">
        <f>IFERROR(SUMPRODUCT((Price_Catalogue_Indexation!$O$5:$AS$5=Fichier_de_calcul!Q$4)*(Price_Catalogue_Indexation!$O$6:$AS$6=Fichier_de_calcul!$L335)*(Price_Catalogue_Indexation!$O$7:$AS$7=Fichier_de_calcul!$M335)*(Price_Catalogue_Indexation!$A$14:$A$219=Fichier_de_calcul!$O335)*(Price_Catalogue_Indexation!$C$14:$C$219=Fichier_de_calcul!$N335)*(Price_Catalogue_Indexation!$O$14:$AS$219)),0)</f>
        <v>43649.559</v>
      </c>
      <c r="R335" s="149">
        <f>IFERROR(SUMPRODUCT((Price_Catalogue_Indexation!$O$5:$AS$5=Fichier_de_calcul!R$4)*(Price_Catalogue_Indexation!$O$6:$AS$6=Fichier_de_calcul!$L335)*(Price_Catalogue_Indexation!$O$7:$AS$7=Fichier_de_calcul!$M335)*(Price_Catalogue_Indexation!$A$14:$A$219=Fichier_de_calcul!$O335)*(Price_Catalogue_Indexation!$C$14:$C$219=Fichier_de_calcul!$N335)*(Price_Catalogue_Indexation!$O$14:$AS$219)),0)</f>
        <v>191256.5879</v>
      </c>
      <c r="S335" s="149">
        <f>IFERROR(SUMPRODUCT((Price_Catalogue_Indexation!$O$5:$AS$5=Fichier_de_calcul!S$4)*(Price_Catalogue_Indexation!$O$6:$AS$6=Fichier_de_calcul!$L335)*(Price_Catalogue_Indexation!$O$7:$AS$7=Fichier_de_calcul!$M335)*(Price_Catalogue_Indexation!$A$14:$A$219=Fichier_de_calcul!$O335)*(Price_Catalogue_Indexation!$C$14:$C$219=Fichier_de_calcul!$N335)*(Price_Catalogue_Indexation!$O$14:$AS$219)),0)</f>
        <v>238927.1412</v>
      </c>
      <c r="T335" s="150"/>
      <c r="U335" s="149">
        <f>IF(E335="YES",'Autres_hypothèses'!$E$3,0)</f>
        <v>26225.58067</v>
      </c>
      <c r="V335" s="149">
        <f>IF(J335="YES",'Autres_hypothèses'!$E$4,0)</f>
        <v>75000</v>
      </c>
      <c r="W335" s="149">
        <f t="shared" si="14"/>
        <v>-30829.979</v>
      </c>
      <c r="X335" s="151">
        <f>S335*Facture_pour_Orange!$K$142+Fichier_de_calcul!Q335*Facture_pour_Orange!$K$144+Fichier_de_calcul!U335*Facture_pour_Orange!$K$172</f>
        <v>-16364.29935</v>
      </c>
      <c r="Y335" s="152"/>
      <c r="Z335" s="151">
        <f t="shared" si="2"/>
        <v>527864.5904</v>
      </c>
      <c r="AA335" s="149">
        <f t="shared" si="3"/>
        <v>95015.62628</v>
      </c>
      <c r="AB335" s="149">
        <f t="shared" si="4"/>
        <v>622880.2167</v>
      </c>
      <c r="AC335" s="150"/>
      <c r="AD335" s="153"/>
      <c r="AE335" s="154"/>
      <c r="AF335" s="155"/>
      <c r="AG335" s="155"/>
      <c r="AH335" s="167"/>
      <c r="AI335" s="155"/>
      <c r="AJ335" s="155"/>
      <c r="AK335" s="169"/>
      <c r="AL335" s="155"/>
      <c r="AM335" s="162">
        <v>1.0</v>
      </c>
      <c r="AN335" s="155"/>
      <c r="AO335" s="158"/>
      <c r="AP335" s="158"/>
      <c r="AQ335" s="158"/>
      <c r="AR335" s="152"/>
      <c r="AS335" s="152"/>
      <c r="AT335" s="152"/>
      <c r="AU335" s="152"/>
      <c r="AV335" s="152"/>
      <c r="AW335" s="152"/>
      <c r="AX335" s="152"/>
      <c r="AY335" s="152"/>
      <c r="AZ335" s="152"/>
      <c r="BA335" s="152"/>
      <c r="BB335" s="152"/>
      <c r="BC335" s="152"/>
      <c r="BD335" s="152"/>
      <c r="BE335" s="152"/>
      <c r="BF335" s="152"/>
      <c r="BG335" s="152"/>
      <c r="BH335" s="152"/>
      <c r="BI335" s="152"/>
      <c r="BJ335" s="152"/>
      <c r="BK335" s="152"/>
    </row>
    <row r="336" ht="10.5" customHeight="1">
      <c r="A336" s="144">
        <v>332.0</v>
      </c>
      <c r="B336" s="144" t="s">
        <v>1065</v>
      </c>
      <c r="C336" s="144" t="s">
        <v>1066</v>
      </c>
      <c r="D336" s="145" t="s">
        <v>1067</v>
      </c>
      <c r="E336" s="146" t="s">
        <v>0</v>
      </c>
      <c r="F336" s="147"/>
      <c r="G336" s="149" t="s">
        <v>102</v>
      </c>
      <c r="H336" s="149"/>
      <c r="I336" s="149" t="s">
        <v>138</v>
      </c>
      <c r="J336" s="161" t="s">
        <v>0</v>
      </c>
      <c r="K336" s="149" t="s">
        <v>111</v>
      </c>
      <c r="L336" s="149" t="s">
        <v>38</v>
      </c>
      <c r="M336" s="149" t="s">
        <v>42</v>
      </c>
      <c r="N336" s="149">
        <v>3000.0</v>
      </c>
      <c r="O336" s="149" t="s">
        <v>25</v>
      </c>
      <c r="P336" s="150"/>
      <c r="Q336" s="149">
        <f>IFERROR(SUMPRODUCT((Price_Catalogue_Indexation!$O$5:$AS$5=Fichier_de_calcul!Q$4)*(Price_Catalogue_Indexation!$O$6:$AS$6=Fichier_de_calcul!$L336)*(Price_Catalogue_Indexation!$O$7:$AS$7=Fichier_de_calcul!$M336)*(Price_Catalogue_Indexation!$A$14:$A$219=Fichier_de_calcul!$O336)*(Price_Catalogue_Indexation!$C$14:$C$219=Fichier_de_calcul!$N336)*(Price_Catalogue_Indexation!$O$14:$AS$219)),0)</f>
        <v>106689.0876</v>
      </c>
      <c r="R336" s="149">
        <f>IFERROR(SUMPRODUCT((Price_Catalogue_Indexation!$O$5:$AS$5=Fichier_de_calcul!R$4)*(Price_Catalogue_Indexation!$O$6:$AS$6=Fichier_de_calcul!$L336)*(Price_Catalogue_Indexation!$O$7:$AS$7=Fichier_de_calcul!$M336)*(Price_Catalogue_Indexation!$A$14:$A$219=Fichier_de_calcul!$O336)*(Price_Catalogue_Indexation!$C$14:$C$219=Fichier_de_calcul!$N336)*(Price_Catalogue_Indexation!$O$14:$AS$219)),0)</f>
        <v>639276.7177</v>
      </c>
      <c r="S336" s="149">
        <f>IFERROR(SUMPRODUCT((Price_Catalogue_Indexation!$O$5:$AS$5=Fichier_de_calcul!S$4)*(Price_Catalogue_Indexation!$O$6:$AS$6=Fichier_de_calcul!$L336)*(Price_Catalogue_Indexation!$O$7:$AS$7=Fichier_de_calcul!$M336)*(Price_Catalogue_Indexation!$A$14:$A$219=Fichier_de_calcul!$O336)*(Price_Catalogue_Indexation!$C$14:$C$219=Fichier_de_calcul!$N336)*(Price_Catalogue_Indexation!$O$14:$AS$219)),0)</f>
        <v>459831.3879</v>
      </c>
      <c r="T336" s="150"/>
      <c r="U336" s="149">
        <f>IF(E336="YES",'Autres_hypothèses'!$E$3,0)</f>
        <v>26225.58067</v>
      </c>
      <c r="V336" s="149">
        <f>IF(J336="YES",'Autres_hypothèses'!$E$4,0)</f>
        <v>75000</v>
      </c>
      <c r="W336" s="149">
        <f t="shared" si="14"/>
        <v>-30829.979</v>
      </c>
      <c r="X336" s="151">
        <f>S336*Facture_pour_Orange!$K$142+Fichier_de_calcul!Q336*Facture_pour_Orange!$K$144+Fichier_de_calcul!U336*Facture_pour_Orange!$K$172</f>
        <v>-31181.24753</v>
      </c>
      <c r="Y336" s="152"/>
      <c r="Z336" s="151">
        <f t="shared" si="2"/>
        <v>1245011.547</v>
      </c>
      <c r="AA336" s="149">
        <f t="shared" si="3"/>
        <v>224102.0785</v>
      </c>
      <c r="AB336" s="149">
        <f t="shared" si="4"/>
        <v>1469113.626</v>
      </c>
      <c r="AC336" s="150"/>
      <c r="AD336" s="153"/>
      <c r="AE336" s="154"/>
      <c r="AF336" s="155"/>
      <c r="AG336" s="155"/>
      <c r="AH336" s="167"/>
      <c r="AI336" s="155"/>
      <c r="AJ336" s="155"/>
      <c r="AK336" s="169"/>
      <c r="AL336" s="155"/>
      <c r="AM336" s="162">
        <v>1.0</v>
      </c>
      <c r="AN336" s="155"/>
      <c r="AO336" s="158"/>
      <c r="AP336" s="158"/>
      <c r="AQ336" s="158"/>
      <c r="AR336" s="152"/>
      <c r="AS336" s="152"/>
      <c r="AT336" s="152"/>
      <c r="AU336" s="152"/>
      <c r="AV336" s="152"/>
      <c r="AW336" s="152"/>
      <c r="AX336" s="152"/>
      <c r="AY336" s="152"/>
      <c r="AZ336" s="152"/>
      <c r="BA336" s="152"/>
      <c r="BB336" s="152"/>
      <c r="BC336" s="152"/>
      <c r="BD336" s="152"/>
      <c r="BE336" s="152"/>
      <c r="BF336" s="152"/>
      <c r="BG336" s="152"/>
      <c r="BH336" s="152"/>
      <c r="BI336" s="152"/>
      <c r="BJ336" s="152"/>
      <c r="BK336" s="152"/>
    </row>
    <row r="337" ht="10.5" customHeight="1">
      <c r="A337" s="144">
        <v>333.0</v>
      </c>
      <c r="B337" s="144" t="s">
        <v>1068</v>
      </c>
      <c r="C337" s="144" t="s">
        <v>1069</v>
      </c>
      <c r="D337" s="159" t="s">
        <v>1070</v>
      </c>
      <c r="E337" s="146" t="s">
        <v>0</v>
      </c>
      <c r="F337" s="147"/>
      <c r="G337" s="149" t="s">
        <v>102</v>
      </c>
      <c r="H337" s="149"/>
      <c r="I337" s="149" t="s">
        <v>138</v>
      </c>
      <c r="J337" s="161" t="s">
        <v>0</v>
      </c>
      <c r="K337" s="149" t="s">
        <v>111</v>
      </c>
      <c r="L337" s="149" t="s">
        <v>38</v>
      </c>
      <c r="M337" s="149" t="s">
        <v>42</v>
      </c>
      <c r="N337" s="149">
        <v>4500.0</v>
      </c>
      <c r="O337" s="149" t="s">
        <v>30</v>
      </c>
      <c r="P337" s="150"/>
      <c r="Q337" s="149">
        <f>IFERROR(SUMPRODUCT((Price_Catalogue_Indexation!$O$5:$AS$5=Fichier_de_calcul!Q$4)*(Price_Catalogue_Indexation!$O$6:$AS$6=Fichier_de_calcul!$L337)*(Price_Catalogue_Indexation!$O$7:$AS$7=Fichier_de_calcul!$M337)*(Price_Catalogue_Indexation!$A$14:$A$219=Fichier_de_calcul!$O337)*(Price_Catalogue_Indexation!$C$14:$C$219=Fichier_de_calcul!$N337)*(Price_Catalogue_Indexation!$O$14:$AS$219)),0)</f>
        <v>44216.19419</v>
      </c>
      <c r="R337" s="149">
        <f>IFERROR(SUMPRODUCT((Price_Catalogue_Indexation!$O$5:$AS$5=Fichier_de_calcul!R$4)*(Price_Catalogue_Indexation!$O$6:$AS$6=Fichier_de_calcul!$L337)*(Price_Catalogue_Indexation!$O$7:$AS$7=Fichier_de_calcul!$M337)*(Price_Catalogue_Indexation!$A$14:$A$219=Fichier_de_calcul!$O337)*(Price_Catalogue_Indexation!$C$14:$C$219=Fichier_de_calcul!$N337)*(Price_Catalogue_Indexation!$O$14:$AS$219)),0)</f>
        <v>329456.4107</v>
      </c>
      <c r="S337" s="149">
        <f>IFERROR(SUMPRODUCT((Price_Catalogue_Indexation!$O$5:$AS$5=Fichier_de_calcul!S$4)*(Price_Catalogue_Indexation!$O$6:$AS$6=Fichier_de_calcul!$L337)*(Price_Catalogue_Indexation!$O$7:$AS$7=Fichier_de_calcul!$M337)*(Price_Catalogue_Indexation!$A$14:$A$219=Fichier_de_calcul!$O337)*(Price_Catalogue_Indexation!$C$14:$C$219=Fichier_de_calcul!$N337)*(Price_Catalogue_Indexation!$O$14:$AS$219)),0)</f>
        <v>289605.9786</v>
      </c>
      <c r="T337" s="150"/>
      <c r="U337" s="149">
        <f>IF(E337="YES",'Autres_hypothèses'!$E$3,0)</f>
        <v>26225.58067</v>
      </c>
      <c r="V337" s="149">
        <f>IF(J337="YES",'Autres_hypothèses'!$E$4,0)</f>
        <v>75000</v>
      </c>
      <c r="W337" s="149">
        <f t="shared" si="14"/>
        <v>-30829.979</v>
      </c>
      <c r="X337" s="151">
        <f>S337*Facture_pour_Orange!$K$142+Fichier_de_calcul!Q337*Facture_pour_Orange!$K$144+Fichier_de_calcul!U337*Facture_pour_Orange!$K$172</f>
        <v>-16984.41476</v>
      </c>
      <c r="Y337" s="152"/>
      <c r="Z337" s="151">
        <f t="shared" si="2"/>
        <v>716689.7704</v>
      </c>
      <c r="AA337" s="149">
        <f t="shared" si="3"/>
        <v>129004.1587</v>
      </c>
      <c r="AB337" s="149">
        <f t="shared" si="4"/>
        <v>845693.9291</v>
      </c>
      <c r="AC337" s="150"/>
      <c r="AD337" s="153"/>
      <c r="AE337" s="154"/>
      <c r="AF337" s="155"/>
      <c r="AG337" s="155"/>
      <c r="AH337" s="167"/>
      <c r="AI337" s="155"/>
      <c r="AJ337" s="155"/>
      <c r="AK337" s="169"/>
      <c r="AL337" s="155"/>
      <c r="AM337" s="162">
        <v>1.0</v>
      </c>
      <c r="AN337" s="155"/>
      <c r="AO337" s="158"/>
      <c r="AP337" s="158"/>
      <c r="AQ337" s="158"/>
      <c r="AR337" s="152"/>
      <c r="AS337" s="152"/>
      <c r="AT337" s="152"/>
      <c r="AU337" s="152"/>
      <c r="AV337" s="152"/>
      <c r="AW337" s="152"/>
      <c r="AX337" s="152"/>
      <c r="AY337" s="152"/>
      <c r="AZ337" s="152"/>
      <c r="BA337" s="152"/>
      <c r="BB337" s="152"/>
      <c r="BC337" s="152"/>
      <c r="BD337" s="152"/>
      <c r="BE337" s="152"/>
      <c r="BF337" s="152"/>
      <c r="BG337" s="152"/>
      <c r="BH337" s="152"/>
      <c r="BI337" s="152"/>
      <c r="BJ337" s="152"/>
      <c r="BK337" s="152"/>
    </row>
    <row r="338" ht="10.5" customHeight="1">
      <c r="A338" s="144">
        <v>334.0</v>
      </c>
      <c r="B338" s="144" t="s">
        <v>1071</v>
      </c>
      <c r="C338" s="144" t="s">
        <v>1072</v>
      </c>
      <c r="D338" s="159" t="s">
        <v>1073</v>
      </c>
      <c r="E338" s="146" t="s">
        <v>0</v>
      </c>
      <c r="F338" s="147"/>
      <c r="G338" s="149" t="s">
        <v>102</v>
      </c>
      <c r="H338" s="149"/>
      <c r="I338" s="149" t="s">
        <v>138</v>
      </c>
      <c r="J338" s="161" t="s">
        <v>0</v>
      </c>
      <c r="K338" s="149" t="s">
        <v>111</v>
      </c>
      <c r="L338" s="149" t="s">
        <v>38</v>
      </c>
      <c r="M338" s="149" t="s">
        <v>42</v>
      </c>
      <c r="N338" s="149">
        <v>4500.0</v>
      </c>
      <c r="O338" s="149" t="s">
        <v>30</v>
      </c>
      <c r="P338" s="150"/>
      <c r="Q338" s="149">
        <f>IFERROR(SUMPRODUCT((Price_Catalogue_Indexation!$O$5:$AS$5=Fichier_de_calcul!Q$4)*(Price_Catalogue_Indexation!$O$6:$AS$6=Fichier_de_calcul!$L338)*(Price_Catalogue_Indexation!$O$7:$AS$7=Fichier_de_calcul!$M338)*(Price_Catalogue_Indexation!$A$14:$A$219=Fichier_de_calcul!$O338)*(Price_Catalogue_Indexation!$C$14:$C$219=Fichier_de_calcul!$N338)*(Price_Catalogue_Indexation!$O$14:$AS$219)),0)</f>
        <v>44216.19419</v>
      </c>
      <c r="R338" s="149">
        <f>IFERROR(SUMPRODUCT((Price_Catalogue_Indexation!$O$5:$AS$5=Fichier_de_calcul!R$4)*(Price_Catalogue_Indexation!$O$6:$AS$6=Fichier_de_calcul!$L338)*(Price_Catalogue_Indexation!$O$7:$AS$7=Fichier_de_calcul!$M338)*(Price_Catalogue_Indexation!$A$14:$A$219=Fichier_de_calcul!$O338)*(Price_Catalogue_Indexation!$C$14:$C$219=Fichier_de_calcul!$N338)*(Price_Catalogue_Indexation!$O$14:$AS$219)),0)</f>
        <v>329456.4107</v>
      </c>
      <c r="S338" s="149">
        <f>IFERROR(SUMPRODUCT((Price_Catalogue_Indexation!$O$5:$AS$5=Fichier_de_calcul!S$4)*(Price_Catalogue_Indexation!$O$6:$AS$6=Fichier_de_calcul!$L338)*(Price_Catalogue_Indexation!$O$7:$AS$7=Fichier_de_calcul!$M338)*(Price_Catalogue_Indexation!$A$14:$A$219=Fichier_de_calcul!$O338)*(Price_Catalogue_Indexation!$C$14:$C$219=Fichier_de_calcul!$N338)*(Price_Catalogue_Indexation!$O$14:$AS$219)),0)</f>
        <v>289605.9786</v>
      </c>
      <c r="T338" s="150"/>
      <c r="U338" s="149">
        <f>IF(E338="YES",'Autres_hypothèses'!$E$3,0)</f>
        <v>26225.58067</v>
      </c>
      <c r="V338" s="149">
        <f>IF(J338="YES",'Autres_hypothèses'!$E$4,0)</f>
        <v>75000</v>
      </c>
      <c r="W338" s="149">
        <f t="shared" si="14"/>
        <v>-30829.979</v>
      </c>
      <c r="X338" s="151">
        <f>S338*Facture_pour_Orange!$K$142+Fichier_de_calcul!Q338*Facture_pour_Orange!$K$144+Fichier_de_calcul!U338*Facture_pour_Orange!$K$172</f>
        <v>-16984.41476</v>
      </c>
      <c r="Y338" s="152"/>
      <c r="Z338" s="151">
        <f t="shared" si="2"/>
        <v>716689.7704</v>
      </c>
      <c r="AA338" s="149">
        <f t="shared" si="3"/>
        <v>129004.1587</v>
      </c>
      <c r="AB338" s="149">
        <f t="shared" si="4"/>
        <v>845693.9291</v>
      </c>
      <c r="AC338" s="150"/>
      <c r="AD338" s="153"/>
      <c r="AE338" s="154"/>
      <c r="AF338" s="155"/>
      <c r="AG338" s="155"/>
      <c r="AH338" s="167"/>
      <c r="AI338" s="155"/>
      <c r="AJ338" s="155"/>
      <c r="AK338" s="169"/>
      <c r="AL338" s="155"/>
      <c r="AM338" s="162">
        <v>1.0</v>
      </c>
      <c r="AN338" s="155"/>
      <c r="AO338" s="158"/>
      <c r="AP338" s="158"/>
      <c r="AQ338" s="158"/>
      <c r="AR338" s="152"/>
      <c r="AS338" s="152"/>
      <c r="AT338" s="152"/>
      <c r="AU338" s="152"/>
      <c r="AV338" s="152"/>
      <c r="AW338" s="152"/>
      <c r="AX338" s="152"/>
      <c r="AY338" s="152"/>
      <c r="AZ338" s="152"/>
      <c r="BA338" s="152"/>
      <c r="BB338" s="152"/>
      <c r="BC338" s="152"/>
      <c r="BD338" s="152"/>
      <c r="BE338" s="152"/>
      <c r="BF338" s="152"/>
      <c r="BG338" s="152"/>
      <c r="BH338" s="152"/>
      <c r="BI338" s="152"/>
      <c r="BJ338" s="152"/>
      <c r="BK338" s="152"/>
    </row>
    <row r="339" ht="10.5" customHeight="1">
      <c r="A339" s="144">
        <v>335.0</v>
      </c>
      <c r="B339" s="144" t="s">
        <v>1074</v>
      </c>
      <c r="C339" s="144" t="s">
        <v>1075</v>
      </c>
      <c r="D339" s="145" t="s">
        <v>1076</v>
      </c>
      <c r="E339" s="146" t="s">
        <v>0</v>
      </c>
      <c r="F339" s="147"/>
      <c r="G339" s="149" t="s">
        <v>102</v>
      </c>
      <c r="H339" s="149"/>
      <c r="I339" s="149" t="s">
        <v>138</v>
      </c>
      <c r="J339" s="161" t="s">
        <v>0</v>
      </c>
      <c r="K339" s="149" t="s">
        <v>111</v>
      </c>
      <c r="L339" s="149" t="s">
        <v>13</v>
      </c>
      <c r="M339" s="149" t="s">
        <v>42</v>
      </c>
      <c r="N339" s="149">
        <v>4000.0</v>
      </c>
      <c r="O339" s="149" t="s">
        <v>28</v>
      </c>
      <c r="P339" s="150"/>
      <c r="Q339" s="149">
        <f>IFERROR(SUMPRODUCT((Price_Catalogue_Indexation!$O$5:$AS$5=Fichier_de_calcul!Q$4)*(Price_Catalogue_Indexation!$O$6:$AS$6=Fichier_de_calcul!$L339)*(Price_Catalogue_Indexation!$O$7:$AS$7=Fichier_de_calcul!$M339)*(Price_Catalogue_Indexation!$A$14:$A$219=Fichier_de_calcul!$O339)*(Price_Catalogue_Indexation!$C$14:$C$219=Fichier_de_calcul!$N339)*(Price_Catalogue_Indexation!$O$14:$AS$219)),0)</f>
        <v>43435.16104</v>
      </c>
      <c r="R339" s="149">
        <f>IFERROR(SUMPRODUCT((Price_Catalogue_Indexation!$O$5:$AS$5=Fichier_de_calcul!R$4)*(Price_Catalogue_Indexation!$O$6:$AS$6=Fichier_de_calcul!$L339)*(Price_Catalogue_Indexation!$O$7:$AS$7=Fichier_de_calcul!$M339)*(Price_Catalogue_Indexation!$A$14:$A$219=Fichier_de_calcul!$O339)*(Price_Catalogue_Indexation!$C$14:$C$219=Fichier_de_calcul!$N339)*(Price_Catalogue_Indexation!$O$14:$AS$219)),0)</f>
        <v>383833.7321</v>
      </c>
      <c r="S339" s="149">
        <f>IFERROR(SUMPRODUCT((Price_Catalogue_Indexation!$O$5:$AS$5=Fichier_de_calcul!S$4)*(Price_Catalogue_Indexation!$O$6:$AS$6=Fichier_de_calcul!$L339)*(Price_Catalogue_Indexation!$O$7:$AS$7=Fichier_de_calcul!$M339)*(Price_Catalogue_Indexation!$A$14:$A$219=Fichier_de_calcul!$O339)*(Price_Catalogue_Indexation!$C$14:$C$219=Fichier_de_calcul!$N339)*(Price_Catalogue_Indexation!$O$14:$AS$219)),0)</f>
        <v>274480.2009</v>
      </c>
      <c r="T339" s="150"/>
      <c r="U339" s="149">
        <f>IF(E339="YES",'Autres_hypothèses'!$E$3,0)</f>
        <v>26225.58067</v>
      </c>
      <c r="V339" s="149">
        <f>IF(J339="YES",'Autres_hypothèses'!$E$4,0)</f>
        <v>75000</v>
      </c>
      <c r="W339" s="149">
        <f t="shared" si="14"/>
        <v>-30829.979</v>
      </c>
      <c r="X339" s="151">
        <f>S339*Facture_pour_Orange!$K$142+Fichier_de_calcul!Q339*Facture_pour_Orange!$K$144+Fichier_de_calcul!U339*Facture_pour_Orange!$K$172</f>
        <v>-16676.95035</v>
      </c>
      <c r="Y339" s="152"/>
      <c r="Z339" s="151">
        <f t="shared" si="2"/>
        <v>755467.7454</v>
      </c>
      <c r="AA339" s="149">
        <f t="shared" si="3"/>
        <v>135984.1942</v>
      </c>
      <c r="AB339" s="149">
        <f t="shared" si="4"/>
        <v>891451.9396</v>
      </c>
      <c r="AC339" s="150"/>
      <c r="AD339" s="153"/>
      <c r="AE339" s="154"/>
      <c r="AF339" s="155"/>
      <c r="AG339" s="155"/>
      <c r="AH339" s="167"/>
      <c r="AI339" s="155"/>
      <c r="AJ339" s="155"/>
      <c r="AK339" s="169"/>
      <c r="AL339" s="155"/>
      <c r="AM339" s="162">
        <v>1.0</v>
      </c>
      <c r="AN339" s="155"/>
      <c r="AO339" s="158"/>
      <c r="AP339" s="158"/>
      <c r="AQ339" s="158"/>
      <c r="AR339" s="152"/>
      <c r="AS339" s="152"/>
      <c r="AT339" s="152"/>
      <c r="AU339" s="152"/>
      <c r="AV339" s="152"/>
      <c r="AW339" s="152"/>
      <c r="AX339" s="152"/>
      <c r="AY339" s="152"/>
      <c r="AZ339" s="152"/>
      <c r="BA339" s="152"/>
      <c r="BB339" s="152"/>
      <c r="BC339" s="152"/>
      <c r="BD339" s="152"/>
      <c r="BE339" s="152"/>
      <c r="BF339" s="152"/>
      <c r="BG339" s="152"/>
      <c r="BH339" s="152"/>
      <c r="BI339" s="152"/>
      <c r="BJ339" s="152"/>
      <c r="BK339" s="152"/>
    </row>
    <row r="340" ht="10.5" customHeight="1">
      <c r="A340" s="144">
        <v>336.0</v>
      </c>
      <c r="B340" s="144" t="s">
        <v>1077</v>
      </c>
      <c r="C340" s="144" t="s">
        <v>1078</v>
      </c>
      <c r="D340" s="159" t="s">
        <v>1079</v>
      </c>
      <c r="E340" s="146" t="s">
        <v>0</v>
      </c>
      <c r="F340" s="147"/>
      <c r="G340" s="149" t="s">
        <v>102</v>
      </c>
      <c r="H340" s="149"/>
      <c r="I340" s="149" t="s">
        <v>138</v>
      </c>
      <c r="J340" s="161" t="s">
        <v>0</v>
      </c>
      <c r="K340" s="149" t="s">
        <v>111</v>
      </c>
      <c r="L340" s="149" t="s">
        <v>38</v>
      </c>
      <c r="M340" s="149" t="s">
        <v>42</v>
      </c>
      <c r="N340" s="149">
        <v>3000.0</v>
      </c>
      <c r="O340" s="149" t="s">
        <v>28</v>
      </c>
      <c r="P340" s="150"/>
      <c r="Q340" s="149">
        <f>IFERROR(SUMPRODUCT((Price_Catalogue_Indexation!$O$5:$AS$5=Fichier_de_calcul!Q$4)*(Price_Catalogue_Indexation!$O$6:$AS$6=Fichier_de_calcul!$L340)*(Price_Catalogue_Indexation!$O$7:$AS$7=Fichier_de_calcul!$M340)*(Price_Catalogue_Indexation!$A$14:$A$219=Fichier_de_calcul!$O340)*(Price_Catalogue_Indexation!$C$14:$C$219=Fichier_de_calcul!$N340)*(Price_Catalogue_Indexation!$O$14:$AS$219)),0)</f>
        <v>42991.17839</v>
      </c>
      <c r="R340" s="149">
        <f>IFERROR(SUMPRODUCT((Price_Catalogue_Indexation!$O$5:$AS$5=Fichier_de_calcul!R$4)*(Price_Catalogue_Indexation!$O$6:$AS$6=Fichier_de_calcul!$L340)*(Price_Catalogue_Indexation!$O$7:$AS$7=Fichier_de_calcul!$M340)*(Price_Catalogue_Indexation!$A$14:$A$219=Fichier_de_calcul!$O340)*(Price_Catalogue_Indexation!$C$14:$C$219=Fichier_de_calcul!$N340)*(Price_Catalogue_Indexation!$O$14:$AS$219)),0)</f>
        <v>292410.5135</v>
      </c>
      <c r="S340" s="149">
        <f>IFERROR(SUMPRODUCT((Price_Catalogue_Indexation!$O$5:$AS$5=Fichier_de_calcul!S$4)*(Price_Catalogue_Indexation!$O$6:$AS$6=Fichier_de_calcul!$L340)*(Price_Catalogue_Indexation!$O$7:$AS$7=Fichier_de_calcul!$M340)*(Price_Catalogue_Indexation!$A$14:$A$219=Fichier_de_calcul!$O340)*(Price_Catalogue_Indexation!$C$14:$C$219=Fichier_de_calcul!$N340)*(Price_Catalogue_Indexation!$O$14:$AS$219)),0)</f>
        <v>215934.506</v>
      </c>
      <c r="T340" s="150"/>
      <c r="U340" s="149">
        <f>IF(E340="YES",'Autres_hypothèses'!$E$3,0)</f>
        <v>26225.58067</v>
      </c>
      <c r="V340" s="149">
        <f>IF(J340="YES",'Autres_hypothèses'!$E$4,0)</f>
        <v>75000</v>
      </c>
      <c r="W340" s="149">
        <f t="shared" si="14"/>
        <v>-30829.979</v>
      </c>
      <c r="X340" s="151">
        <f>S340*Facture_pour_Orange!$K$142+Fichier_de_calcul!Q340*Facture_pour_Orange!$K$144+Fichier_de_calcul!U340*Facture_pour_Orange!$K$172</f>
        <v>-16002.69687</v>
      </c>
      <c r="Y340" s="152"/>
      <c r="Z340" s="151">
        <f t="shared" si="2"/>
        <v>605729.1027</v>
      </c>
      <c r="AA340" s="149">
        <f t="shared" si="3"/>
        <v>109031.2385</v>
      </c>
      <c r="AB340" s="149">
        <f t="shared" si="4"/>
        <v>714760.3412</v>
      </c>
      <c r="AC340" s="150"/>
      <c r="AD340" s="153"/>
      <c r="AE340" s="154"/>
      <c r="AF340" s="155"/>
      <c r="AG340" s="155"/>
      <c r="AH340" s="167"/>
      <c r="AI340" s="155"/>
      <c r="AJ340" s="155"/>
      <c r="AK340" s="169"/>
      <c r="AL340" s="155"/>
      <c r="AM340" s="162">
        <v>1.0</v>
      </c>
      <c r="AN340" s="155"/>
      <c r="AO340" s="158"/>
      <c r="AP340" s="158"/>
      <c r="AQ340" s="158"/>
      <c r="AR340" s="152"/>
      <c r="AS340" s="152"/>
      <c r="AT340" s="152"/>
      <c r="AU340" s="152"/>
      <c r="AV340" s="152"/>
      <c r="AW340" s="152"/>
      <c r="AX340" s="152"/>
      <c r="AY340" s="152"/>
      <c r="AZ340" s="152"/>
      <c r="BA340" s="152"/>
      <c r="BB340" s="152"/>
      <c r="BC340" s="152"/>
      <c r="BD340" s="152"/>
      <c r="BE340" s="152"/>
      <c r="BF340" s="152"/>
      <c r="BG340" s="152"/>
      <c r="BH340" s="152"/>
      <c r="BI340" s="152"/>
      <c r="BJ340" s="152"/>
      <c r="BK340" s="152"/>
    </row>
    <row r="341" ht="10.5" customHeight="1">
      <c r="A341" s="144">
        <v>337.0</v>
      </c>
      <c r="B341" s="144" t="s">
        <v>1080</v>
      </c>
      <c r="C341" s="144" t="s">
        <v>1081</v>
      </c>
      <c r="D341" s="159" t="s">
        <v>1082</v>
      </c>
      <c r="E341" s="146" t="s">
        <v>0</v>
      </c>
      <c r="F341" s="147"/>
      <c r="G341" s="149" t="s">
        <v>102</v>
      </c>
      <c r="H341" s="149"/>
      <c r="I341" s="149" t="s">
        <v>138</v>
      </c>
      <c r="J341" s="161" t="s">
        <v>0</v>
      </c>
      <c r="K341" s="149" t="s">
        <v>111</v>
      </c>
      <c r="L341" s="149" t="s">
        <v>38</v>
      </c>
      <c r="M341" s="149" t="s">
        <v>42</v>
      </c>
      <c r="N341" s="149">
        <v>2000.0</v>
      </c>
      <c r="O341" s="149" t="s">
        <v>30</v>
      </c>
      <c r="P341" s="150"/>
      <c r="Q341" s="149">
        <f>IFERROR(SUMPRODUCT((Price_Catalogue_Indexation!$O$5:$AS$5=Fichier_de_calcul!Q$4)*(Price_Catalogue_Indexation!$O$6:$AS$6=Fichier_de_calcul!$L341)*(Price_Catalogue_Indexation!$O$7:$AS$7=Fichier_de_calcul!$M341)*(Price_Catalogue_Indexation!$A$14:$A$219=Fichier_de_calcul!$O341)*(Price_Catalogue_Indexation!$C$14:$C$219=Fichier_de_calcul!$N341)*(Price_Catalogue_Indexation!$O$14:$AS$219)),0)</f>
        <v>43552.07308</v>
      </c>
      <c r="R341" s="149">
        <f>IFERROR(SUMPRODUCT((Price_Catalogue_Indexation!$O$5:$AS$5=Fichier_de_calcul!R$4)*(Price_Catalogue_Indexation!$O$6:$AS$6=Fichier_de_calcul!$L341)*(Price_Catalogue_Indexation!$O$7:$AS$7=Fichier_de_calcul!$M341)*(Price_Catalogue_Indexation!$A$14:$A$219=Fichier_de_calcul!$O341)*(Price_Catalogue_Indexation!$C$14:$C$219=Fichier_de_calcul!$N341)*(Price_Catalogue_Indexation!$O$14:$AS$219)),0)</f>
        <v>156709.8419</v>
      </c>
      <c r="S341" s="149">
        <f>IFERROR(SUMPRODUCT((Price_Catalogue_Indexation!$O$5:$AS$5=Fichier_de_calcul!S$4)*(Price_Catalogue_Indexation!$O$6:$AS$6=Fichier_de_calcul!$L341)*(Price_Catalogue_Indexation!$O$7:$AS$7=Fichier_de_calcul!$M341)*(Price_Catalogue_Indexation!$A$14:$A$219=Fichier_de_calcul!$O341)*(Price_Catalogue_Indexation!$C$14:$C$219=Fichier_de_calcul!$N341)*(Price_Catalogue_Indexation!$O$14:$AS$219)),0)</f>
        <v>227830.723</v>
      </c>
      <c r="T341" s="150"/>
      <c r="U341" s="149">
        <f>IF(E341="YES",'Autres_hypothèses'!$E$3,0)</f>
        <v>26225.58067</v>
      </c>
      <c r="V341" s="149">
        <f>IF(J341="YES",'Autres_hypothèses'!$E$4,0)</f>
        <v>75000</v>
      </c>
      <c r="W341" s="149">
        <f t="shared" si="14"/>
        <v>-30829.979</v>
      </c>
      <c r="X341" s="151">
        <f>S341*Facture_pour_Orange!$K$142+Fichier_de_calcul!Q341*Facture_pour_Orange!$K$144+Fichier_de_calcul!U341*Facture_pour_Orange!$K$172</f>
        <v>-16233.83798</v>
      </c>
      <c r="Y341" s="152"/>
      <c r="Z341" s="151">
        <f t="shared" si="2"/>
        <v>482254.4017</v>
      </c>
      <c r="AA341" s="149">
        <f t="shared" si="3"/>
        <v>86805.79231</v>
      </c>
      <c r="AB341" s="149">
        <f t="shared" si="4"/>
        <v>569060.194</v>
      </c>
      <c r="AC341" s="150"/>
      <c r="AD341" s="153"/>
      <c r="AE341" s="154"/>
      <c r="AF341" s="155"/>
      <c r="AG341" s="155"/>
      <c r="AH341" s="167"/>
      <c r="AI341" s="155"/>
      <c r="AJ341" s="155"/>
      <c r="AK341" s="169"/>
      <c r="AL341" s="155"/>
      <c r="AM341" s="162">
        <v>1.0</v>
      </c>
      <c r="AN341" s="155"/>
      <c r="AO341" s="158"/>
      <c r="AP341" s="158"/>
      <c r="AQ341" s="158"/>
      <c r="AR341" s="152"/>
      <c r="AS341" s="152"/>
      <c r="AT341" s="152"/>
      <c r="AU341" s="152"/>
      <c r="AV341" s="152"/>
      <c r="AW341" s="152"/>
      <c r="AX341" s="152"/>
      <c r="AY341" s="152"/>
      <c r="AZ341" s="152"/>
      <c r="BA341" s="152"/>
      <c r="BB341" s="152"/>
      <c r="BC341" s="152"/>
      <c r="BD341" s="152"/>
      <c r="BE341" s="152"/>
      <c r="BF341" s="152"/>
      <c r="BG341" s="152"/>
      <c r="BH341" s="152"/>
      <c r="BI341" s="152"/>
      <c r="BJ341" s="152"/>
      <c r="BK341" s="152"/>
    </row>
    <row r="342" ht="10.5" customHeight="1">
      <c r="A342" s="144">
        <v>338.0</v>
      </c>
      <c r="B342" s="144" t="s">
        <v>1083</v>
      </c>
      <c r="C342" s="144" t="s">
        <v>1084</v>
      </c>
      <c r="D342" s="145" t="s">
        <v>1085</v>
      </c>
      <c r="E342" s="146" t="s">
        <v>0</v>
      </c>
      <c r="F342" s="147"/>
      <c r="G342" s="149" t="s">
        <v>102</v>
      </c>
      <c r="H342" s="149"/>
      <c r="I342" s="149" t="s">
        <v>138</v>
      </c>
      <c r="J342" s="161" t="s">
        <v>0</v>
      </c>
      <c r="K342" s="149" t="s">
        <v>111</v>
      </c>
      <c r="L342" s="149" t="s">
        <v>38</v>
      </c>
      <c r="M342" s="149" t="s">
        <v>42</v>
      </c>
      <c r="N342" s="149">
        <v>2500.0</v>
      </c>
      <c r="O342" s="149" t="s">
        <v>30</v>
      </c>
      <c r="P342" s="150"/>
      <c r="Q342" s="149">
        <f>IFERROR(SUMPRODUCT((Price_Catalogue_Indexation!$O$5:$AS$5=Fichier_de_calcul!Q$4)*(Price_Catalogue_Indexation!$O$6:$AS$6=Fichier_de_calcul!$L342)*(Price_Catalogue_Indexation!$O$7:$AS$7=Fichier_de_calcul!$M342)*(Price_Catalogue_Indexation!$A$14:$A$219=Fichier_de_calcul!$O342)*(Price_Catalogue_Indexation!$C$14:$C$219=Fichier_de_calcul!$N342)*(Price_Catalogue_Indexation!$O$14:$AS$219)),0)</f>
        <v>43649.559</v>
      </c>
      <c r="R342" s="149">
        <f>IFERROR(SUMPRODUCT((Price_Catalogue_Indexation!$O$5:$AS$5=Fichier_de_calcul!R$4)*(Price_Catalogue_Indexation!$O$6:$AS$6=Fichier_de_calcul!$L342)*(Price_Catalogue_Indexation!$O$7:$AS$7=Fichier_de_calcul!$M342)*(Price_Catalogue_Indexation!$A$14:$A$219=Fichier_de_calcul!$O342)*(Price_Catalogue_Indexation!$C$14:$C$219=Fichier_de_calcul!$N342)*(Price_Catalogue_Indexation!$O$14:$AS$219)),0)</f>
        <v>191256.5879</v>
      </c>
      <c r="S342" s="149">
        <f>IFERROR(SUMPRODUCT((Price_Catalogue_Indexation!$O$5:$AS$5=Fichier_de_calcul!S$4)*(Price_Catalogue_Indexation!$O$6:$AS$6=Fichier_de_calcul!$L342)*(Price_Catalogue_Indexation!$O$7:$AS$7=Fichier_de_calcul!$M342)*(Price_Catalogue_Indexation!$A$14:$A$219=Fichier_de_calcul!$O342)*(Price_Catalogue_Indexation!$C$14:$C$219=Fichier_de_calcul!$N342)*(Price_Catalogue_Indexation!$O$14:$AS$219)),0)</f>
        <v>238927.1412</v>
      </c>
      <c r="T342" s="150"/>
      <c r="U342" s="149">
        <f>IF(E342="YES",'Autres_hypothèses'!$E$3,0)</f>
        <v>26225.58067</v>
      </c>
      <c r="V342" s="149">
        <f>IF(J342="YES",'Autres_hypothèses'!$E$4,0)</f>
        <v>75000</v>
      </c>
      <c r="W342" s="149">
        <f t="shared" si="14"/>
        <v>-30829.979</v>
      </c>
      <c r="X342" s="151">
        <f>S342*Facture_pour_Orange!$K$142+Fichier_de_calcul!Q342*Facture_pour_Orange!$K$144+Fichier_de_calcul!U342*Facture_pour_Orange!$K$172</f>
        <v>-16364.29935</v>
      </c>
      <c r="Y342" s="152"/>
      <c r="Z342" s="151">
        <f t="shared" si="2"/>
        <v>527864.5904</v>
      </c>
      <c r="AA342" s="149">
        <f t="shared" si="3"/>
        <v>95015.62628</v>
      </c>
      <c r="AB342" s="149">
        <f t="shared" si="4"/>
        <v>622880.2167</v>
      </c>
      <c r="AC342" s="150"/>
      <c r="AD342" s="153"/>
      <c r="AE342" s="154"/>
      <c r="AF342" s="155"/>
      <c r="AG342" s="155"/>
      <c r="AH342" s="167"/>
      <c r="AI342" s="155"/>
      <c r="AJ342" s="155"/>
      <c r="AK342" s="169"/>
      <c r="AL342" s="155"/>
      <c r="AM342" s="162">
        <v>1.0</v>
      </c>
      <c r="AN342" s="155"/>
      <c r="AO342" s="158"/>
      <c r="AP342" s="158"/>
      <c r="AQ342" s="158"/>
      <c r="AR342" s="152"/>
      <c r="AS342" s="152"/>
      <c r="AT342" s="152"/>
      <c r="AU342" s="152"/>
      <c r="AV342" s="152"/>
      <c r="AW342" s="152"/>
      <c r="AX342" s="152"/>
      <c r="AY342" s="152"/>
      <c r="AZ342" s="152"/>
      <c r="BA342" s="152"/>
      <c r="BB342" s="152"/>
      <c r="BC342" s="152"/>
      <c r="BD342" s="152"/>
      <c r="BE342" s="152"/>
      <c r="BF342" s="152"/>
      <c r="BG342" s="152"/>
      <c r="BH342" s="152"/>
      <c r="BI342" s="152"/>
      <c r="BJ342" s="152"/>
      <c r="BK342" s="152"/>
    </row>
    <row r="343" ht="10.5" customHeight="1">
      <c r="A343" s="144">
        <v>339.0</v>
      </c>
      <c r="B343" s="144" t="s">
        <v>1086</v>
      </c>
      <c r="C343" s="144" t="s">
        <v>1087</v>
      </c>
      <c r="D343" s="159" t="s">
        <v>1088</v>
      </c>
      <c r="E343" s="146" t="s">
        <v>0</v>
      </c>
      <c r="F343" s="147"/>
      <c r="G343" s="149" t="s">
        <v>102</v>
      </c>
      <c r="H343" s="149"/>
      <c r="I343" s="149" t="s">
        <v>138</v>
      </c>
      <c r="J343" s="161" t="s">
        <v>0</v>
      </c>
      <c r="K343" s="149" t="s">
        <v>111</v>
      </c>
      <c r="L343" s="149" t="s">
        <v>38</v>
      </c>
      <c r="M343" s="149" t="s">
        <v>42</v>
      </c>
      <c r="N343" s="149">
        <v>1500.0</v>
      </c>
      <c r="O343" s="149" t="s">
        <v>25</v>
      </c>
      <c r="P343" s="150"/>
      <c r="Q343" s="149">
        <f>IFERROR(SUMPRODUCT((Price_Catalogue_Indexation!$O$5:$AS$5=Fichier_de_calcul!Q$4)*(Price_Catalogue_Indexation!$O$6:$AS$6=Fichier_de_calcul!$L343)*(Price_Catalogue_Indexation!$O$7:$AS$7=Fichier_de_calcul!$M343)*(Price_Catalogue_Indexation!$A$14:$A$219=Fichier_de_calcul!$O343)*(Price_Catalogue_Indexation!$C$14:$C$219=Fichier_de_calcul!$N343)*(Price_Catalogue_Indexation!$O$14:$AS$219)),0)</f>
        <v>91851.02964</v>
      </c>
      <c r="R343" s="149">
        <f>IFERROR(SUMPRODUCT((Price_Catalogue_Indexation!$O$5:$AS$5=Fichier_de_calcul!R$4)*(Price_Catalogue_Indexation!$O$6:$AS$6=Fichier_de_calcul!$L343)*(Price_Catalogue_Indexation!$O$7:$AS$7=Fichier_de_calcul!$M343)*(Price_Catalogue_Indexation!$A$14:$A$219=Fichier_de_calcul!$O343)*(Price_Catalogue_Indexation!$C$14:$C$219=Fichier_de_calcul!$N343)*(Price_Catalogue_Indexation!$O$14:$AS$219)),0)</f>
        <v>356486.4172</v>
      </c>
      <c r="S343" s="149">
        <f>IFERROR(SUMPRODUCT((Price_Catalogue_Indexation!$O$5:$AS$5=Fichier_de_calcul!S$4)*(Price_Catalogue_Indexation!$O$6:$AS$6=Fichier_de_calcul!$L343)*(Price_Catalogue_Indexation!$O$7:$AS$7=Fichier_de_calcul!$M343)*(Price_Catalogue_Indexation!$A$14:$A$219=Fichier_de_calcul!$O343)*(Price_Catalogue_Indexation!$C$14:$C$219=Fichier_de_calcul!$N343)*(Price_Catalogue_Indexation!$O$14:$AS$219)),0)</f>
        <v>326240.9848</v>
      </c>
      <c r="T343" s="150"/>
      <c r="U343" s="149">
        <f>IF(E343="YES",'Autres_hypothèses'!$E$3,0)</f>
        <v>26225.58067</v>
      </c>
      <c r="V343" s="149">
        <f>IF(J343="YES",'Autres_hypothèses'!$E$4,0)</f>
        <v>75000</v>
      </c>
      <c r="W343" s="149">
        <f t="shared" si="14"/>
        <v>-30829.979</v>
      </c>
      <c r="X343" s="151">
        <f>S343*Facture_pour_Orange!$K$142+Fichier_de_calcul!Q343*Facture_pour_Orange!$K$144+Fichier_de_calcul!U343*Facture_pour_Orange!$K$172</f>
        <v>-26877.73191</v>
      </c>
      <c r="Y343" s="152"/>
      <c r="Z343" s="151">
        <f t="shared" si="2"/>
        <v>818096.3015</v>
      </c>
      <c r="AA343" s="149">
        <f t="shared" si="3"/>
        <v>147257.3343</v>
      </c>
      <c r="AB343" s="149">
        <f t="shared" si="4"/>
        <v>965353.6357</v>
      </c>
      <c r="AC343" s="150"/>
      <c r="AD343" s="153"/>
      <c r="AE343" s="154"/>
      <c r="AF343" s="155"/>
      <c r="AG343" s="155"/>
      <c r="AH343" s="167"/>
      <c r="AI343" s="155"/>
      <c r="AJ343" s="155"/>
      <c r="AK343" s="169"/>
      <c r="AL343" s="155"/>
      <c r="AM343" s="162">
        <v>1.0</v>
      </c>
      <c r="AN343" s="155"/>
      <c r="AO343" s="158"/>
      <c r="AP343" s="158"/>
      <c r="AQ343" s="158"/>
      <c r="AR343" s="152"/>
      <c r="AS343" s="152"/>
      <c r="AT343" s="152"/>
      <c r="AU343" s="152"/>
      <c r="AV343" s="152"/>
      <c r="AW343" s="152"/>
      <c r="AX343" s="152"/>
      <c r="AY343" s="152"/>
      <c r="AZ343" s="152"/>
      <c r="BA343" s="152"/>
      <c r="BB343" s="152"/>
      <c r="BC343" s="152"/>
      <c r="BD343" s="152"/>
      <c r="BE343" s="152"/>
      <c r="BF343" s="152"/>
      <c r="BG343" s="152"/>
      <c r="BH343" s="152"/>
      <c r="BI343" s="152"/>
      <c r="BJ343" s="152"/>
      <c r="BK343" s="152"/>
    </row>
    <row r="344" ht="10.5" customHeight="1">
      <c r="A344" s="144">
        <v>340.0</v>
      </c>
      <c r="B344" s="144" t="s">
        <v>1089</v>
      </c>
      <c r="C344" s="144" t="s">
        <v>1090</v>
      </c>
      <c r="D344" s="159" t="s">
        <v>1091</v>
      </c>
      <c r="E344" s="146" t="s">
        <v>0</v>
      </c>
      <c r="F344" s="147"/>
      <c r="G344" s="149" t="s">
        <v>102</v>
      </c>
      <c r="H344" s="149"/>
      <c r="I344" s="149" t="s">
        <v>138</v>
      </c>
      <c r="J344" s="161" t="s">
        <v>0</v>
      </c>
      <c r="K344" s="149" t="s">
        <v>111</v>
      </c>
      <c r="L344" s="149" t="s">
        <v>38</v>
      </c>
      <c r="M344" s="149" t="s">
        <v>42</v>
      </c>
      <c r="N344" s="149">
        <v>3500.0</v>
      </c>
      <c r="O344" s="149" t="s">
        <v>27</v>
      </c>
      <c r="P344" s="150"/>
      <c r="Q344" s="149">
        <f>IFERROR(SUMPRODUCT((Price_Catalogue_Indexation!$O$5:$AS$5=Fichier_de_calcul!Q$4)*(Price_Catalogue_Indexation!$O$6:$AS$6=Fichier_de_calcul!$L344)*(Price_Catalogue_Indexation!$O$7:$AS$7=Fichier_de_calcul!$M344)*(Price_Catalogue_Indexation!$A$14:$A$219=Fichier_de_calcul!$O344)*(Price_Catalogue_Indexation!$C$14:$C$219=Fichier_de_calcul!$N344)*(Price_Catalogue_Indexation!$O$14:$AS$219)),0)</f>
        <v>43056.18596</v>
      </c>
      <c r="R344" s="149">
        <f>IFERROR(SUMPRODUCT((Price_Catalogue_Indexation!$O$5:$AS$5=Fichier_de_calcul!R$4)*(Price_Catalogue_Indexation!$O$6:$AS$6=Fichier_de_calcul!$L344)*(Price_Catalogue_Indexation!$O$7:$AS$7=Fichier_de_calcul!$M344)*(Price_Catalogue_Indexation!$A$14:$A$219=Fichier_de_calcul!$O344)*(Price_Catalogue_Indexation!$C$14:$C$219=Fichier_de_calcul!$N344)*(Price_Catalogue_Indexation!$O$14:$AS$219)),0)</f>
        <v>259992.2136</v>
      </c>
      <c r="S344" s="149">
        <f>IFERROR(SUMPRODUCT((Price_Catalogue_Indexation!$O$5:$AS$5=Fichier_de_calcul!S$4)*(Price_Catalogue_Indexation!$O$6:$AS$6=Fichier_de_calcul!$L344)*(Price_Catalogue_Indexation!$O$7:$AS$7=Fichier_de_calcul!$M344)*(Price_Catalogue_Indexation!$A$14:$A$219=Fichier_de_calcul!$O344)*(Price_Catalogue_Indexation!$C$14:$C$219=Fichier_de_calcul!$N344)*(Price_Catalogue_Indexation!$O$14:$AS$219)),0)</f>
        <v>182873.6642</v>
      </c>
      <c r="T344" s="150"/>
      <c r="U344" s="149">
        <f>IF(E344="YES",'Autres_hypothèses'!$E$3,0)</f>
        <v>26225.58067</v>
      </c>
      <c r="V344" s="149">
        <f>IF(J344="YES",'Autres_hypothèses'!$E$4,0)</f>
        <v>75000</v>
      </c>
      <c r="W344" s="149">
        <f t="shared" si="14"/>
        <v>-30829.979</v>
      </c>
      <c r="X344" s="151">
        <f>S344*Facture_pour_Orange!$K$142+Fichier_de_calcul!Q344*Facture_pour_Orange!$K$144+Fichier_de_calcul!U344*Facture_pour_Orange!$K$172</f>
        <v>-15685.08997</v>
      </c>
      <c r="Y344" s="152"/>
      <c r="Z344" s="151">
        <f t="shared" si="2"/>
        <v>540632.5755</v>
      </c>
      <c r="AA344" s="149">
        <f t="shared" si="3"/>
        <v>97313.86359</v>
      </c>
      <c r="AB344" s="149">
        <f t="shared" si="4"/>
        <v>637946.4391</v>
      </c>
      <c r="AC344" s="150"/>
      <c r="AD344" s="153"/>
      <c r="AE344" s="154"/>
      <c r="AF344" s="155"/>
      <c r="AG344" s="155"/>
      <c r="AH344" s="167"/>
      <c r="AI344" s="155"/>
      <c r="AJ344" s="155"/>
      <c r="AK344" s="169"/>
      <c r="AL344" s="155"/>
      <c r="AM344" s="162">
        <v>1.0</v>
      </c>
      <c r="AN344" s="155"/>
      <c r="AO344" s="158"/>
      <c r="AP344" s="158"/>
      <c r="AQ344" s="158"/>
      <c r="AR344" s="152"/>
      <c r="AS344" s="152"/>
      <c r="AT344" s="152"/>
      <c r="AU344" s="152"/>
      <c r="AV344" s="152"/>
      <c r="AW344" s="152"/>
      <c r="AX344" s="152"/>
      <c r="AY344" s="152"/>
      <c r="AZ344" s="152"/>
      <c r="BA344" s="152"/>
      <c r="BB344" s="152"/>
      <c r="BC344" s="152"/>
      <c r="BD344" s="152"/>
      <c r="BE344" s="152"/>
      <c r="BF344" s="152"/>
      <c r="BG344" s="152"/>
      <c r="BH344" s="152"/>
      <c r="BI344" s="152"/>
      <c r="BJ344" s="152"/>
      <c r="BK344" s="152"/>
    </row>
    <row r="345" ht="10.5" customHeight="1">
      <c r="A345" s="144">
        <v>341.0</v>
      </c>
      <c r="B345" s="144" t="s">
        <v>1092</v>
      </c>
      <c r="C345" s="144" t="s">
        <v>1093</v>
      </c>
      <c r="D345" s="145" t="s">
        <v>1094</v>
      </c>
      <c r="E345" s="146" t="s">
        <v>0</v>
      </c>
      <c r="F345" s="147"/>
      <c r="G345" s="149" t="s">
        <v>102</v>
      </c>
      <c r="H345" s="149"/>
      <c r="I345" s="149" t="s">
        <v>138</v>
      </c>
      <c r="J345" s="161" t="s">
        <v>0</v>
      </c>
      <c r="K345" s="149" t="s">
        <v>111</v>
      </c>
      <c r="L345" s="149" t="s">
        <v>38</v>
      </c>
      <c r="M345" s="149" t="s">
        <v>42</v>
      </c>
      <c r="N345" s="149">
        <v>3000.0</v>
      </c>
      <c r="O345" s="149" t="s">
        <v>27</v>
      </c>
      <c r="P345" s="150"/>
      <c r="Q345" s="149">
        <f>IFERROR(SUMPRODUCT((Price_Catalogue_Indexation!$O$5:$AS$5=Fichier_de_calcul!Q$4)*(Price_Catalogue_Indexation!$O$6:$AS$6=Fichier_de_calcul!$L345)*(Price_Catalogue_Indexation!$O$7:$AS$7=Fichier_de_calcul!$M345)*(Price_Catalogue_Indexation!$A$14:$A$219=Fichier_de_calcul!$O345)*(Price_Catalogue_Indexation!$C$14:$C$219=Fichier_de_calcul!$N345)*(Price_Catalogue_Indexation!$O$14:$AS$219)),0)</f>
        <v>42991.17839</v>
      </c>
      <c r="R345" s="149">
        <f>IFERROR(SUMPRODUCT((Price_Catalogue_Indexation!$O$5:$AS$5=Fichier_de_calcul!R$4)*(Price_Catalogue_Indexation!$O$6:$AS$6=Fichier_de_calcul!$L345)*(Price_Catalogue_Indexation!$O$7:$AS$7=Fichier_de_calcul!$M345)*(Price_Catalogue_Indexation!$A$14:$A$219=Fichier_de_calcul!$O345)*(Price_Catalogue_Indexation!$C$14:$C$219=Fichier_de_calcul!$N345)*(Price_Catalogue_Indexation!$O$14:$AS$219)),0)</f>
        <v>225443.2731</v>
      </c>
      <c r="S345" s="149">
        <f>IFERROR(SUMPRODUCT((Price_Catalogue_Indexation!$O$5:$AS$5=Fichier_de_calcul!S$4)*(Price_Catalogue_Indexation!$O$6:$AS$6=Fichier_de_calcul!$L345)*(Price_Catalogue_Indexation!$O$7:$AS$7=Fichier_de_calcul!$M345)*(Price_Catalogue_Indexation!$A$14:$A$219=Fichier_de_calcul!$O345)*(Price_Catalogue_Indexation!$C$14:$C$219=Fichier_de_calcul!$N345)*(Price_Catalogue_Indexation!$O$14:$AS$219)),0)</f>
        <v>179536.6131</v>
      </c>
      <c r="T345" s="150"/>
      <c r="U345" s="149">
        <f>IF(E345="YES",'Autres_hypothèses'!$E$3,0)</f>
        <v>26225.58067</v>
      </c>
      <c r="V345" s="149">
        <f>IF(J345="YES",'Autres_hypothèses'!$E$4,0)</f>
        <v>75000</v>
      </c>
      <c r="W345" s="149">
        <f t="shared" si="14"/>
        <v>-30829.979</v>
      </c>
      <c r="X345" s="151">
        <f>S345*Facture_pour_Orange!$K$142+Fichier_de_calcul!Q345*Facture_pour_Orange!$K$144+Fichier_de_calcul!U345*Facture_pour_Orange!$K$172</f>
        <v>-15638.71794</v>
      </c>
      <c r="Y345" s="152"/>
      <c r="Z345" s="151">
        <f t="shared" si="2"/>
        <v>502727.9484</v>
      </c>
      <c r="AA345" s="149">
        <f t="shared" si="3"/>
        <v>90491.03071</v>
      </c>
      <c r="AB345" s="149">
        <f t="shared" si="4"/>
        <v>593218.9791</v>
      </c>
      <c r="AC345" s="150"/>
      <c r="AD345" s="153"/>
      <c r="AE345" s="154"/>
      <c r="AF345" s="155"/>
      <c r="AG345" s="155"/>
      <c r="AH345" s="167"/>
      <c r="AI345" s="155"/>
      <c r="AJ345" s="155"/>
      <c r="AK345" s="169"/>
      <c r="AL345" s="155"/>
      <c r="AM345" s="162">
        <v>1.0</v>
      </c>
      <c r="AN345" s="155"/>
      <c r="AO345" s="158"/>
      <c r="AP345" s="158"/>
      <c r="AQ345" s="158"/>
      <c r="AR345" s="152"/>
      <c r="AS345" s="152"/>
      <c r="AT345" s="152"/>
      <c r="AU345" s="152"/>
      <c r="AV345" s="152"/>
      <c r="AW345" s="152"/>
      <c r="AX345" s="152"/>
      <c r="AY345" s="152"/>
      <c r="AZ345" s="152"/>
      <c r="BA345" s="152"/>
      <c r="BB345" s="152"/>
      <c r="BC345" s="152"/>
      <c r="BD345" s="152"/>
      <c r="BE345" s="152"/>
      <c r="BF345" s="152"/>
      <c r="BG345" s="152"/>
      <c r="BH345" s="152"/>
      <c r="BI345" s="152"/>
      <c r="BJ345" s="152"/>
      <c r="BK345" s="152"/>
    </row>
    <row r="346" ht="10.5" customHeight="1">
      <c r="A346" s="144">
        <v>342.0</v>
      </c>
      <c r="B346" s="144" t="s">
        <v>1095</v>
      </c>
      <c r="C346" s="144" t="s">
        <v>1096</v>
      </c>
      <c r="D346" s="159" t="s">
        <v>1097</v>
      </c>
      <c r="E346" s="146" t="s">
        <v>0</v>
      </c>
      <c r="F346" s="147"/>
      <c r="G346" s="149" t="s">
        <v>102</v>
      </c>
      <c r="H346" s="149"/>
      <c r="I346" s="149" t="s">
        <v>138</v>
      </c>
      <c r="J346" s="161" t="s">
        <v>0</v>
      </c>
      <c r="K346" s="149" t="s">
        <v>111</v>
      </c>
      <c r="L346" s="149" t="s">
        <v>38</v>
      </c>
      <c r="M346" s="149" t="s">
        <v>42</v>
      </c>
      <c r="N346" s="149">
        <v>3500.0</v>
      </c>
      <c r="O346" s="149" t="s">
        <v>28</v>
      </c>
      <c r="P346" s="150"/>
      <c r="Q346" s="149">
        <f>IFERROR(SUMPRODUCT((Price_Catalogue_Indexation!$O$5:$AS$5=Fichier_de_calcul!Q$4)*(Price_Catalogue_Indexation!$O$6:$AS$6=Fichier_de_calcul!$L346)*(Price_Catalogue_Indexation!$O$7:$AS$7=Fichier_de_calcul!$M346)*(Price_Catalogue_Indexation!$A$14:$A$219=Fichier_de_calcul!$O346)*(Price_Catalogue_Indexation!$C$14:$C$219=Fichier_de_calcul!$N346)*(Price_Catalogue_Indexation!$O$14:$AS$219)),0)</f>
        <v>43056.18596</v>
      </c>
      <c r="R346" s="149">
        <f>IFERROR(SUMPRODUCT((Price_Catalogue_Indexation!$O$5:$AS$5=Fichier_de_calcul!R$4)*(Price_Catalogue_Indexation!$O$6:$AS$6=Fichier_de_calcul!$L346)*(Price_Catalogue_Indexation!$O$7:$AS$7=Fichier_de_calcul!$M346)*(Price_Catalogue_Indexation!$A$14:$A$219=Fichier_de_calcul!$O346)*(Price_Catalogue_Indexation!$C$14:$C$219=Fichier_de_calcul!$N346)*(Price_Catalogue_Indexation!$O$14:$AS$219)),0)</f>
        <v>338121.8782</v>
      </c>
      <c r="S346" s="149">
        <f>IFERROR(SUMPRODUCT((Price_Catalogue_Indexation!$O$5:$AS$5=Fichier_de_calcul!S$4)*(Price_Catalogue_Indexation!$O$6:$AS$6=Fichier_de_calcul!$L346)*(Price_Catalogue_Indexation!$O$7:$AS$7=Fichier_de_calcul!$M346)*(Price_Catalogue_Indexation!$A$14:$A$219=Fichier_de_calcul!$O346)*(Price_Catalogue_Indexation!$C$14:$C$219=Fichier_de_calcul!$N346)*(Price_Catalogue_Indexation!$O$14:$AS$219)),0)</f>
        <v>213900.9448</v>
      </c>
      <c r="T346" s="150"/>
      <c r="U346" s="149">
        <f>IF(E346="YES",'Autres_hypothèses'!$E$3,0)</f>
        <v>26225.58067</v>
      </c>
      <c r="V346" s="149">
        <f>IF(J346="YES",'Autres_hypothèses'!$E$4,0)</f>
        <v>75000</v>
      </c>
      <c r="W346" s="149">
        <f t="shared" si="14"/>
        <v>-30829.979</v>
      </c>
      <c r="X346" s="151">
        <f>S346*Facture_pour_Orange!$K$142+Fichier_de_calcul!Q346*Facture_pour_Orange!$K$144+Fichier_de_calcul!U346*Facture_pour_Orange!$K$172</f>
        <v>-15995.36277</v>
      </c>
      <c r="Y346" s="152"/>
      <c r="Z346" s="151">
        <f t="shared" si="2"/>
        <v>649479.2479</v>
      </c>
      <c r="AA346" s="149">
        <f t="shared" si="3"/>
        <v>116906.2646</v>
      </c>
      <c r="AB346" s="149">
        <f t="shared" si="4"/>
        <v>766385.5125</v>
      </c>
      <c r="AC346" s="150"/>
      <c r="AD346" s="153"/>
      <c r="AE346" s="154"/>
      <c r="AF346" s="155"/>
      <c r="AG346" s="155"/>
      <c r="AH346" s="167"/>
      <c r="AI346" s="155"/>
      <c r="AJ346" s="155"/>
      <c r="AK346" s="169"/>
      <c r="AL346" s="155"/>
      <c r="AM346" s="162">
        <v>1.0</v>
      </c>
      <c r="AN346" s="155"/>
      <c r="AO346" s="158"/>
      <c r="AP346" s="158"/>
      <c r="AQ346" s="158"/>
      <c r="AR346" s="152"/>
      <c r="AS346" s="152"/>
      <c r="AT346" s="152"/>
      <c r="AU346" s="152"/>
      <c r="AV346" s="152"/>
      <c r="AW346" s="152"/>
      <c r="AX346" s="152"/>
      <c r="AY346" s="152"/>
      <c r="AZ346" s="152"/>
      <c r="BA346" s="152"/>
      <c r="BB346" s="152"/>
      <c r="BC346" s="152"/>
      <c r="BD346" s="152"/>
      <c r="BE346" s="152"/>
      <c r="BF346" s="152"/>
      <c r="BG346" s="152"/>
      <c r="BH346" s="152"/>
      <c r="BI346" s="152"/>
      <c r="BJ346" s="152"/>
      <c r="BK346" s="152"/>
    </row>
    <row r="347" ht="10.5" customHeight="1">
      <c r="A347" s="144">
        <v>343.0</v>
      </c>
      <c r="B347" s="144" t="s">
        <v>1098</v>
      </c>
      <c r="C347" s="144" t="s">
        <v>1099</v>
      </c>
      <c r="D347" s="159" t="s">
        <v>1100</v>
      </c>
      <c r="E347" s="146" t="s">
        <v>0</v>
      </c>
      <c r="F347" s="147"/>
      <c r="G347" s="149" t="s">
        <v>102</v>
      </c>
      <c r="H347" s="149"/>
      <c r="I347" s="149" t="s">
        <v>138</v>
      </c>
      <c r="J347" s="161" t="s">
        <v>0</v>
      </c>
      <c r="K347" s="149" t="s">
        <v>111</v>
      </c>
      <c r="L347" s="149" t="s">
        <v>38</v>
      </c>
      <c r="M347" s="149" t="s">
        <v>42</v>
      </c>
      <c r="N347" s="149">
        <v>3500.0</v>
      </c>
      <c r="O347" s="149" t="s">
        <v>27</v>
      </c>
      <c r="P347" s="150"/>
      <c r="Q347" s="149">
        <f>IFERROR(SUMPRODUCT((Price_Catalogue_Indexation!$O$5:$AS$5=Fichier_de_calcul!Q$4)*(Price_Catalogue_Indexation!$O$6:$AS$6=Fichier_de_calcul!$L347)*(Price_Catalogue_Indexation!$O$7:$AS$7=Fichier_de_calcul!$M347)*(Price_Catalogue_Indexation!$A$14:$A$219=Fichier_de_calcul!$O347)*(Price_Catalogue_Indexation!$C$14:$C$219=Fichier_de_calcul!$N347)*(Price_Catalogue_Indexation!$O$14:$AS$219)),0)</f>
        <v>43056.18596</v>
      </c>
      <c r="R347" s="149">
        <f>IFERROR(SUMPRODUCT((Price_Catalogue_Indexation!$O$5:$AS$5=Fichier_de_calcul!R$4)*(Price_Catalogue_Indexation!$O$6:$AS$6=Fichier_de_calcul!$L347)*(Price_Catalogue_Indexation!$O$7:$AS$7=Fichier_de_calcul!$M347)*(Price_Catalogue_Indexation!$A$14:$A$219=Fichier_de_calcul!$O347)*(Price_Catalogue_Indexation!$C$14:$C$219=Fichier_de_calcul!$N347)*(Price_Catalogue_Indexation!$O$14:$AS$219)),0)</f>
        <v>259992.2136</v>
      </c>
      <c r="S347" s="149">
        <f>IFERROR(SUMPRODUCT((Price_Catalogue_Indexation!$O$5:$AS$5=Fichier_de_calcul!S$4)*(Price_Catalogue_Indexation!$O$6:$AS$6=Fichier_de_calcul!$L347)*(Price_Catalogue_Indexation!$O$7:$AS$7=Fichier_de_calcul!$M347)*(Price_Catalogue_Indexation!$A$14:$A$219=Fichier_de_calcul!$O347)*(Price_Catalogue_Indexation!$C$14:$C$219=Fichier_de_calcul!$N347)*(Price_Catalogue_Indexation!$O$14:$AS$219)),0)</f>
        <v>182873.6642</v>
      </c>
      <c r="T347" s="150"/>
      <c r="U347" s="149">
        <f>IF(E347="YES",'Autres_hypothèses'!$E$3,0)</f>
        <v>26225.58067</v>
      </c>
      <c r="V347" s="149">
        <f>IF(J347="YES",'Autres_hypothèses'!$E$4,0)</f>
        <v>75000</v>
      </c>
      <c r="W347" s="149">
        <f t="shared" si="14"/>
        <v>-30829.979</v>
      </c>
      <c r="X347" s="151">
        <f>S347*Facture_pour_Orange!$K$142+Fichier_de_calcul!Q347*Facture_pour_Orange!$K$144+Fichier_de_calcul!U347*Facture_pour_Orange!$K$172</f>
        <v>-15685.08997</v>
      </c>
      <c r="Y347" s="152"/>
      <c r="Z347" s="151">
        <f t="shared" si="2"/>
        <v>540632.5755</v>
      </c>
      <c r="AA347" s="149">
        <f t="shared" si="3"/>
        <v>97313.86359</v>
      </c>
      <c r="AB347" s="149">
        <f t="shared" si="4"/>
        <v>637946.4391</v>
      </c>
      <c r="AC347" s="150"/>
      <c r="AD347" s="153"/>
      <c r="AE347" s="154"/>
      <c r="AF347" s="155"/>
      <c r="AG347" s="155"/>
      <c r="AH347" s="167"/>
      <c r="AI347" s="155"/>
      <c r="AJ347" s="155"/>
      <c r="AK347" s="169"/>
      <c r="AL347" s="155"/>
      <c r="AM347" s="162">
        <v>1.0</v>
      </c>
      <c r="AN347" s="155"/>
      <c r="AO347" s="158"/>
      <c r="AP347" s="158"/>
      <c r="AQ347" s="158"/>
      <c r="AR347" s="152"/>
      <c r="AS347" s="152"/>
      <c r="AT347" s="152"/>
      <c r="AU347" s="152"/>
      <c r="AV347" s="152"/>
      <c r="AW347" s="152"/>
      <c r="AX347" s="152"/>
      <c r="AY347" s="152"/>
      <c r="AZ347" s="152"/>
      <c r="BA347" s="152"/>
      <c r="BB347" s="152"/>
      <c r="BC347" s="152"/>
      <c r="BD347" s="152"/>
      <c r="BE347" s="152"/>
      <c r="BF347" s="152"/>
      <c r="BG347" s="152"/>
      <c r="BH347" s="152"/>
      <c r="BI347" s="152"/>
      <c r="BJ347" s="152"/>
      <c r="BK347" s="152"/>
    </row>
    <row r="348" ht="10.5" customHeight="1">
      <c r="A348" s="144">
        <v>344.0</v>
      </c>
      <c r="B348" s="144" t="s">
        <v>1101</v>
      </c>
      <c r="C348" s="144" t="s">
        <v>1102</v>
      </c>
      <c r="D348" s="145" t="s">
        <v>1103</v>
      </c>
      <c r="E348" s="146" t="s">
        <v>0</v>
      </c>
      <c r="F348" s="147"/>
      <c r="G348" s="149" t="s">
        <v>102</v>
      </c>
      <c r="H348" s="149"/>
      <c r="I348" s="149" t="s">
        <v>138</v>
      </c>
      <c r="J348" s="161" t="s">
        <v>0</v>
      </c>
      <c r="K348" s="149" t="s">
        <v>111</v>
      </c>
      <c r="L348" s="149" t="s">
        <v>38</v>
      </c>
      <c r="M348" s="149" t="s">
        <v>42</v>
      </c>
      <c r="N348" s="149">
        <v>3000.0</v>
      </c>
      <c r="O348" s="149" t="s">
        <v>30</v>
      </c>
      <c r="P348" s="150"/>
      <c r="Q348" s="149">
        <f>IFERROR(SUMPRODUCT((Price_Catalogue_Indexation!$O$5:$AS$5=Fichier_de_calcul!Q$4)*(Price_Catalogue_Indexation!$O$6:$AS$6=Fichier_de_calcul!$L348)*(Price_Catalogue_Indexation!$O$7:$AS$7=Fichier_de_calcul!$M348)*(Price_Catalogue_Indexation!$A$14:$A$219=Fichier_de_calcul!$O348)*(Price_Catalogue_Indexation!$C$14:$C$219=Fichier_de_calcul!$N348)*(Price_Catalogue_Indexation!$O$14:$AS$219)),0)</f>
        <v>43712.60131</v>
      </c>
      <c r="R348" s="149">
        <f>IFERROR(SUMPRODUCT((Price_Catalogue_Indexation!$O$5:$AS$5=Fichier_de_calcul!R$4)*(Price_Catalogue_Indexation!$O$6:$AS$6=Fichier_de_calcul!$L348)*(Price_Catalogue_Indexation!$O$7:$AS$7=Fichier_de_calcul!$M348)*(Price_Catalogue_Indexation!$A$14:$A$219=Fichier_de_calcul!$O348)*(Price_Catalogue_Indexation!$C$14:$C$219=Fichier_de_calcul!$N348)*(Price_Catalogue_Indexation!$O$14:$AS$219)),0)</f>
        <v>225810.1148</v>
      </c>
      <c r="S348" s="149">
        <f>IFERROR(SUMPRODUCT((Price_Catalogue_Indexation!$O$5:$AS$5=Fichier_de_calcul!S$4)*(Price_Catalogue_Indexation!$O$6:$AS$6=Fichier_de_calcul!$L348)*(Price_Catalogue_Indexation!$O$7:$AS$7=Fichier_de_calcul!$M348)*(Price_Catalogue_Indexation!$A$14:$A$219=Fichier_de_calcul!$O348)*(Price_Catalogue_Indexation!$C$14:$C$219=Fichier_de_calcul!$N348)*(Price_Catalogue_Indexation!$O$14:$AS$219)),0)</f>
        <v>244625.3379</v>
      </c>
      <c r="T348" s="150"/>
      <c r="U348" s="149">
        <f>IF(E348="YES",'Autres_hypothèses'!$E$3,0)</f>
        <v>26225.58067</v>
      </c>
      <c r="V348" s="149">
        <f>IF(J348="YES",'Autres_hypothèses'!$E$4,0)</f>
        <v>75000</v>
      </c>
      <c r="W348" s="149">
        <f t="shared" si="14"/>
        <v>-30829.979</v>
      </c>
      <c r="X348" s="151">
        <f>S348*Facture_pour_Orange!$K$142+Fichier_de_calcul!Q348*Facture_pour_Orange!$K$144+Fichier_de_calcul!U348*Facture_pour_Orange!$K$172</f>
        <v>-16433.88978</v>
      </c>
      <c r="Y348" s="152"/>
      <c r="Z348" s="151">
        <f t="shared" si="2"/>
        <v>568109.7659</v>
      </c>
      <c r="AA348" s="149">
        <f t="shared" si="3"/>
        <v>102259.7579</v>
      </c>
      <c r="AB348" s="149">
        <f t="shared" si="4"/>
        <v>670369.5238</v>
      </c>
      <c r="AC348" s="150"/>
      <c r="AD348" s="153"/>
      <c r="AE348" s="154"/>
      <c r="AF348" s="155"/>
      <c r="AG348" s="155"/>
      <c r="AH348" s="167"/>
      <c r="AI348" s="155"/>
      <c r="AJ348" s="155"/>
      <c r="AK348" s="169"/>
      <c r="AL348" s="155"/>
      <c r="AM348" s="162">
        <v>1.0</v>
      </c>
      <c r="AN348" s="155"/>
      <c r="AO348" s="158"/>
      <c r="AP348" s="158"/>
      <c r="AQ348" s="158"/>
      <c r="AR348" s="152"/>
      <c r="AS348" s="152"/>
      <c r="AT348" s="152"/>
      <c r="AU348" s="152"/>
      <c r="AV348" s="152"/>
      <c r="AW348" s="152"/>
      <c r="AX348" s="152"/>
      <c r="AY348" s="152"/>
      <c r="AZ348" s="152"/>
      <c r="BA348" s="152"/>
      <c r="BB348" s="152"/>
      <c r="BC348" s="152"/>
      <c r="BD348" s="152"/>
      <c r="BE348" s="152"/>
      <c r="BF348" s="152"/>
      <c r="BG348" s="152"/>
      <c r="BH348" s="152"/>
      <c r="BI348" s="152"/>
      <c r="BJ348" s="152"/>
      <c r="BK348" s="152"/>
    </row>
    <row r="349" ht="10.5" customHeight="1">
      <c r="A349" s="144">
        <v>345.0</v>
      </c>
      <c r="B349" s="144" t="s">
        <v>1104</v>
      </c>
      <c r="C349" s="144" t="s">
        <v>1105</v>
      </c>
      <c r="D349" s="159" t="s">
        <v>1106</v>
      </c>
      <c r="E349" s="146" t="s">
        <v>0</v>
      </c>
      <c r="F349" s="147"/>
      <c r="G349" s="149" t="s">
        <v>102</v>
      </c>
      <c r="H349" s="149"/>
      <c r="I349" s="149" t="s">
        <v>138</v>
      </c>
      <c r="J349" s="161" t="s">
        <v>0</v>
      </c>
      <c r="K349" s="149" t="s">
        <v>111</v>
      </c>
      <c r="L349" s="149" t="s">
        <v>38</v>
      </c>
      <c r="M349" s="149" t="s">
        <v>42</v>
      </c>
      <c r="N349" s="149">
        <v>3000.0</v>
      </c>
      <c r="O349" s="149" t="s">
        <v>30</v>
      </c>
      <c r="P349" s="150"/>
      <c r="Q349" s="149">
        <f>IFERROR(SUMPRODUCT((Price_Catalogue_Indexation!$O$5:$AS$5=Fichier_de_calcul!Q$4)*(Price_Catalogue_Indexation!$O$6:$AS$6=Fichier_de_calcul!$L349)*(Price_Catalogue_Indexation!$O$7:$AS$7=Fichier_de_calcul!$M349)*(Price_Catalogue_Indexation!$A$14:$A$219=Fichier_de_calcul!$O349)*(Price_Catalogue_Indexation!$C$14:$C$219=Fichier_de_calcul!$N349)*(Price_Catalogue_Indexation!$O$14:$AS$219)),0)</f>
        <v>43712.60131</v>
      </c>
      <c r="R349" s="149">
        <f>IFERROR(SUMPRODUCT((Price_Catalogue_Indexation!$O$5:$AS$5=Fichier_de_calcul!R$4)*(Price_Catalogue_Indexation!$O$6:$AS$6=Fichier_de_calcul!$L349)*(Price_Catalogue_Indexation!$O$7:$AS$7=Fichier_de_calcul!$M349)*(Price_Catalogue_Indexation!$A$14:$A$219=Fichier_de_calcul!$O349)*(Price_Catalogue_Indexation!$C$14:$C$219=Fichier_de_calcul!$N349)*(Price_Catalogue_Indexation!$O$14:$AS$219)),0)</f>
        <v>225810.1148</v>
      </c>
      <c r="S349" s="149">
        <f>IFERROR(SUMPRODUCT((Price_Catalogue_Indexation!$O$5:$AS$5=Fichier_de_calcul!S$4)*(Price_Catalogue_Indexation!$O$6:$AS$6=Fichier_de_calcul!$L349)*(Price_Catalogue_Indexation!$O$7:$AS$7=Fichier_de_calcul!$M349)*(Price_Catalogue_Indexation!$A$14:$A$219=Fichier_de_calcul!$O349)*(Price_Catalogue_Indexation!$C$14:$C$219=Fichier_de_calcul!$N349)*(Price_Catalogue_Indexation!$O$14:$AS$219)),0)</f>
        <v>244625.3379</v>
      </c>
      <c r="T349" s="150"/>
      <c r="U349" s="149">
        <f>IF(E349="YES",'Autres_hypothèses'!$E$3,0)</f>
        <v>26225.58067</v>
      </c>
      <c r="V349" s="149">
        <f>IF(J349="YES",'Autres_hypothèses'!$E$4,0)</f>
        <v>75000</v>
      </c>
      <c r="W349" s="149">
        <f t="shared" si="14"/>
        <v>-30829.979</v>
      </c>
      <c r="X349" s="151">
        <f>S349*Facture_pour_Orange!$K$142+Fichier_de_calcul!Q349*Facture_pour_Orange!$K$144+Fichier_de_calcul!U349*Facture_pour_Orange!$K$172</f>
        <v>-16433.88978</v>
      </c>
      <c r="Y349" s="152"/>
      <c r="Z349" s="151">
        <f t="shared" si="2"/>
        <v>568109.7659</v>
      </c>
      <c r="AA349" s="149">
        <f t="shared" si="3"/>
        <v>102259.7579</v>
      </c>
      <c r="AB349" s="149">
        <f t="shared" si="4"/>
        <v>670369.5238</v>
      </c>
      <c r="AC349" s="150"/>
      <c r="AD349" s="153"/>
      <c r="AE349" s="154"/>
      <c r="AF349" s="155"/>
      <c r="AG349" s="155"/>
      <c r="AH349" s="167"/>
      <c r="AI349" s="155"/>
      <c r="AJ349" s="155"/>
      <c r="AK349" s="169"/>
      <c r="AL349" s="155"/>
      <c r="AM349" s="162">
        <v>1.0</v>
      </c>
      <c r="AN349" s="155"/>
      <c r="AO349" s="158"/>
      <c r="AP349" s="158"/>
      <c r="AQ349" s="158"/>
      <c r="AR349" s="152"/>
      <c r="AS349" s="152"/>
      <c r="AT349" s="152"/>
      <c r="AU349" s="152"/>
      <c r="AV349" s="152"/>
      <c r="AW349" s="152"/>
      <c r="AX349" s="152"/>
      <c r="AY349" s="152"/>
      <c r="AZ349" s="152"/>
      <c r="BA349" s="152"/>
      <c r="BB349" s="152"/>
      <c r="BC349" s="152"/>
      <c r="BD349" s="152"/>
      <c r="BE349" s="152"/>
      <c r="BF349" s="152"/>
      <c r="BG349" s="152"/>
      <c r="BH349" s="152"/>
      <c r="BI349" s="152"/>
      <c r="BJ349" s="152"/>
      <c r="BK349" s="152"/>
    </row>
    <row r="350" ht="10.5" customHeight="1">
      <c r="A350" s="144">
        <v>346.0</v>
      </c>
      <c r="B350" s="144"/>
      <c r="C350" s="144" t="s">
        <v>1107</v>
      </c>
      <c r="D350" s="159" t="s">
        <v>1108</v>
      </c>
      <c r="E350" s="146" t="s">
        <v>0</v>
      </c>
      <c r="F350" s="147"/>
      <c r="G350" s="149" t="s">
        <v>102</v>
      </c>
      <c r="H350" s="149"/>
      <c r="I350" s="149" t="s">
        <v>138</v>
      </c>
      <c r="J350" s="161" t="s">
        <v>0</v>
      </c>
      <c r="K350" s="149" t="s">
        <v>111</v>
      </c>
      <c r="L350" s="149" t="s">
        <v>38</v>
      </c>
      <c r="M350" s="149" t="s">
        <v>42</v>
      </c>
      <c r="N350" s="149">
        <v>500.0</v>
      </c>
      <c r="O350" s="149" t="s">
        <v>27</v>
      </c>
      <c r="P350" s="150"/>
      <c r="Q350" s="149">
        <f>IFERROR(SUMPRODUCT((Price_Catalogue_Indexation!$O$5:$AS$5=Fichier_de_calcul!Q$4)*(Price_Catalogue_Indexation!$O$6:$AS$6=Fichier_de_calcul!$L350)*(Price_Catalogue_Indexation!$O$7:$AS$7=Fichier_de_calcul!$M350)*(Price_Catalogue_Indexation!$A$14:$A$219=Fichier_de_calcul!$O350)*(Price_Catalogue_Indexation!$C$14:$C$219=Fichier_de_calcul!$N350)*(Price_Catalogue_Indexation!$O$14:$AS$219)),0)</f>
        <v>42426.1778</v>
      </c>
      <c r="R350" s="149">
        <f>IFERROR(SUMPRODUCT((Price_Catalogue_Indexation!$O$5:$AS$5=Fichier_de_calcul!R$4)*(Price_Catalogue_Indexation!$O$6:$AS$6=Fichier_de_calcul!$L350)*(Price_Catalogue_Indexation!$O$7:$AS$7=Fichier_de_calcul!$M350)*(Price_Catalogue_Indexation!$A$14:$A$219=Fichier_de_calcul!$O350)*(Price_Catalogue_Indexation!$C$14:$C$219=Fichier_de_calcul!$N350)*(Price_Catalogue_Indexation!$O$14:$AS$219)),0)</f>
        <v>52698.57052</v>
      </c>
      <c r="S350" s="149">
        <f>IFERROR(SUMPRODUCT((Price_Catalogue_Indexation!$O$5:$AS$5=Fichier_de_calcul!S$4)*(Price_Catalogue_Indexation!$O$6:$AS$6=Fichier_de_calcul!$L350)*(Price_Catalogue_Indexation!$O$7:$AS$7=Fichier_de_calcul!$M350)*(Price_Catalogue_Indexation!$A$14:$A$219=Fichier_de_calcul!$O350)*(Price_Catalogue_Indexation!$C$14:$C$219=Fichier_de_calcul!$N350)*(Price_Catalogue_Indexation!$O$14:$AS$219)),0)</f>
        <v>98413.54824</v>
      </c>
      <c r="T350" s="150"/>
      <c r="U350" s="149">
        <f>IF(E350="YES",'Autres_hypothèses'!$E$3,0)</f>
        <v>26225.58067</v>
      </c>
      <c r="V350" s="149">
        <f>IF(J350="YES",'Autres_hypothèses'!$E$4,0)</f>
        <v>75000</v>
      </c>
      <c r="W350" s="149">
        <f t="shared" si="14"/>
        <v>-30829.979</v>
      </c>
      <c r="X350" s="151">
        <f>S350*Facture_pour_Orange!$K$142+Fichier_de_calcul!Q350*Facture_pour_Orange!$K$144+Fichier_de_calcul!U350*Facture_pour_Orange!$K$172</f>
        <v>-14714.48718</v>
      </c>
      <c r="Y350" s="152"/>
      <c r="Z350" s="151">
        <f t="shared" si="2"/>
        <v>249219.4111</v>
      </c>
      <c r="AA350" s="149">
        <f t="shared" si="3"/>
        <v>44859.49399</v>
      </c>
      <c r="AB350" s="149">
        <f t="shared" si="4"/>
        <v>294078.905</v>
      </c>
      <c r="AC350" s="150"/>
      <c r="AD350" s="153"/>
      <c r="AE350" s="154"/>
      <c r="AF350" s="155"/>
      <c r="AG350" s="155"/>
      <c r="AH350" s="167"/>
      <c r="AI350" s="155"/>
      <c r="AJ350" s="155"/>
      <c r="AK350" s="169"/>
      <c r="AL350" s="155"/>
      <c r="AM350" s="162">
        <v>1.0</v>
      </c>
      <c r="AN350" s="155"/>
      <c r="AO350" s="158"/>
      <c r="AP350" s="158"/>
      <c r="AQ350" s="158"/>
      <c r="AR350" s="152"/>
      <c r="AS350" s="152"/>
      <c r="AT350" s="152"/>
      <c r="AU350" s="152"/>
      <c r="AV350" s="152"/>
      <c r="AW350" s="152"/>
      <c r="AX350" s="152"/>
      <c r="AY350" s="152"/>
      <c r="AZ350" s="152"/>
      <c r="BA350" s="152"/>
      <c r="BB350" s="152"/>
      <c r="BC350" s="152"/>
      <c r="BD350" s="152"/>
      <c r="BE350" s="152"/>
      <c r="BF350" s="152"/>
      <c r="BG350" s="152"/>
      <c r="BH350" s="152"/>
      <c r="BI350" s="152"/>
      <c r="BJ350" s="152"/>
      <c r="BK350" s="152"/>
    </row>
    <row r="351" ht="10.5" customHeight="1">
      <c r="A351" s="144">
        <v>347.0</v>
      </c>
      <c r="B351" s="144" t="s">
        <v>1109</v>
      </c>
      <c r="C351" s="144" t="s">
        <v>1110</v>
      </c>
      <c r="D351" s="145" t="s">
        <v>1111</v>
      </c>
      <c r="E351" s="146" t="s">
        <v>0</v>
      </c>
      <c r="F351" s="147"/>
      <c r="G351" s="149" t="s">
        <v>102</v>
      </c>
      <c r="H351" s="149"/>
      <c r="I351" s="149" t="s">
        <v>138</v>
      </c>
      <c r="J351" s="161" t="s">
        <v>0</v>
      </c>
      <c r="K351" s="149" t="s">
        <v>111</v>
      </c>
      <c r="L351" s="149" t="s">
        <v>38</v>
      </c>
      <c r="M351" s="149" t="s">
        <v>42</v>
      </c>
      <c r="N351" s="149">
        <v>3500.0</v>
      </c>
      <c r="O351" s="149" t="s">
        <v>28</v>
      </c>
      <c r="P351" s="150"/>
      <c r="Q351" s="149">
        <f>IFERROR(SUMPRODUCT((Price_Catalogue_Indexation!$O$5:$AS$5=Fichier_de_calcul!Q$4)*(Price_Catalogue_Indexation!$O$6:$AS$6=Fichier_de_calcul!$L351)*(Price_Catalogue_Indexation!$O$7:$AS$7=Fichier_de_calcul!$M351)*(Price_Catalogue_Indexation!$A$14:$A$219=Fichier_de_calcul!$O351)*(Price_Catalogue_Indexation!$C$14:$C$219=Fichier_de_calcul!$N351)*(Price_Catalogue_Indexation!$O$14:$AS$219)),0)</f>
        <v>43056.18596</v>
      </c>
      <c r="R351" s="149">
        <f>IFERROR(SUMPRODUCT((Price_Catalogue_Indexation!$O$5:$AS$5=Fichier_de_calcul!R$4)*(Price_Catalogue_Indexation!$O$6:$AS$6=Fichier_de_calcul!$L351)*(Price_Catalogue_Indexation!$O$7:$AS$7=Fichier_de_calcul!$M351)*(Price_Catalogue_Indexation!$A$14:$A$219=Fichier_de_calcul!$O351)*(Price_Catalogue_Indexation!$C$14:$C$219=Fichier_de_calcul!$N351)*(Price_Catalogue_Indexation!$O$14:$AS$219)),0)</f>
        <v>338121.8782</v>
      </c>
      <c r="S351" s="149">
        <f>IFERROR(SUMPRODUCT((Price_Catalogue_Indexation!$O$5:$AS$5=Fichier_de_calcul!S$4)*(Price_Catalogue_Indexation!$O$6:$AS$6=Fichier_de_calcul!$L351)*(Price_Catalogue_Indexation!$O$7:$AS$7=Fichier_de_calcul!$M351)*(Price_Catalogue_Indexation!$A$14:$A$219=Fichier_de_calcul!$O351)*(Price_Catalogue_Indexation!$C$14:$C$219=Fichier_de_calcul!$N351)*(Price_Catalogue_Indexation!$O$14:$AS$219)),0)</f>
        <v>213900.9448</v>
      </c>
      <c r="T351" s="150"/>
      <c r="U351" s="149">
        <f>IF(E351="YES",'Autres_hypothèses'!$E$3,0)</f>
        <v>26225.58067</v>
      </c>
      <c r="V351" s="149">
        <f>IF(J351="YES",'Autres_hypothèses'!$E$4,0)</f>
        <v>75000</v>
      </c>
      <c r="W351" s="149">
        <f t="shared" si="14"/>
        <v>-30829.979</v>
      </c>
      <c r="X351" s="151">
        <f>S351*Facture_pour_Orange!$K$142+Fichier_de_calcul!Q351*Facture_pour_Orange!$K$144+Fichier_de_calcul!U351*Facture_pour_Orange!$K$172</f>
        <v>-15995.36277</v>
      </c>
      <c r="Y351" s="152"/>
      <c r="Z351" s="151">
        <f t="shared" si="2"/>
        <v>649479.2479</v>
      </c>
      <c r="AA351" s="149">
        <f t="shared" si="3"/>
        <v>116906.2646</v>
      </c>
      <c r="AB351" s="149">
        <f t="shared" si="4"/>
        <v>766385.5125</v>
      </c>
      <c r="AC351" s="150"/>
      <c r="AD351" s="153"/>
      <c r="AE351" s="154"/>
      <c r="AF351" s="155"/>
      <c r="AG351" s="155"/>
      <c r="AH351" s="167"/>
      <c r="AI351" s="155"/>
      <c r="AJ351" s="155"/>
      <c r="AK351" s="169"/>
      <c r="AL351" s="155"/>
      <c r="AM351" s="162">
        <v>1.0</v>
      </c>
      <c r="AN351" s="155"/>
      <c r="AO351" s="158"/>
      <c r="AP351" s="158"/>
      <c r="AQ351" s="158"/>
      <c r="AR351" s="152"/>
      <c r="AS351" s="152"/>
      <c r="AT351" s="152"/>
      <c r="AU351" s="152"/>
      <c r="AV351" s="152"/>
      <c r="AW351" s="152"/>
      <c r="AX351" s="152"/>
      <c r="AY351" s="152"/>
      <c r="AZ351" s="152"/>
      <c r="BA351" s="152"/>
      <c r="BB351" s="152"/>
      <c r="BC351" s="152"/>
      <c r="BD351" s="152"/>
      <c r="BE351" s="152"/>
      <c r="BF351" s="152"/>
      <c r="BG351" s="152"/>
      <c r="BH351" s="152"/>
      <c r="BI351" s="152"/>
      <c r="BJ351" s="152"/>
      <c r="BK351" s="152"/>
    </row>
    <row r="352" ht="10.5" customHeight="1">
      <c r="A352" s="144">
        <v>348.0</v>
      </c>
      <c r="B352" s="144" t="s">
        <v>1112</v>
      </c>
      <c r="C352" s="144" t="s">
        <v>1113</v>
      </c>
      <c r="D352" s="159" t="s">
        <v>1114</v>
      </c>
      <c r="E352" s="146" t="s">
        <v>0</v>
      </c>
      <c r="F352" s="147"/>
      <c r="G352" s="149" t="s">
        <v>102</v>
      </c>
      <c r="H352" s="149"/>
      <c r="I352" s="149" t="s">
        <v>138</v>
      </c>
      <c r="J352" s="161" t="s">
        <v>0</v>
      </c>
      <c r="K352" s="149" t="s">
        <v>111</v>
      </c>
      <c r="L352" s="149" t="s">
        <v>38</v>
      </c>
      <c r="M352" s="149" t="s">
        <v>42</v>
      </c>
      <c r="N352" s="149">
        <v>3500.0</v>
      </c>
      <c r="O352" s="149" t="s">
        <v>30</v>
      </c>
      <c r="P352" s="150"/>
      <c r="Q352" s="149">
        <f>IFERROR(SUMPRODUCT((Price_Catalogue_Indexation!$O$5:$AS$5=Fichier_de_calcul!Q$4)*(Price_Catalogue_Indexation!$O$6:$AS$6=Fichier_de_calcul!$L352)*(Price_Catalogue_Indexation!$O$7:$AS$7=Fichier_de_calcul!$M352)*(Price_Catalogue_Indexation!$A$14:$A$219=Fichier_de_calcul!$O352)*(Price_Catalogue_Indexation!$C$14:$C$219=Fichier_de_calcul!$N352)*(Price_Catalogue_Indexation!$O$14:$AS$219)),0)</f>
        <v>43777.60888</v>
      </c>
      <c r="R352" s="149">
        <f>IFERROR(SUMPRODUCT((Price_Catalogue_Indexation!$O$5:$AS$5=Fichier_de_calcul!R$4)*(Price_Catalogue_Indexation!$O$6:$AS$6=Fichier_de_calcul!$L352)*(Price_Catalogue_Indexation!$O$7:$AS$7=Fichier_de_calcul!$M352)*(Price_Catalogue_Indexation!$A$14:$A$219=Fichier_de_calcul!$O352)*(Price_Catalogue_Indexation!$C$14:$C$219=Fichier_de_calcul!$N352)*(Price_Catalogue_Indexation!$O$14:$AS$219)),0)</f>
        <v>260356.9553</v>
      </c>
      <c r="S352" s="149">
        <f>IFERROR(SUMPRODUCT((Price_Catalogue_Indexation!$O$5:$AS$5=Fichier_de_calcul!S$4)*(Price_Catalogue_Indexation!$O$6:$AS$6=Fichier_de_calcul!$L352)*(Price_Catalogue_Indexation!$O$7:$AS$7=Fichier_de_calcul!$M352)*(Price_Catalogue_Indexation!$A$14:$A$219=Fichier_de_calcul!$O352)*(Price_Catalogue_Indexation!$C$14:$C$219=Fichier_de_calcul!$N352)*(Price_Catalogue_Indexation!$O$14:$AS$219)),0)</f>
        <v>247960.634</v>
      </c>
      <c r="T352" s="150"/>
      <c r="U352" s="149">
        <f>IF(E352="YES",'Autres_hypothèses'!$E$3,0)</f>
        <v>26225.58067</v>
      </c>
      <c r="V352" s="149">
        <f>IF(J352="YES",'Autres_hypothèses'!$E$4,0)</f>
        <v>75000</v>
      </c>
      <c r="W352" s="149">
        <f t="shared" si="14"/>
        <v>-30829.979</v>
      </c>
      <c r="X352" s="151">
        <f>S352*Facture_pour_Orange!$K$142+Fichier_de_calcul!Q352*Facture_pour_Orange!$K$144+Fichier_de_calcul!U352*Facture_pour_Orange!$K$172</f>
        <v>-16480.24425</v>
      </c>
      <c r="Y352" s="152"/>
      <c r="Z352" s="151">
        <f t="shared" si="2"/>
        <v>606010.5556</v>
      </c>
      <c r="AA352" s="149">
        <f t="shared" si="3"/>
        <v>109081.9</v>
      </c>
      <c r="AB352" s="149">
        <f t="shared" si="4"/>
        <v>715092.4556</v>
      </c>
      <c r="AC352" s="150"/>
      <c r="AD352" s="153"/>
      <c r="AE352" s="154"/>
      <c r="AF352" s="155"/>
      <c r="AG352" s="155"/>
      <c r="AH352" s="167"/>
      <c r="AI352" s="155"/>
      <c r="AJ352" s="155"/>
      <c r="AK352" s="169"/>
      <c r="AL352" s="155"/>
      <c r="AM352" s="162">
        <v>1.0</v>
      </c>
      <c r="AN352" s="155"/>
      <c r="AO352" s="158"/>
      <c r="AP352" s="158"/>
      <c r="AQ352" s="158"/>
      <c r="AR352" s="152"/>
      <c r="AS352" s="152"/>
      <c r="AT352" s="152"/>
      <c r="AU352" s="152"/>
      <c r="AV352" s="152"/>
      <c r="AW352" s="152"/>
      <c r="AX352" s="152"/>
      <c r="AY352" s="152"/>
      <c r="AZ352" s="152"/>
      <c r="BA352" s="152"/>
      <c r="BB352" s="152"/>
      <c r="BC352" s="152"/>
      <c r="BD352" s="152"/>
      <c r="BE352" s="152"/>
      <c r="BF352" s="152"/>
      <c r="BG352" s="152"/>
      <c r="BH352" s="152"/>
      <c r="BI352" s="152"/>
      <c r="BJ352" s="152"/>
      <c r="BK352" s="152"/>
    </row>
    <row r="353" ht="10.5" customHeight="1">
      <c r="A353" s="144">
        <v>349.0</v>
      </c>
      <c r="B353" s="144" t="s">
        <v>1115</v>
      </c>
      <c r="C353" s="144" t="s">
        <v>1116</v>
      </c>
      <c r="D353" s="159" t="s">
        <v>1117</v>
      </c>
      <c r="E353" s="146" t="s">
        <v>0</v>
      </c>
      <c r="F353" s="147"/>
      <c r="G353" s="149" t="s">
        <v>102</v>
      </c>
      <c r="H353" s="149"/>
      <c r="I353" s="149" t="s">
        <v>138</v>
      </c>
      <c r="J353" s="161" t="s">
        <v>0</v>
      </c>
      <c r="K353" s="149" t="s">
        <v>111</v>
      </c>
      <c r="L353" s="149" t="s">
        <v>38</v>
      </c>
      <c r="M353" s="149" t="s">
        <v>42</v>
      </c>
      <c r="N353" s="149">
        <v>3000.0</v>
      </c>
      <c r="O353" s="149" t="s">
        <v>27</v>
      </c>
      <c r="P353" s="150"/>
      <c r="Q353" s="149">
        <f>IFERROR(SUMPRODUCT((Price_Catalogue_Indexation!$O$5:$AS$5=Fichier_de_calcul!Q$4)*(Price_Catalogue_Indexation!$O$6:$AS$6=Fichier_de_calcul!$L353)*(Price_Catalogue_Indexation!$O$7:$AS$7=Fichier_de_calcul!$M353)*(Price_Catalogue_Indexation!$A$14:$A$219=Fichier_de_calcul!$O353)*(Price_Catalogue_Indexation!$C$14:$C$219=Fichier_de_calcul!$N353)*(Price_Catalogue_Indexation!$O$14:$AS$219)),0)</f>
        <v>42991.17839</v>
      </c>
      <c r="R353" s="149">
        <f>IFERROR(SUMPRODUCT((Price_Catalogue_Indexation!$O$5:$AS$5=Fichier_de_calcul!R$4)*(Price_Catalogue_Indexation!$O$6:$AS$6=Fichier_de_calcul!$L353)*(Price_Catalogue_Indexation!$O$7:$AS$7=Fichier_de_calcul!$M353)*(Price_Catalogue_Indexation!$A$14:$A$219=Fichier_de_calcul!$O353)*(Price_Catalogue_Indexation!$C$14:$C$219=Fichier_de_calcul!$N353)*(Price_Catalogue_Indexation!$O$14:$AS$219)),0)</f>
        <v>225443.2731</v>
      </c>
      <c r="S353" s="149">
        <f>IFERROR(SUMPRODUCT((Price_Catalogue_Indexation!$O$5:$AS$5=Fichier_de_calcul!S$4)*(Price_Catalogue_Indexation!$O$6:$AS$6=Fichier_de_calcul!$L353)*(Price_Catalogue_Indexation!$O$7:$AS$7=Fichier_de_calcul!$M353)*(Price_Catalogue_Indexation!$A$14:$A$219=Fichier_de_calcul!$O353)*(Price_Catalogue_Indexation!$C$14:$C$219=Fichier_de_calcul!$N353)*(Price_Catalogue_Indexation!$O$14:$AS$219)),0)</f>
        <v>179536.6131</v>
      </c>
      <c r="T353" s="150"/>
      <c r="U353" s="149">
        <f>IF(E353="YES",'Autres_hypothèses'!$E$3,0)</f>
        <v>26225.58067</v>
      </c>
      <c r="V353" s="149">
        <f>IF(J353="YES",'Autres_hypothèses'!$E$4,0)</f>
        <v>75000</v>
      </c>
      <c r="W353" s="149">
        <f t="shared" si="14"/>
        <v>-30829.979</v>
      </c>
      <c r="X353" s="151">
        <f>S353*Facture_pour_Orange!$K$142+Fichier_de_calcul!Q353*Facture_pour_Orange!$K$144+Fichier_de_calcul!U353*Facture_pour_Orange!$K$172</f>
        <v>-15638.71794</v>
      </c>
      <c r="Y353" s="152"/>
      <c r="Z353" s="151">
        <f t="shared" si="2"/>
        <v>502727.9484</v>
      </c>
      <c r="AA353" s="149">
        <f t="shared" si="3"/>
        <v>90491.03071</v>
      </c>
      <c r="AB353" s="149">
        <f t="shared" si="4"/>
        <v>593218.9791</v>
      </c>
      <c r="AC353" s="150"/>
      <c r="AD353" s="153"/>
      <c r="AE353" s="154"/>
      <c r="AF353" s="155"/>
      <c r="AG353" s="155"/>
      <c r="AH353" s="167"/>
      <c r="AI353" s="155"/>
      <c r="AJ353" s="155"/>
      <c r="AK353" s="169"/>
      <c r="AL353" s="155"/>
      <c r="AM353" s="162">
        <v>1.0</v>
      </c>
      <c r="AN353" s="155"/>
      <c r="AO353" s="158"/>
      <c r="AP353" s="158"/>
      <c r="AQ353" s="158"/>
      <c r="AR353" s="152"/>
      <c r="AS353" s="152"/>
      <c r="AT353" s="152"/>
      <c r="AU353" s="152"/>
      <c r="AV353" s="152"/>
      <c r="AW353" s="152"/>
      <c r="AX353" s="152"/>
      <c r="AY353" s="152"/>
      <c r="AZ353" s="152"/>
      <c r="BA353" s="152"/>
      <c r="BB353" s="152"/>
      <c r="BC353" s="152"/>
      <c r="BD353" s="152"/>
      <c r="BE353" s="152"/>
      <c r="BF353" s="152"/>
      <c r="BG353" s="152"/>
      <c r="BH353" s="152"/>
      <c r="BI353" s="152"/>
      <c r="BJ353" s="152"/>
      <c r="BK353" s="152"/>
    </row>
    <row r="354" ht="10.5" customHeight="1">
      <c r="A354" s="144">
        <v>350.0</v>
      </c>
      <c r="B354" s="144" t="s">
        <v>1118</v>
      </c>
      <c r="C354" s="144" t="s">
        <v>1119</v>
      </c>
      <c r="D354" s="145" t="s">
        <v>1120</v>
      </c>
      <c r="E354" s="146" t="s">
        <v>0</v>
      </c>
      <c r="F354" s="147"/>
      <c r="G354" s="149" t="s">
        <v>102</v>
      </c>
      <c r="H354" s="149"/>
      <c r="I354" s="149" t="s">
        <v>138</v>
      </c>
      <c r="J354" s="161" t="s">
        <v>0</v>
      </c>
      <c r="K354" s="149" t="s">
        <v>111</v>
      </c>
      <c r="L354" s="149" t="s">
        <v>38</v>
      </c>
      <c r="M354" s="149" t="s">
        <v>42</v>
      </c>
      <c r="N354" s="149">
        <v>2500.0</v>
      </c>
      <c r="O354" s="149" t="s">
        <v>27</v>
      </c>
      <c r="P354" s="150"/>
      <c r="Q354" s="149">
        <f>IFERROR(SUMPRODUCT((Price_Catalogue_Indexation!$O$5:$AS$5=Fichier_de_calcul!Q$4)*(Price_Catalogue_Indexation!$O$6:$AS$6=Fichier_de_calcul!$L354)*(Price_Catalogue_Indexation!$O$7:$AS$7=Fichier_de_calcul!$M354)*(Price_Catalogue_Indexation!$A$14:$A$219=Fichier_de_calcul!$O354)*(Price_Catalogue_Indexation!$C$14:$C$219=Fichier_de_calcul!$N354)*(Price_Catalogue_Indexation!$O$14:$AS$219)),0)</f>
        <v>42928.13608</v>
      </c>
      <c r="R354" s="149">
        <f>IFERROR(SUMPRODUCT((Price_Catalogue_Indexation!$O$5:$AS$5=Fichier_de_calcul!R$4)*(Price_Catalogue_Indexation!$O$6:$AS$6=Fichier_de_calcul!$L354)*(Price_Catalogue_Indexation!$O$7:$AS$7=Fichier_de_calcul!$M354)*(Price_Catalogue_Indexation!$A$14:$A$219=Fichier_de_calcul!$O354)*(Price_Catalogue_Indexation!$C$14:$C$219=Fichier_de_calcul!$N354)*(Price_Catalogue_Indexation!$O$14:$AS$219)),0)</f>
        <v>190894.3326</v>
      </c>
      <c r="S354" s="149">
        <f>IFERROR(SUMPRODUCT((Price_Catalogue_Indexation!$O$5:$AS$5=Fichier_de_calcul!S$4)*(Price_Catalogue_Indexation!$O$6:$AS$6=Fichier_de_calcul!$L354)*(Price_Catalogue_Indexation!$O$7:$AS$7=Fichier_de_calcul!$M354)*(Price_Catalogue_Indexation!$A$14:$A$219=Fichier_de_calcul!$O354)*(Price_Catalogue_Indexation!$C$14:$C$219=Fichier_de_calcul!$N354)*(Price_Catalogue_Indexation!$O$14:$AS$219)),0)</f>
        <v>173836.6191</v>
      </c>
      <c r="T354" s="150"/>
      <c r="U354" s="149">
        <f>IF(E354="YES",'Autres_hypothèses'!$E$3,0)</f>
        <v>26225.58067</v>
      </c>
      <c r="V354" s="149">
        <f>IF(J354="YES",'Autres_hypothèses'!$E$4,0)</f>
        <v>75000</v>
      </c>
      <c r="W354" s="149">
        <f t="shared" si="14"/>
        <v>-30829.979</v>
      </c>
      <c r="X354" s="151">
        <f>S354*Facture_pour_Orange!$K$142+Fichier_de_calcul!Q354*Facture_pour_Orange!$K$144+Fichier_de_calcul!U354*Facture_pour_Orange!$K$172</f>
        <v>-15569.10954</v>
      </c>
      <c r="Y354" s="152"/>
      <c r="Z354" s="151">
        <f t="shared" si="2"/>
        <v>462485.5799</v>
      </c>
      <c r="AA354" s="149">
        <f t="shared" si="3"/>
        <v>83247.40438</v>
      </c>
      <c r="AB354" s="149">
        <f t="shared" si="4"/>
        <v>545732.9843</v>
      </c>
      <c r="AC354" s="150"/>
      <c r="AD354" s="153"/>
      <c r="AE354" s="154"/>
      <c r="AF354" s="155"/>
      <c r="AG354" s="155"/>
      <c r="AH354" s="167"/>
      <c r="AI354" s="155"/>
      <c r="AJ354" s="155"/>
      <c r="AK354" s="169"/>
      <c r="AL354" s="155"/>
      <c r="AM354" s="162">
        <v>1.0</v>
      </c>
      <c r="AN354" s="155"/>
      <c r="AO354" s="158"/>
      <c r="AP354" s="158"/>
      <c r="AQ354" s="158"/>
      <c r="AR354" s="152"/>
      <c r="AS354" s="152"/>
      <c r="AT354" s="152"/>
      <c r="AU354" s="152"/>
      <c r="AV354" s="152"/>
      <c r="AW354" s="152"/>
      <c r="AX354" s="152"/>
      <c r="AY354" s="152"/>
      <c r="AZ354" s="152"/>
      <c r="BA354" s="152"/>
      <c r="BB354" s="152"/>
      <c r="BC354" s="152"/>
      <c r="BD354" s="152"/>
      <c r="BE354" s="152"/>
      <c r="BF354" s="152"/>
      <c r="BG354" s="152"/>
      <c r="BH354" s="152"/>
      <c r="BI354" s="152"/>
      <c r="BJ354" s="152"/>
      <c r="BK354" s="152"/>
    </row>
    <row r="355" ht="10.5" customHeight="1">
      <c r="A355" s="144">
        <v>351.0</v>
      </c>
      <c r="B355" s="144"/>
      <c r="C355" s="144" t="s">
        <v>1121</v>
      </c>
      <c r="D355" s="159" t="s">
        <v>1122</v>
      </c>
      <c r="E355" s="146" t="s">
        <v>0</v>
      </c>
      <c r="F355" s="147"/>
      <c r="G355" s="149" t="s">
        <v>102</v>
      </c>
      <c r="H355" s="149"/>
      <c r="I355" s="149" t="s">
        <v>138</v>
      </c>
      <c r="J355" s="161" t="s">
        <v>0</v>
      </c>
      <c r="K355" s="149" t="s">
        <v>107</v>
      </c>
      <c r="L355" s="149" t="s">
        <v>39</v>
      </c>
      <c r="M355" s="149" t="s">
        <v>42</v>
      </c>
      <c r="N355" s="149">
        <v>500.0</v>
      </c>
      <c r="O355" s="149" t="s">
        <v>27</v>
      </c>
      <c r="P355" s="150"/>
      <c r="Q355" s="149">
        <f>IFERROR(SUMPRODUCT((Price_Catalogue_Indexation!$O$5:$AS$5=Fichier_de_calcul!Q$4)*(Price_Catalogue_Indexation!$O$6:$AS$6=Fichier_de_calcul!$L355)*(Price_Catalogue_Indexation!$O$7:$AS$7=Fichier_de_calcul!$M355)*(Price_Catalogue_Indexation!$A$14:$A$219=Fichier_de_calcul!$O355)*(Price_Catalogue_Indexation!$C$14:$C$219=Fichier_de_calcul!$N355)*(Price_Catalogue_Indexation!$O$14:$AS$219)),0)</f>
        <v>42426.1778</v>
      </c>
      <c r="R355" s="149">
        <f>IFERROR(SUMPRODUCT((Price_Catalogue_Indexation!$O$5:$AS$5=Fichier_de_calcul!R$4)*(Price_Catalogue_Indexation!$O$6:$AS$6=Fichier_de_calcul!$L355)*(Price_Catalogue_Indexation!$O$7:$AS$7=Fichier_de_calcul!$M355)*(Price_Catalogue_Indexation!$A$14:$A$219=Fichier_de_calcul!$O355)*(Price_Catalogue_Indexation!$C$14:$C$219=Fichier_de_calcul!$N355)*(Price_Catalogue_Indexation!$O$14:$AS$219)),0)</f>
        <v>52698.57052</v>
      </c>
      <c r="S355" s="149">
        <f>IFERROR(SUMPRODUCT((Price_Catalogue_Indexation!$O$5:$AS$5=Fichier_de_calcul!S$4)*(Price_Catalogue_Indexation!$O$6:$AS$6=Fichier_de_calcul!$L355)*(Price_Catalogue_Indexation!$O$7:$AS$7=Fichier_de_calcul!$M355)*(Price_Catalogue_Indexation!$A$14:$A$219=Fichier_de_calcul!$O355)*(Price_Catalogue_Indexation!$C$14:$C$219=Fichier_de_calcul!$N355)*(Price_Catalogue_Indexation!$O$14:$AS$219)),0)</f>
        <v>98413.54824</v>
      </c>
      <c r="T355" s="150"/>
      <c r="U355" s="149">
        <f>IF(E355="YES",'Autres_hypothèses'!$E$3,0)</f>
        <v>26225.58067</v>
      </c>
      <c r="V355" s="149">
        <f>IF(J355="YES",'Autres_hypothèses'!$E$4,0)</f>
        <v>75000</v>
      </c>
      <c r="W355" s="149">
        <f t="shared" si="14"/>
        <v>-30829.979</v>
      </c>
      <c r="X355" s="151">
        <f>S355*Facture_pour_Orange!$K$142+Fichier_de_calcul!Q355*Facture_pour_Orange!$K$144+Fichier_de_calcul!U355*Facture_pour_Orange!$K$172</f>
        <v>-14714.48718</v>
      </c>
      <c r="Y355" s="152"/>
      <c r="Z355" s="151">
        <f t="shared" si="2"/>
        <v>249219.4111</v>
      </c>
      <c r="AA355" s="149">
        <f t="shared" si="3"/>
        <v>44859.49399</v>
      </c>
      <c r="AB355" s="149">
        <f t="shared" si="4"/>
        <v>294078.905</v>
      </c>
      <c r="AC355" s="150"/>
      <c r="AD355" s="153"/>
      <c r="AE355" s="154"/>
      <c r="AF355" s="155"/>
      <c r="AG355" s="155"/>
      <c r="AH355" s="167"/>
      <c r="AI355" s="155"/>
      <c r="AJ355" s="155"/>
      <c r="AK355" s="169"/>
      <c r="AL355" s="155"/>
      <c r="AM355" s="162">
        <v>1.0</v>
      </c>
      <c r="AN355" s="155"/>
      <c r="AO355" s="158"/>
      <c r="AP355" s="158"/>
      <c r="AQ355" s="158"/>
      <c r="AR355" s="152"/>
      <c r="AS355" s="152"/>
      <c r="AT355" s="152"/>
      <c r="AU355" s="152"/>
      <c r="AV355" s="152"/>
      <c r="AW355" s="152"/>
      <c r="AX355" s="152"/>
      <c r="AY355" s="152"/>
      <c r="AZ355" s="152"/>
      <c r="BA355" s="152"/>
      <c r="BB355" s="152"/>
      <c r="BC355" s="152"/>
      <c r="BD355" s="152"/>
      <c r="BE355" s="152"/>
      <c r="BF355" s="152"/>
      <c r="BG355" s="152"/>
      <c r="BH355" s="152"/>
      <c r="BI355" s="152"/>
      <c r="BJ355" s="152"/>
      <c r="BK355" s="152"/>
    </row>
    <row r="356" ht="10.5" customHeight="1">
      <c r="A356" s="144">
        <v>352.0</v>
      </c>
      <c r="B356" s="144"/>
      <c r="C356" s="144" t="s">
        <v>1123</v>
      </c>
      <c r="D356" s="159" t="s">
        <v>1124</v>
      </c>
      <c r="E356" s="146" t="s">
        <v>0</v>
      </c>
      <c r="F356" s="147"/>
      <c r="G356" s="149" t="s">
        <v>102</v>
      </c>
      <c r="H356" s="149"/>
      <c r="I356" s="149" t="s">
        <v>138</v>
      </c>
      <c r="J356" s="161" t="s">
        <v>0</v>
      </c>
      <c r="K356" s="149" t="s">
        <v>107</v>
      </c>
      <c r="L356" s="149" t="s">
        <v>39</v>
      </c>
      <c r="M356" s="149" t="s">
        <v>42</v>
      </c>
      <c r="N356" s="149">
        <v>500.0</v>
      </c>
      <c r="O356" s="149" t="s">
        <v>27</v>
      </c>
      <c r="P356" s="150"/>
      <c r="Q356" s="149">
        <f>IFERROR(SUMPRODUCT((Price_Catalogue_Indexation!$O$5:$AS$5=Fichier_de_calcul!Q$4)*(Price_Catalogue_Indexation!$O$6:$AS$6=Fichier_de_calcul!$L356)*(Price_Catalogue_Indexation!$O$7:$AS$7=Fichier_de_calcul!$M356)*(Price_Catalogue_Indexation!$A$14:$A$219=Fichier_de_calcul!$O356)*(Price_Catalogue_Indexation!$C$14:$C$219=Fichier_de_calcul!$N356)*(Price_Catalogue_Indexation!$O$14:$AS$219)),0)</f>
        <v>42426.1778</v>
      </c>
      <c r="R356" s="149">
        <f>IFERROR(SUMPRODUCT((Price_Catalogue_Indexation!$O$5:$AS$5=Fichier_de_calcul!R$4)*(Price_Catalogue_Indexation!$O$6:$AS$6=Fichier_de_calcul!$L356)*(Price_Catalogue_Indexation!$O$7:$AS$7=Fichier_de_calcul!$M356)*(Price_Catalogue_Indexation!$A$14:$A$219=Fichier_de_calcul!$O356)*(Price_Catalogue_Indexation!$C$14:$C$219=Fichier_de_calcul!$N356)*(Price_Catalogue_Indexation!$O$14:$AS$219)),0)</f>
        <v>52698.57052</v>
      </c>
      <c r="S356" s="149">
        <f>IFERROR(SUMPRODUCT((Price_Catalogue_Indexation!$O$5:$AS$5=Fichier_de_calcul!S$4)*(Price_Catalogue_Indexation!$O$6:$AS$6=Fichier_de_calcul!$L356)*(Price_Catalogue_Indexation!$O$7:$AS$7=Fichier_de_calcul!$M356)*(Price_Catalogue_Indexation!$A$14:$A$219=Fichier_de_calcul!$O356)*(Price_Catalogue_Indexation!$C$14:$C$219=Fichier_de_calcul!$N356)*(Price_Catalogue_Indexation!$O$14:$AS$219)),0)</f>
        <v>98413.54824</v>
      </c>
      <c r="T356" s="150"/>
      <c r="U356" s="149">
        <f>IF(E356="YES",'Autres_hypothèses'!$E$3,0)</f>
        <v>26225.58067</v>
      </c>
      <c r="V356" s="149">
        <f>IF(J356="YES",'Autres_hypothèses'!$E$4,0)</f>
        <v>75000</v>
      </c>
      <c r="W356" s="149">
        <f t="shared" si="14"/>
        <v>-30829.979</v>
      </c>
      <c r="X356" s="151">
        <f>S356*Facture_pour_Orange!$K$142+Fichier_de_calcul!Q356*Facture_pour_Orange!$K$144+Fichier_de_calcul!U356*Facture_pour_Orange!$K$172</f>
        <v>-14714.48718</v>
      </c>
      <c r="Y356" s="152"/>
      <c r="Z356" s="151">
        <f t="shared" si="2"/>
        <v>249219.4111</v>
      </c>
      <c r="AA356" s="149">
        <f t="shared" si="3"/>
        <v>44859.49399</v>
      </c>
      <c r="AB356" s="149">
        <f t="shared" si="4"/>
        <v>294078.905</v>
      </c>
      <c r="AC356" s="150"/>
      <c r="AD356" s="153"/>
      <c r="AE356" s="154"/>
      <c r="AF356" s="155"/>
      <c r="AG356" s="155"/>
      <c r="AH356" s="167"/>
      <c r="AI356" s="155"/>
      <c r="AJ356" s="155"/>
      <c r="AK356" s="169"/>
      <c r="AL356" s="155"/>
      <c r="AM356" s="162">
        <v>1.0</v>
      </c>
      <c r="AN356" s="155"/>
      <c r="AO356" s="158"/>
      <c r="AP356" s="158"/>
      <c r="AQ356" s="158"/>
      <c r="AR356" s="152"/>
      <c r="AS356" s="152"/>
      <c r="AT356" s="152"/>
      <c r="AU356" s="152"/>
      <c r="AV356" s="152"/>
      <c r="AW356" s="152"/>
      <c r="AX356" s="152"/>
      <c r="AY356" s="152"/>
      <c r="AZ356" s="152"/>
      <c r="BA356" s="152"/>
      <c r="BB356" s="152"/>
      <c r="BC356" s="152"/>
      <c r="BD356" s="152"/>
      <c r="BE356" s="152"/>
      <c r="BF356" s="152"/>
      <c r="BG356" s="152"/>
      <c r="BH356" s="152"/>
      <c r="BI356" s="152"/>
      <c r="BJ356" s="152"/>
      <c r="BK356" s="152"/>
    </row>
    <row r="357" ht="10.5" customHeight="1">
      <c r="A357" s="144">
        <v>353.0</v>
      </c>
      <c r="B357" s="144" t="s">
        <v>1125</v>
      </c>
      <c r="C357" s="144" t="s">
        <v>1126</v>
      </c>
      <c r="D357" s="145" t="s">
        <v>1127</v>
      </c>
      <c r="E357" s="146" t="s">
        <v>0</v>
      </c>
      <c r="F357" s="147"/>
      <c r="G357" s="161" t="s">
        <v>137</v>
      </c>
      <c r="H357" s="149" t="s">
        <v>0</v>
      </c>
      <c r="I357" s="149" t="s">
        <v>138</v>
      </c>
      <c r="J357" s="149" t="s">
        <v>0</v>
      </c>
      <c r="K357" s="149" t="s">
        <v>111</v>
      </c>
      <c r="L357" s="149" t="s">
        <v>38</v>
      </c>
      <c r="M357" s="149" t="s">
        <v>42</v>
      </c>
      <c r="N357" s="149">
        <v>3500.0</v>
      </c>
      <c r="O357" s="149" t="s">
        <v>27</v>
      </c>
      <c r="P357" s="150"/>
      <c r="Q357" s="149">
        <f>IFERROR(SUMPRODUCT((Price_Catalogue_Indexation!$O$5:$AS$5=Fichier_de_calcul!Q$4)*(Price_Catalogue_Indexation!$O$6:$AS$6=Fichier_de_calcul!$L357)*(Price_Catalogue_Indexation!$O$7:$AS$7=Fichier_de_calcul!$M357)*(Price_Catalogue_Indexation!$A$14:$A$219=Fichier_de_calcul!$O357)*(Price_Catalogue_Indexation!$C$14:$C$219=Fichier_de_calcul!$N357)*(Price_Catalogue_Indexation!$O$14:$AS$219)),0)</f>
        <v>43056.18596</v>
      </c>
      <c r="R357" s="149">
        <f>IFERROR(SUMPRODUCT((Price_Catalogue_Indexation!$O$5:$AS$5=Fichier_de_calcul!R$4)*(Price_Catalogue_Indexation!$O$6:$AS$6=Fichier_de_calcul!$L357)*(Price_Catalogue_Indexation!$O$7:$AS$7=Fichier_de_calcul!$M357)*(Price_Catalogue_Indexation!$A$14:$A$219=Fichier_de_calcul!$O357)*(Price_Catalogue_Indexation!$C$14:$C$219=Fichier_de_calcul!$N357)*(Price_Catalogue_Indexation!$O$14:$AS$219)),0)</f>
        <v>259992.2136</v>
      </c>
      <c r="S357" s="149">
        <f>IFERROR(SUMPRODUCT((Price_Catalogue_Indexation!$O$5:$AS$5=Fichier_de_calcul!S$4)*(Price_Catalogue_Indexation!$O$6:$AS$6=Fichier_de_calcul!$L357)*(Price_Catalogue_Indexation!$O$7:$AS$7=Fichier_de_calcul!$M357)*(Price_Catalogue_Indexation!$A$14:$A$219=Fichier_de_calcul!$O357)*(Price_Catalogue_Indexation!$C$14:$C$219=Fichier_de_calcul!$N357)*(Price_Catalogue_Indexation!$O$14:$AS$219)),0)</f>
        <v>182873.6642</v>
      </c>
      <c r="T357" s="150"/>
      <c r="U357" s="149">
        <f>IF(E357="YES",'Autres_hypothèses'!$E$3,0)</f>
        <v>26225.58067</v>
      </c>
      <c r="V357" s="149">
        <f>IF(J357="YES",'Autres_hypothèses'!$E$4,0)</f>
        <v>75000</v>
      </c>
      <c r="W357" s="149"/>
      <c r="X357" s="151">
        <f>S357*Facture_pour_Orange!$K$142+Fichier_de_calcul!Q357*Facture_pour_Orange!$K$144+Fichier_de_calcul!U357*Facture_pour_Orange!$K$172</f>
        <v>-15685.08997</v>
      </c>
      <c r="Y357" s="152"/>
      <c r="Z357" s="151">
        <f t="shared" si="2"/>
        <v>571462.5545</v>
      </c>
      <c r="AA357" s="149">
        <f t="shared" si="3"/>
        <v>102863.2598</v>
      </c>
      <c r="AB357" s="149">
        <f t="shared" si="4"/>
        <v>674325.8143</v>
      </c>
      <c r="AC357" s="150"/>
      <c r="AD357" s="153"/>
      <c r="AE357" s="154"/>
      <c r="AF357" s="155">
        <v>43769.0</v>
      </c>
      <c r="AG357" s="155"/>
      <c r="AH357" s="167"/>
      <c r="AI357" s="155">
        <v>43708.0</v>
      </c>
      <c r="AJ357" s="155">
        <v>43701.0</v>
      </c>
      <c r="AK357" s="169">
        <v>2.2666666666666666</v>
      </c>
      <c r="AL357" s="155">
        <v>43769.0</v>
      </c>
      <c r="AM357" s="162">
        <v>1.0</v>
      </c>
      <c r="AN357" s="155">
        <v>43830.0</v>
      </c>
      <c r="AO357" s="158"/>
      <c r="AP357" s="158"/>
      <c r="AQ357" s="158"/>
      <c r="AR357" s="152"/>
      <c r="AS357" s="152"/>
      <c r="AT357" s="152"/>
      <c r="AU357" s="152"/>
      <c r="AV357" s="152"/>
      <c r="AW357" s="152"/>
      <c r="AX357" s="152"/>
      <c r="AY357" s="152"/>
      <c r="AZ357" s="152"/>
      <c r="BA357" s="152"/>
      <c r="BB357" s="152"/>
      <c r="BC357" s="152"/>
      <c r="BD357" s="152"/>
      <c r="BE357" s="152"/>
      <c r="BF357" s="152"/>
      <c r="BG357" s="152"/>
      <c r="BH357" s="152"/>
      <c r="BI357" s="152"/>
      <c r="BJ357" s="152"/>
      <c r="BK357" s="152"/>
    </row>
    <row r="358" ht="10.5" customHeight="1">
      <c r="A358" s="144">
        <v>354.0</v>
      </c>
      <c r="B358" s="144" t="s">
        <v>1128</v>
      </c>
      <c r="C358" s="144" t="s">
        <v>1129</v>
      </c>
      <c r="D358" s="159" t="s">
        <v>1130</v>
      </c>
      <c r="E358" s="146" t="s">
        <v>0</v>
      </c>
      <c r="F358" s="147"/>
      <c r="G358" s="161" t="s">
        <v>137</v>
      </c>
      <c r="H358" s="149" t="s">
        <v>0</v>
      </c>
      <c r="I358" s="149" t="s">
        <v>138</v>
      </c>
      <c r="J358" s="149" t="s">
        <v>0</v>
      </c>
      <c r="K358" s="149" t="s">
        <v>111</v>
      </c>
      <c r="L358" s="149" t="s">
        <v>38</v>
      </c>
      <c r="M358" s="149" t="s">
        <v>42</v>
      </c>
      <c r="N358" s="149">
        <v>3500.0</v>
      </c>
      <c r="O358" s="149" t="s">
        <v>30</v>
      </c>
      <c r="P358" s="150"/>
      <c r="Q358" s="149">
        <f>IFERROR(SUMPRODUCT((Price_Catalogue_Indexation!$O$5:$AS$5=Fichier_de_calcul!Q$4)*(Price_Catalogue_Indexation!$O$6:$AS$6=Fichier_de_calcul!$L358)*(Price_Catalogue_Indexation!$O$7:$AS$7=Fichier_de_calcul!$M358)*(Price_Catalogue_Indexation!$A$14:$A$219=Fichier_de_calcul!$O358)*(Price_Catalogue_Indexation!$C$14:$C$219=Fichier_de_calcul!$N358)*(Price_Catalogue_Indexation!$O$14:$AS$219)),0)</f>
        <v>43777.60888</v>
      </c>
      <c r="R358" s="149">
        <f>IFERROR(SUMPRODUCT((Price_Catalogue_Indexation!$O$5:$AS$5=Fichier_de_calcul!R$4)*(Price_Catalogue_Indexation!$O$6:$AS$6=Fichier_de_calcul!$L358)*(Price_Catalogue_Indexation!$O$7:$AS$7=Fichier_de_calcul!$M358)*(Price_Catalogue_Indexation!$A$14:$A$219=Fichier_de_calcul!$O358)*(Price_Catalogue_Indexation!$C$14:$C$219=Fichier_de_calcul!$N358)*(Price_Catalogue_Indexation!$O$14:$AS$219)),0)</f>
        <v>260356.9553</v>
      </c>
      <c r="S358" s="149">
        <f>IFERROR(SUMPRODUCT((Price_Catalogue_Indexation!$O$5:$AS$5=Fichier_de_calcul!S$4)*(Price_Catalogue_Indexation!$O$6:$AS$6=Fichier_de_calcul!$L358)*(Price_Catalogue_Indexation!$O$7:$AS$7=Fichier_de_calcul!$M358)*(Price_Catalogue_Indexation!$A$14:$A$219=Fichier_de_calcul!$O358)*(Price_Catalogue_Indexation!$C$14:$C$219=Fichier_de_calcul!$N358)*(Price_Catalogue_Indexation!$O$14:$AS$219)),0)</f>
        <v>247960.634</v>
      </c>
      <c r="T358" s="150"/>
      <c r="U358" s="149">
        <f>IF(E358="YES",'Autres_hypothèses'!$E$3,0)</f>
        <v>26225.58067</v>
      </c>
      <c r="V358" s="149">
        <f>IF(J358="YES",'Autres_hypothèses'!$E$4,0)</f>
        <v>75000</v>
      </c>
      <c r="W358" s="149"/>
      <c r="X358" s="151">
        <f>S358*Facture_pour_Orange!$K$142+Fichier_de_calcul!Q358*Facture_pour_Orange!$K$144+Fichier_de_calcul!U358*Facture_pour_Orange!$K$172</f>
        <v>-16480.24425</v>
      </c>
      <c r="Y358" s="152"/>
      <c r="Z358" s="151">
        <f t="shared" si="2"/>
        <v>636840.5346</v>
      </c>
      <c r="AA358" s="149">
        <f t="shared" si="3"/>
        <v>114631.2962</v>
      </c>
      <c r="AB358" s="149">
        <f t="shared" si="4"/>
        <v>751471.8308</v>
      </c>
      <c r="AC358" s="150"/>
      <c r="AD358" s="153"/>
      <c r="AE358" s="154"/>
      <c r="AF358" s="155">
        <v>43769.0</v>
      </c>
      <c r="AG358" s="155"/>
      <c r="AH358" s="167"/>
      <c r="AI358" s="155"/>
      <c r="AJ358" s="155">
        <v>43706.0</v>
      </c>
      <c r="AK358" s="169">
        <v>2.1</v>
      </c>
      <c r="AL358" s="155"/>
      <c r="AM358" s="162">
        <v>1.0</v>
      </c>
      <c r="AN358" s="155">
        <v>43830.0</v>
      </c>
      <c r="AO358" s="158"/>
      <c r="AP358" s="158"/>
      <c r="AQ358" s="158"/>
      <c r="AR358" s="152"/>
      <c r="AS358" s="152"/>
      <c r="AT358" s="152"/>
      <c r="AU358" s="152"/>
      <c r="AV358" s="152"/>
      <c r="AW358" s="152"/>
      <c r="AX358" s="152"/>
      <c r="AY358" s="152"/>
      <c r="AZ358" s="152"/>
      <c r="BA358" s="152"/>
      <c r="BB358" s="152"/>
      <c r="BC358" s="152"/>
      <c r="BD358" s="152"/>
      <c r="BE358" s="152"/>
      <c r="BF358" s="152"/>
      <c r="BG358" s="152"/>
      <c r="BH358" s="152"/>
      <c r="BI358" s="152"/>
      <c r="BJ358" s="152"/>
      <c r="BK358" s="152"/>
    </row>
    <row r="359" ht="10.5" customHeight="1">
      <c r="A359" s="144">
        <v>355.0</v>
      </c>
      <c r="B359" s="144" t="s">
        <v>1131</v>
      </c>
      <c r="C359" s="144" t="s">
        <v>1132</v>
      </c>
      <c r="D359" s="159" t="s">
        <v>1133</v>
      </c>
      <c r="E359" s="146" t="s">
        <v>0</v>
      </c>
      <c r="F359" s="147"/>
      <c r="G359" s="161" t="s">
        <v>137</v>
      </c>
      <c r="H359" s="149" t="s">
        <v>0</v>
      </c>
      <c r="I359" s="149" t="s">
        <v>138</v>
      </c>
      <c r="J359" s="149" t="s">
        <v>0</v>
      </c>
      <c r="K359" s="149" t="s">
        <v>111</v>
      </c>
      <c r="L359" s="149" t="s">
        <v>38</v>
      </c>
      <c r="M359" s="149" t="s">
        <v>42</v>
      </c>
      <c r="N359" s="149">
        <v>3500.0</v>
      </c>
      <c r="O359" s="149" t="s">
        <v>30</v>
      </c>
      <c r="P359" s="150"/>
      <c r="Q359" s="149">
        <f>IFERROR(SUMPRODUCT((Price_Catalogue_Indexation!$O$5:$AS$5=Fichier_de_calcul!Q$4)*(Price_Catalogue_Indexation!$O$6:$AS$6=Fichier_de_calcul!$L359)*(Price_Catalogue_Indexation!$O$7:$AS$7=Fichier_de_calcul!$M359)*(Price_Catalogue_Indexation!$A$14:$A$219=Fichier_de_calcul!$O359)*(Price_Catalogue_Indexation!$C$14:$C$219=Fichier_de_calcul!$N359)*(Price_Catalogue_Indexation!$O$14:$AS$219)),0)</f>
        <v>43777.60888</v>
      </c>
      <c r="R359" s="149">
        <f>IFERROR(SUMPRODUCT((Price_Catalogue_Indexation!$O$5:$AS$5=Fichier_de_calcul!R$4)*(Price_Catalogue_Indexation!$O$6:$AS$6=Fichier_de_calcul!$L359)*(Price_Catalogue_Indexation!$O$7:$AS$7=Fichier_de_calcul!$M359)*(Price_Catalogue_Indexation!$A$14:$A$219=Fichier_de_calcul!$O359)*(Price_Catalogue_Indexation!$C$14:$C$219=Fichier_de_calcul!$N359)*(Price_Catalogue_Indexation!$O$14:$AS$219)),0)</f>
        <v>260356.9553</v>
      </c>
      <c r="S359" s="149">
        <f>IFERROR(SUMPRODUCT((Price_Catalogue_Indexation!$O$5:$AS$5=Fichier_de_calcul!S$4)*(Price_Catalogue_Indexation!$O$6:$AS$6=Fichier_de_calcul!$L359)*(Price_Catalogue_Indexation!$O$7:$AS$7=Fichier_de_calcul!$M359)*(Price_Catalogue_Indexation!$A$14:$A$219=Fichier_de_calcul!$O359)*(Price_Catalogue_Indexation!$C$14:$C$219=Fichier_de_calcul!$N359)*(Price_Catalogue_Indexation!$O$14:$AS$219)),0)</f>
        <v>247960.634</v>
      </c>
      <c r="T359" s="150"/>
      <c r="U359" s="149">
        <f>IF(E359="YES",'Autres_hypothèses'!$E$3,0)</f>
        <v>26225.58067</v>
      </c>
      <c r="V359" s="149">
        <f>IF(J359="YES",'Autres_hypothèses'!$E$4,0)</f>
        <v>75000</v>
      </c>
      <c r="W359" s="149"/>
      <c r="X359" s="151">
        <f>S359*Facture_pour_Orange!$K$142+Fichier_de_calcul!Q359*Facture_pour_Orange!$K$144+Fichier_de_calcul!U359*Facture_pour_Orange!$K$172</f>
        <v>-16480.24425</v>
      </c>
      <c r="Y359" s="152"/>
      <c r="Z359" s="151">
        <f t="shared" si="2"/>
        <v>636840.5346</v>
      </c>
      <c r="AA359" s="149">
        <f t="shared" si="3"/>
        <v>114631.2962</v>
      </c>
      <c r="AB359" s="149">
        <f t="shared" si="4"/>
        <v>751471.8308</v>
      </c>
      <c r="AC359" s="150"/>
      <c r="AD359" s="153"/>
      <c r="AE359" s="154"/>
      <c r="AF359" s="155">
        <v>43769.0</v>
      </c>
      <c r="AG359" s="155"/>
      <c r="AH359" s="167"/>
      <c r="AI359" s="155"/>
      <c r="AJ359" s="155">
        <v>43731.0</v>
      </c>
      <c r="AK359" s="169">
        <v>1.2666666666666666</v>
      </c>
      <c r="AL359" s="155"/>
      <c r="AM359" s="162">
        <v>1.0</v>
      </c>
      <c r="AN359" s="155">
        <v>43830.0</v>
      </c>
      <c r="AO359" s="158"/>
      <c r="AP359" s="158"/>
      <c r="AQ359" s="158"/>
      <c r="AR359" s="152"/>
      <c r="AS359" s="152"/>
      <c r="AT359" s="152"/>
      <c r="AU359" s="152"/>
      <c r="AV359" s="152"/>
      <c r="AW359" s="152"/>
      <c r="AX359" s="152"/>
      <c r="AY359" s="152"/>
      <c r="AZ359" s="152"/>
      <c r="BA359" s="152"/>
      <c r="BB359" s="152"/>
      <c r="BC359" s="152"/>
      <c r="BD359" s="152"/>
      <c r="BE359" s="152"/>
      <c r="BF359" s="152"/>
      <c r="BG359" s="152"/>
      <c r="BH359" s="152"/>
      <c r="BI359" s="152"/>
      <c r="BJ359" s="152"/>
      <c r="BK359" s="152"/>
    </row>
    <row r="360" ht="10.5" customHeight="1">
      <c r="A360" s="144">
        <v>356.0</v>
      </c>
      <c r="B360" s="144" t="s">
        <v>1134</v>
      </c>
      <c r="C360" s="144" t="s">
        <v>1135</v>
      </c>
      <c r="D360" s="145" t="s">
        <v>1136</v>
      </c>
      <c r="E360" s="146" t="s">
        <v>0</v>
      </c>
      <c r="F360" s="147"/>
      <c r="G360" s="161" t="s">
        <v>137</v>
      </c>
      <c r="H360" s="149" t="s">
        <v>0</v>
      </c>
      <c r="I360" s="149" t="s">
        <v>138</v>
      </c>
      <c r="J360" s="149" t="s">
        <v>0</v>
      </c>
      <c r="K360" s="149" t="s">
        <v>111</v>
      </c>
      <c r="L360" s="149" t="s">
        <v>38</v>
      </c>
      <c r="M360" s="149" t="s">
        <v>42</v>
      </c>
      <c r="N360" s="149">
        <v>3500.0</v>
      </c>
      <c r="O360" s="149" t="s">
        <v>27</v>
      </c>
      <c r="P360" s="150"/>
      <c r="Q360" s="149">
        <f>IFERROR(SUMPRODUCT((Price_Catalogue_Indexation!$O$5:$AS$5=Fichier_de_calcul!Q$4)*(Price_Catalogue_Indexation!$O$6:$AS$6=Fichier_de_calcul!$L360)*(Price_Catalogue_Indexation!$O$7:$AS$7=Fichier_de_calcul!$M360)*(Price_Catalogue_Indexation!$A$14:$A$219=Fichier_de_calcul!$O360)*(Price_Catalogue_Indexation!$C$14:$C$219=Fichier_de_calcul!$N360)*(Price_Catalogue_Indexation!$O$14:$AS$219)),0)</f>
        <v>43056.18596</v>
      </c>
      <c r="R360" s="149">
        <f>IFERROR(SUMPRODUCT((Price_Catalogue_Indexation!$O$5:$AS$5=Fichier_de_calcul!R$4)*(Price_Catalogue_Indexation!$O$6:$AS$6=Fichier_de_calcul!$L360)*(Price_Catalogue_Indexation!$O$7:$AS$7=Fichier_de_calcul!$M360)*(Price_Catalogue_Indexation!$A$14:$A$219=Fichier_de_calcul!$O360)*(Price_Catalogue_Indexation!$C$14:$C$219=Fichier_de_calcul!$N360)*(Price_Catalogue_Indexation!$O$14:$AS$219)),0)</f>
        <v>259992.2136</v>
      </c>
      <c r="S360" s="149">
        <f>IFERROR(SUMPRODUCT((Price_Catalogue_Indexation!$O$5:$AS$5=Fichier_de_calcul!S$4)*(Price_Catalogue_Indexation!$O$6:$AS$6=Fichier_de_calcul!$L360)*(Price_Catalogue_Indexation!$O$7:$AS$7=Fichier_de_calcul!$M360)*(Price_Catalogue_Indexation!$A$14:$A$219=Fichier_de_calcul!$O360)*(Price_Catalogue_Indexation!$C$14:$C$219=Fichier_de_calcul!$N360)*(Price_Catalogue_Indexation!$O$14:$AS$219)),0)</f>
        <v>182873.6642</v>
      </c>
      <c r="T360" s="150"/>
      <c r="U360" s="149">
        <f>IF(E360="YES",'Autres_hypothèses'!$E$3,0)</f>
        <v>26225.58067</v>
      </c>
      <c r="V360" s="149">
        <f>IF(J360="YES",'Autres_hypothèses'!$E$4,0)</f>
        <v>75000</v>
      </c>
      <c r="W360" s="149"/>
      <c r="X360" s="151">
        <f>S360*Facture_pour_Orange!$K$142+Fichier_de_calcul!Q360*Facture_pour_Orange!$K$144+Fichier_de_calcul!U360*Facture_pour_Orange!$K$172</f>
        <v>-15685.08997</v>
      </c>
      <c r="Y360" s="152"/>
      <c r="Z360" s="151">
        <f t="shared" si="2"/>
        <v>571462.5545</v>
      </c>
      <c r="AA360" s="149">
        <f t="shared" si="3"/>
        <v>102863.2598</v>
      </c>
      <c r="AB360" s="149">
        <f t="shared" si="4"/>
        <v>674325.8143</v>
      </c>
      <c r="AC360" s="150"/>
      <c r="AD360" s="153"/>
      <c r="AE360" s="154"/>
      <c r="AF360" s="155">
        <v>43769.0</v>
      </c>
      <c r="AG360" s="155"/>
      <c r="AH360" s="167"/>
      <c r="AI360" s="155"/>
      <c r="AJ360" s="155">
        <v>43731.0</v>
      </c>
      <c r="AK360" s="169">
        <v>1.2666666666666666</v>
      </c>
      <c r="AL360" s="155">
        <v>44187.0</v>
      </c>
      <c r="AM360" s="162">
        <f>(AN360-AL360)/30</f>
        <v>0.3</v>
      </c>
      <c r="AN360" s="155">
        <v>44196.0</v>
      </c>
      <c r="AO360" s="158"/>
      <c r="AP360" s="158"/>
      <c r="AQ360" s="158"/>
      <c r="AR360" s="152"/>
      <c r="AS360" s="152"/>
      <c r="AT360" s="152"/>
      <c r="AU360" s="152"/>
      <c r="AV360" s="152"/>
      <c r="AW360" s="152"/>
      <c r="AX360" s="152"/>
      <c r="AY360" s="152"/>
      <c r="AZ360" s="152"/>
      <c r="BA360" s="152"/>
      <c r="BB360" s="152"/>
      <c r="BC360" s="152"/>
      <c r="BD360" s="152"/>
      <c r="BE360" s="152"/>
      <c r="BF360" s="152"/>
      <c r="BG360" s="152"/>
      <c r="BH360" s="152"/>
      <c r="BI360" s="152"/>
      <c r="BJ360" s="152"/>
      <c r="BK360" s="152"/>
    </row>
    <row r="361" ht="10.5" customHeight="1">
      <c r="A361" s="144">
        <v>357.0</v>
      </c>
      <c r="B361" s="144" t="s">
        <v>1137</v>
      </c>
      <c r="C361" s="144" t="s">
        <v>1138</v>
      </c>
      <c r="D361" s="159" t="s">
        <v>1139</v>
      </c>
      <c r="E361" s="146" t="s">
        <v>0</v>
      </c>
      <c r="F361" s="147"/>
      <c r="G361" s="161" t="s">
        <v>137</v>
      </c>
      <c r="H361" s="149" t="s">
        <v>0</v>
      </c>
      <c r="I361" s="149" t="s">
        <v>138</v>
      </c>
      <c r="J361" s="149" t="s">
        <v>0</v>
      </c>
      <c r="K361" s="149" t="s">
        <v>111</v>
      </c>
      <c r="L361" s="149" t="s">
        <v>38</v>
      </c>
      <c r="M361" s="149" t="s">
        <v>42</v>
      </c>
      <c r="N361" s="149">
        <v>3500.0</v>
      </c>
      <c r="O361" s="149" t="s">
        <v>27</v>
      </c>
      <c r="P361" s="150"/>
      <c r="Q361" s="149">
        <f>IFERROR(SUMPRODUCT((Price_Catalogue_Indexation!$O$5:$AS$5=Fichier_de_calcul!Q$4)*(Price_Catalogue_Indexation!$O$6:$AS$6=Fichier_de_calcul!$L361)*(Price_Catalogue_Indexation!$O$7:$AS$7=Fichier_de_calcul!$M361)*(Price_Catalogue_Indexation!$A$14:$A$219=Fichier_de_calcul!$O361)*(Price_Catalogue_Indexation!$C$14:$C$219=Fichier_de_calcul!$N361)*(Price_Catalogue_Indexation!$O$14:$AS$219)),0)</f>
        <v>43056.18596</v>
      </c>
      <c r="R361" s="149">
        <f>IFERROR(SUMPRODUCT((Price_Catalogue_Indexation!$O$5:$AS$5=Fichier_de_calcul!R$4)*(Price_Catalogue_Indexation!$O$6:$AS$6=Fichier_de_calcul!$L361)*(Price_Catalogue_Indexation!$O$7:$AS$7=Fichier_de_calcul!$M361)*(Price_Catalogue_Indexation!$A$14:$A$219=Fichier_de_calcul!$O361)*(Price_Catalogue_Indexation!$C$14:$C$219=Fichier_de_calcul!$N361)*(Price_Catalogue_Indexation!$O$14:$AS$219)),0)</f>
        <v>259992.2136</v>
      </c>
      <c r="S361" s="149">
        <f>IFERROR(SUMPRODUCT((Price_Catalogue_Indexation!$O$5:$AS$5=Fichier_de_calcul!S$4)*(Price_Catalogue_Indexation!$O$6:$AS$6=Fichier_de_calcul!$L361)*(Price_Catalogue_Indexation!$O$7:$AS$7=Fichier_de_calcul!$M361)*(Price_Catalogue_Indexation!$A$14:$A$219=Fichier_de_calcul!$O361)*(Price_Catalogue_Indexation!$C$14:$C$219=Fichier_de_calcul!$N361)*(Price_Catalogue_Indexation!$O$14:$AS$219)),0)</f>
        <v>182873.6642</v>
      </c>
      <c r="T361" s="150"/>
      <c r="U361" s="149">
        <f>IF(E361="YES",'Autres_hypothèses'!$E$3,0)</f>
        <v>26225.58067</v>
      </c>
      <c r="V361" s="149">
        <f>IF(J361="YES",'Autres_hypothèses'!$E$4,0)</f>
        <v>75000</v>
      </c>
      <c r="W361" s="149"/>
      <c r="X361" s="151">
        <f>S361*Facture_pour_Orange!$K$142+Fichier_de_calcul!Q361*Facture_pour_Orange!$K$144+Fichier_de_calcul!U361*Facture_pour_Orange!$K$172</f>
        <v>-15685.08997</v>
      </c>
      <c r="Y361" s="152"/>
      <c r="Z361" s="151">
        <f t="shared" si="2"/>
        <v>571462.5545</v>
      </c>
      <c r="AA361" s="149">
        <f t="shared" si="3"/>
        <v>102863.2598</v>
      </c>
      <c r="AB361" s="149">
        <f t="shared" si="4"/>
        <v>674325.8143</v>
      </c>
      <c r="AC361" s="150"/>
      <c r="AD361" s="153"/>
      <c r="AE361" s="154"/>
      <c r="AF361" s="155">
        <v>43769.0</v>
      </c>
      <c r="AG361" s="155"/>
      <c r="AH361" s="162"/>
      <c r="AI361" s="155"/>
      <c r="AJ361" s="155">
        <v>43746.0</v>
      </c>
      <c r="AK361" s="169">
        <v>0.7666666666666667</v>
      </c>
      <c r="AL361" s="155">
        <v>43831.0</v>
      </c>
      <c r="AM361" s="162">
        <v>1.0</v>
      </c>
      <c r="AN361" s="155">
        <v>43861.0</v>
      </c>
      <c r="AO361" s="158"/>
      <c r="AP361" s="158"/>
      <c r="AQ361" s="158"/>
      <c r="AR361" s="152"/>
      <c r="AS361" s="152"/>
      <c r="AT361" s="152"/>
      <c r="AU361" s="152"/>
      <c r="AV361" s="152"/>
      <c r="AW361" s="152"/>
      <c r="AX361" s="152"/>
      <c r="AY361" s="152"/>
      <c r="AZ361" s="152"/>
      <c r="BA361" s="152"/>
      <c r="BB361" s="152"/>
      <c r="BC361" s="152"/>
      <c r="BD361" s="152"/>
      <c r="BE361" s="152"/>
      <c r="BF361" s="152"/>
      <c r="BG361" s="152"/>
      <c r="BH361" s="152"/>
      <c r="BI361" s="152"/>
      <c r="BJ361" s="152"/>
      <c r="BK361" s="152"/>
    </row>
    <row r="362" ht="10.5" customHeight="1">
      <c r="A362" s="144">
        <v>358.0</v>
      </c>
      <c r="B362" s="144" t="s">
        <v>1140</v>
      </c>
      <c r="C362" s="144" t="s">
        <v>1141</v>
      </c>
      <c r="D362" s="159" t="s">
        <v>1142</v>
      </c>
      <c r="E362" s="146" t="s">
        <v>0</v>
      </c>
      <c r="F362" s="147"/>
      <c r="G362" s="161" t="s">
        <v>137</v>
      </c>
      <c r="H362" s="149" t="s">
        <v>0</v>
      </c>
      <c r="I362" s="149" t="s">
        <v>138</v>
      </c>
      <c r="J362" s="149" t="s">
        <v>0</v>
      </c>
      <c r="K362" s="149" t="s">
        <v>111</v>
      </c>
      <c r="L362" s="149" t="s">
        <v>38</v>
      </c>
      <c r="M362" s="149" t="s">
        <v>42</v>
      </c>
      <c r="N362" s="149">
        <v>3500.0</v>
      </c>
      <c r="O362" s="149" t="s">
        <v>27</v>
      </c>
      <c r="P362" s="150"/>
      <c r="Q362" s="149">
        <f>IFERROR(SUMPRODUCT((Price_Catalogue_Indexation!$O$5:$AS$5=Fichier_de_calcul!Q$4)*(Price_Catalogue_Indexation!$O$6:$AS$6=Fichier_de_calcul!$L362)*(Price_Catalogue_Indexation!$O$7:$AS$7=Fichier_de_calcul!$M362)*(Price_Catalogue_Indexation!$A$14:$A$219=Fichier_de_calcul!$O362)*(Price_Catalogue_Indexation!$C$14:$C$219=Fichier_de_calcul!$N362)*(Price_Catalogue_Indexation!$O$14:$AS$219)),0)</f>
        <v>43056.18596</v>
      </c>
      <c r="R362" s="149">
        <f>IFERROR(SUMPRODUCT((Price_Catalogue_Indexation!$O$5:$AS$5=Fichier_de_calcul!R$4)*(Price_Catalogue_Indexation!$O$6:$AS$6=Fichier_de_calcul!$L362)*(Price_Catalogue_Indexation!$O$7:$AS$7=Fichier_de_calcul!$M362)*(Price_Catalogue_Indexation!$A$14:$A$219=Fichier_de_calcul!$O362)*(Price_Catalogue_Indexation!$C$14:$C$219=Fichier_de_calcul!$N362)*(Price_Catalogue_Indexation!$O$14:$AS$219)),0)</f>
        <v>259992.2136</v>
      </c>
      <c r="S362" s="149">
        <f>IFERROR(SUMPRODUCT((Price_Catalogue_Indexation!$O$5:$AS$5=Fichier_de_calcul!S$4)*(Price_Catalogue_Indexation!$O$6:$AS$6=Fichier_de_calcul!$L362)*(Price_Catalogue_Indexation!$O$7:$AS$7=Fichier_de_calcul!$M362)*(Price_Catalogue_Indexation!$A$14:$A$219=Fichier_de_calcul!$O362)*(Price_Catalogue_Indexation!$C$14:$C$219=Fichier_de_calcul!$N362)*(Price_Catalogue_Indexation!$O$14:$AS$219)),0)</f>
        <v>182873.6642</v>
      </c>
      <c r="T362" s="150"/>
      <c r="U362" s="149">
        <f>IF(E362="YES",'Autres_hypothèses'!$E$3,0)</f>
        <v>26225.58067</v>
      </c>
      <c r="V362" s="149">
        <f>IF(J362="YES",'Autres_hypothèses'!$E$4,0)</f>
        <v>75000</v>
      </c>
      <c r="W362" s="149"/>
      <c r="X362" s="151">
        <f>S362*Facture_pour_Orange!$K$142+Fichier_de_calcul!Q362*Facture_pour_Orange!$K$144+Fichier_de_calcul!U362*Facture_pour_Orange!$K$172</f>
        <v>-15685.08997</v>
      </c>
      <c r="Y362" s="152"/>
      <c r="Z362" s="151">
        <f t="shared" si="2"/>
        <v>571462.5545</v>
      </c>
      <c r="AA362" s="149">
        <f t="shared" si="3"/>
        <v>102863.2598</v>
      </c>
      <c r="AB362" s="149">
        <f t="shared" si="4"/>
        <v>674325.8143</v>
      </c>
      <c r="AC362" s="150"/>
      <c r="AD362" s="153"/>
      <c r="AE362" s="154"/>
      <c r="AF362" s="155">
        <v>43769.0</v>
      </c>
      <c r="AG362" s="155"/>
      <c r="AH362" s="167"/>
      <c r="AI362" s="155"/>
      <c r="AJ362" s="155">
        <v>43745.0</v>
      </c>
      <c r="AK362" s="169">
        <v>0.8</v>
      </c>
      <c r="AL362" s="155"/>
      <c r="AM362" s="162">
        <v>1.0</v>
      </c>
      <c r="AN362" s="155">
        <v>43830.0</v>
      </c>
      <c r="AO362" s="158"/>
      <c r="AP362" s="158"/>
      <c r="AQ362" s="158"/>
      <c r="AR362" s="152"/>
      <c r="AS362" s="152"/>
      <c r="AT362" s="152"/>
      <c r="AU362" s="152"/>
      <c r="AV362" s="152"/>
      <c r="AW362" s="152"/>
      <c r="AX362" s="152"/>
      <c r="AY362" s="152"/>
      <c r="AZ362" s="152"/>
      <c r="BA362" s="152"/>
      <c r="BB362" s="152"/>
      <c r="BC362" s="152"/>
      <c r="BD362" s="152"/>
      <c r="BE362" s="152"/>
      <c r="BF362" s="152"/>
      <c r="BG362" s="152"/>
      <c r="BH362" s="152"/>
      <c r="BI362" s="152"/>
      <c r="BJ362" s="152"/>
      <c r="BK362" s="152"/>
    </row>
    <row r="363" ht="10.5" customHeight="1">
      <c r="A363" s="144">
        <v>359.0</v>
      </c>
      <c r="B363" s="144" t="s">
        <v>1143</v>
      </c>
      <c r="C363" s="144" t="s">
        <v>1144</v>
      </c>
      <c r="D363" s="145" t="s">
        <v>1145</v>
      </c>
      <c r="E363" s="146" t="s">
        <v>0</v>
      </c>
      <c r="F363" s="147"/>
      <c r="G363" s="161" t="s">
        <v>137</v>
      </c>
      <c r="H363" s="149" t="s">
        <v>0</v>
      </c>
      <c r="I363" s="149" t="s">
        <v>138</v>
      </c>
      <c r="J363" s="149" t="s">
        <v>0</v>
      </c>
      <c r="K363" s="149" t="s">
        <v>111</v>
      </c>
      <c r="L363" s="149" t="s">
        <v>38</v>
      </c>
      <c r="M363" s="149" t="s">
        <v>42</v>
      </c>
      <c r="N363" s="149">
        <v>3500.0</v>
      </c>
      <c r="O363" s="149" t="s">
        <v>27</v>
      </c>
      <c r="P363" s="150"/>
      <c r="Q363" s="149">
        <f>IFERROR(SUMPRODUCT((Price_Catalogue_Indexation!$O$5:$AS$5=Fichier_de_calcul!Q$4)*(Price_Catalogue_Indexation!$O$6:$AS$6=Fichier_de_calcul!$L363)*(Price_Catalogue_Indexation!$O$7:$AS$7=Fichier_de_calcul!$M363)*(Price_Catalogue_Indexation!$A$14:$A$219=Fichier_de_calcul!$O363)*(Price_Catalogue_Indexation!$C$14:$C$219=Fichier_de_calcul!$N363)*(Price_Catalogue_Indexation!$O$14:$AS$219)),0)</f>
        <v>43056.18596</v>
      </c>
      <c r="R363" s="149">
        <f>IFERROR(SUMPRODUCT((Price_Catalogue_Indexation!$O$5:$AS$5=Fichier_de_calcul!R$4)*(Price_Catalogue_Indexation!$O$6:$AS$6=Fichier_de_calcul!$L363)*(Price_Catalogue_Indexation!$O$7:$AS$7=Fichier_de_calcul!$M363)*(Price_Catalogue_Indexation!$A$14:$A$219=Fichier_de_calcul!$O363)*(Price_Catalogue_Indexation!$C$14:$C$219=Fichier_de_calcul!$N363)*(Price_Catalogue_Indexation!$O$14:$AS$219)),0)</f>
        <v>259992.2136</v>
      </c>
      <c r="S363" s="149">
        <f>IFERROR(SUMPRODUCT((Price_Catalogue_Indexation!$O$5:$AS$5=Fichier_de_calcul!S$4)*(Price_Catalogue_Indexation!$O$6:$AS$6=Fichier_de_calcul!$L363)*(Price_Catalogue_Indexation!$O$7:$AS$7=Fichier_de_calcul!$M363)*(Price_Catalogue_Indexation!$A$14:$A$219=Fichier_de_calcul!$O363)*(Price_Catalogue_Indexation!$C$14:$C$219=Fichier_de_calcul!$N363)*(Price_Catalogue_Indexation!$O$14:$AS$219)),0)</f>
        <v>182873.6642</v>
      </c>
      <c r="T363" s="150"/>
      <c r="U363" s="149">
        <f>IF(E363="YES",'Autres_hypothèses'!$E$3,0)</f>
        <v>26225.58067</v>
      </c>
      <c r="V363" s="149">
        <f>IF(J363="YES",'Autres_hypothèses'!$E$4,0)</f>
        <v>75000</v>
      </c>
      <c r="W363" s="149"/>
      <c r="X363" s="151">
        <f>S363*Facture_pour_Orange!$K$142+Fichier_de_calcul!Q363*Facture_pour_Orange!$K$144+Fichier_de_calcul!U363*Facture_pour_Orange!$K$172</f>
        <v>-15685.08997</v>
      </c>
      <c r="Y363" s="152"/>
      <c r="Z363" s="151">
        <f t="shared" si="2"/>
        <v>571462.5545</v>
      </c>
      <c r="AA363" s="149">
        <f t="shared" si="3"/>
        <v>102863.2598</v>
      </c>
      <c r="AB363" s="149">
        <f t="shared" si="4"/>
        <v>674325.8143</v>
      </c>
      <c r="AC363" s="150"/>
      <c r="AD363" s="153"/>
      <c r="AE363" s="154"/>
      <c r="AF363" s="155">
        <v>43769.0</v>
      </c>
      <c r="AG363" s="155"/>
      <c r="AH363" s="167"/>
      <c r="AI363" s="155"/>
      <c r="AJ363" s="155">
        <v>43752.0</v>
      </c>
      <c r="AK363" s="169">
        <v>0.5666666666666667</v>
      </c>
      <c r="AL363" s="155"/>
      <c r="AM363" s="162">
        <v>1.0</v>
      </c>
      <c r="AN363" s="155">
        <v>43830.0</v>
      </c>
      <c r="AO363" s="158"/>
      <c r="AP363" s="158"/>
      <c r="AQ363" s="158"/>
      <c r="AR363" s="152"/>
      <c r="AS363" s="152"/>
      <c r="AT363" s="152"/>
      <c r="AU363" s="152"/>
      <c r="AV363" s="152"/>
      <c r="AW363" s="152"/>
      <c r="AX363" s="152"/>
      <c r="AY363" s="152"/>
      <c r="AZ363" s="152"/>
      <c r="BA363" s="152"/>
      <c r="BB363" s="152"/>
      <c r="BC363" s="152"/>
      <c r="BD363" s="152"/>
      <c r="BE363" s="152"/>
      <c r="BF363" s="152"/>
      <c r="BG363" s="152"/>
      <c r="BH363" s="152"/>
      <c r="BI363" s="152"/>
      <c r="BJ363" s="152"/>
      <c r="BK363" s="152"/>
    </row>
    <row r="364" ht="10.5" customHeight="1">
      <c r="A364" s="144">
        <v>360.0</v>
      </c>
      <c r="B364" s="144" t="s">
        <v>1146</v>
      </c>
      <c r="C364" s="144" t="s">
        <v>1147</v>
      </c>
      <c r="D364" s="159" t="s">
        <v>1148</v>
      </c>
      <c r="E364" s="146" t="s">
        <v>0</v>
      </c>
      <c r="F364" s="147"/>
      <c r="G364" s="161" t="s">
        <v>137</v>
      </c>
      <c r="H364" s="149" t="s">
        <v>0</v>
      </c>
      <c r="I364" s="149" t="s">
        <v>138</v>
      </c>
      <c r="J364" s="149" t="s">
        <v>0</v>
      </c>
      <c r="K364" s="149" t="s">
        <v>111</v>
      </c>
      <c r="L364" s="149" t="s">
        <v>38</v>
      </c>
      <c r="M364" s="149" t="s">
        <v>42</v>
      </c>
      <c r="N364" s="149">
        <v>3500.0</v>
      </c>
      <c r="O364" s="149" t="s">
        <v>27</v>
      </c>
      <c r="P364" s="150"/>
      <c r="Q364" s="149">
        <f>IFERROR(SUMPRODUCT((Price_Catalogue_Indexation!$O$5:$AS$5=Fichier_de_calcul!Q$4)*(Price_Catalogue_Indexation!$O$6:$AS$6=Fichier_de_calcul!$L364)*(Price_Catalogue_Indexation!$O$7:$AS$7=Fichier_de_calcul!$M364)*(Price_Catalogue_Indexation!$A$14:$A$219=Fichier_de_calcul!$O364)*(Price_Catalogue_Indexation!$C$14:$C$219=Fichier_de_calcul!$N364)*(Price_Catalogue_Indexation!$O$14:$AS$219)),0)</f>
        <v>43056.18596</v>
      </c>
      <c r="R364" s="149">
        <f>IFERROR(SUMPRODUCT((Price_Catalogue_Indexation!$O$5:$AS$5=Fichier_de_calcul!R$4)*(Price_Catalogue_Indexation!$O$6:$AS$6=Fichier_de_calcul!$L364)*(Price_Catalogue_Indexation!$O$7:$AS$7=Fichier_de_calcul!$M364)*(Price_Catalogue_Indexation!$A$14:$A$219=Fichier_de_calcul!$O364)*(Price_Catalogue_Indexation!$C$14:$C$219=Fichier_de_calcul!$N364)*(Price_Catalogue_Indexation!$O$14:$AS$219)),0)</f>
        <v>259992.2136</v>
      </c>
      <c r="S364" s="149">
        <f>IFERROR(SUMPRODUCT((Price_Catalogue_Indexation!$O$5:$AS$5=Fichier_de_calcul!S$4)*(Price_Catalogue_Indexation!$O$6:$AS$6=Fichier_de_calcul!$L364)*(Price_Catalogue_Indexation!$O$7:$AS$7=Fichier_de_calcul!$M364)*(Price_Catalogue_Indexation!$A$14:$A$219=Fichier_de_calcul!$O364)*(Price_Catalogue_Indexation!$C$14:$C$219=Fichier_de_calcul!$N364)*(Price_Catalogue_Indexation!$O$14:$AS$219)),0)</f>
        <v>182873.6642</v>
      </c>
      <c r="T364" s="150"/>
      <c r="U364" s="149">
        <f>IF(E364="YES",'Autres_hypothèses'!$E$3,0)</f>
        <v>26225.58067</v>
      </c>
      <c r="V364" s="149">
        <f>IF(J364="YES",'Autres_hypothèses'!$E$4,0)</f>
        <v>75000</v>
      </c>
      <c r="W364" s="149"/>
      <c r="X364" s="151">
        <f>S364*Facture_pour_Orange!$K$142+Fichier_de_calcul!Q364*Facture_pour_Orange!$K$144+Fichier_de_calcul!U364*Facture_pour_Orange!$K$172</f>
        <v>-15685.08997</v>
      </c>
      <c r="Y364" s="152"/>
      <c r="Z364" s="151">
        <f t="shared" si="2"/>
        <v>571462.5545</v>
      </c>
      <c r="AA364" s="149">
        <f t="shared" si="3"/>
        <v>102863.2598</v>
      </c>
      <c r="AB364" s="149">
        <f t="shared" si="4"/>
        <v>674325.8143</v>
      </c>
      <c r="AC364" s="150"/>
      <c r="AD364" s="153"/>
      <c r="AE364" s="154"/>
      <c r="AF364" s="155">
        <v>43769.0</v>
      </c>
      <c r="AG364" s="155"/>
      <c r="AH364" s="167"/>
      <c r="AI364" s="155"/>
      <c r="AJ364" s="155">
        <v>43746.0</v>
      </c>
      <c r="AK364" s="169">
        <v>0.7666666666666667</v>
      </c>
      <c r="AL364" s="155"/>
      <c r="AM364" s="162">
        <v>1.0</v>
      </c>
      <c r="AN364" s="155">
        <v>43830.0</v>
      </c>
      <c r="AO364" s="158"/>
      <c r="AP364" s="158"/>
      <c r="AQ364" s="158"/>
      <c r="AR364" s="152"/>
      <c r="AS364" s="152"/>
      <c r="AT364" s="152"/>
      <c r="AU364" s="152"/>
      <c r="AV364" s="152"/>
      <c r="AW364" s="152"/>
      <c r="AX364" s="152"/>
      <c r="AY364" s="152"/>
      <c r="AZ364" s="152"/>
      <c r="BA364" s="152"/>
      <c r="BB364" s="152"/>
      <c r="BC364" s="152"/>
      <c r="BD364" s="152"/>
      <c r="BE364" s="152"/>
      <c r="BF364" s="152"/>
      <c r="BG364" s="152"/>
      <c r="BH364" s="152"/>
      <c r="BI364" s="152"/>
      <c r="BJ364" s="152"/>
      <c r="BK364" s="152"/>
    </row>
    <row r="365" ht="10.5" customHeight="1">
      <c r="A365" s="144">
        <v>361.0</v>
      </c>
      <c r="B365" s="144" t="s">
        <v>1149</v>
      </c>
      <c r="C365" s="144" t="s">
        <v>1150</v>
      </c>
      <c r="D365" s="159" t="s">
        <v>1151</v>
      </c>
      <c r="E365" s="146" t="s">
        <v>0</v>
      </c>
      <c r="F365" s="147"/>
      <c r="G365" s="161" t="s">
        <v>137</v>
      </c>
      <c r="H365" s="149" t="s">
        <v>0</v>
      </c>
      <c r="I365" s="149" t="s">
        <v>138</v>
      </c>
      <c r="J365" s="149" t="s">
        <v>0</v>
      </c>
      <c r="K365" s="149" t="s">
        <v>111</v>
      </c>
      <c r="L365" s="149" t="s">
        <v>38</v>
      </c>
      <c r="M365" s="149" t="s">
        <v>42</v>
      </c>
      <c r="N365" s="149">
        <v>3500.0</v>
      </c>
      <c r="O365" s="149" t="s">
        <v>27</v>
      </c>
      <c r="P365" s="150"/>
      <c r="Q365" s="149">
        <f>IFERROR(SUMPRODUCT((Price_Catalogue_Indexation!$O$5:$AS$5=Fichier_de_calcul!Q$4)*(Price_Catalogue_Indexation!$O$6:$AS$6=Fichier_de_calcul!$L365)*(Price_Catalogue_Indexation!$O$7:$AS$7=Fichier_de_calcul!$M365)*(Price_Catalogue_Indexation!$A$14:$A$219=Fichier_de_calcul!$O365)*(Price_Catalogue_Indexation!$C$14:$C$219=Fichier_de_calcul!$N365)*(Price_Catalogue_Indexation!$O$14:$AS$219)),0)</f>
        <v>43056.18596</v>
      </c>
      <c r="R365" s="149">
        <f>IFERROR(SUMPRODUCT((Price_Catalogue_Indexation!$O$5:$AS$5=Fichier_de_calcul!R$4)*(Price_Catalogue_Indexation!$O$6:$AS$6=Fichier_de_calcul!$L365)*(Price_Catalogue_Indexation!$O$7:$AS$7=Fichier_de_calcul!$M365)*(Price_Catalogue_Indexation!$A$14:$A$219=Fichier_de_calcul!$O365)*(Price_Catalogue_Indexation!$C$14:$C$219=Fichier_de_calcul!$N365)*(Price_Catalogue_Indexation!$O$14:$AS$219)),0)</f>
        <v>259992.2136</v>
      </c>
      <c r="S365" s="149">
        <f>IFERROR(SUMPRODUCT((Price_Catalogue_Indexation!$O$5:$AS$5=Fichier_de_calcul!S$4)*(Price_Catalogue_Indexation!$O$6:$AS$6=Fichier_de_calcul!$L365)*(Price_Catalogue_Indexation!$O$7:$AS$7=Fichier_de_calcul!$M365)*(Price_Catalogue_Indexation!$A$14:$A$219=Fichier_de_calcul!$O365)*(Price_Catalogue_Indexation!$C$14:$C$219=Fichier_de_calcul!$N365)*(Price_Catalogue_Indexation!$O$14:$AS$219)),0)</f>
        <v>182873.6642</v>
      </c>
      <c r="T365" s="150"/>
      <c r="U365" s="149">
        <f>IF(E365="YES",'Autres_hypothèses'!$E$3,0)</f>
        <v>26225.58067</v>
      </c>
      <c r="V365" s="149">
        <f>IF(J365="YES",'Autres_hypothèses'!$E$4,0)</f>
        <v>75000</v>
      </c>
      <c r="W365" s="149"/>
      <c r="X365" s="151">
        <f>S365*Facture_pour_Orange!$K$142+Fichier_de_calcul!Q365*Facture_pour_Orange!$K$144+Fichier_de_calcul!U365*Facture_pour_Orange!$K$172</f>
        <v>-15685.08997</v>
      </c>
      <c r="Y365" s="152"/>
      <c r="Z365" s="151">
        <f t="shared" si="2"/>
        <v>571462.5545</v>
      </c>
      <c r="AA365" s="149">
        <f t="shared" si="3"/>
        <v>102863.2598</v>
      </c>
      <c r="AB365" s="149">
        <f t="shared" si="4"/>
        <v>674325.8143</v>
      </c>
      <c r="AC365" s="150"/>
      <c r="AD365" s="153"/>
      <c r="AE365" s="154"/>
      <c r="AF365" s="155">
        <v>43769.0</v>
      </c>
      <c r="AG365" s="155"/>
      <c r="AH365" s="167"/>
      <c r="AI365" s="155"/>
      <c r="AJ365" s="155">
        <v>43703.0</v>
      </c>
      <c r="AK365" s="169">
        <v>2.2</v>
      </c>
      <c r="AL365" s="155"/>
      <c r="AM365" s="162">
        <v>1.0</v>
      </c>
      <c r="AN365" s="155">
        <v>43830.0</v>
      </c>
      <c r="AO365" s="158"/>
      <c r="AP365" s="158"/>
      <c r="AQ365" s="158"/>
      <c r="AR365" s="152"/>
      <c r="AS365" s="152"/>
      <c r="AT365" s="152"/>
      <c r="AU365" s="152"/>
      <c r="AV365" s="152"/>
      <c r="AW365" s="152"/>
      <c r="AX365" s="152"/>
      <c r="AY365" s="152"/>
      <c r="AZ365" s="152"/>
      <c r="BA365" s="152"/>
      <c r="BB365" s="152"/>
      <c r="BC365" s="152"/>
      <c r="BD365" s="152"/>
      <c r="BE365" s="152"/>
      <c r="BF365" s="152"/>
      <c r="BG365" s="152"/>
      <c r="BH365" s="152"/>
      <c r="BI365" s="152"/>
      <c r="BJ365" s="152"/>
      <c r="BK365" s="152"/>
    </row>
    <row r="366" ht="10.5" customHeight="1">
      <c r="A366" s="144">
        <v>362.0</v>
      </c>
      <c r="B366" s="144" t="s">
        <v>1152</v>
      </c>
      <c r="C366" s="144" t="s">
        <v>1153</v>
      </c>
      <c r="D366" s="145" t="s">
        <v>1154</v>
      </c>
      <c r="E366" s="146" t="s">
        <v>0</v>
      </c>
      <c r="F366" s="147"/>
      <c r="G366" s="161" t="s">
        <v>137</v>
      </c>
      <c r="H366" s="149" t="s">
        <v>0</v>
      </c>
      <c r="I366" s="149" t="s">
        <v>138</v>
      </c>
      <c r="J366" s="149" t="s">
        <v>0</v>
      </c>
      <c r="K366" s="149" t="s">
        <v>111</v>
      </c>
      <c r="L366" s="149" t="s">
        <v>38</v>
      </c>
      <c r="M366" s="149" t="s">
        <v>42</v>
      </c>
      <c r="N366" s="149">
        <v>3500.0</v>
      </c>
      <c r="O366" s="149" t="s">
        <v>30</v>
      </c>
      <c r="P366" s="150"/>
      <c r="Q366" s="149">
        <f>IFERROR(SUMPRODUCT((Price_Catalogue_Indexation!$O$5:$AS$5=Fichier_de_calcul!Q$4)*(Price_Catalogue_Indexation!$O$6:$AS$6=Fichier_de_calcul!$L366)*(Price_Catalogue_Indexation!$O$7:$AS$7=Fichier_de_calcul!$M366)*(Price_Catalogue_Indexation!$A$14:$A$219=Fichier_de_calcul!$O366)*(Price_Catalogue_Indexation!$C$14:$C$219=Fichier_de_calcul!$N366)*(Price_Catalogue_Indexation!$O$14:$AS$219)),0)</f>
        <v>43777.60888</v>
      </c>
      <c r="R366" s="149">
        <f>IFERROR(SUMPRODUCT((Price_Catalogue_Indexation!$O$5:$AS$5=Fichier_de_calcul!R$4)*(Price_Catalogue_Indexation!$O$6:$AS$6=Fichier_de_calcul!$L366)*(Price_Catalogue_Indexation!$O$7:$AS$7=Fichier_de_calcul!$M366)*(Price_Catalogue_Indexation!$A$14:$A$219=Fichier_de_calcul!$O366)*(Price_Catalogue_Indexation!$C$14:$C$219=Fichier_de_calcul!$N366)*(Price_Catalogue_Indexation!$O$14:$AS$219)),0)</f>
        <v>260356.9553</v>
      </c>
      <c r="S366" s="149">
        <f>IFERROR(SUMPRODUCT((Price_Catalogue_Indexation!$O$5:$AS$5=Fichier_de_calcul!S$4)*(Price_Catalogue_Indexation!$O$6:$AS$6=Fichier_de_calcul!$L366)*(Price_Catalogue_Indexation!$O$7:$AS$7=Fichier_de_calcul!$M366)*(Price_Catalogue_Indexation!$A$14:$A$219=Fichier_de_calcul!$O366)*(Price_Catalogue_Indexation!$C$14:$C$219=Fichier_de_calcul!$N366)*(Price_Catalogue_Indexation!$O$14:$AS$219)),0)</f>
        <v>247960.634</v>
      </c>
      <c r="T366" s="150"/>
      <c r="U366" s="149">
        <f>IF(E366="YES",'Autres_hypothèses'!$E$3,0)</f>
        <v>26225.58067</v>
      </c>
      <c r="V366" s="149">
        <f>IF(J366="YES",'Autres_hypothèses'!$E$4,0)</f>
        <v>75000</v>
      </c>
      <c r="W366" s="149"/>
      <c r="X366" s="151">
        <f>S366*Facture_pour_Orange!$K$142+Fichier_de_calcul!Q366*Facture_pour_Orange!$K$144+Fichier_de_calcul!U366*Facture_pour_Orange!$K$172</f>
        <v>-16480.24425</v>
      </c>
      <c r="Y366" s="152"/>
      <c r="Z366" s="151">
        <f t="shared" si="2"/>
        <v>636840.5346</v>
      </c>
      <c r="AA366" s="149">
        <f t="shared" si="3"/>
        <v>114631.2962</v>
      </c>
      <c r="AB366" s="149">
        <f t="shared" si="4"/>
        <v>751471.8308</v>
      </c>
      <c r="AC366" s="150"/>
      <c r="AD366" s="153"/>
      <c r="AE366" s="154"/>
      <c r="AF366" s="155">
        <v>43769.0</v>
      </c>
      <c r="AG366" s="155"/>
      <c r="AH366" s="167"/>
      <c r="AI366" s="155"/>
      <c r="AJ366" s="155">
        <v>43705.0</v>
      </c>
      <c r="AK366" s="169">
        <v>2.1333333333333333</v>
      </c>
      <c r="AL366" s="155"/>
      <c r="AM366" s="162">
        <v>1.0</v>
      </c>
      <c r="AN366" s="155">
        <v>43830.0</v>
      </c>
      <c r="AO366" s="158"/>
      <c r="AP366" s="158"/>
      <c r="AQ366" s="158"/>
      <c r="AR366" s="152"/>
      <c r="AS366" s="152"/>
      <c r="AT366" s="152"/>
      <c r="AU366" s="152"/>
      <c r="AV366" s="152"/>
      <c r="AW366" s="152"/>
      <c r="AX366" s="152"/>
      <c r="AY366" s="152"/>
      <c r="AZ366" s="152"/>
      <c r="BA366" s="152"/>
      <c r="BB366" s="152"/>
      <c r="BC366" s="152"/>
      <c r="BD366" s="152"/>
      <c r="BE366" s="152"/>
      <c r="BF366" s="152"/>
      <c r="BG366" s="152"/>
      <c r="BH366" s="152"/>
      <c r="BI366" s="152"/>
      <c r="BJ366" s="152"/>
      <c r="BK366" s="152"/>
    </row>
    <row r="367" ht="10.5" customHeight="1">
      <c r="A367" s="144">
        <v>363.0</v>
      </c>
      <c r="B367" s="144" t="s">
        <v>1155</v>
      </c>
      <c r="C367" s="144" t="s">
        <v>1156</v>
      </c>
      <c r="D367" s="159" t="s">
        <v>1157</v>
      </c>
      <c r="E367" s="146" t="s">
        <v>0</v>
      </c>
      <c r="F367" s="147"/>
      <c r="G367" s="161" t="s">
        <v>137</v>
      </c>
      <c r="H367" s="149" t="s">
        <v>0</v>
      </c>
      <c r="I367" s="149" t="s">
        <v>138</v>
      </c>
      <c r="J367" s="149" t="s">
        <v>0</v>
      </c>
      <c r="K367" s="149" t="s">
        <v>111</v>
      </c>
      <c r="L367" s="149" t="s">
        <v>38</v>
      </c>
      <c r="M367" s="149" t="s">
        <v>42</v>
      </c>
      <c r="N367" s="149">
        <v>3500.0</v>
      </c>
      <c r="O367" s="149" t="s">
        <v>27</v>
      </c>
      <c r="P367" s="150"/>
      <c r="Q367" s="149">
        <f>IFERROR(SUMPRODUCT((Price_Catalogue_Indexation!$O$5:$AS$5=Fichier_de_calcul!Q$4)*(Price_Catalogue_Indexation!$O$6:$AS$6=Fichier_de_calcul!$L367)*(Price_Catalogue_Indexation!$O$7:$AS$7=Fichier_de_calcul!$M367)*(Price_Catalogue_Indexation!$A$14:$A$219=Fichier_de_calcul!$O367)*(Price_Catalogue_Indexation!$C$14:$C$219=Fichier_de_calcul!$N367)*(Price_Catalogue_Indexation!$O$14:$AS$219)),0)</f>
        <v>43056.18596</v>
      </c>
      <c r="R367" s="149">
        <f>IFERROR(SUMPRODUCT((Price_Catalogue_Indexation!$O$5:$AS$5=Fichier_de_calcul!R$4)*(Price_Catalogue_Indexation!$O$6:$AS$6=Fichier_de_calcul!$L367)*(Price_Catalogue_Indexation!$O$7:$AS$7=Fichier_de_calcul!$M367)*(Price_Catalogue_Indexation!$A$14:$A$219=Fichier_de_calcul!$O367)*(Price_Catalogue_Indexation!$C$14:$C$219=Fichier_de_calcul!$N367)*(Price_Catalogue_Indexation!$O$14:$AS$219)),0)</f>
        <v>259992.2136</v>
      </c>
      <c r="S367" s="149">
        <f>IFERROR(SUMPRODUCT((Price_Catalogue_Indexation!$O$5:$AS$5=Fichier_de_calcul!S$4)*(Price_Catalogue_Indexation!$O$6:$AS$6=Fichier_de_calcul!$L367)*(Price_Catalogue_Indexation!$O$7:$AS$7=Fichier_de_calcul!$M367)*(Price_Catalogue_Indexation!$A$14:$A$219=Fichier_de_calcul!$O367)*(Price_Catalogue_Indexation!$C$14:$C$219=Fichier_de_calcul!$N367)*(Price_Catalogue_Indexation!$O$14:$AS$219)),0)</f>
        <v>182873.6642</v>
      </c>
      <c r="T367" s="150"/>
      <c r="U367" s="149">
        <f>IF(E367="YES",'Autres_hypothèses'!$E$3,0)</f>
        <v>26225.58067</v>
      </c>
      <c r="V367" s="149">
        <f>IF(J367="YES",'Autres_hypothèses'!$E$4,0)</f>
        <v>75000</v>
      </c>
      <c r="W367" s="149"/>
      <c r="X367" s="151">
        <f>S367*Facture_pour_Orange!$K$142+Fichier_de_calcul!Q367*Facture_pour_Orange!$K$144+Fichier_de_calcul!U367*Facture_pour_Orange!$K$172</f>
        <v>-15685.08997</v>
      </c>
      <c r="Y367" s="152"/>
      <c r="Z367" s="151">
        <f t="shared" si="2"/>
        <v>571462.5545</v>
      </c>
      <c r="AA367" s="149">
        <f t="shared" si="3"/>
        <v>102863.2598</v>
      </c>
      <c r="AB367" s="149">
        <f t="shared" si="4"/>
        <v>674325.8143</v>
      </c>
      <c r="AC367" s="150"/>
      <c r="AD367" s="153"/>
      <c r="AE367" s="154"/>
      <c r="AF367" s="155">
        <v>43769.0</v>
      </c>
      <c r="AG367" s="155"/>
      <c r="AH367" s="167"/>
      <c r="AI367" s="155"/>
      <c r="AJ367" s="155">
        <v>43707.0</v>
      </c>
      <c r="AK367" s="169">
        <v>2.066666666666667</v>
      </c>
      <c r="AL367" s="155"/>
      <c r="AM367" s="162">
        <v>1.0</v>
      </c>
      <c r="AN367" s="155">
        <v>43830.0</v>
      </c>
      <c r="AO367" s="158"/>
      <c r="AP367" s="158"/>
      <c r="AQ367" s="158"/>
      <c r="AR367" s="152"/>
      <c r="AS367" s="152"/>
      <c r="AT367" s="152"/>
      <c r="AU367" s="152"/>
      <c r="AV367" s="152"/>
      <c r="AW367" s="152"/>
      <c r="AX367" s="152"/>
      <c r="AY367" s="152"/>
      <c r="AZ367" s="152"/>
      <c r="BA367" s="152"/>
      <c r="BB367" s="152"/>
      <c r="BC367" s="152"/>
      <c r="BD367" s="152"/>
      <c r="BE367" s="152"/>
      <c r="BF367" s="152"/>
      <c r="BG367" s="152"/>
      <c r="BH367" s="152"/>
      <c r="BI367" s="152"/>
      <c r="BJ367" s="152"/>
      <c r="BK367" s="152"/>
    </row>
    <row r="368" ht="10.5" customHeight="1">
      <c r="A368" s="144">
        <v>364.0</v>
      </c>
      <c r="B368" s="144" t="s">
        <v>1158</v>
      </c>
      <c r="C368" s="144" t="s">
        <v>1159</v>
      </c>
      <c r="D368" s="159" t="s">
        <v>1160</v>
      </c>
      <c r="E368" s="146" t="s">
        <v>0</v>
      </c>
      <c r="F368" s="147"/>
      <c r="G368" s="161" t="s">
        <v>137</v>
      </c>
      <c r="H368" s="149" t="s">
        <v>0</v>
      </c>
      <c r="I368" s="149" t="s">
        <v>138</v>
      </c>
      <c r="J368" s="149" t="s">
        <v>0</v>
      </c>
      <c r="K368" s="149" t="s">
        <v>111</v>
      </c>
      <c r="L368" s="149" t="s">
        <v>38</v>
      </c>
      <c r="M368" s="149" t="s">
        <v>42</v>
      </c>
      <c r="N368" s="149">
        <v>3500.0</v>
      </c>
      <c r="O368" s="149" t="s">
        <v>27</v>
      </c>
      <c r="P368" s="150"/>
      <c r="Q368" s="149">
        <f>IFERROR(SUMPRODUCT((Price_Catalogue_Indexation!$O$5:$AS$5=Fichier_de_calcul!Q$4)*(Price_Catalogue_Indexation!$O$6:$AS$6=Fichier_de_calcul!$L368)*(Price_Catalogue_Indexation!$O$7:$AS$7=Fichier_de_calcul!$M368)*(Price_Catalogue_Indexation!$A$14:$A$219=Fichier_de_calcul!$O368)*(Price_Catalogue_Indexation!$C$14:$C$219=Fichier_de_calcul!$N368)*(Price_Catalogue_Indexation!$O$14:$AS$219)),0)</f>
        <v>43056.18596</v>
      </c>
      <c r="R368" s="149">
        <f>IFERROR(SUMPRODUCT((Price_Catalogue_Indexation!$O$5:$AS$5=Fichier_de_calcul!R$4)*(Price_Catalogue_Indexation!$O$6:$AS$6=Fichier_de_calcul!$L368)*(Price_Catalogue_Indexation!$O$7:$AS$7=Fichier_de_calcul!$M368)*(Price_Catalogue_Indexation!$A$14:$A$219=Fichier_de_calcul!$O368)*(Price_Catalogue_Indexation!$C$14:$C$219=Fichier_de_calcul!$N368)*(Price_Catalogue_Indexation!$O$14:$AS$219)),0)</f>
        <v>259992.2136</v>
      </c>
      <c r="S368" s="149">
        <f>IFERROR(SUMPRODUCT((Price_Catalogue_Indexation!$O$5:$AS$5=Fichier_de_calcul!S$4)*(Price_Catalogue_Indexation!$O$6:$AS$6=Fichier_de_calcul!$L368)*(Price_Catalogue_Indexation!$O$7:$AS$7=Fichier_de_calcul!$M368)*(Price_Catalogue_Indexation!$A$14:$A$219=Fichier_de_calcul!$O368)*(Price_Catalogue_Indexation!$C$14:$C$219=Fichier_de_calcul!$N368)*(Price_Catalogue_Indexation!$O$14:$AS$219)),0)</f>
        <v>182873.6642</v>
      </c>
      <c r="T368" s="150"/>
      <c r="U368" s="149">
        <f>IF(E368="YES",'Autres_hypothèses'!$E$3,0)</f>
        <v>26225.58067</v>
      </c>
      <c r="V368" s="149">
        <f>IF(J368="YES",'Autres_hypothèses'!$E$4,0)</f>
        <v>75000</v>
      </c>
      <c r="W368" s="149"/>
      <c r="X368" s="151">
        <f>S368*Facture_pour_Orange!$K$142+Fichier_de_calcul!Q368*Facture_pour_Orange!$K$144+Fichier_de_calcul!U368*Facture_pour_Orange!$K$172</f>
        <v>-15685.08997</v>
      </c>
      <c r="Y368" s="152"/>
      <c r="Z368" s="151">
        <f t="shared" si="2"/>
        <v>571462.5545</v>
      </c>
      <c r="AA368" s="149">
        <f t="shared" si="3"/>
        <v>102863.2598</v>
      </c>
      <c r="AB368" s="149">
        <f t="shared" si="4"/>
        <v>674325.8143</v>
      </c>
      <c r="AC368" s="150"/>
      <c r="AD368" s="153"/>
      <c r="AE368" s="154"/>
      <c r="AF368" s="155">
        <v>43769.0</v>
      </c>
      <c r="AG368" s="155">
        <v>43678.0</v>
      </c>
      <c r="AH368" s="162"/>
      <c r="AI368" s="155"/>
      <c r="AJ368" s="155">
        <v>43727.0</v>
      </c>
      <c r="AK368" s="169">
        <v>1.4</v>
      </c>
      <c r="AL368" s="155">
        <v>43845.0</v>
      </c>
      <c r="AM368" s="162">
        <v>1.0</v>
      </c>
      <c r="AN368" s="155">
        <v>43861.0</v>
      </c>
      <c r="AO368" s="158"/>
      <c r="AP368" s="158"/>
      <c r="AQ368" s="158"/>
      <c r="AR368" s="152"/>
      <c r="AS368" s="152"/>
      <c r="AT368" s="152"/>
      <c r="AU368" s="152"/>
      <c r="AV368" s="152"/>
      <c r="AW368" s="152"/>
      <c r="AX368" s="152"/>
      <c r="AY368" s="152"/>
      <c r="AZ368" s="152"/>
      <c r="BA368" s="152"/>
      <c r="BB368" s="152"/>
      <c r="BC368" s="152"/>
      <c r="BD368" s="152"/>
      <c r="BE368" s="152"/>
      <c r="BF368" s="152"/>
      <c r="BG368" s="152"/>
      <c r="BH368" s="152"/>
      <c r="BI368" s="152"/>
      <c r="BJ368" s="152"/>
      <c r="BK368" s="152"/>
    </row>
    <row r="369" ht="10.5" customHeight="1">
      <c r="A369" s="144">
        <v>365.0</v>
      </c>
      <c r="B369" s="144" t="s">
        <v>1161</v>
      </c>
      <c r="C369" s="144" t="s">
        <v>1162</v>
      </c>
      <c r="D369" s="145" t="s">
        <v>1163</v>
      </c>
      <c r="E369" s="146" t="s">
        <v>0</v>
      </c>
      <c r="F369" s="147"/>
      <c r="G369" s="161" t="s">
        <v>137</v>
      </c>
      <c r="H369" s="149" t="s">
        <v>0</v>
      </c>
      <c r="I369" s="149" t="s">
        <v>138</v>
      </c>
      <c r="J369" s="149" t="s">
        <v>0</v>
      </c>
      <c r="K369" s="149" t="s">
        <v>111</v>
      </c>
      <c r="L369" s="149" t="s">
        <v>38</v>
      </c>
      <c r="M369" s="149" t="s">
        <v>42</v>
      </c>
      <c r="N369" s="149">
        <v>3500.0</v>
      </c>
      <c r="O369" s="149" t="s">
        <v>30</v>
      </c>
      <c r="P369" s="150"/>
      <c r="Q369" s="149">
        <f>IFERROR(SUMPRODUCT((Price_Catalogue_Indexation!$O$5:$AS$5=Fichier_de_calcul!Q$4)*(Price_Catalogue_Indexation!$O$6:$AS$6=Fichier_de_calcul!$L369)*(Price_Catalogue_Indexation!$O$7:$AS$7=Fichier_de_calcul!$M369)*(Price_Catalogue_Indexation!$A$14:$A$219=Fichier_de_calcul!$O369)*(Price_Catalogue_Indexation!$C$14:$C$219=Fichier_de_calcul!$N369)*(Price_Catalogue_Indexation!$O$14:$AS$219)),0)</f>
        <v>43777.60888</v>
      </c>
      <c r="R369" s="149">
        <f>IFERROR(SUMPRODUCT((Price_Catalogue_Indexation!$O$5:$AS$5=Fichier_de_calcul!R$4)*(Price_Catalogue_Indexation!$O$6:$AS$6=Fichier_de_calcul!$L369)*(Price_Catalogue_Indexation!$O$7:$AS$7=Fichier_de_calcul!$M369)*(Price_Catalogue_Indexation!$A$14:$A$219=Fichier_de_calcul!$O369)*(Price_Catalogue_Indexation!$C$14:$C$219=Fichier_de_calcul!$N369)*(Price_Catalogue_Indexation!$O$14:$AS$219)),0)</f>
        <v>260356.9553</v>
      </c>
      <c r="S369" s="149">
        <f>IFERROR(SUMPRODUCT((Price_Catalogue_Indexation!$O$5:$AS$5=Fichier_de_calcul!S$4)*(Price_Catalogue_Indexation!$O$6:$AS$6=Fichier_de_calcul!$L369)*(Price_Catalogue_Indexation!$O$7:$AS$7=Fichier_de_calcul!$M369)*(Price_Catalogue_Indexation!$A$14:$A$219=Fichier_de_calcul!$O369)*(Price_Catalogue_Indexation!$C$14:$C$219=Fichier_de_calcul!$N369)*(Price_Catalogue_Indexation!$O$14:$AS$219)),0)</f>
        <v>247960.634</v>
      </c>
      <c r="T369" s="150"/>
      <c r="U369" s="149">
        <f>IF(E369="YES",'Autres_hypothèses'!$E$3,0)</f>
        <v>26225.58067</v>
      </c>
      <c r="V369" s="149">
        <f>IF(J369="YES",'Autres_hypothèses'!$E$4,0)</f>
        <v>75000</v>
      </c>
      <c r="W369" s="149"/>
      <c r="X369" s="151">
        <f>S369*Facture_pour_Orange!$K$142+Fichier_de_calcul!Q369*Facture_pour_Orange!$K$144+Fichier_de_calcul!U369*Facture_pour_Orange!$K$172</f>
        <v>-16480.24425</v>
      </c>
      <c r="Y369" s="152"/>
      <c r="Z369" s="151">
        <f t="shared" si="2"/>
        <v>636840.5346</v>
      </c>
      <c r="AA369" s="149">
        <f t="shared" si="3"/>
        <v>114631.2962</v>
      </c>
      <c r="AB369" s="149">
        <f t="shared" si="4"/>
        <v>751471.8308</v>
      </c>
      <c r="AC369" s="150"/>
      <c r="AD369" s="153"/>
      <c r="AE369" s="154"/>
      <c r="AF369" s="155">
        <v>43769.0</v>
      </c>
      <c r="AG369" s="155">
        <v>43678.0</v>
      </c>
      <c r="AH369" s="167"/>
      <c r="AI369" s="155"/>
      <c r="AJ369" s="155">
        <v>43714.0</v>
      </c>
      <c r="AK369" s="169">
        <v>1.8333333333333333</v>
      </c>
      <c r="AL369" s="155">
        <v>43769.0</v>
      </c>
      <c r="AM369" s="162">
        <v>1.0</v>
      </c>
      <c r="AN369" s="155">
        <v>43830.0</v>
      </c>
      <c r="AO369" s="158"/>
      <c r="AP369" s="158"/>
      <c r="AQ369" s="158"/>
      <c r="AR369" s="152"/>
      <c r="AS369" s="152"/>
      <c r="AT369" s="152"/>
      <c r="AU369" s="152"/>
      <c r="AV369" s="152"/>
      <c r="AW369" s="152"/>
      <c r="AX369" s="152"/>
      <c r="AY369" s="152"/>
      <c r="AZ369" s="152"/>
      <c r="BA369" s="152"/>
      <c r="BB369" s="152"/>
      <c r="BC369" s="152"/>
      <c r="BD369" s="152"/>
      <c r="BE369" s="152"/>
      <c r="BF369" s="152"/>
      <c r="BG369" s="152"/>
      <c r="BH369" s="152"/>
      <c r="BI369" s="152"/>
      <c r="BJ369" s="152"/>
      <c r="BK369" s="152"/>
    </row>
    <row r="370" ht="10.5" customHeight="1">
      <c r="A370" s="144">
        <v>366.0</v>
      </c>
      <c r="B370" s="144" t="s">
        <v>1164</v>
      </c>
      <c r="C370" s="144" t="s">
        <v>1165</v>
      </c>
      <c r="D370" s="159" t="s">
        <v>1166</v>
      </c>
      <c r="E370" s="146" t="s">
        <v>0</v>
      </c>
      <c r="F370" s="147"/>
      <c r="G370" s="161" t="s">
        <v>137</v>
      </c>
      <c r="H370" s="149" t="s">
        <v>0</v>
      </c>
      <c r="I370" s="149" t="s">
        <v>138</v>
      </c>
      <c r="J370" s="149" t="s">
        <v>0</v>
      </c>
      <c r="K370" s="149" t="s">
        <v>111</v>
      </c>
      <c r="L370" s="149" t="s">
        <v>38</v>
      </c>
      <c r="M370" s="149" t="s">
        <v>42</v>
      </c>
      <c r="N370" s="149">
        <v>3500.0</v>
      </c>
      <c r="O370" s="149" t="s">
        <v>27</v>
      </c>
      <c r="P370" s="150"/>
      <c r="Q370" s="149">
        <f>IFERROR(SUMPRODUCT((Price_Catalogue_Indexation!$O$5:$AS$5=Fichier_de_calcul!Q$4)*(Price_Catalogue_Indexation!$O$6:$AS$6=Fichier_de_calcul!$L370)*(Price_Catalogue_Indexation!$O$7:$AS$7=Fichier_de_calcul!$M370)*(Price_Catalogue_Indexation!$A$14:$A$219=Fichier_de_calcul!$O370)*(Price_Catalogue_Indexation!$C$14:$C$219=Fichier_de_calcul!$N370)*(Price_Catalogue_Indexation!$O$14:$AS$219)),0)</f>
        <v>43056.18596</v>
      </c>
      <c r="R370" s="149">
        <f>IFERROR(SUMPRODUCT((Price_Catalogue_Indexation!$O$5:$AS$5=Fichier_de_calcul!R$4)*(Price_Catalogue_Indexation!$O$6:$AS$6=Fichier_de_calcul!$L370)*(Price_Catalogue_Indexation!$O$7:$AS$7=Fichier_de_calcul!$M370)*(Price_Catalogue_Indexation!$A$14:$A$219=Fichier_de_calcul!$O370)*(Price_Catalogue_Indexation!$C$14:$C$219=Fichier_de_calcul!$N370)*(Price_Catalogue_Indexation!$O$14:$AS$219)),0)</f>
        <v>259992.2136</v>
      </c>
      <c r="S370" s="149">
        <f>IFERROR(SUMPRODUCT((Price_Catalogue_Indexation!$O$5:$AS$5=Fichier_de_calcul!S$4)*(Price_Catalogue_Indexation!$O$6:$AS$6=Fichier_de_calcul!$L370)*(Price_Catalogue_Indexation!$O$7:$AS$7=Fichier_de_calcul!$M370)*(Price_Catalogue_Indexation!$A$14:$A$219=Fichier_de_calcul!$O370)*(Price_Catalogue_Indexation!$C$14:$C$219=Fichier_de_calcul!$N370)*(Price_Catalogue_Indexation!$O$14:$AS$219)),0)</f>
        <v>182873.6642</v>
      </c>
      <c r="T370" s="150"/>
      <c r="U370" s="149">
        <f>IF(E370="YES",'Autres_hypothèses'!$E$3,0)</f>
        <v>26225.58067</v>
      </c>
      <c r="V370" s="149">
        <f>IF(J370="YES",'Autres_hypothèses'!$E$4,0)</f>
        <v>75000</v>
      </c>
      <c r="W370" s="149"/>
      <c r="X370" s="151">
        <f>S370*Facture_pour_Orange!$K$142+Fichier_de_calcul!Q370*Facture_pour_Orange!$K$144+Fichier_de_calcul!U370*Facture_pour_Orange!$K$172</f>
        <v>-15685.08997</v>
      </c>
      <c r="Y370" s="152"/>
      <c r="Z370" s="151">
        <f t="shared" si="2"/>
        <v>571462.5545</v>
      </c>
      <c r="AA370" s="149">
        <f t="shared" si="3"/>
        <v>102863.2598</v>
      </c>
      <c r="AB370" s="149">
        <f t="shared" si="4"/>
        <v>674325.8143</v>
      </c>
      <c r="AC370" s="150"/>
      <c r="AD370" s="153"/>
      <c r="AE370" s="154"/>
      <c r="AF370" s="155">
        <v>43769.0</v>
      </c>
      <c r="AG370" s="155">
        <v>43678.0</v>
      </c>
      <c r="AH370" s="161"/>
      <c r="AI370" s="155"/>
      <c r="AJ370" s="155"/>
      <c r="AK370" s="169"/>
      <c r="AL370" s="155"/>
      <c r="AM370" s="162">
        <v>1.0</v>
      </c>
      <c r="AN370" s="155">
        <v>43830.0</v>
      </c>
      <c r="AO370" s="158"/>
      <c r="AP370" s="158"/>
      <c r="AQ370" s="158"/>
      <c r="AR370" s="152"/>
      <c r="AS370" s="152"/>
      <c r="AT370" s="152"/>
      <c r="AU370" s="152"/>
      <c r="AV370" s="152"/>
      <c r="AW370" s="152"/>
      <c r="AX370" s="152"/>
      <c r="AY370" s="152"/>
      <c r="AZ370" s="152"/>
      <c r="BA370" s="152"/>
      <c r="BB370" s="152"/>
      <c r="BC370" s="152"/>
      <c r="BD370" s="152"/>
      <c r="BE370" s="152"/>
      <c r="BF370" s="152"/>
      <c r="BG370" s="152"/>
      <c r="BH370" s="152"/>
      <c r="BI370" s="152"/>
      <c r="BJ370" s="152"/>
      <c r="BK370" s="152"/>
    </row>
    <row r="371" ht="10.5" customHeight="1">
      <c r="A371" s="144">
        <v>367.0</v>
      </c>
      <c r="B371" s="144" t="s">
        <v>1167</v>
      </c>
      <c r="C371" s="144" t="s">
        <v>1168</v>
      </c>
      <c r="D371" s="159" t="s">
        <v>1169</v>
      </c>
      <c r="E371" s="146" t="s">
        <v>0</v>
      </c>
      <c r="F371" s="147"/>
      <c r="G371" s="161" t="s">
        <v>137</v>
      </c>
      <c r="H371" s="149" t="s">
        <v>0</v>
      </c>
      <c r="I371" s="149" t="s">
        <v>138</v>
      </c>
      <c r="J371" s="149" t="s">
        <v>0</v>
      </c>
      <c r="K371" s="149" t="s">
        <v>111</v>
      </c>
      <c r="L371" s="149" t="s">
        <v>38</v>
      </c>
      <c r="M371" s="149" t="s">
        <v>42</v>
      </c>
      <c r="N371" s="149">
        <v>3500.0</v>
      </c>
      <c r="O371" s="149" t="s">
        <v>27</v>
      </c>
      <c r="P371" s="150"/>
      <c r="Q371" s="149">
        <f>IFERROR(SUMPRODUCT((Price_Catalogue_Indexation!$O$5:$AS$5=Fichier_de_calcul!Q$4)*(Price_Catalogue_Indexation!$O$6:$AS$6=Fichier_de_calcul!$L371)*(Price_Catalogue_Indexation!$O$7:$AS$7=Fichier_de_calcul!$M371)*(Price_Catalogue_Indexation!$A$14:$A$219=Fichier_de_calcul!$O371)*(Price_Catalogue_Indexation!$C$14:$C$219=Fichier_de_calcul!$N371)*(Price_Catalogue_Indexation!$O$14:$AS$219)),0)</f>
        <v>43056.18596</v>
      </c>
      <c r="R371" s="149">
        <f>IFERROR(SUMPRODUCT((Price_Catalogue_Indexation!$O$5:$AS$5=Fichier_de_calcul!R$4)*(Price_Catalogue_Indexation!$O$6:$AS$6=Fichier_de_calcul!$L371)*(Price_Catalogue_Indexation!$O$7:$AS$7=Fichier_de_calcul!$M371)*(Price_Catalogue_Indexation!$A$14:$A$219=Fichier_de_calcul!$O371)*(Price_Catalogue_Indexation!$C$14:$C$219=Fichier_de_calcul!$N371)*(Price_Catalogue_Indexation!$O$14:$AS$219)),0)</f>
        <v>259992.2136</v>
      </c>
      <c r="S371" s="149">
        <f>IFERROR(SUMPRODUCT((Price_Catalogue_Indexation!$O$5:$AS$5=Fichier_de_calcul!S$4)*(Price_Catalogue_Indexation!$O$6:$AS$6=Fichier_de_calcul!$L371)*(Price_Catalogue_Indexation!$O$7:$AS$7=Fichier_de_calcul!$M371)*(Price_Catalogue_Indexation!$A$14:$A$219=Fichier_de_calcul!$O371)*(Price_Catalogue_Indexation!$C$14:$C$219=Fichier_de_calcul!$N371)*(Price_Catalogue_Indexation!$O$14:$AS$219)),0)</f>
        <v>182873.6642</v>
      </c>
      <c r="T371" s="150"/>
      <c r="U371" s="149">
        <f>IF(E371="YES",'Autres_hypothèses'!$E$3,0)</f>
        <v>26225.58067</v>
      </c>
      <c r="V371" s="149">
        <f>IF(J371="YES",'Autres_hypothèses'!$E$4,0)</f>
        <v>75000</v>
      </c>
      <c r="W371" s="149"/>
      <c r="X371" s="151">
        <f>S371*Facture_pour_Orange!$K$142+Fichier_de_calcul!Q371*Facture_pour_Orange!$K$144+Fichier_de_calcul!U371*Facture_pour_Orange!$K$172</f>
        <v>-15685.08997</v>
      </c>
      <c r="Y371" s="152"/>
      <c r="Z371" s="151">
        <f t="shared" si="2"/>
        <v>571462.5545</v>
      </c>
      <c r="AA371" s="149">
        <f t="shared" si="3"/>
        <v>102863.2598</v>
      </c>
      <c r="AB371" s="149">
        <f t="shared" si="4"/>
        <v>674325.8143</v>
      </c>
      <c r="AC371" s="150"/>
      <c r="AD371" s="153"/>
      <c r="AE371" s="154"/>
      <c r="AF371" s="155">
        <v>43769.0</v>
      </c>
      <c r="AG371" s="155">
        <v>43678.0</v>
      </c>
      <c r="AH371" s="161"/>
      <c r="AI371" s="155"/>
      <c r="AJ371" s="155">
        <v>43727.0</v>
      </c>
      <c r="AK371" s="169">
        <v>1.4</v>
      </c>
      <c r="AL371" s="155"/>
      <c r="AM371" s="162">
        <v>1.0</v>
      </c>
      <c r="AN371" s="155">
        <v>43830.0</v>
      </c>
      <c r="AO371" s="158"/>
      <c r="AP371" s="158"/>
      <c r="AQ371" s="158"/>
      <c r="AR371" s="152"/>
      <c r="AS371" s="152"/>
      <c r="AT371" s="152"/>
      <c r="AU371" s="152"/>
      <c r="AV371" s="152"/>
      <c r="AW371" s="152"/>
      <c r="AX371" s="152"/>
      <c r="AY371" s="152"/>
      <c r="AZ371" s="152"/>
      <c r="BA371" s="152"/>
      <c r="BB371" s="152"/>
      <c r="BC371" s="152"/>
      <c r="BD371" s="152"/>
      <c r="BE371" s="152"/>
      <c r="BF371" s="152"/>
      <c r="BG371" s="152"/>
      <c r="BH371" s="152"/>
      <c r="BI371" s="152"/>
      <c r="BJ371" s="152"/>
      <c r="BK371" s="152"/>
    </row>
    <row r="372" ht="10.5" customHeight="1">
      <c r="A372" s="144">
        <v>368.0</v>
      </c>
      <c r="B372" s="144" t="s">
        <v>1170</v>
      </c>
      <c r="C372" s="144" t="s">
        <v>1171</v>
      </c>
      <c r="D372" s="145" t="s">
        <v>1172</v>
      </c>
      <c r="E372" s="146" t="s">
        <v>0</v>
      </c>
      <c r="F372" s="147"/>
      <c r="G372" s="161" t="s">
        <v>137</v>
      </c>
      <c r="H372" s="149" t="s">
        <v>0</v>
      </c>
      <c r="I372" s="149" t="s">
        <v>138</v>
      </c>
      <c r="J372" s="149" t="s">
        <v>0</v>
      </c>
      <c r="K372" s="149" t="s">
        <v>111</v>
      </c>
      <c r="L372" s="149" t="s">
        <v>38</v>
      </c>
      <c r="M372" s="149" t="s">
        <v>42</v>
      </c>
      <c r="N372" s="149">
        <v>3500.0</v>
      </c>
      <c r="O372" s="149" t="s">
        <v>27</v>
      </c>
      <c r="P372" s="150"/>
      <c r="Q372" s="149">
        <f>IFERROR(SUMPRODUCT((Price_Catalogue_Indexation!$O$5:$AS$5=Fichier_de_calcul!Q$4)*(Price_Catalogue_Indexation!$O$6:$AS$6=Fichier_de_calcul!$L372)*(Price_Catalogue_Indexation!$O$7:$AS$7=Fichier_de_calcul!$M372)*(Price_Catalogue_Indexation!$A$14:$A$219=Fichier_de_calcul!$O372)*(Price_Catalogue_Indexation!$C$14:$C$219=Fichier_de_calcul!$N372)*(Price_Catalogue_Indexation!$O$14:$AS$219)),0)</f>
        <v>43056.18596</v>
      </c>
      <c r="R372" s="149">
        <f>IFERROR(SUMPRODUCT((Price_Catalogue_Indexation!$O$5:$AS$5=Fichier_de_calcul!R$4)*(Price_Catalogue_Indexation!$O$6:$AS$6=Fichier_de_calcul!$L372)*(Price_Catalogue_Indexation!$O$7:$AS$7=Fichier_de_calcul!$M372)*(Price_Catalogue_Indexation!$A$14:$A$219=Fichier_de_calcul!$O372)*(Price_Catalogue_Indexation!$C$14:$C$219=Fichier_de_calcul!$N372)*(Price_Catalogue_Indexation!$O$14:$AS$219)),0)</f>
        <v>259992.2136</v>
      </c>
      <c r="S372" s="149">
        <f>IFERROR(SUMPRODUCT((Price_Catalogue_Indexation!$O$5:$AS$5=Fichier_de_calcul!S$4)*(Price_Catalogue_Indexation!$O$6:$AS$6=Fichier_de_calcul!$L372)*(Price_Catalogue_Indexation!$O$7:$AS$7=Fichier_de_calcul!$M372)*(Price_Catalogue_Indexation!$A$14:$A$219=Fichier_de_calcul!$O372)*(Price_Catalogue_Indexation!$C$14:$C$219=Fichier_de_calcul!$N372)*(Price_Catalogue_Indexation!$O$14:$AS$219)),0)</f>
        <v>182873.6642</v>
      </c>
      <c r="T372" s="150"/>
      <c r="U372" s="149">
        <f>IF(E372="YES",'Autres_hypothèses'!$E$3,0)</f>
        <v>26225.58067</v>
      </c>
      <c r="V372" s="149">
        <f>IF(J372="YES",'Autres_hypothèses'!$E$4,0)</f>
        <v>75000</v>
      </c>
      <c r="W372" s="149"/>
      <c r="X372" s="151">
        <f>S372*Facture_pour_Orange!$K$142+Fichier_de_calcul!Q372*Facture_pour_Orange!$K$144+Fichier_de_calcul!U372*Facture_pour_Orange!$K$172</f>
        <v>-15685.08997</v>
      </c>
      <c r="Y372" s="152"/>
      <c r="Z372" s="151">
        <f t="shared" si="2"/>
        <v>571462.5545</v>
      </c>
      <c r="AA372" s="149">
        <f t="shared" si="3"/>
        <v>102863.2598</v>
      </c>
      <c r="AB372" s="149">
        <f t="shared" si="4"/>
        <v>674325.8143</v>
      </c>
      <c r="AC372" s="150"/>
      <c r="AD372" s="153"/>
      <c r="AE372" s="154"/>
      <c r="AF372" s="155">
        <v>43769.0</v>
      </c>
      <c r="AG372" s="155">
        <v>43678.0</v>
      </c>
      <c r="AH372" s="161"/>
      <c r="AI372" s="155"/>
      <c r="AJ372" s="155">
        <v>43727.0</v>
      </c>
      <c r="AK372" s="169">
        <v>1.4</v>
      </c>
      <c r="AL372" s="155"/>
      <c r="AM372" s="162">
        <v>1.0</v>
      </c>
      <c r="AN372" s="155">
        <v>43830.0</v>
      </c>
      <c r="AO372" s="158"/>
      <c r="AP372" s="158"/>
      <c r="AQ372" s="158"/>
      <c r="AR372" s="152"/>
      <c r="AS372" s="152"/>
      <c r="AT372" s="152"/>
      <c r="AU372" s="152"/>
      <c r="AV372" s="152"/>
      <c r="AW372" s="152"/>
      <c r="AX372" s="152"/>
      <c r="AY372" s="152"/>
      <c r="AZ372" s="152"/>
      <c r="BA372" s="152"/>
      <c r="BB372" s="152"/>
      <c r="BC372" s="152"/>
      <c r="BD372" s="152"/>
      <c r="BE372" s="152"/>
      <c r="BF372" s="152"/>
      <c r="BG372" s="152"/>
      <c r="BH372" s="152"/>
      <c r="BI372" s="152"/>
      <c r="BJ372" s="152"/>
      <c r="BK372" s="152"/>
    </row>
    <row r="373" ht="10.5" customHeight="1">
      <c r="A373" s="144">
        <v>369.0</v>
      </c>
      <c r="B373" s="161" t="s">
        <v>1173</v>
      </c>
      <c r="C373" s="144" t="s">
        <v>1174</v>
      </c>
      <c r="D373" s="159" t="s">
        <v>1175</v>
      </c>
      <c r="E373" s="146" t="s">
        <v>0</v>
      </c>
      <c r="F373" s="147"/>
      <c r="G373" s="161" t="s">
        <v>137</v>
      </c>
      <c r="H373" s="149" t="s">
        <v>0</v>
      </c>
      <c r="I373" s="149" t="s">
        <v>138</v>
      </c>
      <c r="J373" s="149" t="s">
        <v>0</v>
      </c>
      <c r="K373" s="149" t="s">
        <v>111</v>
      </c>
      <c r="L373" s="149" t="s">
        <v>38</v>
      </c>
      <c r="M373" s="149" t="s">
        <v>42</v>
      </c>
      <c r="N373" s="149">
        <v>3500.0</v>
      </c>
      <c r="O373" s="149" t="s">
        <v>27</v>
      </c>
      <c r="P373" s="150"/>
      <c r="Q373" s="149">
        <f>IFERROR(SUMPRODUCT((Price_Catalogue_Indexation!$O$5:$AS$5=Fichier_de_calcul!Q$4)*(Price_Catalogue_Indexation!$O$6:$AS$6=Fichier_de_calcul!$L373)*(Price_Catalogue_Indexation!$O$7:$AS$7=Fichier_de_calcul!$M373)*(Price_Catalogue_Indexation!$A$14:$A$219=Fichier_de_calcul!$O373)*(Price_Catalogue_Indexation!$C$14:$C$219=Fichier_de_calcul!$N373)*(Price_Catalogue_Indexation!$O$14:$AS$219)),0)</f>
        <v>43056.18596</v>
      </c>
      <c r="R373" s="149">
        <f>IFERROR(SUMPRODUCT((Price_Catalogue_Indexation!$O$5:$AS$5=Fichier_de_calcul!R$4)*(Price_Catalogue_Indexation!$O$6:$AS$6=Fichier_de_calcul!$L373)*(Price_Catalogue_Indexation!$O$7:$AS$7=Fichier_de_calcul!$M373)*(Price_Catalogue_Indexation!$A$14:$A$219=Fichier_de_calcul!$O373)*(Price_Catalogue_Indexation!$C$14:$C$219=Fichier_de_calcul!$N373)*(Price_Catalogue_Indexation!$O$14:$AS$219)),0)</f>
        <v>259992.2136</v>
      </c>
      <c r="S373" s="149">
        <f>IFERROR(SUMPRODUCT((Price_Catalogue_Indexation!$O$5:$AS$5=Fichier_de_calcul!S$4)*(Price_Catalogue_Indexation!$O$6:$AS$6=Fichier_de_calcul!$L373)*(Price_Catalogue_Indexation!$O$7:$AS$7=Fichier_de_calcul!$M373)*(Price_Catalogue_Indexation!$A$14:$A$219=Fichier_de_calcul!$O373)*(Price_Catalogue_Indexation!$C$14:$C$219=Fichier_de_calcul!$N373)*(Price_Catalogue_Indexation!$O$14:$AS$219)),0)</f>
        <v>182873.6642</v>
      </c>
      <c r="T373" s="150"/>
      <c r="U373" s="149">
        <f>IF(E373="YES",'Autres_hypothèses'!$E$3,0)</f>
        <v>26225.58067</v>
      </c>
      <c r="V373" s="149">
        <f>IF(J373="YES",'Autres_hypothèses'!$E$4,0)</f>
        <v>75000</v>
      </c>
      <c r="W373" s="149"/>
      <c r="X373" s="151">
        <f>S373*Facture_pour_Orange!$K$142+Fichier_de_calcul!Q373*Facture_pour_Orange!$K$144+Fichier_de_calcul!U373*Facture_pour_Orange!$K$172</f>
        <v>-15685.08997</v>
      </c>
      <c r="Y373" s="152"/>
      <c r="Z373" s="151">
        <f t="shared" si="2"/>
        <v>571462.5545</v>
      </c>
      <c r="AA373" s="149">
        <f t="shared" si="3"/>
        <v>102863.2598</v>
      </c>
      <c r="AB373" s="149">
        <f t="shared" si="4"/>
        <v>674325.8143</v>
      </c>
      <c r="AC373" s="150"/>
      <c r="AD373" s="153"/>
      <c r="AE373" s="154"/>
      <c r="AF373" s="155">
        <v>43769.0</v>
      </c>
      <c r="AG373" s="155">
        <v>43678.0</v>
      </c>
      <c r="AH373" s="161"/>
      <c r="AI373" s="155"/>
      <c r="AJ373" s="155">
        <v>43712.0</v>
      </c>
      <c r="AK373" s="169">
        <v>1.9</v>
      </c>
      <c r="AL373" s="155">
        <v>44187.0</v>
      </c>
      <c r="AM373" s="162">
        <f>(AN373-AL373)/30</f>
        <v>0.3</v>
      </c>
      <c r="AN373" s="155">
        <v>44196.0</v>
      </c>
      <c r="AO373" s="158"/>
      <c r="AP373" s="158"/>
      <c r="AQ373" s="158"/>
      <c r="AR373" s="152"/>
      <c r="AS373" s="152"/>
      <c r="AT373" s="152"/>
      <c r="AU373" s="152"/>
      <c r="AV373" s="152"/>
      <c r="AW373" s="152"/>
      <c r="AX373" s="152"/>
      <c r="AY373" s="152"/>
      <c r="AZ373" s="152"/>
      <c r="BA373" s="152"/>
      <c r="BB373" s="152"/>
      <c r="BC373" s="152"/>
      <c r="BD373" s="152"/>
      <c r="BE373" s="152"/>
      <c r="BF373" s="152"/>
      <c r="BG373" s="152"/>
      <c r="BH373" s="152"/>
      <c r="BI373" s="152"/>
      <c r="BJ373" s="152"/>
      <c r="BK373" s="152"/>
    </row>
    <row r="374" ht="10.5" customHeight="1">
      <c r="A374" s="144">
        <v>370.0</v>
      </c>
      <c r="B374" s="144" t="s">
        <v>1176</v>
      </c>
      <c r="C374" s="144" t="s">
        <v>1177</v>
      </c>
      <c r="D374" s="159" t="s">
        <v>1178</v>
      </c>
      <c r="E374" s="146" t="s">
        <v>0</v>
      </c>
      <c r="F374" s="147"/>
      <c r="G374" s="161" t="s">
        <v>137</v>
      </c>
      <c r="H374" s="149" t="s">
        <v>0</v>
      </c>
      <c r="I374" s="149" t="s">
        <v>138</v>
      </c>
      <c r="J374" s="149" t="s">
        <v>0</v>
      </c>
      <c r="K374" s="149" t="s">
        <v>111</v>
      </c>
      <c r="L374" s="149" t="s">
        <v>38</v>
      </c>
      <c r="M374" s="149" t="s">
        <v>42</v>
      </c>
      <c r="N374" s="149">
        <v>3500.0</v>
      </c>
      <c r="O374" s="149" t="s">
        <v>27</v>
      </c>
      <c r="P374" s="150"/>
      <c r="Q374" s="149">
        <f>IFERROR(SUMPRODUCT((Price_Catalogue_Indexation!$O$5:$AS$5=Fichier_de_calcul!Q$4)*(Price_Catalogue_Indexation!$O$6:$AS$6=Fichier_de_calcul!$L374)*(Price_Catalogue_Indexation!$O$7:$AS$7=Fichier_de_calcul!$M374)*(Price_Catalogue_Indexation!$A$14:$A$219=Fichier_de_calcul!$O374)*(Price_Catalogue_Indexation!$C$14:$C$219=Fichier_de_calcul!$N374)*(Price_Catalogue_Indexation!$O$14:$AS$219)),0)</f>
        <v>43056.18596</v>
      </c>
      <c r="R374" s="149">
        <f>IFERROR(SUMPRODUCT((Price_Catalogue_Indexation!$O$5:$AS$5=Fichier_de_calcul!R$4)*(Price_Catalogue_Indexation!$O$6:$AS$6=Fichier_de_calcul!$L374)*(Price_Catalogue_Indexation!$O$7:$AS$7=Fichier_de_calcul!$M374)*(Price_Catalogue_Indexation!$A$14:$A$219=Fichier_de_calcul!$O374)*(Price_Catalogue_Indexation!$C$14:$C$219=Fichier_de_calcul!$N374)*(Price_Catalogue_Indexation!$O$14:$AS$219)),0)</f>
        <v>259992.2136</v>
      </c>
      <c r="S374" s="149">
        <f>IFERROR(SUMPRODUCT((Price_Catalogue_Indexation!$O$5:$AS$5=Fichier_de_calcul!S$4)*(Price_Catalogue_Indexation!$O$6:$AS$6=Fichier_de_calcul!$L374)*(Price_Catalogue_Indexation!$O$7:$AS$7=Fichier_de_calcul!$M374)*(Price_Catalogue_Indexation!$A$14:$A$219=Fichier_de_calcul!$O374)*(Price_Catalogue_Indexation!$C$14:$C$219=Fichier_de_calcul!$N374)*(Price_Catalogue_Indexation!$O$14:$AS$219)),0)</f>
        <v>182873.6642</v>
      </c>
      <c r="T374" s="150"/>
      <c r="U374" s="149">
        <f>IF(E374="YES",'Autres_hypothèses'!$E$3,0)</f>
        <v>26225.58067</v>
      </c>
      <c r="V374" s="149">
        <f>IF(J374="YES",'Autres_hypothèses'!$E$4,0)</f>
        <v>75000</v>
      </c>
      <c r="W374" s="149"/>
      <c r="X374" s="151">
        <f>S374*Facture_pour_Orange!$K$142+Fichier_de_calcul!Q374*Facture_pour_Orange!$K$144+Fichier_de_calcul!U374*Facture_pour_Orange!$K$172</f>
        <v>-15685.08997</v>
      </c>
      <c r="Y374" s="152"/>
      <c r="Z374" s="151">
        <f t="shared" si="2"/>
        <v>571462.5545</v>
      </c>
      <c r="AA374" s="149">
        <f t="shared" si="3"/>
        <v>102863.2598</v>
      </c>
      <c r="AB374" s="149">
        <f t="shared" si="4"/>
        <v>674325.8143</v>
      </c>
      <c r="AC374" s="150"/>
      <c r="AD374" s="153"/>
      <c r="AE374" s="154"/>
      <c r="AF374" s="155">
        <v>43769.0</v>
      </c>
      <c r="AG374" s="155">
        <v>43678.0</v>
      </c>
      <c r="AH374" s="177"/>
      <c r="AI374" s="155"/>
      <c r="AJ374" s="155">
        <v>43719.0</v>
      </c>
      <c r="AK374" s="170">
        <v>1.6666666666666667</v>
      </c>
      <c r="AL374" s="155"/>
      <c r="AM374" s="162">
        <v>1.0</v>
      </c>
      <c r="AN374" s="155">
        <v>43830.0</v>
      </c>
      <c r="AO374" s="158"/>
      <c r="AP374" s="158"/>
      <c r="AQ374" s="158"/>
      <c r="AR374" s="152"/>
      <c r="AS374" s="152"/>
      <c r="AT374" s="152"/>
      <c r="AU374" s="152"/>
      <c r="AV374" s="152"/>
      <c r="AW374" s="152"/>
      <c r="AX374" s="152"/>
      <c r="AY374" s="152"/>
      <c r="AZ374" s="152"/>
      <c r="BA374" s="152"/>
      <c r="BB374" s="152"/>
      <c r="BC374" s="152"/>
      <c r="BD374" s="152"/>
      <c r="BE374" s="152"/>
      <c r="BF374" s="152"/>
      <c r="BG374" s="152"/>
      <c r="BH374" s="152"/>
      <c r="BI374" s="152"/>
      <c r="BJ374" s="152"/>
      <c r="BK374" s="152"/>
    </row>
    <row r="375" ht="10.5" customHeight="1">
      <c r="A375" s="144">
        <v>371.0</v>
      </c>
      <c r="B375" s="144" t="s">
        <v>1179</v>
      </c>
      <c r="C375" s="144" t="s">
        <v>1180</v>
      </c>
      <c r="D375" s="145" t="s">
        <v>1181</v>
      </c>
      <c r="E375" s="146" t="s">
        <v>0</v>
      </c>
      <c r="F375" s="147"/>
      <c r="G375" s="161" t="s">
        <v>137</v>
      </c>
      <c r="H375" s="149" t="s">
        <v>0</v>
      </c>
      <c r="I375" s="149" t="s">
        <v>138</v>
      </c>
      <c r="J375" s="149" t="s">
        <v>0</v>
      </c>
      <c r="K375" s="149" t="s">
        <v>111</v>
      </c>
      <c r="L375" s="149" t="s">
        <v>38</v>
      </c>
      <c r="M375" s="149" t="s">
        <v>42</v>
      </c>
      <c r="N375" s="149">
        <v>3500.0</v>
      </c>
      <c r="O375" s="149" t="s">
        <v>30</v>
      </c>
      <c r="P375" s="150"/>
      <c r="Q375" s="149">
        <f>IFERROR(SUMPRODUCT((Price_Catalogue_Indexation!$O$5:$AS$5=Fichier_de_calcul!Q$4)*(Price_Catalogue_Indexation!$O$6:$AS$6=Fichier_de_calcul!$L375)*(Price_Catalogue_Indexation!$O$7:$AS$7=Fichier_de_calcul!$M375)*(Price_Catalogue_Indexation!$A$14:$A$219=Fichier_de_calcul!$O375)*(Price_Catalogue_Indexation!$C$14:$C$219=Fichier_de_calcul!$N375)*(Price_Catalogue_Indexation!$O$14:$AS$219)),0)</f>
        <v>43777.60888</v>
      </c>
      <c r="R375" s="149">
        <f>IFERROR(SUMPRODUCT((Price_Catalogue_Indexation!$O$5:$AS$5=Fichier_de_calcul!R$4)*(Price_Catalogue_Indexation!$O$6:$AS$6=Fichier_de_calcul!$L375)*(Price_Catalogue_Indexation!$O$7:$AS$7=Fichier_de_calcul!$M375)*(Price_Catalogue_Indexation!$A$14:$A$219=Fichier_de_calcul!$O375)*(Price_Catalogue_Indexation!$C$14:$C$219=Fichier_de_calcul!$N375)*(Price_Catalogue_Indexation!$O$14:$AS$219)),0)</f>
        <v>260356.9553</v>
      </c>
      <c r="S375" s="149">
        <f>IFERROR(SUMPRODUCT((Price_Catalogue_Indexation!$O$5:$AS$5=Fichier_de_calcul!S$4)*(Price_Catalogue_Indexation!$O$6:$AS$6=Fichier_de_calcul!$L375)*(Price_Catalogue_Indexation!$O$7:$AS$7=Fichier_de_calcul!$M375)*(Price_Catalogue_Indexation!$A$14:$A$219=Fichier_de_calcul!$O375)*(Price_Catalogue_Indexation!$C$14:$C$219=Fichier_de_calcul!$N375)*(Price_Catalogue_Indexation!$O$14:$AS$219)),0)</f>
        <v>247960.634</v>
      </c>
      <c r="T375" s="150"/>
      <c r="U375" s="149">
        <f>IF(E375="YES",'Autres_hypothèses'!$E$3,0)</f>
        <v>26225.58067</v>
      </c>
      <c r="V375" s="149">
        <f>IF(J375="YES",'Autres_hypothèses'!$E$4,0)</f>
        <v>75000</v>
      </c>
      <c r="W375" s="149"/>
      <c r="X375" s="151">
        <f>S375*Facture_pour_Orange!$K$142+Fichier_de_calcul!Q375*Facture_pour_Orange!$K$144+Fichier_de_calcul!U375*Facture_pour_Orange!$K$172</f>
        <v>-16480.24425</v>
      </c>
      <c r="Y375" s="152"/>
      <c r="Z375" s="151">
        <f t="shared" si="2"/>
        <v>636840.5346</v>
      </c>
      <c r="AA375" s="149">
        <f t="shared" si="3"/>
        <v>114631.2962</v>
      </c>
      <c r="AB375" s="149">
        <f t="shared" si="4"/>
        <v>751471.8308</v>
      </c>
      <c r="AC375" s="150"/>
      <c r="AD375" s="153"/>
      <c r="AE375" s="154"/>
      <c r="AF375" s="155"/>
      <c r="AG375" s="155">
        <v>43673.0</v>
      </c>
      <c r="AH375" s="162">
        <f>(AN375-AG375)/30</f>
        <v>7.233333333</v>
      </c>
      <c r="AI375" s="155">
        <v>43861.0</v>
      </c>
      <c r="AJ375" s="155">
        <v>43803.0</v>
      </c>
      <c r="AK375" s="169">
        <f>(AI375-AJ375)/30</f>
        <v>1.933333333</v>
      </c>
      <c r="AL375" s="155">
        <v>43862.0</v>
      </c>
      <c r="AM375" s="162">
        <v>1.0</v>
      </c>
      <c r="AN375" s="155">
        <v>43890.0</v>
      </c>
      <c r="AO375" s="158"/>
      <c r="AP375" s="158"/>
      <c r="AQ375" s="158"/>
      <c r="AR375" s="152"/>
      <c r="AS375" s="152"/>
      <c r="AT375" s="152"/>
      <c r="AU375" s="152"/>
      <c r="AV375" s="152"/>
      <c r="AW375" s="152"/>
      <c r="AX375" s="152"/>
      <c r="AY375" s="152"/>
      <c r="AZ375" s="152"/>
      <c r="BA375" s="152"/>
      <c r="BB375" s="152"/>
      <c r="BC375" s="152"/>
      <c r="BD375" s="152"/>
      <c r="BE375" s="152"/>
      <c r="BF375" s="152"/>
      <c r="BG375" s="152"/>
      <c r="BH375" s="152"/>
      <c r="BI375" s="152"/>
      <c r="BJ375" s="152"/>
      <c r="BK375" s="152"/>
    </row>
    <row r="376" ht="10.5" customHeight="1">
      <c r="A376" s="144">
        <v>372.0</v>
      </c>
      <c r="B376" s="144" t="s">
        <v>1182</v>
      </c>
      <c r="C376" s="144" t="s">
        <v>1183</v>
      </c>
      <c r="D376" s="159" t="s">
        <v>1184</v>
      </c>
      <c r="E376" s="146" t="s">
        <v>0</v>
      </c>
      <c r="F376" s="147"/>
      <c r="G376" s="161" t="s">
        <v>137</v>
      </c>
      <c r="H376" s="149" t="s">
        <v>0</v>
      </c>
      <c r="I376" s="149" t="s">
        <v>138</v>
      </c>
      <c r="J376" s="149" t="s">
        <v>0</v>
      </c>
      <c r="K376" s="149" t="s">
        <v>111</v>
      </c>
      <c r="L376" s="149" t="s">
        <v>38</v>
      </c>
      <c r="M376" s="149" t="s">
        <v>42</v>
      </c>
      <c r="N376" s="149">
        <v>3500.0</v>
      </c>
      <c r="O376" s="149" t="s">
        <v>30</v>
      </c>
      <c r="P376" s="150"/>
      <c r="Q376" s="149">
        <f>IFERROR(SUMPRODUCT((Price_Catalogue_Indexation!$O$5:$AS$5=Fichier_de_calcul!Q$4)*(Price_Catalogue_Indexation!$O$6:$AS$6=Fichier_de_calcul!$L376)*(Price_Catalogue_Indexation!$O$7:$AS$7=Fichier_de_calcul!$M376)*(Price_Catalogue_Indexation!$A$14:$A$219=Fichier_de_calcul!$O376)*(Price_Catalogue_Indexation!$C$14:$C$219=Fichier_de_calcul!$N376)*(Price_Catalogue_Indexation!$O$14:$AS$219)),0)</f>
        <v>43777.60888</v>
      </c>
      <c r="R376" s="149">
        <f>IFERROR(SUMPRODUCT((Price_Catalogue_Indexation!$O$5:$AS$5=Fichier_de_calcul!R$4)*(Price_Catalogue_Indexation!$O$6:$AS$6=Fichier_de_calcul!$L376)*(Price_Catalogue_Indexation!$O$7:$AS$7=Fichier_de_calcul!$M376)*(Price_Catalogue_Indexation!$A$14:$A$219=Fichier_de_calcul!$O376)*(Price_Catalogue_Indexation!$C$14:$C$219=Fichier_de_calcul!$N376)*(Price_Catalogue_Indexation!$O$14:$AS$219)),0)</f>
        <v>260356.9553</v>
      </c>
      <c r="S376" s="149">
        <f>IFERROR(SUMPRODUCT((Price_Catalogue_Indexation!$O$5:$AS$5=Fichier_de_calcul!S$4)*(Price_Catalogue_Indexation!$O$6:$AS$6=Fichier_de_calcul!$L376)*(Price_Catalogue_Indexation!$O$7:$AS$7=Fichier_de_calcul!$M376)*(Price_Catalogue_Indexation!$A$14:$A$219=Fichier_de_calcul!$O376)*(Price_Catalogue_Indexation!$C$14:$C$219=Fichier_de_calcul!$N376)*(Price_Catalogue_Indexation!$O$14:$AS$219)),0)</f>
        <v>247960.634</v>
      </c>
      <c r="T376" s="150"/>
      <c r="U376" s="149">
        <f>IF(E376="YES",'Autres_hypothèses'!$E$3,0)</f>
        <v>26225.58067</v>
      </c>
      <c r="V376" s="149">
        <f>IF(J376="YES",'Autres_hypothèses'!$E$4,0)</f>
        <v>75000</v>
      </c>
      <c r="W376" s="149"/>
      <c r="X376" s="151">
        <f>S376*Facture_pour_Orange!$K$142+Fichier_de_calcul!Q376*Facture_pour_Orange!$K$144+Fichier_de_calcul!U376*Facture_pour_Orange!$K$172</f>
        <v>-16480.24425</v>
      </c>
      <c r="Y376" s="152"/>
      <c r="Z376" s="151">
        <f t="shared" si="2"/>
        <v>636840.5346</v>
      </c>
      <c r="AA376" s="149">
        <f t="shared" si="3"/>
        <v>114631.2962</v>
      </c>
      <c r="AB376" s="149">
        <f t="shared" si="4"/>
        <v>751471.8308</v>
      </c>
      <c r="AC376" s="150"/>
      <c r="AD376" s="153"/>
      <c r="AE376" s="154"/>
      <c r="AF376" s="155"/>
      <c r="AG376" s="155">
        <v>43678.0</v>
      </c>
      <c r="AH376" s="175"/>
      <c r="AI376" s="155"/>
      <c r="AJ376" s="155"/>
      <c r="AK376" s="176"/>
      <c r="AL376" s="155"/>
      <c r="AM376" s="162">
        <v>1.0</v>
      </c>
      <c r="AN376" s="155">
        <v>43830.0</v>
      </c>
      <c r="AO376" s="158"/>
      <c r="AP376" s="158"/>
      <c r="AQ376" s="158"/>
      <c r="AR376" s="152"/>
      <c r="AS376" s="152"/>
      <c r="AT376" s="152"/>
      <c r="AU376" s="152"/>
      <c r="AV376" s="152"/>
      <c r="AW376" s="152"/>
      <c r="AX376" s="152"/>
      <c r="AY376" s="152"/>
      <c r="AZ376" s="152"/>
      <c r="BA376" s="152"/>
      <c r="BB376" s="152"/>
      <c r="BC376" s="152"/>
      <c r="BD376" s="152"/>
      <c r="BE376" s="152"/>
      <c r="BF376" s="152"/>
      <c r="BG376" s="152"/>
      <c r="BH376" s="152"/>
      <c r="BI376" s="152"/>
      <c r="BJ376" s="152"/>
      <c r="BK376" s="152"/>
    </row>
    <row r="377" ht="10.5" customHeight="1">
      <c r="A377" s="144">
        <v>373.0</v>
      </c>
      <c r="B377" s="144" t="s">
        <v>1185</v>
      </c>
      <c r="C377" s="144" t="s">
        <v>1186</v>
      </c>
      <c r="D377" s="145" t="s">
        <v>1187</v>
      </c>
      <c r="E377" s="146" t="s">
        <v>0</v>
      </c>
      <c r="F377" s="147"/>
      <c r="G377" s="161" t="s">
        <v>137</v>
      </c>
      <c r="H377" s="149" t="s">
        <v>0</v>
      </c>
      <c r="I377" s="149" t="s">
        <v>138</v>
      </c>
      <c r="J377" s="149" t="s">
        <v>0</v>
      </c>
      <c r="K377" s="149" t="s">
        <v>111</v>
      </c>
      <c r="L377" s="149" t="s">
        <v>38</v>
      </c>
      <c r="M377" s="149" t="s">
        <v>42</v>
      </c>
      <c r="N377" s="149">
        <v>3500.0</v>
      </c>
      <c r="O377" s="149" t="s">
        <v>30</v>
      </c>
      <c r="P377" s="150"/>
      <c r="Q377" s="149">
        <f>IFERROR(SUMPRODUCT((Price_Catalogue_Indexation!$O$5:$AS$5=Fichier_de_calcul!Q$4)*(Price_Catalogue_Indexation!$O$6:$AS$6=Fichier_de_calcul!$L377)*(Price_Catalogue_Indexation!$O$7:$AS$7=Fichier_de_calcul!$M377)*(Price_Catalogue_Indexation!$A$14:$A$219=Fichier_de_calcul!$O377)*(Price_Catalogue_Indexation!$C$14:$C$219=Fichier_de_calcul!$N377)*(Price_Catalogue_Indexation!$O$14:$AS$219)),0)</f>
        <v>43777.60888</v>
      </c>
      <c r="R377" s="149">
        <f>IFERROR(SUMPRODUCT((Price_Catalogue_Indexation!$O$5:$AS$5=Fichier_de_calcul!R$4)*(Price_Catalogue_Indexation!$O$6:$AS$6=Fichier_de_calcul!$L377)*(Price_Catalogue_Indexation!$O$7:$AS$7=Fichier_de_calcul!$M377)*(Price_Catalogue_Indexation!$A$14:$A$219=Fichier_de_calcul!$O377)*(Price_Catalogue_Indexation!$C$14:$C$219=Fichier_de_calcul!$N377)*(Price_Catalogue_Indexation!$O$14:$AS$219)),0)</f>
        <v>260356.9553</v>
      </c>
      <c r="S377" s="149">
        <f>IFERROR(SUMPRODUCT((Price_Catalogue_Indexation!$O$5:$AS$5=Fichier_de_calcul!S$4)*(Price_Catalogue_Indexation!$O$6:$AS$6=Fichier_de_calcul!$L377)*(Price_Catalogue_Indexation!$O$7:$AS$7=Fichier_de_calcul!$M377)*(Price_Catalogue_Indexation!$A$14:$A$219=Fichier_de_calcul!$O377)*(Price_Catalogue_Indexation!$C$14:$C$219=Fichier_de_calcul!$N377)*(Price_Catalogue_Indexation!$O$14:$AS$219)),0)</f>
        <v>247960.634</v>
      </c>
      <c r="T377" s="150"/>
      <c r="U377" s="149">
        <f>IF(E377="YES",'Autres_hypothèses'!$E$3,0)</f>
        <v>26225.58067</v>
      </c>
      <c r="V377" s="149">
        <f>IF(J377="YES",'Autres_hypothèses'!$E$4,0)</f>
        <v>75000</v>
      </c>
      <c r="W377" s="149"/>
      <c r="X377" s="151">
        <f>S377*Facture_pour_Orange!$K$142+Fichier_de_calcul!Q377*Facture_pour_Orange!$K$144+Fichier_de_calcul!U377*Facture_pour_Orange!$K$172</f>
        <v>-16480.24425</v>
      </c>
      <c r="Y377" s="152"/>
      <c r="Z377" s="151">
        <f t="shared" si="2"/>
        <v>636840.5346</v>
      </c>
      <c r="AA377" s="149">
        <f t="shared" si="3"/>
        <v>114631.2962</v>
      </c>
      <c r="AB377" s="149">
        <f t="shared" si="4"/>
        <v>751471.8308</v>
      </c>
      <c r="AC377" s="150"/>
      <c r="AD377" s="153"/>
      <c r="AE377" s="154"/>
      <c r="AF377" s="155">
        <v>43769.0</v>
      </c>
      <c r="AG377" s="155">
        <v>43678.0</v>
      </c>
      <c r="AH377" s="161"/>
      <c r="AI377" s="155"/>
      <c r="AJ377" s="155">
        <v>43720.0</v>
      </c>
      <c r="AK377" s="169">
        <v>1.6333333333333333</v>
      </c>
      <c r="AL377" s="155"/>
      <c r="AM377" s="162">
        <v>1.0</v>
      </c>
      <c r="AN377" s="155">
        <v>43830.0</v>
      </c>
      <c r="AO377" s="158"/>
      <c r="AP377" s="158"/>
      <c r="AQ377" s="158"/>
      <c r="AR377" s="152"/>
      <c r="AS377" s="152"/>
      <c r="AT377" s="152"/>
      <c r="AU377" s="152"/>
      <c r="AV377" s="152"/>
      <c r="AW377" s="152"/>
      <c r="AX377" s="152"/>
      <c r="AY377" s="152"/>
      <c r="AZ377" s="152"/>
      <c r="BA377" s="152"/>
      <c r="BB377" s="152"/>
      <c r="BC377" s="152"/>
      <c r="BD377" s="152"/>
      <c r="BE377" s="152"/>
      <c r="BF377" s="152"/>
      <c r="BG377" s="152"/>
      <c r="BH377" s="152"/>
      <c r="BI377" s="152"/>
      <c r="BJ377" s="152"/>
      <c r="BK377" s="152"/>
    </row>
    <row r="378" ht="10.5" customHeight="1">
      <c r="A378" s="144">
        <v>374.0</v>
      </c>
      <c r="B378" s="144" t="s">
        <v>1188</v>
      </c>
      <c r="C378" s="144" t="s">
        <v>1189</v>
      </c>
      <c r="D378" s="159" t="s">
        <v>1190</v>
      </c>
      <c r="E378" s="146" t="s">
        <v>0</v>
      </c>
      <c r="F378" s="147"/>
      <c r="G378" s="161" t="s">
        <v>137</v>
      </c>
      <c r="H378" s="149" t="s">
        <v>0</v>
      </c>
      <c r="I378" s="149" t="s">
        <v>138</v>
      </c>
      <c r="J378" s="149" t="s">
        <v>0</v>
      </c>
      <c r="K378" s="149" t="s">
        <v>111</v>
      </c>
      <c r="L378" s="149" t="s">
        <v>38</v>
      </c>
      <c r="M378" s="149" t="s">
        <v>42</v>
      </c>
      <c r="N378" s="149">
        <v>3500.0</v>
      </c>
      <c r="O378" s="149" t="s">
        <v>30</v>
      </c>
      <c r="P378" s="150"/>
      <c r="Q378" s="149">
        <f>IFERROR(SUMPRODUCT((Price_Catalogue_Indexation!$O$5:$AS$5=Fichier_de_calcul!Q$4)*(Price_Catalogue_Indexation!$O$6:$AS$6=Fichier_de_calcul!$L378)*(Price_Catalogue_Indexation!$O$7:$AS$7=Fichier_de_calcul!$M378)*(Price_Catalogue_Indexation!$A$14:$A$219=Fichier_de_calcul!$O378)*(Price_Catalogue_Indexation!$C$14:$C$219=Fichier_de_calcul!$N378)*(Price_Catalogue_Indexation!$O$14:$AS$219)),0)</f>
        <v>43777.60888</v>
      </c>
      <c r="R378" s="149">
        <f>IFERROR(SUMPRODUCT((Price_Catalogue_Indexation!$O$5:$AS$5=Fichier_de_calcul!R$4)*(Price_Catalogue_Indexation!$O$6:$AS$6=Fichier_de_calcul!$L378)*(Price_Catalogue_Indexation!$O$7:$AS$7=Fichier_de_calcul!$M378)*(Price_Catalogue_Indexation!$A$14:$A$219=Fichier_de_calcul!$O378)*(Price_Catalogue_Indexation!$C$14:$C$219=Fichier_de_calcul!$N378)*(Price_Catalogue_Indexation!$O$14:$AS$219)),0)</f>
        <v>260356.9553</v>
      </c>
      <c r="S378" s="149">
        <f>IFERROR(SUMPRODUCT((Price_Catalogue_Indexation!$O$5:$AS$5=Fichier_de_calcul!S$4)*(Price_Catalogue_Indexation!$O$6:$AS$6=Fichier_de_calcul!$L378)*(Price_Catalogue_Indexation!$O$7:$AS$7=Fichier_de_calcul!$M378)*(Price_Catalogue_Indexation!$A$14:$A$219=Fichier_de_calcul!$O378)*(Price_Catalogue_Indexation!$C$14:$C$219=Fichier_de_calcul!$N378)*(Price_Catalogue_Indexation!$O$14:$AS$219)),0)</f>
        <v>247960.634</v>
      </c>
      <c r="T378" s="150"/>
      <c r="U378" s="149">
        <f>IF(E378="YES",'Autres_hypothèses'!$E$3,0)</f>
        <v>26225.58067</v>
      </c>
      <c r="V378" s="149">
        <f>IF(J378="YES",'Autres_hypothèses'!$E$4,0)</f>
        <v>75000</v>
      </c>
      <c r="W378" s="149"/>
      <c r="X378" s="151">
        <f>S378*Facture_pour_Orange!$K$142+Fichier_de_calcul!Q378*Facture_pour_Orange!$K$144+Fichier_de_calcul!U378*Facture_pour_Orange!$K$172</f>
        <v>-16480.24425</v>
      </c>
      <c r="Y378" s="152"/>
      <c r="Z378" s="151">
        <f t="shared" si="2"/>
        <v>636840.5346</v>
      </c>
      <c r="AA378" s="149">
        <f t="shared" si="3"/>
        <v>114631.2962</v>
      </c>
      <c r="AB378" s="149">
        <f t="shared" si="4"/>
        <v>751471.8308</v>
      </c>
      <c r="AC378" s="150"/>
      <c r="AD378" s="153"/>
      <c r="AE378" s="154"/>
      <c r="AF378" s="155">
        <v>43799.0</v>
      </c>
      <c r="AG378" s="155">
        <v>43678.0</v>
      </c>
      <c r="AH378" s="161"/>
      <c r="AI378" s="155"/>
      <c r="AJ378" s="155">
        <v>43756.0</v>
      </c>
      <c r="AK378" s="169">
        <v>1.4333333333333333</v>
      </c>
      <c r="AL378" s="155"/>
      <c r="AM378" s="162">
        <v>1.0</v>
      </c>
      <c r="AN378" s="155">
        <v>43830.0</v>
      </c>
      <c r="AO378" s="158"/>
      <c r="AP378" s="158"/>
      <c r="AQ378" s="158"/>
      <c r="AR378" s="152"/>
      <c r="AS378" s="152"/>
      <c r="AT378" s="152"/>
      <c r="AU378" s="152"/>
      <c r="AV378" s="152"/>
      <c r="AW378" s="152"/>
      <c r="AX378" s="152"/>
      <c r="AY378" s="152"/>
      <c r="AZ378" s="152"/>
      <c r="BA378" s="152"/>
      <c r="BB378" s="152"/>
      <c r="BC378" s="152"/>
      <c r="BD378" s="152"/>
      <c r="BE378" s="152"/>
      <c r="BF378" s="152"/>
      <c r="BG378" s="152"/>
      <c r="BH378" s="152"/>
      <c r="BI378" s="152"/>
      <c r="BJ378" s="152"/>
      <c r="BK378" s="152"/>
    </row>
    <row r="379" ht="10.5" customHeight="1">
      <c r="A379" s="144">
        <v>375.0</v>
      </c>
      <c r="B379" s="144" t="s">
        <v>1191</v>
      </c>
      <c r="C379" s="144" t="s">
        <v>1192</v>
      </c>
      <c r="D379" s="159" t="s">
        <v>1193</v>
      </c>
      <c r="E379" s="146" t="s">
        <v>0</v>
      </c>
      <c r="F379" s="147"/>
      <c r="G379" s="161" t="s">
        <v>137</v>
      </c>
      <c r="H379" s="149" t="s">
        <v>0</v>
      </c>
      <c r="I379" s="149" t="s">
        <v>138</v>
      </c>
      <c r="J379" s="149" t="s">
        <v>0</v>
      </c>
      <c r="K379" s="149" t="s">
        <v>111</v>
      </c>
      <c r="L379" s="149" t="s">
        <v>38</v>
      </c>
      <c r="M379" s="149" t="s">
        <v>42</v>
      </c>
      <c r="N379" s="149">
        <v>3500.0</v>
      </c>
      <c r="O379" s="149" t="s">
        <v>30</v>
      </c>
      <c r="P379" s="150"/>
      <c r="Q379" s="149">
        <f>IFERROR(SUMPRODUCT((Price_Catalogue_Indexation!$O$5:$AS$5=Fichier_de_calcul!Q$4)*(Price_Catalogue_Indexation!$O$6:$AS$6=Fichier_de_calcul!$L379)*(Price_Catalogue_Indexation!$O$7:$AS$7=Fichier_de_calcul!$M379)*(Price_Catalogue_Indexation!$A$14:$A$219=Fichier_de_calcul!$O379)*(Price_Catalogue_Indexation!$C$14:$C$219=Fichier_de_calcul!$N379)*(Price_Catalogue_Indexation!$O$14:$AS$219)),0)</f>
        <v>43777.60888</v>
      </c>
      <c r="R379" s="149">
        <f>IFERROR(SUMPRODUCT((Price_Catalogue_Indexation!$O$5:$AS$5=Fichier_de_calcul!R$4)*(Price_Catalogue_Indexation!$O$6:$AS$6=Fichier_de_calcul!$L379)*(Price_Catalogue_Indexation!$O$7:$AS$7=Fichier_de_calcul!$M379)*(Price_Catalogue_Indexation!$A$14:$A$219=Fichier_de_calcul!$O379)*(Price_Catalogue_Indexation!$C$14:$C$219=Fichier_de_calcul!$N379)*(Price_Catalogue_Indexation!$O$14:$AS$219)),0)</f>
        <v>260356.9553</v>
      </c>
      <c r="S379" s="149">
        <f>IFERROR(SUMPRODUCT((Price_Catalogue_Indexation!$O$5:$AS$5=Fichier_de_calcul!S$4)*(Price_Catalogue_Indexation!$O$6:$AS$6=Fichier_de_calcul!$L379)*(Price_Catalogue_Indexation!$O$7:$AS$7=Fichier_de_calcul!$M379)*(Price_Catalogue_Indexation!$A$14:$A$219=Fichier_de_calcul!$O379)*(Price_Catalogue_Indexation!$C$14:$C$219=Fichier_de_calcul!$N379)*(Price_Catalogue_Indexation!$O$14:$AS$219)),0)</f>
        <v>247960.634</v>
      </c>
      <c r="T379" s="150"/>
      <c r="U379" s="149">
        <f>IF(E379="YES",'Autres_hypothèses'!$E$3,0)</f>
        <v>26225.58067</v>
      </c>
      <c r="V379" s="149">
        <f>IF(J379="YES",'Autres_hypothèses'!$E$4,0)</f>
        <v>75000</v>
      </c>
      <c r="W379" s="149"/>
      <c r="X379" s="151">
        <f>S379*Facture_pour_Orange!$K$142+Fichier_de_calcul!Q379*Facture_pour_Orange!$K$144+Fichier_de_calcul!U379*Facture_pour_Orange!$K$172</f>
        <v>-16480.24425</v>
      </c>
      <c r="Y379" s="152"/>
      <c r="Z379" s="151">
        <f t="shared" si="2"/>
        <v>636840.5346</v>
      </c>
      <c r="AA379" s="149">
        <f t="shared" si="3"/>
        <v>114631.2962</v>
      </c>
      <c r="AB379" s="149">
        <f t="shared" si="4"/>
        <v>751471.8308</v>
      </c>
      <c r="AC379" s="150"/>
      <c r="AD379" s="153">
        <v>0.0</v>
      </c>
      <c r="AE379" s="154"/>
      <c r="AF379" s="155">
        <v>43799.0</v>
      </c>
      <c r="AG379" s="155">
        <v>43678.0</v>
      </c>
      <c r="AH379" s="161"/>
      <c r="AI379" s="155">
        <v>43830.0</v>
      </c>
      <c r="AJ379" s="155">
        <v>43766.0</v>
      </c>
      <c r="AK379" s="169">
        <f>(AI379-AJ379)/30</f>
        <v>2.133333333</v>
      </c>
      <c r="AL379" s="155">
        <v>43977.0</v>
      </c>
      <c r="AM379" s="162">
        <f>(AN379-AL379)/30</f>
        <v>0.1666666667</v>
      </c>
      <c r="AN379" s="155">
        <v>43982.0</v>
      </c>
      <c r="AO379" s="158"/>
      <c r="AP379" s="158"/>
      <c r="AQ379" s="158"/>
      <c r="AR379" s="152"/>
      <c r="AS379" s="152"/>
      <c r="AT379" s="152"/>
      <c r="AU379" s="152"/>
      <c r="AV379" s="152"/>
      <c r="AW379" s="152"/>
      <c r="AX379" s="152"/>
      <c r="AY379" s="152"/>
      <c r="AZ379" s="152"/>
      <c r="BA379" s="152"/>
      <c r="BB379" s="152"/>
      <c r="BC379" s="152"/>
      <c r="BD379" s="152"/>
      <c r="BE379" s="152"/>
      <c r="BF379" s="152"/>
      <c r="BG379" s="152"/>
      <c r="BH379" s="152"/>
      <c r="BI379" s="152"/>
      <c r="BJ379" s="152"/>
      <c r="BK379" s="152"/>
    </row>
    <row r="380" ht="10.5" customHeight="1">
      <c r="A380" s="144">
        <v>376.0</v>
      </c>
      <c r="B380" s="144" t="s">
        <v>1194</v>
      </c>
      <c r="C380" s="144" t="s">
        <v>1195</v>
      </c>
      <c r="D380" s="145" t="s">
        <v>1196</v>
      </c>
      <c r="E380" s="146" t="s">
        <v>0</v>
      </c>
      <c r="F380" s="147"/>
      <c r="G380" s="161" t="s">
        <v>137</v>
      </c>
      <c r="H380" s="149" t="s">
        <v>0</v>
      </c>
      <c r="I380" s="149" t="s">
        <v>138</v>
      </c>
      <c r="J380" s="149" t="s">
        <v>0</v>
      </c>
      <c r="K380" s="149" t="s">
        <v>111</v>
      </c>
      <c r="L380" s="149" t="s">
        <v>38</v>
      </c>
      <c r="M380" s="149" t="s">
        <v>42</v>
      </c>
      <c r="N380" s="149">
        <v>3500.0</v>
      </c>
      <c r="O380" s="149" t="s">
        <v>30</v>
      </c>
      <c r="P380" s="150"/>
      <c r="Q380" s="149">
        <f>IFERROR(SUMPRODUCT((Price_Catalogue_Indexation!$O$5:$AS$5=Fichier_de_calcul!Q$4)*(Price_Catalogue_Indexation!$O$6:$AS$6=Fichier_de_calcul!$L380)*(Price_Catalogue_Indexation!$O$7:$AS$7=Fichier_de_calcul!$M380)*(Price_Catalogue_Indexation!$A$14:$A$219=Fichier_de_calcul!$O380)*(Price_Catalogue_Indexation!$C$14:$C$219=Fichier_de_calcul!$N380)*(Price_Catalogue_Indexation!$O$14:$AS$219)),0)</f>
        <v>43777.60888</v>
      </c>
      <c r="R380" s="149">
        <f>IFERROR(SUMPRODUCT((Price_Catalogue_Indexation!$O$5:$AS$5=Fichier_de_calcul!R$4)*(Price_Catalogue_Indexation!$O$6:$AS$6=Fichier_de_calcul!$L380)*(Price_Catalogue_Indexation!$O$7:$AS$7=Fichier_de_calcul!$M380)*(Price_Catalogue_Indexation!$A$14:$A$219=Fichier_de_calcul!$O380)*(Price_Catalogue_Indexation!$C$14:$C$219=Fichier_de_calcul!$N380)*(Price_Catalogue_Indexation!$O$14:$AS$219)),0)</f>
        <v>260356.9553</v>
      </c>
      <c r="S380" s="149">
        <f>IFERROR(SUMPRODUCT((Price_Catalogue_Indexation!$O$5:$AS$5=Fichier_de_calcul!S$4)*(Price_Catalogue_Indexation!$O$6:$AS$6=Fichier_de_calcul!$L380)*(Price_Catalogue_Indexation!$O$7:$AS$7=Fichier_de_calcul!$M380)*(Price_Catalogue_Indexation!$A$14:$A$219=Fichier_de_calcul!$O380)*(Price_Catalogue_Indexation!$C$14:$C$219=Fichier_de_calcul!$N380)*(Price_Catalogue_Indexation!$O$14:$AS$219)),0)</f>
        <v>247960.634</v>
      </c>
      <c r="T380" s="150"/>
      <c r="U380" s="149">
        <f>IF(E380="YES",'Autres_hypothèses'!$E$3,0)</f>
        <v>26225.58067</v>
      </c>
      <c r="V380" s="149">
        <f>IF(J380="YES",'Autres_hypothèses'!$E$4,0)</f>
        <v>75000</v>
      </c>
      <c r="W380" s="149"/>
      <c r="X380" s="151">
        <f>S380*Facture_pour_Orange!$K$142+Fichier_de_calcul!Q380*Facture_pour_Orange!$K$144+Fichier_de_calcul!U380*Facture_pour_Orange!$K$172</f>
        <v>-16480.24425</v>
      </c>
      <c r="Y380" s="152"/>
      <c r="Z380" s="151">
        <f t="shared" si="2"/>
        <v>636840.5346</v>
      </c>
      <c r="AA380" s="149">
        <f t="shared" si="3"/>
        <v>114631.2962</v>
      </c>
      <c r="AB380" s="149">
        <f t="shared" si="4"/>
        <v>751471.8308</v>
      </c>
      <c r="AC380" s="150"/>
      <c r="AD380" s="153"/>
      <c r="AE380" s="154"/>
      <c r="AF380" s="155">
        <v>43799.0</v>
      </c>
      <c r="AG380" s="155">
        <v>43678.0</v>
      </c>
      <c r="AH380" s="177"/>
      <c r="AI380" s="155"/>
      <c r="AJ380" s="155">
        <v>43754.0</v>
      </c>
      <c r="AK380" s="170">
        <v>1.5</v>
      </c>
      <c r="AL380" s="155"/>
      <c r="AM380" s="162">
        <v>1.0</v>
      </c>
      <c r="AN380" s="155">
        <v>43830.0</v>
      </c>
      <c r="AO380" s="158"/>
      <c r="AP380" s="158"/>
      <c r="AQ380" s="158"/>
      <c r="AR380" s="152"/>
      <c r="AS380" s="152"/>
      <c r="AT380" s="152"/>
      <c r="AU380" s="152"/>
      <c r="AV380" s="152"/>
      <c r="AW380" s="152"/>
      <c r="AX380" s="152"/>
      <c r="AY380" s="152"/>
      <c r="AZ380" s="152"/>
      <c r="BA380" s="152"/>
      <c r="BB380" s="152"/>
      <c r="BC380" s="152"/>
      <c r="BD380" s="152"/>
      <c r="BE380" s="152"/>
      <c r="BF380" s="152"/>
      <c r="BG380" s="152"/>
      <c r="BH380" s="152"/>
      <c r="BI380" s="152"/>
      <c r="BJ380" s="152"/>
      <c r="BK380" s="152"/>
    </row>
    <row r="381" ht="10.5" customHeight="1">
      <c r="A381" s="144">
        <v>377.0</v>
      </c>
      <c r="B381" s="144" t="s">
        <v>1197</v>
      </c>
      <c r="C381" s="144" t="s">
        <v>1198</v>
      </c>
      <c r="D381" s="159" t="s">
        <v>1199</v>
      </c>
      <c r="E381" s="146" t="s">
        <v>0</v>
      </c>
      <c r="F381" s="147"/>
      <c r="G381" s="161" t="s">
        <v>137</v>
      </c>
      <c r="H381" s="149" t="s">
        <v>0</v>
      </c>
      <c r="I381" s="149" t="s">
        <v>138</v>
      </c>
      <c r="J381" s="149" t="s">
        <v>0</v>
      </c>
      <c r="K381" s="149" t="s">
        <v>111</v>
      </c>
      <c r="L381" s="149" t="s">
        <v>38</v>
      </c>
      <c r="M381" s="149" t="s">
        <v>42</v>
      </c>
      <c r="N381" s="149">
        <v>3500.0</v>
      </c>
      <c r="O381" s="149" t="s">
        <v>30</v>
      </c>
      <c r="P381" s="150"/>
      <c r="Q381" s="149">
        <f>IFERROR(SUMPRODUCT((Price_Catalogue_Indexation!$O$5:$AS$5=Fichier_de_calcul!Q$4)*(Price_Catalogue_Indexation!$O$6:$AS$6=Fichier_de_calcul!$L381)*(Price_Catalogue_Indexation!$O$7:$AS$7=Fichier_de_calcul!$M381)*(Price_Catalogue_Indexation!$A$14:$A$219=Fichier_de_calcul!$O381)*(Price_Catalogue_Indexation!$C$14:$C$219=Fichier_de_calcul!$N381)*(Price_Catalogue_Indexation!$O$14:$AS$219)),0)</f>
        <v>43777.60888</v>
      </c>
      <c r="R381" s="149">
        <f>IFERROR(SUMPRODUCT((Price_Catalogue_Indexation!$O$5:$AS$5=Fichier_de_calcul!R$4)*(Price_Catalogue_Indexation!$O$6:$AS$6=Fichier_de_calcul!$L381)*(Price_Catalogue_Indexation!$O$7:$AS$7=Fichier_de_calcul!$M381)*(Price_Catalogue_Indexation!$A$14:$A$219=Fichier_de_calcul!$O381)*(Price_Catalogue_Indexation!$C$14:$C$219=Fichier_de_calcul!$N381)*(Price_Catalogue_Indexation!$O$14:$AS$219)),0)</f>
        <v>260356.9553</v>
      </c>
      <c r="S381" s="149">
        <f>IFERROR(SUMPRODUCT((Price_Catalogue_Indexation!$O$5:$AS$5=Fichier_de_calcul!S$4)*(Price_Catalogue_Indexation!$O$6:$AS$6=Fichier_de_calcul!$L381)*(Price_Catalogue_Indexation!$O$7:$AS$7=Fichier_de_calcul!$M381)*(Price_Catalogue_Indexation!$A$14:$A$219=Fichier_de_calcul!$O381)*(Price_Catalogue_Indexation!$C$14:$C$219=Fichier_de_calcul!$N381)*(Price_Catalogue_Indexation!$O$14:$AS$219)),0)</f>
        <v>247960.634</v>
      </c>
      <c r="T381" s="150"/>
      <c r="U381" s="149">
        <f>IF(E381="YES",'Autres_hypothèses'!$E$3,0)</f>
        <v>26225.58067</v>
      </c>
      <c r="V381" s="149">
        <f>IF(J381="YES",'Autres_hypothèses'!$E$4,0)</f>
        <v>75000</v>
      </c>
      <c r="W381" s="149"/>
      <c r="X381" s="151">
        <f>S381*Facture_pour_Orange!$K$142+Fichier_de_calcul!Q381*Facture_pour_Orange!$K$144+Fichier_de_calcul!U381*Facture_pour_Orange!$K$172</f>
        <v>-16480.24425</v>
      </c>
      <c r="Y381" s="152"/>
      <c r="Z381" s="151">
        <f t="shared" si="2"/>
        <v>636840.5346</v>
      </c>
      <c r="AA381" s="149">
        <f t="shared" si="3"/>
        <v>114631.2962</v>
      </c>
      <c r="AB381" s="149">
        <f t="shared" si="4"/>
        <v>751471.8308</v>
      </c>
      <c r="AC381" s="150"/>
      <c r="AD381" s="153"/>
      <c r="AE381" s="154"/>
      <c r="AF381" s="155"/>
      <c r="AG381" s="155">
        <v>43678.0</v>
      </c>
      <c r="AH381" s="161"/>
      <c r="AI381" s="155">
        <v>43890.0</v>
      </c>
      <c r="AJ381" s="155">
        <v>43865.0</v>
      </c>
      <c r="AK381" s="169">
        <v>1.0</v>
      </c>
      <c r="AL381" s="155">
        <v>43924.0</v>
      </c>
      <c r="AM381" s="162">
        <f>(AN381-AL381)/30</f>
        <v>0.9</v>
      </c>
      <c r="AN381" s="155">
        <v>43951.0</v>
      </c>
      <c r="AO381" s="158"/>
      <c r="AP381" s="158"/>
      <c r="AQ381" s="158"/>
      <c r="AR381" s="152"/>
      <c r="AS381" s="152"/>
      <c r="AT381" s="152"/>
      <c r="AU381" s="152"/>
      <c r="AV381" s="152"/>
      <c r="AW381" s="152"/>
      <c r="AX381" s="152"/>
      <c r="AY381" s="152"/>
      <c r="AZ381" s="152"/>
      <c r="BA381" s="152"/>
      <c r="BB381" s="152"/>
      <c r="BC381" s="152"/>
      <c r="BD381" s="152"/>
      <c r="BE381" s="152"/>
      <c r="BF381" s="152"/>
      <c r="BG381" s="152"/>
      <c r="BH381" s="152"/>
      <c r="BI381" s="152"/>
      <c r="BJ381" s="152"/>
      <c r="BK381" s="152"/>
    </row>
    <row r="382" ht="10.5" customHeight="1">
      <c r="A382" s="144">
        <v>378.0</v>
      </c>
      <c r="B382" s="144" t="s">
        <v>1200</v>
      </c>
      <c r="C382" s="144" t="s">
        <v>1201</v>
      </c>
      <c r="D382" s="163" t="s">
        <v>1202</v>
      </c>
      <c r="E382" s="146" t="s">
        <v>0</v>
      </c>
      <c r="F382" s="147"/>
      <c r="G382" s="161" t="s">
        <v>137</v>
      </c>
      <c r="H382" s="149" t="s">
        <v>0</v>
      </c>
      <c r="I382" s="149" t="s">
        <v>138</v>
      </c>
      <c r="J382" s="149" t="s">
        <v>0</v>
      </c>
      <c r="K382" s="149" t="s">
        <v>111</v>
      </c>
      <c r="L382" s="149" t="s">
        <v>38</v>
      </c>
      <c r="M382" s="149" t="s">
        <v>42</v>
      </c>
      <c r="N382" s="149">
        <v>3500.0</v>
      </c>
      <c r="O382" s="149" t="s">
        <v>30</v>
      </c>
      <c r="P382" s="150"/>
      <c r="Q382" s="149">
        <f>IFERROR(SUMPRODUCT((Price_Catalogue_Indexation!$O$5:$AS$5=Fichier_de_calcul!Q$4)*(Price_Catalogue_Indexation!$O$6:$AS$6=Fichier_de_calcul!$L382)*(Price_Catalogue_Indexation!$O$7:$AS$7=Fichier_de_calcul!$M382)*(Price_Catalogue_Indexation!$A$14:$A$219=Fichier_de_calcul!$O382)*(Price_Catalogue_Indexation!$C$14:$C$219=Fichier_de_calcul!$N382)*(Price_Catalogue_Indexation!$O$14:$AS$219)),0)</f>
        <v>43777.60888</v>
      </c>
      <c r="R382" s="149">
        <f>IFERROR(SUMPRODUCT((Price_Catalogue_Indexation!$O$5:$AS$5=Fichier_de_calcul!R$4)*(Price_Catalogue_Indexation!$O$6:$AS$6=Fichier_de_calcul!$L382)*(Price_Catalogue_Indexation!$O$7:$AS$7=Fichier_de_calcul!$M382)*(Price_Catalogue_Indexation!$A$14:$A$219=Fichier_de_calcul!$O382)*(Price_Catalogue_Indexation!$C$14:$C$219=Fichier_de_calcul!$N382)*(Price_Catalogue_Indexation!$O$14:$AS$219)),0)</f>
        <v>260356.9553</v>
      </c>
      <c r="S382" s="149">
        <f>IFERROR(SUMPRODUCT((Price_Catalogue_Indexation!$O$5:$AS$5=Fichier_de_calcul!S$4)*(Price_Catalogue_Indexation!$O$6:$AS$6=Fichier_de_calcul!$L382)*(Price_Catalogue_Indexation!$O$7:$AS$7=Fichier_de_calcul!$M382)*(Price_Catalogue_Indexation!$A$14:$A$219=Fichier_de_calcul!$O382)*(Price_Catalogue_Indexation!$C$14:$C$219=Fichier_de_calcul!$N382)*(Price_Catalogue_Indexation!$O$14:$AS$219)),0)</f>
        <v>247960.634</v>
      </c>
      <c r="T382" s="150"/>
      <c r="U382" s="149">
        <f>IF(E382="YES",'Autres_hypothèses'!$E$3,0)</f>
        <v>26225.58067</v>
      </c>
      <c r="V382" s="149">
        <f>IF(J382="YES",'Autres_hypothèses'!$E$4,0)</f>
        <v>75000</v>
      </c>
      <c r="W382" s="149"/>
      <c r="X382" s="151">
        <f>S382*Facture_pour_Orange!$K$142+Fichier_de_calcul!Q382*Facture_pour_Orange!$K$144+Fichier_de_calcul!U382*Facture_pour_Orange!$K$172</f>
        <v>-16480.24425</v>
      </c>
      <c r="Y382" s="152"/>
      <c r="Z382" s="151">
        <f t="shared" si="2"/>
        <v>636840.5346</v>
      </c>
      <c r="AA382" s="149">
        <f t="shared" si="3"/>
        <v>114631.2962</v>
      </c>
      <c r="AB382" s="149">
        <f t="shared" si="4"/>
        <v>751471.8308</v>
      </c>
      <c r="AC382" s="150"/>
      <c r="AD382" s="153"/>
      <c r="AE382" s="154"/>
      <c r="AF382" s="155">
        <v>43861.0</v>
      </c>
      <c r="AG382" s="155">
        <v>43678.0</v>
      </c>
      <c r="AH382" s="175"/>
      <c r="AI382" s="155">
        <v>43861.0</v>
      </c>
      <c r="AJ382" s="155">
        <v>43831.0</v>
      </c>
      <c r="AK382" s="176">
        <f t="shared" ref="AK382:AK383" si="15">(AI382-AJ382)/30</f>
        <v>1</v>
      </c>
      <c r="AL382" s="155">
        <v>43831.0</v>
      </c>
      <c r="AM382" s="162">
        <v>1.0</v>
      </c>
      <c r="AN382" s="155">
        <v>43861.0</v>
      </c>
      <c r="AO382" s="158"/>
      <c r="AP382" s="158"/>
      <c r="AQ382" s="158"/>
      <c r="AR382" s="152"/>
      <c r="AS382" s="152"/>
      <c r="AT382" s="152"/>
      <c r="AU382" s="152"/>
      <c r="AV382" s="152"/>
      <c r="AW382" s="152"/>
      <c r="AX382" s="152"/>
      <c r="AY382" s="152"/>
      <c r="AZ382" s="152"/>
      <c r="BA382" s="152"/>
      <c r="BB382" s="152"/>
      <c r="BC382" s="152"/>
      <c r="BD382" s="152"/>
      <c r="BE382" s="152"/>
      <c r="BF382" s="152"/>
      <c r="BG382" s="152"/>
      <c r="BH382" s="152"/>
      <c r="BI382" s="152"/>
      <c r="BJ382" s="152"/>
      <c r="BK382" s="152"/>
    </row>
    <row r="383" ht="10.5" customHeight="1">
      <c r="A383" s="144">
        <v>379.0</v>
      </c>
      <c r="B383" s="144" t="s">
        <v>1203</v>
      </c>
      <c r="C383" s="144" t="s">
        <v>1204</v>
      </c>
      <c r="D383" s="165" t="s">
        <v>1205</v>
      </c>
      <c r="E383" s="146" t="s">
        <v>0</v>
      </c>
      <c r="F383" s="147"/>
      <c r="G383" s="161" t="s">
        <v>137</v>
      </c>
      <c r="H383" s="149" t="s">
        <v>0</v>
      </c>
      <c r="I383" s="149" t="s">
        <v>138</v>
      </c>
      <c r="J383" s="149" t="s">
        <v>0</v>
      </c>
      <c r="K383" s="149" t="s">
        <v>111</v>
      </c>
      <c r="L383" s="149" t="s">
        <v>38</v>
      </c>
      <c r="M383" s="149" t="s">
        <v>42</v>
      </c>
      <c r="N383" s="149">
        <v>3500.0</v>
      </c>
      <c r="O383" s="149" t="s">
        <v>30</v>
      </c>
      <c r="P383" s="150"/>
      <c r="Q383" s="149">
        <f>IFERROR(SUMPRODUCT((Price_Catalogue_Indexation!$O$5:$AS$5=Fichier_de_calcul!Q$4)*(Price_Catalogue_Indexation!$O$6:$AS$6=Fichier_de_calcul!$L383)*(Price_Catalogue_Indexation!$O$7:$AS$7=Fichier_de_calcul!$M383)*(Price_Catalogue_Indexation!$A$14:$A$219=Fichier_de_calcul!$O383)*(Price_Catalogue_Indexation!$C$14:$C$219=Fichier_de_calcul!$N383)*(Price_Catalogue_Indexation!$O$14:$AS$219)),0)</f>
        <v>43777.60888</v>
      </c>
      <c r="R383" s="149">
        <f>IFERROR(SUMPRODUCT((Price_Catalogue_Indexation!$O$5:$AS$5=Fichier_de_calcul!R$4)*(Price_Catalogue_Indexation!$O$6:$AS$6=Fichier_de_calcul!$L383)*(Price_Catalogue_Indexation!$O$7:$AS$7=Fichier_de_calcul!$M383)*(Price_Catalogue_Indexation!$A$14:$A$219=Fichier_de_calcul!$O383)*(Price_Catalogue_Indexation!$C$14:$C$219=Fichier_de_calcul!$N383)*(Price_Catalogue_Indexation!$O$14:$AS$219)),0)</f>
        <v>260356.9553</v>
      </c>
      <c r="S383" s="149">
        <f>IFERROR(SUMPRODUCT((Price_Catalogue_Indexation!$O$5:$AS$5=Fichier_de_calcul!S$4)*(Price_Catalogue_Indexation!$O$6:$AS$6=Fichier_de_calcul!$L383)*(Price_Catalogue_Indexation!$O$7:$AS$7=Fichier_de_calcul!$M383)*(Price_Catalogue_Indexation!$A$14:$A$219=Fichier_de_calcul!$O383)*(Price_Catalogue_Indexation!$C$14:$C$219=Fichier_de_calcul!$N383)*(Price_Catalogue_Indexation!$O$14:$AS$219)),0)</f>
        <v>247960.634</v>
      </c>
      <c r="T383" s="150"/>
      <c r="U383" s="149">
        <f>IF(E383="YES",'Autres_hypothèses'!$E$3,0)</f>
        <v>26225.58067</v>
      </c>
      <c r="V383" s="149">
        <f>IF(J383="YES",'Autres_hypothèses'!$E$4,0)</f>
        <v>75000</v>
      </c>
      <c r="W383" s="149"/>
      <c r="X383" s="151">
        <f>S383*Facture_pour_Orange!$K$142+Fichier_de_calcul!Q383*Facture_pour_Orange!$K$144+Fichier_de_calcul!U383*Facture_pour_Orange!$K$172</f>
        <v>-16480.24425</v>
      </c>
      <c r="Y383" s="152"/>
      <c r="Z383" s="151">
        <f t="shared" si="2"/>
        <v>636840.5346</v>
      </c>
      <c r="AA383" s="149">
        <f t="shared" si="3"/>
        <v>114631.2962</v>
      </c>
      <c r="AB383" s="149">
        <f t="shared" si="4"/>
        <v>751471.8308</v>
      </c>
      <c r="AC383" s="150"/>
      <c r="AD383" s="153"/>
      <c r="AE383" s="154"/>
      <c r="AF383" s="155">
        <v>43861.0</v>
      </c>
      <c r="AG383" s="155">
        <v>43678.0</v>
      </c>
      <c r="AH383" s="167"/>
      <c r="AI383" s="155">
        <v>43861.0</v>
      </c>
      <c r="AJ383" s="155">
        <v>43844.0</v>
      </c>
      <c r="AK383" s="169">
        <f t="shared" si="15"/>
        <v>0.5666666667</v>
      </c>
      <c r="AL383" s="155">
        <v>43844.0</v>
      </c>
      <c r="AM383" s="162">
        <v>1.0</v>
      </c>
      <c r="AN383" s="155">
        <v>43861.0</v>
      </c>
      <c r="AO383" s="158"/>
      <c r="AP383" s="158"/>
      <c r="AQ383" s="158"/>
      <c r="AR383" s="152"/>
      <c r="AS383" s="152"/>
      <c r="AT383" s="152"/>
      <c r="AU383" s="152"/>
      <c r="AV383" s="152"/>
      <c r="AW383" s="152"/>
      <c r="AX383" s="152"/>
      <c r="AY383" s="152"/>
      <c r="AZ383" s="152"/>
      <c r="BA383" s="152"/>
      <c r="BB383" s="152"/>
      <c r="BC383" s="152"/>
      <c r="BD383" s="152"/>
      <c r="BE383" s="152"/>
      <c r="BF383" s="152"/>
      <c r="BG383" s="152"/>
      <c r="BH383" s="152"/>
      <c r="BI383" s="152"/>
      <c r="BJ383" s="152"/>
      <c r="BK383" s="152"/>
    </row>
    <row r="384" ht="10.5" customHeight="1">
      <c r="A384" s="144">
        <v>380.0</v>
      </c>
      <c r="B384" s="144" t="s">
        <v>1206</v>
      </c>
      <c r="C384" s="144" t="s">
        <v>1207</v>
      </c>
      <c r="D384" s="159" t="s">
        <v>1208</v>
      </c>
      <c r="E384" s="146" t="s">
        <v>0</v>
      </c>
      <c r="F384" s="147"/>
      <c r="G384" s="161" t="s">
        <v>137</v>
      </c>
      <c r="H384" s="149" t="s">
        <v>0</v>
      </c>
      <c r="I384" s="149" t="s">
        <v>138</v>
      </c>
      <c r="J384" s="149" t="s">
        <v>0</v>
      </c>
      <c r="K384" s="149" t="s">
        <v>111</v>
      </c>
      <c r="L384" s="149" t="s">
        <v>38</v>
      </c>
      <c r="M384" s="149" t="s">
        <v>42</v>
      </c>
      <c r="N384" s="149">
        <v>3500.0</v>
      </c>
      <c r="O384" s="149" t="s">
        <v>30</v>
      </c>
      <c r="P384" s="150"/>
      <c r="Q384" s="149">
        <f>IFERROR(SUMPRODUCT((Price_Catalogue_Indexation!$O$5:$AS$5=Fichier_de_calcul!Q$4)*(Price_Catalogue_Indexation!$O$6:$AS$6=Fichier_de_calcul!$L384)*(Price_Catalogue_Indexation!$O$7:$AS$7=Fichier_de_calcul!$M384)*(Price_Catalogue_Indexation!$A$14:$A$219=Fichier_de_calcul!$O384)*(Price_Catalogue_Indexation!$C$14:$C$219=Fichier_de_calcul!$N384)*(Price_Catalogue_Indexation!$O$14:$AS$219)),0)</f>
        <v>43777.60888</v>
      </c>
      <c r="R384" s="149">
        <f>IFERROR(SUMPRODUCT((Price_Catalogue_Indexation!$O$5:$AS$5=Fichier_de_calcul!R$4)*(Price_Catalogue_Indexation!$O$6:$AS$6=Fichier_de_calcul!$L384)*(Price_Catalogue_Indexation!$O$7:$AS$7=Fichier_de_calcul!$M384)*(Price_Catalogue_Indexation!$A$14:$A$219=Fichier_de_calcul!$O384)*(Price_Catalogue_Indexation!$C$14:$C$219=Fichier_de_calcul!$N384)*(Price_Catalogue_Indexation!$O$14:$AS$219)),0)</f>
        <v>260356.9553</v>
      </c>
      <c r="S384" s="149">
        <f>IFERROR(SUMPRODUCT((Price_Catalogue_Indexation!$O$5:$AS$5=Fichier_de_calcul!S$4)*(Price_Catalogue_Indexation!$O$6:$AS$6=Fichier_de_calcul!$L384)*(Price_Catalogue_Indexation!$O$7:$AS$7=Fichier_de_calcul!$M384)*(Price_Catalogue_Indexation!$A$14:$A$219=Fichier_de_calcul!$O384)*(Price_Catalogue_Indexation!$C$14:$C$219=Fichier_de_calcul!$N384)*(Price_Catalogue_Indexation!$O$14:$AS$219)),0)</f>
        <v>247960.634</v>
      </c>
      <c r="T384" s="150"/>
      <c r="U384" s="149">
        <f>IF(E384="YES",'Autres_hypothèses'!$E$3,0)</f>
        <v>26225.58067</v>
      </c>
      <c r="V384" s="149">
        <f>IF(J384="YES",'Autres_hypothèses'!$E$4,0)</f>
        <v>75000</v>
      </c>
      <c r="W384" s="149"/>
      <c r="X384" s="151">
        <f>S384*Facture_pour_Orange!$K$142+Fichier_de_calcul!Q384*Facture_pour_Orange!$K$144+Fichier_de_calcul!U384*Facture_pour_Orange!$K$172</f>
        <v>-16480.24425</v>
      </c>
      <c r="Y384" s="152"/>
      <c r="Z384" s="151">
        <f t="shared" si="2"/>
        <v>636840.5346</v>
      </c>
      <c r="AA384" s="149">
        <f t="shared" si="3"/>
        <v>114631.2962</v>
      </c>
      <c r="AB384" s="149">
        <f t="shared" si="4"/>
        <v>751471.8308</v>
      </c>
      <c r="AC384" s="150"/>
      <c r="AD384" s="153"/>
      <c r="AE384" s="154"/>
      <c r="AF384" s="155">
        <v>43799.0</v>
      </c>
      <c r="AG384" s="155">
        <v>43678.0</v>
      </c>
      <c r="AH384" s="161"/>
      <c r="AI384" s="155"/>
      <c r="AJ384" s="155">
        <v>43753.0</v>
      </c>
      <c r="AK384" s="178">
        <v>1.5333333333333334</v>
      </c>
      <c r="AL384" s="155"/>
      <c r="AM384" s="162">
        <v>1.0</v>
      </c>
      <c r="AN384" s="155">
        <v>43830.0</v>
      </c>
      <c r="AO384" s="158"/>
      <c r="AP384" s="158"/>
      <c r="AQ384" s="158"/>
      <c r="AR384" s="152"/>
      <c r="AS384" s="152"/>
      <c r="AT384" s="152"/>
      <c r="AU384" s="152"/>
      <c r="AV384" s="152"/>
      <c r="AW384" s="152"/>
      <c r="AX384" s="152"/>
      <c r="AY384" s="152"/>
      <c r="AZ384" s="152"/>
      <c r="BA384" s="152"/>
      <c r="BB384" s="152"/>
      <c r="BC384" s="152"/>
      <c r="BD384" s="152"/>
      <c r="BE384" s="152"/>
      <c r="BF384" s="152"/>
      <c r="BG384" s="152"/>
      <c r="BH384" s="152"/>
      <c r="BI384" s="152"/>
      <c r="BJ384" s="152"/>
      <c r="BK384" s="152"/>
    </row>
    <row r="385" ht="10.5" customHeight="1">
      <c r="A385" s="144">
        <v>381.0</v>
      </c>
      <c r="B385" s="144" t="s">
        <v>1209</v>
      </c>
      <c r="C385" s="144" t="s">
        <v>1210</v>
      </c>
      <c r="D385" s="159" t="s">
        <v>1211</v>
      </c>
      <c r="E385" s="146" t="s">
        <v>0</v>
      </c>
      <c r="F385" s="147"/>
      <c r="G385" s="161" t="s">
        <v>137</v>
      </c>
      <c r="H385" s="149" t="s">
        <v>0</v>
      </c>
      <c r="I385" s="149" t="s">
        <v>138</v>
      </c>
      <c r="J385" s="149" t="s">
        <v>0</v>
      </c>
      <c r="K385" s="149" t="s">
        <v>111</v>
      </c>
      <c r="L385" s="149" t="s">
        <v>38</v>
      </c>
      <c r="M385" s="149" t="s">
        <v>42</v>
      </c>
      <c r="N385" s="149">
        <v>3500.0</v>
      </c>
      <c r="O385" s="149" t="s">
        <v>27</v>
      </c>
      <c r="P385" s="150"/>
      <c r="Q385" s="149">
        <f>IFERROR(SUMPRODUCT((Price_Catalogue_Indexation!$O$5:$AS$5=Fichier_de_calcul!Q$4)*(Price_Catalogue_Indexation!$O$6:$AS$6=Fichier_de_calcul!$L385)*(Price_Catalogue_Indexation!$O$7:$AS$7=Fichier_de_calcul!$M385)*(Price_Catalogue_Indexation!$A$14:$A$219=Fichier_de_calcul!$O385)*(Price_Catalogue_Indexation!$C$14:$C$219=Fichier_de_calcul!$N385)*(Price_Catalogue_Indexation!$O$14:$AS$219)),0)</f>
        <v>43056.18596</v>
      </c>
      <c r="R385" s="149">
        <f>IFERROR(SUMPRODUCT((Price_Catalogue_Indexation!$O$5:$AS$5=Fichier_de_calcul!R$4)*(Price_Catalogue_Indexation!$O$6:$AS$6=Fichier_de_calcul!$L385)*(Price_Catalogue_Indexation!$O$7:$AS$7=Fichier_de_calcul!$M385)*(Price_Catalogue_Indexation!$A$14:$A$219=Fichier_de_calcul!$O385)*(Price_Catalogue_Indexation!$C$14:$C$219=Fichier_de_calcul!$N385)*(Price_Catalogue_Indexation!$O$14:$AS$219)),0)</f>
        <v>259992.2136</v>
      </c>
      <c r="S385" s="149">
        <f>IFERROR(SUMPRODUCT((Price_Catalogue_Indexation!$O$5:$AS$5=Fichier_de_calcul!S$4)*(Price_Catalogue_Indexation!$O$6:$AS$6=Fichier_de_calcul!$L385)*(Price_Catalogue_Indexation!$O$7:$AS$7=Fichier_de_calcul!$M385)*(Price_Catalogue_Indexation!$A$14:$A$219=Fichier_de_calcul!$O385)*(Price_Catalogue_Indexation!$C$14:$C$219=Fichier_de_calcul!$N385)*(Price_Catalogue_Indexation!$O$14:$AS$219)),0)</f>
        <v>182873.6642</v>
      </c>
      <c r="T385" s="150"/>
      <c r="U385" s="149">
        <f>IF(E385="YES",'Autres_hypothèses'!$E$3,0)</f>
        <v>26225.58067</v>
      </c>
      <c r="V385" s="149">
        <f>IF(J385="YES",'Autres_hypothèses'!$E$4,0)</f>
        <v>75000</v>
      </c>
      <c r="W385" s="149"/>
      <c r="X385" s="151">
        <f>S385*Facture_pour_Orange!$K$142+Fichier_de_calcul!Q385*Facture_pour_Orange!$K$144+Fichier_de_calcul!U385*Facture_pour_Orange!$K$172</f>
        <v>-15685.08997</v>
      </c>
      <c r="Y385" s="152"/>
      <c r="Z385" s="151">
        <f t="shared" si="2"/>
        <v>571462.5545</v>
      </c>
      <c r="AA385" s="149">
        <f t="shared" si="3"/>
        <v>102863.2598</v>
      </c>
      <c r="AB385" s="149">
        <f t="shared" si="4"/>
        <v>674325.8143</v>
      </c>
      <c r="AC385" s="150"/>
      <c r="AD385" s="153"/>
      <c r="AE385" s="154"/>
      <c r="AF385" s="155"/>
      <c r="AG385" s="155">
        <v>43735.0</v>
      </c>
      <c r="AH385" s="179">
        <f t="shared" ref="AH385:AH386" si="16">(AN385-AG385)/30</f>
        <v>4.2</v>
      </c>
      <c r="AI385" s="155">
        <v>43861.0</v>
      </c>
      <c r="AJ385" s="155">
        <v>43831.0</v>
      </c>
      <c r="AK385" s="169">
        <f t="shared" ref="AK385:AK388" si="17">(AI385-AJ385)/30</f>
        <v>1</v>
      </c>
      <c r="AL385" s="155">
        <v>43831.0</v>
      </c>
      <c r="AM385" s="162">
        <v>1.0</v>
      </c>
      <c r="AN385" s="155">
        <v>43861.0</v>
      </c>
      <c r="AO385" s="158"/>
      <c r="AP385" s="158"/>
      <c r="AQ385" s="158"/>
      <c r="AR385" s="152"/>
      <c r="AS385" s="152"/>
      <c r="AT385" s="152"/>
      <c r="AU385" s="152"/>
      <c r="AV385" s="152"/>
      <c r="AW385" s="152"/>
      <c r="AX385" s="152"/>
      <c r="AY385" s="152"/>
      <c r="AZ385" s="152"/>
      <c r="BA385" s="152"/>
      <c r="BB385" s="152"/>
      <c r="BC385" s="152"/>
      <c r="BD385" s="152"/>
      <c r="BE385" s="152"/>
      <c r="BF385" s="152"/>
      <c r="BG385" s="152"/>
      <c r="BH385" s="152"/>
      <c r="BI385" s="152"/>
      <c r="BJ385" s="152"/>
      <c r="BK385" s="152"/>
    </row>
    <row r="386" ht="10.5" customHeight="1">
      <c r="A386" s="144">
        <v>382.0</v>
      </c>
      <c r="B386" s="144" t="s">
        <v>1212</v>
      </c>
      <c r="C386" s="144" t="s">
        <v>1213</v>
      </c>
      <c r="D386" s="145" t="s">
        <v>1214</v>
      </c>
      <c r="E386" s="146" t="s">
        <v>0</v>
      </c>
      <c r="F386" s="147"/>
      <c r="G386" s="161" t="s">
        <v>137</v>
      </c>
      <c r="H386" s="149" t="s">
        <v>0</v>
      </c>
      <c r="I386" s="149" t="s">
        <v>138</v>
      </c>
      <c r="J386" s="149" t="s">
        <v>0</v>
      </c>
      <c r="K386" s="149" t="s">
        <v>111</v>
      </c>
      <c r="L386" s="149" t="s">
        <v>38</v>
      </c>
      <c r="M386" s="149" t="s">
        <v>42</v>
      </c>
      <c r="N386" s="149">
        <v>3500.0</v>
      </c>
      <c r="O386" s="149" t="s">
        <v>30</v>
      </c>
      <c r="P386" s="150"/>
      <c r="Q386" s="149">
        <f>IFERROR(SUMPRODUCT((Price_Catalogue_Indexation!$O$5:$AS$5=Fichier_de_calcul!Q$4)*(Price_Catalogue_Indexation!$O$6:$AS$6=Fichier_de_calcul!$L386)*(Price_Catalogue_Indexation!$O$7:$AS$7=Fichier_de_calcul!$M386)*(Price_Catalogue_Indexation!$A$14:$A$219=Fichier_de_calcul!$O386)*(Price_Catalogue_Indexation!$C$14:$C$219=Fichier_de_calcul!$N386)*(Price_Catalogue_Indexation!$O$14:$AS$219)),0)</f>
        <v>43777.60888</v>
      </c>
      <c r="R386" s="149">
        <f>IFERROR(SUMPRODUCT((Price_Catalogue_Indexation!$O$5:$AS$5=Fichier_de_calcul!R$4)*(Price_Catalogue_Indexation!$O$6:$AS$6=Fichier_de_calcul!$L386)*(Price_Catalogue_Indexation!$O$7:$AS$7=Fichier_de_calcul!$M386)*(Price_Catalogue_Indexation!$A$14:$A$219=Fichier_de_calcul!$O386)*(Price_Catalogue_Indexation!$C$14:$C$219=Fichier_de_calcul!$N386)*(Price_Catalogue_Indexation!$O$14:$AS$219)),0)</f>
        <v>260356.9553</v>
      </c>
      <c r="S386" s="149">
        <f>IFERROR(SUMPRODUCT((Price_Catalogue_Indexation!$O$5:$AS$5=Fichier_de_calcul!S$4)*(Price_Catalogue_Indexation!$O$6:$AS$6=Fichier_de_calcul!$L386)*(Price_Catalogue_Indexation!$O$7:$AS$7=Fichier_de_calcul!$M386)*(Price_Catalogue_Indexation!$A$14:$A$219=Fichier_de_calcul!$O386)*(Price_Catalogue_Indexation!$C$14:$C$219=Fichier_de_calcul!$N386)*(Price_Catalogue_Indexation!$O$14:$AS$219)),0)</f>
        <v>247960.634</v>
      </c>
      <c r="T386" s="150"/>
      <c r="U386" s="149">
        <f>IF(E386="YES",'Autres_hypothèses'!$E$3,0)</f>
        <v>26225.58067</v>
      </c>
      <c r="V386" s="149">
        <f>IF(J386="YES",'Autres_hypothèses'!$E$4,0)</f>
        <v>75000</v>
      </c>
      <c r="W386" s="149"/>
      <c r="X386" s="151">
        <f>S386*Facture_pour_Orange!$K$142+Fichier_de_calcul!Q386*Facture_pour_Orange!$K$144+Fichier_de_calcul!U386*Facture_pour_Orange!$K$172</f>
        <v>-16480.24425</v>
      </c>
      <c r="Y386" s="152"/>
      <c r="Z386" s="151">
        <f t="shared" si="2"/>
        <v>636840.5346</v>
      </c>
      <c r="AA386" s="149">
        <f t="shared" si="3"/>
        <v>114631.2962</v>
      </c>
      <c r="AB386" s="149">
        <f t="shared" si="4"/>
        <v>751471.8308</v>
      </c>
      <c r="AC386" s="150"/>
      <c r="AD386" s="153"/>
      <c r="AE386" s="154"/>
      <c r="AF386" s="155"/>
      <c r="AG386" s="155">
        <v>43735.0</v>
      </c>
      <c r="AH386" s="166">
        <f t="shared" si="16"/>
        <v>4.2</v>
      </c>
      <c r="AI386" s="155">
        <v>43861.0</v>
      </c>
      <c r="AJ386" s="155">
        <v>43831.0</v>
      </c>
      <c r="AK386" s="169">
        <f t="shared" si="17"/>
        <v>1</v>
      </c>
      <c r="AL386" s="155">
        <v>43831.0</v>
      </c>
      <c r="AM386" s="162">
        <v>1.0</v>
      </c>
      <c r="AN386" s="155">
        <v>43861.0</v>
      </c>
      <c r="AO386" s="158"/>
      <c r="AP386" s="158"/>
      <c r="AQ386" s="158"/>
      <c r="AR386" s="152"/>
      <c r="AS386" s="152"/>
      <c r="AT386" s="152"/>
      <c r="AU386" s="152"/>
      <c r="AV386" s="152"/>
      <c r="AW386" s="152"/>
      <c r="AX386" s="152"/>
      <c r="AY386" s="152"/>
      <c r="AZ386" s="152"/>
      <c r="BA386" s="152"/>
      <c r="BB386" s="152"/>
      <c r="BC386" s="152"/>
      <c r="BD386" s="152"/>
      <c r="BE386" s="152"/>
      <c r="BF386" s="152"/>
      <c r="BG386" s="152"/>
      <c r="BH386" s="152"/>
      <c r="BI386" s="152"/>
      <c r="BJ386" s="152"/>
      <c r="BK386" s="152"/>
    </row>
    <row r="387" ht="10.5" customHeight="1">
      <c r="A387" s="144">
        <v>383.0</v>
      </c>
      <c r="B387" s="144" t="s">
        <v>1215</v>
      </c>
      <c r="C387" s="144" t="s">
        <v>1216</v>
      </c>
      <c r="D387" s="159" t="s">
        <v>1217</v>
      </c>
      <c r="E387" s="146" t="s">
        <v>0</v>
      </c>
      <c r="F387" s="147"/>
      <c r="G387" s="161" t="s">
        <v>137</v>
      </c>
      <c r="H387" s="149" t="s">
        <v>0</v>
      </c>
      <c r="I387" s="149" t="s">
        <v>138</v>
      </c>
      <c r="J387" s="149" t="s">
        <v>0</v>
      </c>
      <c r="K387" s="149" t="s">
        <v>111</v>
      </c>
      <c r="L387" s="149" t="s">
        <v>38</v>
      </c>
      <c r="M387" s="149" t="s">
        <v>42</v>
      </c>
      <c r="N387" s="149">
        <v>3500.0</v>
      </c>
      <c r="O387" s="149" t="s">
        <v>30</v>
      </c>
      <c r="P387" s="150"/>
      <c r="Q387" s="149">
        <f>IFERROR(SUMPRODUCT((Price_Catalogue_Indexation!$O$5:$AS$5=Fichier_de_calcul!Q$4)*(Price_Catalogue_Indexation!$O$6:$AS$6=Fichier_de_calcul!$L387)*(Price_Catalogue_Indexation!$O$7:$AS$7=Fichier_de_calcul!$M387)*(Price_Catalogue_Indexation!$A$14:$A$219=Fichier_de_calcul!$O387)*(Price_Catalogue_Indexation!$C$14:$C$219=Fichier_de_calcul!$N387)*(Price_Catalogue_Indexation!$O$14:$AS$219)),0)</f>
        <v>43777.60888</v>
      </c>
      <c r="R387" s="149">
        <f>IFERROR(SUMPRODUCT((Price_Catalogue_Indexation!$O$5:$AS$5=Fichier_de_calcul!R$4)*(Price_Catalogue_Indexation!$O$6:$AS$6=Fichier_de_calcul!$L387)*(Price_Catalogue_Indexation!$O$7:$AS$7=Fichier_de_calcul!$M387)*(Price_Catalogue_Indexation!$A$14:$A$219=Fichier_de_calcul!$O387)*(Price_Catalogue_Indexation!$C$14:$C$219=Fichier_de_calcul!$N387)*(Price_Catalogue_Indexation!$O$14:$AS$219)),0)</f>
        <v>260356.9553</v>
      </c>
      <c r="S387" s="149">
        <f>IFERROR(SUMPRODUCT((Price_Catalogue_Indexation!$O$5:$AS$5=Fichier_de_calcul!S$4)*(Price_Catalogue_Indexation!$O$6:$AS$6=Fichier_de_calcul!$L387)*(Price_Catalogue_Indexation!$O$7:$AS$7=Fichier_de_calcul!$M387)*(Price_Catalogue_Indexation!$A$14:$A$219=Fichier_de_calcul!$O387)*(Price_Catalogue_Indexation!$C$14:$C$219=Fichier_de_calcul!$N387)*(Price_Catalogue_Indexation!$O$14:$AS$219)),0)</f>
        <v>247960.634</v>
      </c>
      <c r="T387" s="150"/>
      <c r="U387" s="149">
        <f>IF(E387="YES",'Autres_hypothèses'!$E$3,0)</f>
        <v>26225.58067</v>
      </c>
      <c r="V387" s="149">
        <f>IF(J387="YES",'Autres_hypothèses'!$E$4,0)</f>
        <v>75000</v>
      </c>
      <c r="W387" s="149"/>
      <c r="X387" s="151">
        <f>S387*Facture_pour_Orange!$K$142+Fichier_de_calcul!Q387*Facture_pour_Orange!$K$144+Fichier_de_calcul!U387*Facture_pour_Orange!$K$172</f>
        <v>-16480.24425</v>
      </c>
      <c r="Y387" s="152"/>
      <c r="Z387" s="151">
        <f t="shared" si="2"/>
        <v>636840.5346</v>
      </c>
      <c r="AA387" s="149">
        <f t="shared" si="3"/>
        <v>114631.2962</v>
      </c>
      <c r="AB387" s="149">
        <f t="shared" si="4"/>
        <v>751471.8308</v>
      </c>
      <c r="AC387" s="150"/>
      <c r="AD387" s="153"/>
      <c r="AE387" s="154"/>
      <c r="AF387" s="155"/>
      <c r="AG387" s="155">
        <v>43678.0</v>
      </c>
      <c r="AH387" s="161"/>
      <c r="AI387" s="155">
        <v>43982.0</v>
      </c>
      <c r="AJ387" s="155">
        <v>43950.0</v>
      </c>
      <c r="AK387" s="169">
        <f t="shared" si="17"/>
        <v>1.066666667</v>
      </c>
      <c r="AL387" s="155">
        <v>44001.0</v>
      </c>
      <c r="AM387" s="162">
        <f>(AN387-AL387)/30</f>
        <v>0.3666666667</v>
      </c>
      <c r="AN387" s="155">
        <v>44012.0</v>
      </c>
      <c r="AO387" s="158"/>
      <c r="AP387" s="158"/>
      <c r="AQ387" s="158"/>
      <c r="AR387" s="152"/>
      <c r="AS387" s="152"/>
      <c r="AT387" s="152"/>
      <c r="AU387" s="152"/>
      <c r="AV387" s="152"/>
      <c r="AW387" s="152"/>
      <c r="AX387" s="152"/>
      <c r="AY387" s="152"/>
      <c r="AZ387" s="152"/>
      <c r="BA387" s="152"/>
      <c r="BB387" s="152"/>
      <c r="BC387" s="152"/>
      <c r="BD387" s="152"/>
      <c r="BE387" s="152"/>
      <c r="BF387" s="152"/>
      <c r="BG387" s="152"/>
      <c r="BH387" s="152"/>
      <c r="BI387" s="152"/>
      <c r="BJ387" s="152"/>
      <c r="BK387" s="152"/>
    </row>
    <row r="388" ht="10.5" customHeight="1">
      <c r="A388" s="144">
        <v>384.0</v>
      </c>
      <c r="B388" s="144" t="s">
        <v>1218</v>
      </c>
      <c r="C388" s="144" t="s">
        <v>1219</v>
      </c>
      <c r="D388" s="159" t="s">
        <v>1220</v>
      </c>
      <c r="E388" s="146" t="s">
        <v>0</v>
      </c>
      <c r="F388" s="147"/>
      <c r="G388" s="161" t="s">
        <v>137</v>
      </c>
      <c r="H388" s="149" t="s">
        <v>0</v>
      </c>
      <c r="I388" s="149" t="s">
        <v>138</v>
      </c>
      <c r="J388" s="149" t="s">
        <v>0</v>
      </c>
      <c r="K388" s="149" t="s">
        <v>111</v>
      </c>
      <c r="L388" s="149" t="s">
        <v>38</v>
      </c>
      <c r="M388" s="149" t="s">
        <v>42</v>
      </c>
      <c r="N388" s="149">
        <v>3500.0</v>
      </c>
      <c r="O388" s="149" t="s">
        <v>30</v>
      </c>
      <c r="P388" s="150"/>
      <c r="Q388" s="149">
        <f>IFERROR(SUMPRODUCT((Price_Catalogue_Indexation!$O$5:$AS$5=Fichier_de_calcul!Q$4)*(Price_Catalogue_Indexation!$O$6:$AS$6=Fichier_de_calcul!$L388)*(Price_Catalogue_Indexation!$O$7:$AS$7=Fichier_de_calcul!$M388)*(Price_Catalogue_Indexation!$A$14:$A$219=Fichier_de_calcul!$O388)*(Price_Catalogue_Indexation!$C$14:$C$219=Fichier_de_calcul!$N388)*(Price_Catalogue_Indexation!$O$14:$AS$219)),0)</f>
        <v>43777.60888</v>
      </c>
      <c r="R388" s="149">
        <f>IFERROR(SUMPRODUCT((Price_Catalogue_Indexation!$O$5:$AS$5=Fichier_de_calcul!R$4)*(Price_Catalogue_Indexation!$O$6:$AS$6=Fichier_de_calcul!$L388)*(Price_Catalogue_Indexation!$O$7:$AS$7=Fichier_de_calcul!$M388)*(Price_Catalogue_Indexation!$A$14:$A$219=Fichier_de_calcul!$O388)*(Price_Catalogue_Indexation!$C$14:$C$219=Fichier_de_calcul!$N388)*(Price_Catalogue_Indexation!$O$14:$AS$219)),0)</f>
        <v>260356.9553</v>
      </c>
      <c r="S388" s="149">
        <f>IFERROR(SUMPRODUCT((Price_Catalogue_Indexation!$O$5:$AS$5=Fichier_de_calcul!S$4)*(Price_Catalogue_Indexation!$O$6:$AS$6=Fichier_de_calcul!$L388)*(Price_Catalogue_Indexation!$O$7:$AS$7=Fichier_de_calcul!$M388)*(Price_Catalogue_Indexation!$A$14:$A$219=Fichier_de_calcul!$O388)*(Price_Catalogue_Indexation!$C$14:$C$219=Fichier_de_calcul!$N388)*(Price_Catalogue_Indexation!$O$14:$AS$219)),0)</f>
        <v>247960.634</v>
      </c>
      <c r="T388" s="150"/>
      <c r="U388" s="149">
        <f>IF(E388="YES",'Autres_hypothèses'!$E$3,0)</f>
        <v>26225.58067</v>
      </c>
      <c r="V388" s="149">
        <f>IF(J388="YES",'Autres_hypothèses'!$E$4,0)</f>
        <v>75000</v>
      </c>
      <c r="W388" s="149"/>
      <c r="X388" s="151">
        <f>S388*Facture_pour_Orange!$K$142+Fichier_de_calcul!Q388*Facture_pour_Orange!$K$144+Fichier_de_calcul!U388*Facture_pour_Orange!$K$172</f>
        <v>-16480.24425</v>
      </c>
      <c r="Y388" s="152"/>
      <c r="Z388" s="151">
        <f t="shared" si="2"/>
        <v>636840.5346</v>
      </c>
      <c r="AA388" s="149">
        <f t="shared" si="3"/>
        <v>114631.2962</v>
      </c>
      <c r="AB388" s="149">
        <f t="shared" si="4"/>
        <v>751471.8308</v>
      </c>
      <c r="AC388" s="150"/>
      <c r="AD388" s="153"/>
      <c r="AE388" s="154"/>
      <c r="AF388" s="180"/>
      <c r="AG388" s="180">
        <v>43678.0</v>
      </c>
      <c r="AH388" s="175"/>
      <c r="AI388" s="180">
        <v>43861.0</v>
      </c>
      <c r="AJ388" s="155">
        <v>43831.0</v>
      </c>
      <c r="AK388" s="169">
        <f t="shared" si="17"/>
        <v>1</v>
      </c>
      <c r="AL388" s="155">
        <v>43831.0</v>
      </c>
      <c r="AM388" s="162">
        <v>1.0</v>
      </c>
      <c r="AN388" s="155">
        <v>43861.0</v>
      </c>
      <c r="AO388" s="158"/>
      <c r="AP388" s="158"/>
      <c r="AQ388" s="158"/>
      <c r="AR388" s="152"/>
      <c r="AS388" s="152"/>
      <c r="AT388" s="152"/>
      <c r="AU388" s="152"/>
      <c r="AV388" s="152"/>
      <c r="AW388" s="152"/>
      <c r="AX388" s="152"/>
      <c r="AY388" s="152"/>
      <c r="AZ388" s="152"/>
      <c r="BA388" s="152"/>
      <c r="BB388" s="152"/>
      <c r="BC388" s="152"/>
      <c r="BD388" s="152"/>
      <c r="BE388" s="152"/>
      <c r="BF388" s="152"/>
      <c r="BG388" s="152"/>
      <c r="BH388" s="152"/>
      <c r="BI388" s="152"/>
      <c r="BJ388" s="152"/>
      <c r="BK388" s="152"/>
    </row>
    <row r="389" ht="10.5" customHeight="1">
      <c r="A389" s="144">
        <v>385.0</v>
      </c>
      <c r="B389" s="144" t="s">
        <v>1221</v>
      </c>
      <c r="C389" s="144" t="s">
        <v>1222</v>
      </c>
      <c r="D389" s="145" t="s">
        <v>1223</v>
      </c>
      <c r="E389" s="146" t="s">
        <v>0</v>
      </c>
      <c r="F389" s="147"/>
      <c r="G389" s="161" t="s">
        <v>137</v>
      </c>
      <c r="H389" s="149" t="s">
        <v>0</v>
      </c>
      <c r="I389" s="149" t="s">
        <v>138</v>
      </c>
      <c r="J389" s="149" t="s">
        <v>0</v>
      </c>
      <c r="K389" s="149" t="s">
        <v>111</v>
      </c>
      <c r="L389" s="149" t="s">
        <v>38</v>
      </c>
      <c r="M389" s="149" t="s">
        <v>42</v>
      </c>
      <c r="N389" s="149">
        <v>3500.0</v>
      </c>
      <c r="O389" s="149" t="s">
        <v>30</v>
      </c>
      <c r="P389" s="150"/>
      <c r="Q389" s="149">
        <f>IFERROR(SUMPRODUCT((Price_Catalogue_Indexation!$O$5:$AS$5=Fichier_de_calcul!Q$4)*(Price_Catalogue_Indexation!$O$6:$AS$6=Fichier_de_calcul!$L389)*(Price_Catalogue_Indexation!$O$7:$AS$7=Fichier_de_calcul!$M389)*(Price_Catalogue_Indexation!$A$14:$A$219=Fichier_de_calcul!$O389)*(Price_Catalogue_Indexation!$C$14:$C$219=Fichier_de_calcul!$N389)*(Price_Catalogue_Indexation!$O$14:$AS$219)),0)</f>
        <v>43777.60888</v>
      </c>
      <c r="R389" s="149">
        <f>IFERROR(SUMPRODUCT((Price_Catalogue_Indexation!$O$5:$AS$5=Fichier_de_calcul!R$4)*(Price_Catalogue_Indexation!$O$6:$AS$6=Fichier_de_calcul!$L389)*(Price_Catalogue_Indexation!$O$7:$AS$7=Fichier_de_calcul!$M389)*(Price_Catalogue_Indexation!$A$14:$A$219=Fichier_de_calcul!$O389)*(Price_Catalogue_Indexation!$C$14:$C$219=Fichier_de_calcul!$N389)*(Price_Catalogue_Indexation!$O$14:$AS$219)),0)</f>
        <v>260356.9553</v>
      </c>
      <c r="S389" s="149">
        <f>IFERROR(SUMPRODUCT((Price_Catalogue_Indexation!$O$5:$AS$5=Fichier_de_calcul!S$4)*(Price_Catalogue_Indexation!$O$6:$AS$6=Fichier_de_calcul!$L389)*(Price_Catalogue_Indexation!$O$7:$AS$7=Fichier_de_calcul!$M389)*(Price_Catalogue_Indexation!$A$14:$A$219=Fichier_de_calcul!$O389)*(Price_Catalogue_Indexation!$C$14:$C$219=Fichier_de_calcul!$N389)*(Price_Catalogue_Indexation!$O$14:$AS$219)),0)</f>
        <v>247960.634</v>
      </c>
      <c r="T389" s="150"/>
      <c r="U389" s="149">
        <f>IF(E389="YES",'Autres_hypothèses'!$E$3,0)</f>
        <v>26225.58067</v>
      </c>
      <c r="V389" s="149">
        <f>IF(J389="YES",'Autres_hypothèses'!$E$4,0)</f>
        <v>75000</v>
      </c>
      <c r="W389" s="149"/>
      <c r="X389" s="151">
        <f>S389*Facture_pour_Orange!$K$142+Fichier_de_calcul!Q389*Facture_pour_Orange!$K$144+Fichier_de_calcul!U389*Facture_pour_Orange!$K$172</f>
        <v>-16480.24425</v>
      </c>
      <c r="Y389" s="152"/>
      <c r="Z389" s="151">
        <f t="shared" si="2"/>
        <v>636840.5346</v>
      </c>
      <c r="AA389" s="149">
        <f t="shared" si="3"/>
        <v>114631.2962</v>
      </c>
      <c r="AB389" s="149">
        <f t="shared" si="4"/>
        <v>751471.8308</v>
      </c>
      <c r="AC389" s="150"/>
      <c r="AD389" s="153"/>
      <c r="AE389" s="154"/>
      <c r="AF389" s="155">
        <v>43769.0</v>
      </c>
      <c r="AG389" s="155">
        <v>43678.0</v>
      </c>
      <c r="AH389" s="161"/>
      <c r="AI389" s="155"/>
      <c r="AJ389" s="155">
        <v>43724.0</v>
      </c>
      <c r="AK389" s="176">
        <v>1.5</v>
      </c>
      <c r="AL389" s="155"/>
      <c r="AM389" s="162">
        <v>1.0</v>
      </c>
      <c r="AN389" s="155">
        <v>43830.0</v>
      </c>
      <c r="AO389" s="158"/>
      <c r="AP389" s="158"/>
      <c r="AQ389" s="158"/>
      <c r="AR389" s="152"/>
      <c r="AS389" s="152"/>
      <c r="AT389" s="152"/>
      <c r="AU389" s="152"/>
      <c r="AV389" s="152"/>
      <c r="AW389" s="152"/>
      <c r="AX389" s="152"/>
      <c r="AY389" s="152"/>
      <c r="AZ389" s="152"/>
      <c r="BA389" s="152"/>
      <c r="BB389" s="152"/>
      <c r="BC389" s="152"/>
      <c r="BD389" s="152"/>
      <c r="BE389" s="152"/>
      <c r="BF389" s="152"/>
      <c r="BG389" s="152"/>
      <c r="BH389" s="152"/>
      <c r="BI389" s="152"/>
      <c r="BJ389" s="152"/>
      <c r="BK389" s="152"/>
    </row>
    <row r="390" ht="10.5" customHeight="1">
      <c r="A390" s="144">
        <v>386.0</v>
      </c>
      <c r="B390" s="144" t="s">
        <v>1224</v>
      </c>
      <c r="C390" s="144" t="s">
        <v>1225</v>
      </c>
      <c r="D390" s="159" t="s">
        <v>1226</v>
      </c>
      <c r="E390" s="146" t="s">
        <v>0</v>
      </c>
      <c r="F390" s="147"/>
      <c r="G390" s="161" t="s">
        <v>137</v>
      </c>
      <c r="H390" s="149" t="s">
        <v>0</v>
      </c>
      <c r="I390" s="149" t="s">
        <v>138</v>
      </c>
      <c r="J390" s="149" t="s">
        <v>0</v>
      </c>
      <c r="K390" s="149" t="s">
        <v>111</v>
      </c>
      <c r="L390" s="149" t="s">
        <v>38</v>
      </c>
      <c r="M390" s="149" t="s">
        <v>42</v>
      </c>
      <c r="N390" s="149">
        <v>3500.0</v>
      </c>
      <c r="O390" s="149" t="s">
        <v>30</v>
      </c>
      <c r="P390" s="150"/>
      <c r="Q390" s="149">
        <f>IFERROR(SUMPRODUCT((Price_Catalogue_Indexation!$O$5:$AS$5=Fichier_de_calcul!Q$4)*(Price_Catalogue_Indexation!$O$6:$AS$6=Fichier_de_calcul!$L390)*(Price_Catalogue_Indexation!$O$7:$AS$7=Fichier_de_calcul!$M390)*(Price_Catalogue_Indexation!$A$14:$A$219=Fichier_de_calcul!$O390)*(Price_Catalogue_Indexation!$C$14:$C$219=Fichier_de_calcul!$N390)*(Price_Catalogue_Indexation!$O$14:$AS$219)),0)</f>
        <v>43777.60888</v>
      </c>
      <c r="R390" s="149">
        <f>IFERROR(SUMPRODUCT((Price_Catalogue_Indexation!$O$5:$AS$5=Fichier_de_calcul!R$4)*(Price_Catalogue_Indexation!$O$6:$AS$6=Fichier_de_calcul!$L390)*(Price_Catalogue_Indexation!$O$7:$AS$7=Fichier_de_calcul!$M390)*(Price_Catalogue_Indexation!$A$14:$A$219=Fichier_de_calcul!$O390)*(Price_Catalogue_Indexation!$C$14:$C$219=Fichier_de_calcul!$N390)*(Price_Catalogue_Indexation!$O$14:$AS$219)),0)</f>
        <v>260356.9553</v>
      </c>
      <c r="S390" s="149">
        <f>IFERROR(SUMPRODUCT((Price_Catalogue_Indexation!$O$5:$AS$5=Fichier_de_calcul!S$4)*(Price_Catalogue_Indexation!$O$6:$AS$6=Fichier_de_calcul!$L390)*(Price_Catalogue_Indexation!$O$7:$AS$7=Fichier_de_calcul!$M390)*(Price_Catalogue_Indexation!$A$14:$A$219=Fichier_de_calcul!$O390)*(Price_Catalogue_Indexation!$C$14:$C$219=Fichier_de_calcul!$N390)*(Price_Catalogue_Indexation!$O$14:$AS$219)),0)</f>
        <v>247960.634</v>
      </c>
      <c r="T390" s="150"/>
      <c r="U390" s="149">
        <f>IF(E390="YES",'Autres_hypothèses'!$E$3,0)</f>
        <v>26225.58067</v>
      </c>
      <c r="V390" s="149">
        <f>IF(J390="YES",'Autres_hypothèses'!$E$4,0)</f>
        <v>75000</v>
      </c>
      <c r="W390" s="149"/>
      <c r="X390" s="151">
        <f>S390*Facture_pour_Orange!$K$142+Fichier_de_calcul!Q390*Facture_pour_Orange!$K$144+Fichier_de_calcul!U390*Facture_pour_Orange!$K$172</f>
        <v>-16480.24425</v>
      </c>
      <c r="Y390" s="152"/>
      <c r="Z390" s="151">
        <f t="shared" si="2"/>
        <v>636840.5346</v>
      </c>
      <c r="AA390" s="149">
        <f t="shared" si="3"/>
        <v>114631.2962</v>
      </c>
      <c r="AB390" s="149">
        <f t="shared" si="4"/>
        <v>751471.8308</v>
      </c>
      <c r="AC390" s="150"/>
      <c r="AD390" s="153"/>
      <c r="AE390" s="154"/>
      <c r="AF390" s="155">
        <v>43799.0</v>
      </c>
      <c r="AG390" s="155">
        <v>43678.0</v>
      </c>
      <c r="AH390" s="161"/>
      <c r="AI390" s="155"/>
      <c r="AJ390" s="155">
        <v>43757.0</v>
      </c>
      <c r="AK390" s="169">
        <v>1.4</v>
      </c>
      <c r="AL390" s="155"/>
      <c r="AM390" s="162">
        <v>1.0</v>
      </c>
      <c r="AN390" s="155">
        <v>43830.0</v>
      </c>
      <c r="AO390" s="158"/>
      <c r="AP390" s="158"/>
      <c r="AQ390" s="158"/>
      <c r="AR390" s="152"/>
      <c r="AS390" s="152"/>
      <c r="AT390" s="152"/>
      <c r="AU390" s="152"/>
      <c r="AV390" s="152"/>
      <c r="AW390" s="152"/>
      <c r="AX390" s="152"/>
      <c r="AY390" s="152"/>
      <c r="AZ390" s="152"/>
      <c r="BA390" s="152"/>
      <c r="BB390" s="152"/>
      <c r="BC390" s="152"/>
      <c r="BD390" s="152"/>
      <c r="BE390" s="152"/>
      <c r="BF390" s="152"/>
      <c r="BG390" s="152"/>
      <c r="BH390" s="152"/>
      <c r="BI390" s="152"/>
      <c r="BJ390" s="152"/>
      <c r="BK390" s="152"/>
    </row>
    <row r="391" ht="10.5" customHeight="1">
      <c r="A391" s="144">
        <v>387.0</v>
      </c>
      <c r="B391" s="144" t="s">
        <v>1227</v>
      </c>
      <c r="C391" s="144" t="s">
        <v>1228</v>
      </c>
      <c r="D391" s="163" t="s">
        <v>1229</v>
      </c>
      <c r="E391" s="146" t="s">
        <v>0</v>
      </c>
      <c r="F391" s="147"/>
      <c r="G391" s="161" t="s">
        <v>137</v>
      </c>
      <c r="H391" s="149" t="s">
        <v>0</v>
      </c>
      <c r="I391" s="149" t="s">
        <v>138</v>
      </c>
      <c r="J391" s="149" t="s">
        <v>0</v>
      </c>
      <c r="K391" s="149" t="s">
        <v>111</v>
      </c>
      <c r="L391" s="149" t="s">
        <v>38</v>
      </c>
      <c r="M391" s="149" t="s">
        <v>42</v>
      </c>
      <c r="N391" s="149">
        <v>3500.0</v>
      </c>
      <c r="O391" s="149" t="s">
        <v>30</v>
      </c>
      <c r="P391" s="150"/>
      <c r="Q391" s="149">
        <f>IFERROR(SUMPRODUCT((Price_Catalogue_Indexation!$O$5:$AS$5=Fichier_de_calcul!Q$4)*(Price_Catalogue_Indexation!$O$6:$AS$6=Fichier_de_calcul!$L391)*(Price_Catalogue_Indexation!$O$7:$AS$7=Fichier_de_calcul!$M391)*(Price_Catalogue_Indexation!$A$14:$A$219=Fichier_de_calcul!$O391)*(Price_Catalogue_Indexation!$C$14:$C$219=Fichier_de_calcul!$N391)*(Price_Catalogue_Indexation!$O$14:$AS$219)),0)</f>
        <v>43777.60888</v>
      </c>
      <c r="R391" s="149">
        <f>IFERROR(SUMPRODUCT((Price_Catalogue_Indexation!$O$5:$AS$5=Fichier_de_calcul!R$4)*(Price_Catalogue_Indexation!$O$6:$AS$6=Fichier_de_calcul!$L391)*(Price_Catalogue_Indexation!$O$7:$AS$7=Fichier_de_calcul!$M391)*(Price_Catalogue_Indexation!$A$14:$A$219=Fichier_de_calcul!$O391)*(Price_Catalogue_Indexation!$C$14:$C$219=Fichier_de_calcul!$N391)*(Price_Catalogue_Indexation!$O$14:$AS$219)),0)</f>
        <v>260356.9553</v>
      </c>
      <c r="S391" s="149">
        <f>IFERROR(SUMPRODUCT((Price_Catalogue_Indexation!$O$5:$AS$5=Fichier_de_calcul!S$4)*(Price_Catalogue_Indexation!$O$6:$AS$6=Fichier_de_calcul!$L391)*(Price_Catalogue_Indexation!$O$7:$AS$7=Fichier_de_calcul!$M391)*(Price_Catalogue_Indexation!$A$14:$A$219=Fichier_de_calcul!$O391)*(Price_Catalogue_Indexation!$C$14:$C$219=Fichier_de_calcul!$N391)*(Price_Catalogue_Indexation!$O$14:$AS$219)),0)</f>
        <v>247960.634</v>
      </c>
      <c r="T391" s="150"/>
      <c r="U391" s="149">
        <f>IF(E391="YES",'Autres_hypothèses'!$E$3,0)</f>
        <v>26225.58067</v>
      </c>
      <c r="V391" s="149">
        <f>IF(J391="YES",'Autres_hypothèses'!$E$4,0)</f>
        <v>75000</v>
      </c>
      <c r="W391" s="149"/>
      <c r="X391" s="151">
        <f>S391*Facture_pour_Orange!$K$142+Fichier_de_calcul!Q391*Facture_pour_Orange!$K$144+Fichier_de_calcul!U391*Facture_pour_Orange!$K$172</f>
        <v>-16480.24425</v>
      </c>
      <c r="Y391" s="152"/>
      <c r="Z391" s="151">
        <f t="shared" si="2"/>
        <v>636840.5346</v>
      </c>
      <c r="AA391" s="149">
        <f t="shared" si="3"/>
        <v>114631.2962</v>
      </c>
      <c r="AB391" s="149">
        <f t="shared" si="4"/>
        <v>751471.8308</v>
      </c>
      <c r="AC391" s="150"/>
      <c r="AD391" s="153"/>
      <c r="AE391" s="154"/>
      <c r="AF391" s="155"/>
      <c r="AG391" s="155"/>
      <c r="AH391" s="175"/>
      <c r="AI391" s="155">
        <v>44012.0</v>
      </c>
      <c r="AJ391" s="155">
        <v>44001.0</v>
      </c>
      <c r="AK391" s="162">
        <f>(AI391-AJ391)/30</f>
        <v>0.3666666667</v>
      </c>
      <c r="AL391" s="155">
        <v>44040.0</v>
      </c>
      <c r="AM391" s="162">
        <f>(AN391-AL391)/30</f>
        <v>0.1</v>
      </c>
      <c r="AN391" s="155">
        <v>44043.0</v>
      </c>
      <c r="AO391" s="158"/>
      <c r="AP391" s="158"/>
      <c r="AQ391" s="158"/>
      <c r="AR391" s="152"/>
      <c r="AS391" s="152"/>
      <c r="AT391" s="152"/>
      <c r="AU391" s="152"/>
      <c r="AV391" s="152"/>
      <c r="AW391" s="152"/>
      <c r="AX391" s="152"/>
      <c r="AY391" s="152"/>
      <c r="AZ391" s="152"/>
      <c r="BA391" s="152"/>
      <c r="BB391" s="152"/>
      <c r="BC391" s="152"/>
      <c r="BD391" s="152"/>
      <c r="BE391" s="152"/>
      <c r="BF391" s="152"/>
      <c r="BG391" s="152"/>
      <c r="BH391" s="152"/>
      <c r="BI391" s="152"/>
      <c r="BJ391" s="152"/>
      <c r="BK391" s="152"/>
    </row>
    <row r="392" ht="10.5" customHeight="1">
      <c r="A392" s="144">
        <v>388.0</v>
      </c>
      <c r="B392" s="144" t="s">
        <v>1230</v>
      </c>
      <c r="C392" s="144" t="s">
        <v>1231</v>
      </c>
      <c r="D392" s="145" t="s">
        <v>1232</v>
      </c>
      <c r="E392" s="146" t="s">
        <v>0</v>
      </c>
      <c r="F392" s="147"/>
      <c r="G392" s="161" t="s">
        <v>137</v>
      </c>
      <c r="H392" s="149" t="s">
        <v>0</v>
      </c>
      <c r="I392" s="149" t="s">
        <v>138</v>
      </c>
      <c r="J392" s="149" t="s">
        <v>0</v>
      </c>
      <c r="K392" s="149" t="s">
        <v>111</v>
      </c>
      <c r="L392" s="149" t="s">
        <v>38</v>
      </c>
      <c r="M392" s="149" t="s">
        <v>42</v>
      </c>
      <c r="N392" s="149">
        <v>3500.0</v>
      </c>
      <c r="O392" s="149" t="s">
        <v>27</v>
      </c>
      <c r="P392" s="150"/>
      <c r="Q392" s="149">
        <f>IFERROR(SUMPRODUCT((Price_Catalogue_Indexation!$O$5:$AS$5=Fichier_de_calcul!Q$4)*(Price_Catalogue_Indexation!$O$6:$AS$6=Fichier_de_calcul!$L392)*(Price_Catalogue_Indexation!$O$7:$AS$7=Fichier_de_calcul!$M392)*(Price_Catalogue_Indexation!$A$14:$A$219=Fichier_de_calcul!$O392)*(Price_Catalogue_Indexation!$C$14:$C$219=Fichier_de_calcul!$N392)*(Price_Catalogue_Indexation!$O$14:$AS$219)),0)</f>
        <v>43056.18596</v>
      </c>
      <c r="R392" s="149">
        <f>IFERROR(SUMPRODUCT((Price_Catalogue_Indexation!$O$5:$AS$5=Fichier_de_calcul!R$4)*(Price_Catalogue_Indexation!$O$6:$AS$6=Fichier_de_calcul!$L392)*(Price_Catalogue_Indexation!$O$7:$AS$7=Fichier_de_calcul!$M392)*(Price_Catalogue_Indexation!$A$14:$A$219=Fichier_de_calcul!$O392)*(Price_Catalogue_Indexation!$C$14:$C$219=Fichier_de_calcul!$N392)*(Price_Catalogue_Indexation!$O$14:$AS$219)),0)</f>
        <v>259992.2136</v>
      </c>
      <c r="S392" s="149">
        <f>IFERROR(SUMPRODUCT((Price_Catalogue_Indexation!$O$5:$AS$5=Fichier_de_calcul!S$4)*(Price_Catalogue_Indexation!$O$6:$AS$6=Fichier_de_calcul!$L392)*(Price_Catalogue_Indexation!$O$7:$AS$7=Fichier_de_calcul!$M392)*(Price_Catalogue_Indexation!$A$14:$A$219=Fichier_de_calcul!$O392)*(Price_Catalogue_Indexation!$C$14:$C$219=Fichier_de_calcul!$N392)*(Price_Catalogue_Indexation!$O$14:$AS$219)),0)</f>
        <v>182873.6642</v>
      </c>
      <c r="T392" s="150"/>
      <c r="U392" s="149">
        <f>IF(E392="YES",'Autres_hypothèses'!$E$3,0)</f>
        <v>26225.58067</v>
      </c>
      <c r="V392" s="149">
        <f>IF(J392="YES",'Autres_hypothèses'!$E$4,0)</f>
        <v>75000</v>
      </c>
      <c r="W392" s="149"/>
      <c r="X392" s="151">
        <f>S392*Facture_pour_Orange!$K$142+Fichier_de_calcul!Q392*Facture_pour_Orange!$K$144+Fichier_de_calcul!U392*Facture_pour_Orange!$K$172</f>
        <v>-15685.08997</v>
      </c>
      <c r="Y392" s="152"/>
      <c r="Z392" s="151">
        <f t="shared" si="2"/>
        <v>571462.5545</v>
      </c>
      <c r="AA392" s="149">
        <f t="shared" si="3"/>
        <v>102863.2598</v>
      </c>
      <c r="AB392" s="149">
        <f t="shared" si="4"/>
        <v>674325.8143</v>
      </c>
      <c r="AC392" s="150"/>
      <c r="AD392" s="153"/>
      <c r="AE392" s="154"/>
      <c r="AF392" s="155">
        <v>43769.0</v>
      </c>
      <c r="AG392" s="155">
        <v>43678.0</v>
      </c>
      <c r="AH392" s="161"/>
      <c r="AI392" s="155"/>
      <c r="AJ392" s="155">
        <v>43733.0</v>
      </c>
      <c r="AK392" s="169">
        <v>1.2</v>
      </c>
      <c r="AL392" s="155"/>
      <c r="AM392" s="162">
        <v>1.0</v>
      </c>
      <c r="AN392" s="155">
        <v>43830.0</v>
      </c>
      <c r="AO392" s="158"/>
      <c r="AP392" s="158"/>
      <c r="AQ392" s="158"/>
      <c r="AR392" s="152"/>
      <c r="AS392" s="152"/>
      <c r="AT392" s="152"/>
      <c r="AU392" s="152"/>
      <c r="AV392" s="152"/>
      <c r="AW392" s="152"/>
      <c r="AX392" s="152"/>
      <c r="AY392" s="152"/>
      <c r="AZ392" s="152"/>
      <c r="BA392" s="152"/>
      <c r="BB392" s="152"/>
      <c r="BC392" s="152"/>
      <c r="BD392" s="152"/>
      <c r="BE392" s="152"/>
      <c r="BF392" s="152"/>
      <c r="BG392" s="152"/>
      <c r="BH392" s="152"/>
      <c r="BI392" s="152"/>
      <c r="BJ392" s="152"/>
      <c r="BK392" s="152"/>
    </row>
    <row r="393" ht="10.5" customHeight="1">
      <c r="A393" s="144">
        <v>389.0</v>
      </c>
      <c r="B393" s="144" t="s">
        <v>1233</v>
      </c>
      <c r="C393" s="144" t="s">
        <v>1234</v>
      </c>
      <c r="D393" s="159" t="s">
        <v>1235</v>
      </c>
      <c r="E393" s="146" t="s">
        <v>0</v>
      </c>
      <c r="F393" s="147"/>
      <c r="G393" s="161" t="s">
        <v>137</v>
      </c>
      <c r="H393" s="149" t="s">
        <v>0</v>
      </c>
      <c r="I393" s="149" t="s">
        <v>138</v>
      </c>
      <c r="J393" s="149" t="s">
        <v>0</v>
      </c>
      <c r="K393" s="149" t="s">
        <v>111</v>
      </c>
      <c r="L393" s="149" t="s">
        <v>38</v>
      </c>
      <c r="M393" s="149" t="s">
        <v>42</v>
      </c>
      <c r="N393" s="149">
        <v>3500.0</v>
      </c>
      <c r="O393" s="149" t="s">
        <v>30</v>
      </c>
      <c r="P393" s="150"/>
      <c r="Q393" s="149">
        <f>IFERROR(SUMPRODUCT((Price_Catalogue_Indexation!$O$5:$AS$5=Fichier_de_calcul!Q$4)*(Price_Catalogue_Indexation!$O$6:$AS$6=Fichier_de_calcul!$L393)*(Price_Catalogue_Indexation!$O$7:$AS$7=Fichier_de_calcul!$M393)*(Price_Catalogue_Indexation!$A$14:$A$219=Fichier_de_calcul!$O393)*(Price_Catalogue_Indexation!$C$14:$C$219=Fichier_de_calcul!$N393)*(Price_Catalogue_Indexation!$O$14:$AS$219)),0)</f>
        <v>43777.60888</v>
      </c>
      <c r="R393" s="149">
        <f>IFERROR(SUMPRODUCT((Price_Catalogue_Indexation!$O$5:$AS$5=Fichier_de_calcul!R$4)*(Price_Catalogue_Indexation!$O$6:$AS$6=Fichier_de_calcul!$L393)*(Price_Catalogue_Indexation!$O$7:$AS$7=Fichier_de_calcul!$M393)*(Price_Catalogue_Indexation!$A$14:$A$219=Fichier_de_calcul!$O393)*(Price_Catalogue_Indexation!$C$14:$C$219=Fichier_de_calcul!$N393)*(Price_Catalogue_Indexation!$O$14:$AS$219)),0)</f>
        <v>260356.9553</v>
      </c>
      <c r="S393" s="149">
        <f>IFERROR(SUMPRODUCT((Price_Catalogue_Indexation!$O$5:$AS$5=Fichier_de_calcul!S$4)*(Price_Catalogue_Indexation!$O$6:$AS$6=Fichier_de_calcul!$L393)*(Price_Catalogue_Indexation!$O$7:$AS$7=Fichier_de_calcul!$M393)*(Price_Catalogue_Indexation!$A$14:$A$219=Fichier_de_calcul!$O393)*(Price_Catalogue_Indexation!$C$14:$C$219=Fichier_de_calcul!$N393)*(Price_Catalogue_Indexation!$O$14:$AS$219)),0)</f>
        <v>247960.634</v>
      </c>
      <c r="T393" s="150"/>
      <c r="U393" s="149">
        <f>IF(E393="YES",'Autres_hypothèses'!$E$3,0)</f>
        <v>26225.58067</v>
      </c>
      <c r="V393" s="149">
        <f>IF(J393="YES",'Autres_hypothèses'!$E$4,0)</f>
        <v>75000</v>
      </c>
      <c r="W393" s="149"/>
      <c r="X393" s="151">
        <f>S393*Facture_pour_Orange!$K$142+Fichier_de_calcul!Q393*Facture_pour_Orange!$K$144+Fichier_de_calcul!U393*Facture_pour_Orange!$K$172</f>
        <v>-16480.24425</v>
      </c>
      <c r="Y393" s="152"/>
      <c r="Z393" s="151">
        <f t="shared" si="2"/>
        <v>636840.5346</v>
      </c>
      <c r="AA393" s="149">
        <f t="shared" si="3"/>
        <v>114631.2962</v>
      </c>
      <c r="AB393" s="149">
        <f t="shared" si="4"/>
        <v>751471.8308</v>
      </c>
      <c r="AC393" s="150"/>
      <c r="AD393" s="153"/>
      <c r="AE393" s="154"/>
      <c r="AF393" s="155">
        <v>43799.0</v>
      </c>
      <c r="AG393" s="155">
        <v>43678.0</v>
      </c>
      <c r="AH393" s="161"/>
      <c r="AI393" s="155">
        <v>43830.0</v>
      </c>
      <c r="AJ393" s="155">
        <v>43752.0</v>
      </c>
      <c r="AK393" s="169">
        <v>2.6</v>
      </c>
      <c r="AL393" s="155">
        <v>43831.0</v>
      </c>
      <c r="AM393" s="162">
        <v>1.0</v>
      </c>
      <c r="AN393" s="155">
        <v>43861.0</v>
      </c>
      <c r="AO393" s="158"/>
      <c r="AP393" s="158"/>
      <c r="AQ393" s="158"/>
      <c r="AR393" s="152"/>
      <c r="AS393" s="152"/>
      <c r="AT393" s="152"/>
      <c r="AU393" s="152"/>
      <c r="AV393" s="152"/>
      <c r="AW393" s="152"/>
      <c r="AX393" s="152"/>
      <c r="AY393" s="152"/>
      <c r="AZ393" s="152"/>
      <c r="BA393" s="152"/>
      <c r="BB393" s="152"/>
      <c r="BC393" s="152"/>
      <c r="BD393" s="152"/>
      <c r="BE393" s="152"/>
      <c r="BF393" s="152"/>
      <c r="BG393" s="152"/>
      <c r="BH393" s="152"/>
      <c r="BI393" s="152"/>
      <c r="BJ393" s="152"/>
      <c r="BK393" s="152"/>
    </row>
    <row r="394" ht="10.5" customHeight="1">
      <c r="A394" s="144">
        <v>390.0</v>
      </c>
      <c r="B394" s="144" t="s">
        <v>1236</v>
      </c>
      <c r="C394" s="144" t="s">
        <v>1237</v>
      </c>
      <c r="D394" s="145" t="s">
        <v>1238</v>
      </c>
      <c r="E394" s="146" t="s">
        <v>0</v>
      </c>
      <c r="F394" s="147"/>
      <c r="G394" s="161" t="s">
        <v>137</v>
      </c>
      <c r="H394" s="149" t="s">
        <v>0</v>
      </c>
      <c r="I394" s="149" t="s">
        <v>138</v>
      </c>
      <c r="J394" s="149" t="s">
        <v>0</v>
      </c>
      <c r="K394" s="149" t="s">
        <v>111</v>
      </c>
      <c r="L394" s="149" t="s">
        <v>38</v>
      </c>
      <c r="M394" s="149" t="s">
        <v>42</v>
      </c>
      <c r="N394" s="149">
        <v>3500.0</v>
      </c>
      <c r="O394" s="149" t="s">
        <v>25</v>
      </c>
      <c r="P394" s="150"/>
      <c r="Q394" s="149">
        <f>IFERROR(SUMPRODUCT((Price_Catalogue_Indexation!$O$5:$AS$5=Fichier_de_calcul!Q$4)*(Price_Catalogue_Indexation!$O$6:$AS$6=Fichier_de_calcul!$L394)*(Price_Catalogue_Indexation!$O$7:$AS$7=Fichier_de_calcul!$M394)*(Price_Catalogue_Indexation!$A$14:$A$219=Fichier_de_calcul!$O394)*(Price_Catalogue_Indexation!$C$14:$C$219=Fichier_de_calcul!$N394)*(Price_Catalogue_Indexation!$O$14:$AS$219)),0)</f>
        <v>112010.9768</v>
      </c>
      <c r="R394" s="149">
        <f>IFERROR(SUMPRODUCT((Price_Catalogue_Indexation!$O$5:$AS$5=Fichier_de_calcul!R$4)*(Price_Catalogue_Indexation!$O$6:$AS$6=Fichier_de_calcul!$L394)*(Price_Catalogue_Indexation!$O$7:$AS$7=Fichier_de_calcul!$M394)*(Price_Catalogue_Indexation!$A$14:$A$219=Fichier_de_calcul!$O394)*(Price_Catalogue_Indexation!$C$14:$C$219=Fichier_de_calcul!$N394)*(Price_Catalogue_Indexation!$O$14:$AS$219)),0)</f>
        <v>724410.5707</v>
      </c>
      <c r="S394" s="149">
        <f>IFERROR(SUMPRODUCT((Price_Catalogue_Indexation!$O$5:$AS$5=Fichier_de_calcul!S$4)*(Price_Catalogue_Indexation!$O$6:$AS$6=Fichier_de_calcul!$L394)*(Price_Catalogue_Indexation!$O$7:$AS$7=Fichier_de_calcul!$M394)*(Price_Catalogue_Indexation!$A$14:$A$219=Fichier_de_calcul!$O394)*(Price_Catalogue_Indexation!$C$14:$C$219=Fichier_de_calcul!$N394)*(Price_Catalogue_Indexation!$O$14:$AS$219)),0)</f>
        <v>482222.3614</v>
      </c>
      <c r="T394" s="150"/>
      <c r="U394" s="149">
        <f>IF(E394="YES",'Autres_hypothèses'!$E$3,0)</f>
        <v>26225.58067</v>
      </c>
      <c r="V394" s="149">
        <f>IF(J394="YES",'Autres_hypothèses'!$E$4,0)</f>
        <v>75000</v>
      </c>
      <c r="W394" s="149"/>
      <c r="X394" s="151">
        <f>S394*Facture_pour_Orange!$K$142+Fichier_de_calcul!Q394*Facture_pour_Orange!$K$144+Fichier_de_calcul!U394*Facture_pour_Orange!$K$172</f>
        <v>-32469.53511</v>
      </c>
      <c r="Y394" s="152"/>
      <c r="Z394" s="151">
        <f t="shared" si="2"/>
        <v>1387399.954</v>
      </c>
      <c r="AA394" s="149">
        <f t="shared" si="3"/>
        <v>249731.9918</v>
      </c>
      <c r="AB394" s="149">
        <f t="shared" si="4"/>
        <v>1637131.946</v>
      </c>
      <c r="AC394" s="150"/>
      <c r="AD394" s="153"/>
      <c r="AE394" s="154"/>
      <c r="AF394" s="155"/>
      <c r="AG394" s="155">
        <v>43678.0</v>
      </c>
      <c r="AH394" s="160"/>
      <c r="AI394" s="155">
        <v>43861.0</v>
      </c>
      <c r="AJ394" s="155">
        <v>43832.0</v>
      </c>
      <c r="AK394" s="169">
        <f t="shared" ref="AK394:AK397" si="18">(AI394-AJ394)/30</f>
        <v>0.9666666667</v>
      </c>
      <c r="AL394" s="155">
        <v>43832.0</v>
      </c>
      <c r="AM394" s="162">
        <v>1.0</v>
      </c>
      <c r="AN394" s="155">
        <v>43861.0</v>
      </c>
      <c r="AO394" s="158"/>
      <c r="AP394" s="158"/>
      <c r="AQ394" s="158"/>
      <c r="AR394" s="152"/>
      <c r="AS394" s="152"/>
      <c r="AT394" s="152"/>
      <c r="AU394" s="152"/>
      <c r="AV394" s="152"/>
      <c r="AW394" s="152"/>
      <c r="AX394" s="152"/>
      <c r="AY394" s="152"/>
      <c r="AZ394" s="152"/>
      <c r="BA394" s="152"/>
      <c r="BB394" s="152"/>
      <c r="BC394" s="152"/>
      <c r="BD394" s="152"/>
      <c r="BE394" s="152"/>
      <c r="BF394" s="152"/>
      <c r="BG394" s="152"/>
      <c r="BH394" s="152"/>
      <c r="BI394" s="152"/>
      <c r="BJ394" s="152"/>
      <c r="BK394" s="152"/>
    </row>
    <row r="395" ht="10.5" customHeight="1">
      <c r="A395" s="144">
        <v>391.0</v>
      </c>
      <c r="B395" s="144" t="s">
        <v>1239</v>
      </c>
      <c r="C395" s="144" t="s">
        <v>1240</v>
      </c>
      <c r="D395" s="159" t="s">
        <v>1241</v>
      </c>
      <c r="E395" s="146" t="s">
        <v>0</v>
      </c>
      <c r="F395" s="147"/>
      <c r="G395" s="161" t="s">
        <v>137</v>
      </c>
      <c r="H395" s="149" t="s">
        <v>0</v>
      </c>
      <c r="I395" s="149" t="s">
        <v>138</v>
      </c>
      <c r="J395" s="149" t="s">
        <v>0</v>
      </c>
      <c r="K395" s="149" t="s">
        <v>111</v>
      </c>
      <c r="L395" s="149" t="s">
        <v>38</v>
      </c>
      <c r="M395" s="149" t="s">
        <v>42</v>
      </c>
      <c r="N395" s="149">
        <v>3500.0</v>
      </c>
      <c r="O395" s="149" t="s">
        <v>30</v>
      </c>
      <c r="P395" s="150"/>
      <c r="Q395" s="149">
        <f>IFERROR(SUMPRODUCT((Price_Catalogue_Indexation!$O$5:$AS$5=Fichier_de_calcul!Q$4)*(Price_Catalogue_Indexation!$O$6:$AS$6=Fichier_de_calcul!$L395)*(Price_Catalogue_Indexation!$O$7:$AS$7=Fichier_de_calcul!$M395)*(Price_Catalogue_Indexation!$A$14:$A$219=Fichier_de_calcul!$O395)*(Price_Catalogue_Indexation!$C$14:$C$219=Fichier_de_calcul!$N395)*(Price_Catalogue_Indexation!$O$14:$AS$219)),0)</f>
        <v>43777.60888</v>
      </c>
      <c r="R395" s="149">
        <f>IFERROR(SUMPRODUCT((Price_Catalogue_Indexation!$O$5:$AS$5=Fichier_de_calcul!R$4)*(Price_Catalogue_Indexation!$O$6:$AS$6=Fichier_de_calcul!$L395)*(Price_Catalogue_Indexation!$O$7:$AS$7=Fichier_de_calcul!$M395)*(Price_Catalogue_Indexation!$A$14:$A$219=Fichier_de_calcul!$O395)*(Price_Catalogue_Indexation!$C$14:$C$219=Fichier_de_calcul!$N395)*(Price_Catalogue_Indexation!$O$14:$AS$219)),0)</f>
        <v>260356.9553</v>
      </c>
      <c r="S395" s="149">
        <f>IFERROR(SUMPRODUCT((Price_Catalogue_Indexation!$O$5:$AS$5=Fichier_de_calcul!S$4)*(Price_Catalogue_Indexation!$O$6:$AS$6=Fichier_de_calcul!$L395)*(Price_Catalogue_Indexation!$O$7:$AS$7=Fichier_de_calcul!$M395)*(Price_Catalogue_Indexation!$A$14:$A$219=Fichier_de_calcul!$O395)*(Price_Catalogue_Indexation!$C$14:$C$219=Fichier_de_calcul!$N395)*(Price_Catalogue_Indexation!$O$14:$AS$219)),0)</f>
        <v>247960.634</v>
      </c>
      <c r="T395" s="150"/>
      <c r="U395" s="149">
        <f>IF(E395="YES",'Autres_hypothèses'!$E$3,0)</f>
        <v>26225.58067</v>
      </c>
      <c r="V395" s="149">
        <f>IF(J395="YES",'Autres_hypothèses'!$E$4,0)</f>
        <v>75000</v>
      </c>
      <c r="W395" s="149"/>
      <c r="X395" s="151">
        <f>S395*Facture_pour_Orange!$K$142+Fichier_de_calcul!Q395*Facture_pour_Orange!$K$144+Fichier_de_calcul!U395*Facture_pour_Orange!$K$172</f>
        <v>-16480.24425</v>
      </c>
      <c r="Y395" s="152"/>
      <c r="Z395" s="151">
        <f t="shared" si="2"/>
        <v>636840.5346</v>
      </c>
      <c r="AA395" s="149">
        <f t="shared" si="3"/>
        <v>114631.2962</v>
      </c>
      <c r="AB395" s="149">
        <f t="shared" si="4"/>
        <v>751471.8308</v>
      </c>
      <c r="AC395" s="150"/>
      <c r="AD395" s="153"/>
      <c r="AE395" s="154"/>
      <c r="AF395" s="155"/>
      <c r="AG395" s="155">
        <v>43719.0</v>
      </c>
      <c r="AH395" s="181">
        <f>(AN395-AG395)/30</f>
        <v>4.733333333</v>
      </c>
      <c r="AI395" s="155">
        <v>43861.0</v>
      </c>
      <c r="AJ395" s="155">
        <v>43831.0</v>
      </c>
      <c r="AK395" s="170">
        <f t="shared" si="18"/>
        <v>1</v>
      </c>
      <c r="AL395" s="155">
        <v>43831.0</v>
      </c>
      <c r="AM395" s="162">
        <v>1.0</v>
      </c>
      <c r="AN395" s="155">
        <v>43861.0</v>
      </c>
      <c r="AO395" s="158"/>
      <c r="AP395" s="158"/>
      <c r="AQ395" s="158"/>
      <c r="AR395" s="152"/>
      <c r="AS395" s="152"/>
      <c r="AT395" s="152"/>
      <c r="AU395" s="152"/>
      <c r="AV395" s="152"/>
      <c r="AW395" s="152"/>
      <c r="AX395" s="152"/>
      <c r="AY395" s="152"/>
      <c r="AZ395" s="152"/>
      <c r="BA395" s="152"/>
      <c r="BB395" s="152"/>
      <c r="BC395" s="152"/>
      <c r="BD395" s="152"/>
      <c r="BE395" s="152"/>
      <c r="BF395" s="152"/>
      <c r="BG395" s="152"/>
      <c r="BH395" s="152"/>
      <c r="BI395" s="152"/>
      <c r="BJ395" s="152"/>
      <c r="BK395" s="152"/>
    </row>
    <row r="396" ht="10.5" customHeight="1">
      <c r="A396" s="144">
        <v>392.0</v>
      </c>
      <c r="B396" s="144" t="s">
        <v>1242</v>
      </c>
      <c r="C396" s="144" t="s">
        <v>1243</v>
      </c>
      <c r="D396" s="159" t="s">
        <v>1244</v>
      </c>
      <c r="E396" s="146" t="s">
        <v>0</v>
      </c>
      <c r="F396" s="147"/>
      <c r="G396" s="161" t="s">
        <v>137</v>
      </c>
      <c r="H396" s="149" t="s">
        <v>0</v>
      </c>
      <c r="I396" s="149" t="s">
        <v>138</v>
      </c>
      <c r="J396" s="149" t="s">
        <v>0</v>
      </c>
      <c r="K396" s="149" t="s">
        <v>111</v>
      </c>
      <c r="L396" s="149" t="s">
        <v>38</v>
      </c>
      <c r="M396" s="149" t="s">
        <v>42</v>
      </c>
      <c r="N396" s="149">
        <v>3500.0</v>
      </c>
      <c r="O396" s="149" t="s">
        <v>30</v>
      </c>
      <c r="P396" s="150"/>
      <c r="Q396" s="149">
        <f>IFERROR(SUMPRODUCT((Price_Catalogue_Indexation!$O$5:$AS$5=Fichier_de_calcul!Q$4)*(Price_Catalogue_Indexation!$O$6:$AS$6=Fichier_de_calcul!$L396)*(Price_Catalogue_Indexation!$O$7:$AS$7=Fichier_de_calcul!$M396)*(Price_Catalogue_Indexation!$A$14:$A$219=Fichier_de_calcul!$O396)*(Price_Catalogue_Indexation!$C$14:$C$219=Fichier_de_calcul!$N396)*(Price_Catalogue_Indexation!$O$14:$AS$219)),0)</f>
        <v>43777.60888</v>
      </c>
      <c r="R396" s="149">
        <f>IFERROR(SUMPRODUCT((Price_Catalogue_Indexation!$O$5:$AS$5=Fichier_de_calcul!R$4)*(Price_Catalogue_Indexation!$O$6:$AS$6=Fichier_de_calcul!$L396)*(Price_Catalogue_Indexation!$O$7:$AS$7=Fichier_de_calcul!$M396)*(Price_Catalogue_Indexation!$A$14:$A$219=Fichier_de_calcul!$O396)*(Price_Catalogue_Indexation!$C$14:$C$219=Fichier_de_calcul!$N396)*(Price_Catalogue_Indexation!$O$14:$AS$219)),0)</f>
        <v>260356.9553</v>
      </c>
      <c r="S396" s="149">
        <f>IFERROR(SUMPRODUCT((Price_Catalogue_Indexation!$O$5:$AS$5=Fichier_de_calcul!S$4)*(Price_Catalogue_Indexation!$O$6:$AS$6=Fichier_de_calcul!$L396)*(Price_Catalogue_Indexation!$O$7:$AS$7=Fichier_de_calcul!$M396)*(Price_Catalogue_Indexation!$A$14:$A$219=Fichier_de_calcul!$O396)*(Price_Catalogue_Indexation!$C$14:$C$219=Fichier_de_calcul!$N396)*(Price_Catalogue_Indexation!$O$14:$AS$219)),0)</f>
        <v>247960.634</v>
      </c>
      <c r="T396" s="150"/>
      <c r="U396" s="149">
        <f>IF(E396="YES",'Autres_hypothèses'!$E$3,0)</f>
        <v>26225.58067</v>
      </c>
      <c r="V396" s="149">
        <f>IF(J396="YES",'Autres_hypothèses'!$E$4,0)</f>
        <v>75000</v>
      </c>
      <c r="W396" s="149"/>
      <c r="X396" s="151">
        <f>S396*Facture_pour_Orange!$K$142+Fichier_de_calcul!Q396*Facture_pour_Orange!$K$144+Fichier_de_calcul!U396*Facture_pour_Orange!$K$172</f>
        <v>-16480.24425</v>
      </c>
      <c r="Y396" s="152"/>
      <c r="Z396" s="151">
        <f t="shared" si="2"/>
        <v>636840.5346</v>
      </c>
      <c r="AA396" s="149">
        <f t="shared" si="3"/>
        <v>114631.2962</v>
      </c>
      <c r="AB396" s="149">
        <f t="shared" si="4"/>
        <v>751471.8308</v>
      </c>
      <c r="AC396" s="150"/>
      <c r="AD396" s="153"/>
      <c r="AE396" s="154"/>
      <c r="AF396" s="155"/>
      <c r="AG396" s="155">
        <v>43678.0</v>
      </c>
      <c r="AH396" s="161"/>
      <c r="AI396" s="155">
        <v>43861.0</v>
      </c>
      <c r="AJ396" s="155">
        <v>43840.0</v>
      </c>
      <c r="AK396" s="169">
        <f t="shared" si="18"/>
        <v>0.7</v>
      </c>
      <c r="AL396" s="155">
        <v>43862.0</v>
      </c>
      <c r="AM396" s="162">
        <v>1.0</v>
      </c>
      <c r="AN396" s="155">
        <v>43890.0</v>
      </c>
      <c r="AO396" s="158"/>
      <c r="AP396" s="158"/>
      <c r="AQ396" s="158"/>
      <c r="AR396" s="152"/>
      <c r="AS396" s="152"/>
      <c r="AT396" s="152"/>
      <c r="AU396" s="152"/>
      <c r="AV396" s="152"/>
      <c r="AW396" s="152"/>
      <c r="AX396" s="152"/>
      <c r="AY396" s="152"/>
      <c r="AZ396" s="152"/>
      <c r="BA396" s="152"/>
      <c r="BB396" s="152"/>
      <c r="BC396" s="152"/>
      <c r="BD396" s="152"/>
      <c r="BE396" s="152"/>
      <c r="BF396" s="152"/>
      <c r="BG396" s="152"/>
      <c r="BH396" s="152"/>
      <c r="BI396" s="152"/>
      <c r="BJ396" s="152"/>
      <c r="BK396" s="152"/>
    </row>
    <row r="397" ht="10.5" customHeight="1">
      <c r="A397" s="144">
        <v>393.0</v>
      </c>
      <c r="B397" s="144" t="s">
        <v>1245</v>
      </c>
      <c r="C397" s="144" t="s">
        <v>1246</v>
      </c>
      <c r="D397" s="145" t="s">
        <v>1247</v>
      </c>
      <c r="E397" s="146" t="s">
        <v>0</v>
      </c>
      <c r="F397" s="147"/>
      <c r="G397" s="161" t="s">
        <v>137</v>
      </c>
      <c r="H397" s="149" t="s">
        <v>0</v>
      </c>
      <c r="I397" s="149" t="s">
        <v>138</v>
      </c>
      <c r="J397" s="149" t="s">
        <v>0</v>
      </c>
      <c r="K397" s="149" t="s">
        <v>111</v>
      </c>
      <c r="L397" s="149" t="s">
        <v>38</v>
      </c>
      <c r="M397" s="149" t="s">
        <v>42</v>
      </c>
      <c r="N397" s="149">
        <v>3500.0</v>
      </c>
      <c r="O397" s="149" t="s">
        <v>30</v>
      </c>
      <c r="P397" s="150"/>
      <c r="Q397" s="149">
        <f>IFERROR(SUMPRODUCT((Price_Catalogue_Indexation!$O$5:$AS$5=Fichier_de_calcul!Q$4)*(Price_Catalogue_Indexation!$O$6:$AS$6=Fichier_de_calcul!$L397)*(Price_Catalogue_Indexation!$O$7:$AS$7=Fichier_de_calcul!$M397)*(Price_Catalogue_Indexation!$A$14:$A$219=Fichier_de_calcul!$O397)*(Price_Catalogue_Indexation!$C$14:$C$219=Fichier_de_calcul!$N397)*(Price_Catalogue_Indexation!$O$14:$AS$219)),0)</f>
        <v>43777.60888</v>
      </c>
      <c r="R397" s="149">
        <f>IFERROR(SUMPRODUCT((Price_Catalogue_Indexation!$O$5:$AS$5=Fichier_de_calcul!R$4)*(Price_Catalogue_Indexation!$O$6:$AS$6=Fichier_de_calcul!$L397)*(Price_Catalogue_Indexation!$O$7:$AS$7=Fichier_de_calcul!$M397)*(Price_Catalogue_Indexation!$A$14:$A$219=Fichier_de_calcul!$O397)*(Price_Catalogue_Indexation!$C$14:$C$219=Fichier_de_calcul!$N397)*(Price_Catalogue_Indexation!$O$14:$AS$219)),0)</f>
        <v>260356.9553</v>
      </c>
      <c r="S397" s="149">
        <f>IFERROR(SUMPRODUCT((Price_Catalogue_Indexation!$O$5:$AS$5=Fichier_de_calcul!S$4)*(Price_Catalogue_Indexation!$O$6:$AS$6=Fichier_de_calcul!$L397)*(Price_Catalogue_Indexation!$O$7:$AS$7=Fichier_de_calcul!$M397)*(Price_Catalogue_Indexation!$A$14:$A$219=Fichier_de_calcul!$O397)*(Price_Catalogue_Indexation!$C$14:$C$219=Fichier_de_calcul!$N397)*(Price_Catalogue_Indexation!$O$14:$AS$219)),0)</f>
        <v>247960.634</v>
      </c>
      <c r="T397" s="150"/>
      <c r="U397" s="149">
        <f>IF(E397="YES",'Autres_hypothèses'!$E$3,0)</f>
        <v>26225.58067</v>
      </c>
      <c r="V397" s="149">
        <f>IF(J397="YES",'Autres_hypothèses'!$E$4,0)</f>
        <v>75000</v>
      </c>
      <c r="W397" s="149"/>
      <c r="X397" s="151">
        <f>S397*Facture_pour_Orange!$K$142+Fichier_de_calcul!Q397*Facture_pour_Orange!$K$144+Fichier_de_calcul!U397*Facture_pour_Orange!$K$172</f>
        <v>-16480.24425</v>
      </c>
      <c r="Y397" s="152"/>
      <c r="Z397" s="151">
        <f t="shared" si="2"/>
        <v>636840.5346</v>
      </c>
      <c r="AA397" s="149">
        <f t="shared" si="3"/>
        <v>114631.2962</v>
      </c>
      <c r="AB397" s="149">
        <f t="shared" si="4"/>
        <v>751471.8308</v>
      </c>
      <c r="AC397" s="150"/>
      <c r="AD397" s="153"/>
      <c r="AE397" s="154"/>
      <c r="AF397" s="155">
        <v>43799.0</v>
      </c>
      <c r="AG397" s="155">
        <v>43678.0</v>
      </c>
      <c r="AH397" s="182"/>
      <c r="AI397" s="155">
        <v>43861.0</v>
      </c>
      <c r="AJ397" s="155">
        <v>43773.0</v>
      </c>
      <c r="AK397" s="178">
        <f t="shared" si="18"/>
        <v>2.933333333</v>
      </c>
      <c r="AL397" s="155">
        <v>43831.0</v>
      </c>
      <c r="AM397" s="162">
        <v>1.0</v>
      </c>
      <c r="AN397" s="155">
        <v>43861.0</v>
      </c>
      <c r="AO397" s="158"/>
      <c r="AP397" s="158"/>
      <c r="AQ397" s="158"/>
      <c r="AR397" s="152"/>
      <c r="AS397" s="152"/>
      <c r="AT397" s="152"/>
      <c r="AU397" s="152"/>
      <c r="AV397" s="152"/>
      <c r="AW397" s="152"/>
      <c r="AX397" s="152"/>
      <c r="AY397" s="152"/>
      <c r="AZ397" s="152"/>
      <c r="BA397" s="152"/>
      <c r="BB397" s="152"/>
      <c r="BC397" s="152"/>
      <c r="BD397" s="152"/>
      <c r="BE397" s="152"/>
      <c r="BF397" s="152"/>
      <c r="BG397" s="152"/>
      <c r="BH397" s="152"/>
      <c r="BI397" s="152"/>
      <c r="BJ397" s="152"/>
      <c r="BK397" s="152"/>
    </row>
    <row r="398" ht="10.5" customHeight="1">
      <c r="A398" s="144">
        <v>394.0</v>
      </c>
      <c r="B398" s="144" t="s">
        <v>1248</v>
      </c>
      <c r="C398" s="144" t="s">
        <v>1249</v>
      </c>
      <c r="D398" s="163" t="s">
        <v>1250</v>
      </c>
      <c r="E398" s="146" t="s">
        <v>0</v>
      </c>
      <c r="F398" s="147"/>
      <c r="G398" s="161" t="s">
        <v>137</v>
      </c>
      <c r="H398" s="149" t="s">
        <v>0</v>
      </c>
      <c r="I398" s="149" t="s">
        <v>138</v>
      </c>
      <c r="J398" s="149" t="s">
        <v>0</v>
      </c>
      <c r="K398" s="149" t="s">
        <v>111</v>
      </c>
      <c r="L398" s="149" t="s">
        <v>38</v>
      </c>
      <c r="M398" s="149" t="s">
        <v>42</v>
      </c>
      <c r="N398" s="149">
        <v>3500.0</v>
      </c>
      <c r="O398" s="149" t="s">
        <v>30</v>
      </c>
      <c r="P398" s="150"/>
      <c r="Q398" s="149">
        <f>IFERROR(SUMPRODUCT((Price_Catalogue_Indexation!$O$5:$AS$5=Fichier_de_calcul!Q$4)*(Price_Catalogue_Indexation!$O$6:$AS$6=Fichier_de_calcul!$L398)*(Price_Catalogue_Indexation!$O$7:$AS$7=Fichier_de_calcul!$M398)*(Price_Catalogue_Indexation!$A$14:$A$219=Fichier_de_calcul!$O398)*(Price_Catalogue_Indexation!$C$14:$C$219=Fichier_de_calcul!$N398)*(Price_Catalogue_Indexation!$O$14:$AS$219)),0)</f>
        <v>43777.60888</v>
      </c>
      <c r="R398" s="149">
        <f>IFERROR(SUMPRODUCT((Price_Catalogue_Indexation!$O$5:$AS$5=Fichier_de_calcul!R$4)*(Price_Catalogue_Indexation!$O$6:$AS$6=Fichier_de_calcul!$L398)*(Price_Catalogue_Indexation!$O$7:$AS$7=Fichier_de_calcul!$M398)*(Price_Catalogue_Indexation!$A$14:$A$219=Fichier_de_calcul!$O398)*(Price_Catalogue_Indexation!$C$14:$C$219=Fichier_de_calcul!$N398)*(Price_Catalogue_Indexation!$O$14:$AS$219)),0)</f>
        <v>260356.9553</v>
      </c>
      <c r="S398" s="149">
        <f>IFERROR(SUMPRODUCT((Price_Catalogue_Indexation!$O$5:$AS$5=Fichier_de_calcul!S$4)*(Price_Catalogue_Indexation!$O$6:$AS$6=Fichier_de_calcul!$L398)*(Price_Catalogue_Indexation!$O$7:$AS$7=Fichier_de_calcul!$M398)*(Price_Catalogue_Indexation!$A$14:$A$219=Fichier_de_calcul!$O398)*(Price_Catalogue_Indexation!$C$14:$C$219=Fichier_de_calcul!$N398)*(Price_Catalogue_Indexation!$O$14:$AS$219)),0)</f>
        <v>247960.634</v>
      </c>
      <c r="T398" s="150"/>
      <c r="U398" s="149">
        <f>IF(E398="YES",'Autres_hypothèses'!$E$3,0)</f>
        <v>26225.58067</v>
      </c>
      <c r="V398" s="149">
        <f>IF(J398="YES",'Autres_hypothèses'!$E$4,0)</f>
        <v>75000</v>
      </c>
      <c r="W398" s="149"/>
      <c r="X398" s="151">
        <f>S398*Facture_pour_Orange!$K$142+Fichier_de_calcul!Q398*Facture_pour_Orange!$K$144+Fichier_de_calcul!U398*Facture_pour_Orange!$K$172</f>
        <v>-16480.24425</v>
      </c>
      <c r="Y398" s="152"/>
      <c r="Z398" s="151">
        <f t="shared" si="2"/>
        <v>636840.5346</v>
      </c>
      <c r="AA398" s="149">
        <f t="shared" si="3"/>
        <v>114631.2962</v>
      </c>
      <c r="AB398" s="149">
        <f t="shared" si="4"/>
        <v>751471.8308</v>
      </c>
      <c r="AC398" s="150"/>
      <c r="AD398" s="153"/>
      <c r="AE398" s="154"/>
      <c r="AF398" s="155"/>
      <c r="AG398" s="155">
        <v>43678.0</v>
      </c>
      <c r="AH398" s="177"/>
      <c r="AI398" s="155">
        <v>43890.0</v>
      </c>
      <c r="AJ398" s="155">
        <v>43868.0</v>
      </c>
      <c r="AK398" s="169">
        <v>1.0</v>
      </c>
      <c r="AL398" s="155">
        <v>44072.0</v>
      </c>
      <c r="AM398" s="162">
        <f>(AN398-AL398)/30</f>
        <v>0.06666666667</v>
      </c>
      <c r="AN398" s="155">
        <v>44074.0</v>
      </c>
      <c r="AO398" s="158"/>
      <c r="AP398" s="158"/>
      <c r="AQ398" s="158"/>
      <c r="AR398" s="152"/>
      <c r="AS398" s="152"/>
      <c r="AT398" s="152"/>
      <c r="AU398" s="152"/>
      <c r="AV398" s="152"/>
      <c r="AW398" s="152"/>
      <c r="AX398" s="152"/>
      <c r="AY398" s="152"/>
      <c r="AZ398" s="152"/>
      <c r="BA398" s="152"/>
      <c r="BB398" s="152"/>
      <c r="BC398" s="152"/>
      <c r="BD398" s="152"/>
      <c r="BE398" s="152"/>
      <c r="BF398" s="152"/>
      <c r="BG398" s="152"/>
      <c r="BH398" s="152"/>
      <c r="BI398" s="152"/>
      <c r="BJ398" s="152"/>
      <c r="BK398" s="152"/>
    </row>
    <row r="399" ht="10.5" customHeight="1">
      <c r="A399" s="144">
        <v>395.0</v>
      </c>
      <c r="B399" s="144" t="s">
        <v>1251</v>
      </c>
      <c r="C399" s="144" t="s">
        <v>1252</v>
      </c>
      <c r="D399" s="159" t="s">
        <v>1253</v>
      </c>
      <c r="E399" s="146" t="s">
        <v>0</v>
      </c>
      <c r="F399" s="147"/>
      <c r="G399" s="161" t="s">
        <v>137</v>
      </c>
      <c r="H399" s="149" t="s">
        <v>0</v>
      </c>
      <c r="I399" s="149" t="s">
        <v>138</v>
      </c>
      <c r="J399" s="149" t="s">
        <v>0</v>
      </c>
      <c r="K399" s="149" t="s">
        <v>111</v>
      </c>
      <c r="L399" s="149" t="s">
        <v>13</v>
      </c>
      <c r="M399" s="149" t="s">
        <v>42</v>
      </c>
      <c r="N399" s="149">
        <v>3500.0</v>
      </c>
      <c r="O399" s="149" t="s">
        <v>30</v>
      </c>
      <c r="P399" s="150"/>
      <c r="Q399" s="149">
        <f>IFERROR(SUMPRODUCT((Price_Catalogue_Indexation!$O$5:$AS$5=Fichier_de_calcul!Q$4)*(Price_Catalogue_Indexation!$O$6:$AS$6=Fichier_de_calcul!$L399)*(Price_Catalogue_Indexation!$O$7:$AS$7=Fichier_de_calcul!$M399)*(Price_Catalogue_Indexation!$A$14:$A$219=Fichier_de_calcul!$O399)*(Price_Catalogue_Indexation!$C$14:$C$219=Fichier_de_calcul!$N399)*(Price_Catalogue_Indexation!$O$14:$AS$219)),0)</f>
        <v>43777.60888</v>
      </c>
      <c r="R399" s="149">
        <f>IFERROR(SUMPRODUCT((Price_Catalogue_Indexation!$O$5:$AS$5=Fichier_de_calcul!R$4)*(Price_Catalogue_Indexation!$O$6:$AS$6=Fichier_de_calcul!$L399)*(Price_Catalogue_Indexation!$O$7:$AS$7=Fichier_de_calcul!$M399)*(Price_Catalogue_Indexation!$A$14:$A$219=Fichier_de_calcul!$O399)*(Price_Catalogue_Indexation!$C$14:$C$219=Fichier_de_calcul!$N399)*(Price_Catalogue_Indexation!$O$14:$AS$219)),0)</f>
        <v>260356.9553</v>
      </c>
      <c r="S399" s="149">
        <f>IFERROR(SUMPRODUCT((Price_Catalogue_Indexation!$O$5:$AS$5=Fichier_de_calcul!S$4)*(Price_Catalogue_Indexation!$O$6:$AS$6=Fichier_de_calcul!$L399)*(Price_Catalogue_Indexation!$O$7:$AS$7=Fichier_de_calcul!$M399)*(Price_Catalogue_Indexation!$A$14:$A$219=Fichier_de_calcul!$O399)*(Price_Catalogue_Indexation!$C$14:$C$219=Fichier_de_calcul!$N399)*(Price_Catalogue_Indexation!$O$14:$AS$219)),0)</f>
        <v>247960.634</v>
      </c>
      <c r="T399" s="150"/>
      <c r="U399" s="149">
        <f>IF(E399="YES",'Autres_hypothèses'!$E$3,0)</f>
        <v>26225.58067</v>
      </c>
      <c r="V399" s="149">
        <f>IF(J399="YES",'Autres_hypothèses'!$E$4,0)</f>
        <v>75000</v>
      </c>
      <c r="W399" s="149"/>
      <c r="X399" s="151">
        <f>S399*Facture_pour_Orange!$K$142+Fichier_de_calcul!Q399*Facture_pour_Orange!$K$144+Fichier_de_calcul!U399*Facture_pour_Orange!$K$172</f>
        <v>-16480.24425</v>
      </c>
      <c r="Y399" s="152"/>
      <c r="Z399" s="151">
        <f t="shared" si="2"/>
        <v>636840.5346</v>
      </c>
      <c r="AA399" s="149">
        <f t="shared" si="3"/>
        <v>114631.2962</v>
      </c>
      <c r="AB399" s="149">
        <f t="shared" si="4"/>
        <v>751471.8308</v>
      </c>
      <c r="AC399" s="150"/>
      <c r="AD399" s="153"/>
      <c r="AE399" s="154"/>
      <c r="AF399" s="155"/>
      <c r="AG399" s="155">
        <v>43678.0</v>
      </c>
      <c r="AH399" s="161"/>
      <c r="AI399" s="155">
        <v>43861.0</v>
      </c>
      <c r="AJ399" s="155">
        <v>43840.0</v>
      </c>
      <c r="AK399" s="169">
        <f>(AI399-AJ399)/30</f>
        <v>0.7</v>
      </c>
      <c r="AL399" s="155">
        <v>43862.0</v>
      </c>
      <c r="AM399" s="162">
        <v>1.0</v>
      </c>
      <c r="AN399" s="155">
        <v>43890.0</v>
      </c>
      <c r="AO399" s="158"/>
      <c r="AP399" s="158"/>
      <c r="AQ399" s="158"/>
      <c r="AR399" s="152"/>
      <c r="AS399" s="152"/>
      <c r="AT399" s="152"/>
      <c r="AU399" s="152"/>
      <c r="AV399" s="152"/>
      <c r="AW399" s="152"/>
      <c r="AX399" s="152"/>
      <c r="AY399" s="152"/>
      <c r="AZ399" s="152"/>
      <c r="BA399" s="152"/>
      <c r="BB399" s="152"/>
      <c r="BC399" s="152"/>
      <c r="BD399" s="152"/>
      <c r="BE399" s="152"/>
      <c r="BF399" s="152"/>
      <c r="BG399" s="152"/>
      <c r="BH399" s="152"/>
      <c r="BI399" s="152"/>
      <c r="BJ399" s="152"/>
      <c r="BK399" s="152"/>
    </row>
    <row r="400" ht="10.5" customHeight="1">
      <c r="A400" s="144">
        <v>396.0</v>
      </c>
      <c r="B400" s="144" t="s">
        <v>1254</v>
      </c>
      <c r="C400" s="144" t="s">
        <v>1255</v>
      </c>
      <c r="D400" s="145" t="s">
        <v>1256</v>
      </c>
      <c r="E400" s="146" t="s">
        <v>0</v>
      </c>
      <c r="F400" s="147"/>
      <c r="G400" s="161" t="s">
        <v>137</v>
      </c>
      <c r="H400" s="149" t="s">
        <v>0</v>
      </c>
      <c r="I400" s="149" t="s">
        <v>138</v>
      </c>
      <c r="J400" s="149" t="s">
        <v>0</v>
      </c>
      <c r="K400" s="149" t="s">
        <v>111</v>
      </c>
      <c r="L400" s="149" t="s">
        <v>38</v>
      </c>
      <c r="M400" s="149" t="s">
        <v>42</v>
      </c>
      <c r="N400" s="149">
        <v>3500.0</v>
      </c>
      <c r="O400" s="149" t="s">
        <v>30</v>
      </c>
      <c r="P400" s="150"/>
      <c r="Q400" s="149">
        <f>IFERROR(SUMPRODUCT((Price_Catalogue_Indexation!$O$5:$AS$5=Fichier_de_calcul!Q$4)*(Price_Catalogue_Indexation!$O$6:$AS$6=Fichier_de_calcul!$L400)*(Price_Catalogue_Indexation!$O$7:$AS$7=Fichier_de_calcul!$M400)*(Price_Catalogue_Indexation!$A$14:$A$219=Fichier_de_calcul!$O400)*(Price_Catalogue_Indexation!$C$14:$C$219=Fichier_de_calcul!$N400)*(Price_Catalogue_Indexation!$O$14:$AS$219)),0)</f>
        <v>43777.60888</v>
      </c>
      <c r="R400" s="149">
        <f>IFERROR(SUMPRODUCT((Price_Catalogue_Indexation!$O$5:$AS$5=Fichier_de_calcul!R$4)*(Price_Catalogue_Indexation!$O$6:$AS$6=Fichier_de_calcul!$L400)*(Price_Catalogue_Indexation!$O$7:$AS$7=Fichier_de_calcul!$M400)*(Price_Catalogue_Indexation!$A$14:$A$219=Fichier_de_calcul!$O400)*(Price_Catalogue_Indexation!$C$14:$C$219=Fichier_de_calcul!$N400)*(Price_Catalogue_Indexation!$O$14:$AS$219)),0)</f>
        <v>260356.9553</v>
      </c>
      <c r="S400" s="149">
        <f>IFERROR(SUMPRODUCT((Price_Catalogue_Indexation!$O$5:$AS$5=Fichier_de_calcul!S$4)*(Price_Catalogue_Indexation!$O$6:$AS$6=Fichier_de_calcul!$L400)*(Price_Catalogue_Indexation!$O$7:$AS$7=Fichier_de_calcul!$M400)*(Price_Catalogue_Indexation!$A$14:$A$219=Fichier_de_calcul!$O400)*(Price_Catalogue_Indexation!$C$14:$C$219=Fichier_de_calcul!$N400)*(Price_Catalogue_Indexation!$O$14:$AS$219)),0)</f>
        <v>247960.634</v>
      </c>
      <c r="T400" s="150"/>
      <c r="U400" s="149">
        <f>IF(E400="YES",'Autres_hypothèses'!$E$3,0)</f>
        <v>26225.58067</v>
      </c>
      <c r="V400" s="149">
        <f>IF(J400="YES",'Autres_hypothèses'!$E$4,0)</f>
        <v>75000</v>
      </c>
      <c r="W400" s="149"/>
      <c r="X400" s="151">
        <f>S400*Facture_pour_Orange!$K$142+Fichier_de_calcul!Q400*Facture_pour_Orange!$K$144+Fichier_de_calcul!U400*Facture_pour_Orange!$K$172</f>
        <v>-16480.24425</v>
      </c>
      <c r="Y400" s="152"/>
      <c r="Z400" s="151">
        <f t="shared" si="2"/>
        <v>636840.5346</v>
      </c>
      <c r="AA400" s="149">
        <f t="shared" si="3"/>
        <v>114631.2962</v>
      </c>
      <c r="AB400" s="149">
        <f t="shared" si="4"/>
        <v>751471.8308</v>
      </c>
      <c r="AC400" s="150"/>
      <c r="AD400" s="153">
        <v>0.0</v>
      </c>
      <c r="AE400" s="154"/>
      <c r="AF400" s="155"/>
      <c r="AG400" s="155"/>
      <c r="AH400" s="161"/>
      <c r="AI400" s="155">
        <v>43890.0</v>
      </c>
      <c r="AJ400" s="155">
        <v>43872.0</v>
      </c>
      <c r="AK400" s="169">
        <v>1.0</v>
      </c>
      <c r="AL400" s="155">
        <v>43862.0</v>
      </c>
      <c r="AM400" s="162">
        <v>1.0</v>
      </c>
      <c r="AN400" s="155">
        <v>43890.0</v>
      </c>
      <c r="AO400" s="158"/>
      <c r="AP400" s="158"/>
      <c r="AQ400" s="158"/>
      <c r="AR400" s="152"/>
      <c r="AS400" s="152"/>
      <c r="AT400" s="152"/>
      <c r="AU400" s="152"/>
      <c r="AV400" s="152"/>
      <c r="AW400" s="152"/>
      <c r="AX400" s="152"/>
      <c r="AY400" s="152"/>
      <c r="AZ400" s="152"/>
      <c r="BA400" s="152"/>
      <c r="BB400" s="152"/>
      <c r="BC400" s="152"/>
      <c r="BD400" s="152"/>
      <c r="BE400" s="152"/>
      <c r="BF400" s="152"/>
      <c r="BG400" s="152"/>
      <c r="BH400" s="152"/>
      <c r="BI400" s="152"/>
      <c r="BJ400" s="152"/>
      <c r="BK400" s="152"/>
    </row>
    <row r="401" ht="10.5" customHeight="1">
      <c r="A401" s="144">
        <v>397.0</v>
      </c>
      <c r="B401" s="144" t="s">
        <v>1257</v>
      </c>
      <c r="C401" s="144" t="s">
        <v>1258</v>
      </c>
      <c r="D401" s="159" t="s">
        <v>1259</v>
      </c>
      <c r="E401" s="146" t="s">
        <v>0</v>
      </c>
      <c r="F401" s="147"/>
      <c r="G401" s="161" t="s">
        <v>137</v>
      </c>
      <c r="H401" s="149" t="s">
        <v>0</v>
      </c>
      <c r="I401" s="149" t="s">
        <v>138</v>
      </c>
      <c r="J401" s="149" t="s">
        <v>0</v>
      </c>
      <c r="K401" s="149" t="s">
        <v>111</v>
      </c>
      <c r="L401" s="149" t="s">
        <v>38</v>
      </c>
      <c r="M401" s="149" t="s">
        <v>42</v>
      </c>
      <c r="N401" s="149">
        <v>3500.0</v>
      </c>
      <c r="O401" s="149" t="s">
        <v>30</v>
      </c>
      <c r="P401" s="150"/>
      <c r="Q401" s="149">
        <f>IFERROR(SUMPRODUCT((Price_Catalogue_Indexation!$O$5:$AS$5=Fichier_de_calcul!Q$4)*(Price_Catalogue_Indexation!$O$6:$AS$6=Fichier_de_calcul!$L401)*(Price_Catalogue_Indexation!$O$7:$AS$7=Fichier_de_calcul!$M401)*(Price_Catalogue_Indexation!$A$14:$A$219=Fichier_de_calcul!$O401)*(Price_Catalogue_Indexation!$C$14:$C$219=Fichier_de_calcul!$N401)*(Price_Catalogue_Indexation!$O$14:$AS$219)),0)</f>
        <v>43777.60888</v>
      </c>
      <c r="R401" s="149">
        <f>IFERROR(SUMPRODUCT((Price_Catalogue_Indexation!$O$5:$AS$5=Fichier_de_calcul!R$4)*(Price_Catalogue_Indexation!$O$6:$AS$6=Fichier_de_calcul!$L401)*(Price_Catalogue_Indexation!$O$7:$AS$7=Fichier_de_calcul!$M401)*(Price_Catalogue_Indexation!$A$14:$A$219=Fichier_de_calcul!$O401)*(Price_Catalogue_Indexation!$C$14:$C$219=Fichier_de_calcul!$N401)*(Price_Catalogue_Indexation!$O$14:$AS$219)),0)</f>
        <v>260356.9553</v>
      </c>
      <c r="S401" s="149">
        <f>IFERROR(SUMPRODUCT((Price_Catalogue_Indexation!$O$5:$AS$5=Fichier_de_calcul!S$4)*(Price_Catalogue_Indexation!$O$6:$AS$6=Fichier_de_calcul!$L401)*(Price_Catalogue_Indexation!$O$7:$AS$7=Fichier_de_calcul!$M401)*(Price_Catalogue_Indexation!$A$14:$A$219=Fichier_de_calcul!$O401)*(Price_Catalogue_Indexation!$C$14:$C$219=Fichier_de_calcul!$N401)*(Price_Catalogue_Indexation!$O$14:$AS$219)),0)</f>
        <v>247960.634</v>
      </c>
      <c r="T401" s="150"/>
      <c r="U401" s="149">
        <f>IF(E401="YES",'Autres_hypothèses'!$E$3,0)</f>
        <v>26225.58067</v>
      </c>
      <c r="V401" s="149">
        <f>IF(J401="YES",'Autres_hypothèses'!$E$4,0)</f>
        <v>75000</v>
      </c>
      <c r="W401" s="149"/>
      <c r="X401" s="151">
        <f>S401*Facture_pour_Orange!$K$142+Fichier_de_calcul!Q401*Facture_pour_Orange!$K$144+Fichier_de_calcul!U401*Facture_pour_Orange!$K$172</f>
        <v>-16480.24425</v>
      </c>
      <c r="Y401" s="152"/>
      <c r="Z401" s="151">
        <f t="shared" si="2"/>
        <v>636840.5346</v>
      </c>
      <c r="AA401" s="149">
        <f t="shared" si="3"/>
        <v>114631.2962</v>
      </c>
      <c r="AB401" s="149">
        <f t="shared" si="4"/>
        <v>751471.8308</v>
      </c>
      <c r="AC401" s="150"/>
      <c r="AD401" s="153"/>
      <c r="AE401" s="154"/>
      <c r="AF401" s="155"/>
      <c r="AG401" s="155">
        <v>43678.0</v>
      </c>
      <c r="AH401" s="175"/>
      <c r="AI401" s="155"/>
      <c r="AJ401" s="155"/>
      <c r="AK401" s="176"/>
      <c r="AL401" s="155"/>
      <c r="AM401" s="162">
        <v>1.0</v>
      </c>
      <c r="AN401" s="155">
        <v>43830.0</v>
      </c>
      <c r="AO401" s="158"/>
      <c r="AP401" s="158"/>
      <c r="AQ401" s="158"/>
      <c r="AR401" s="152"/>
      <c r="AS401" s="152"/>
      <c r="AT401" s="152"/>
      <c r="AU401" s="152"/>
      <c r="AV401" s="152"/>
      <c r="AW401" s="152"/>
      <c r="AX401" s="152"/>
      <c r="AY401" s="152"/>
      <c r="AZ401" s="152"/>
      <c r="BA401" s="152"/>
      <c r="BB401" s="152"/>
      <c r="BC401" s="152"/>
      <c r="BD401" s="152"/>
      <c r="BE401" s="152"/>
      <c r="BF401" s="152"/>
      <c r="BG401" s="152"/>
      <c r="BH401" s="152"/>
      <c r="BI401" s="152"/>
      <c r="BJ401" s="152"/>
      <c r="BK401" s="152"/>
    </row>
    <row r="402" ht="10.5" customHeight="1">
      <c r="A402" s="144">
        <v>398.0</v>
      </c>
      <c r="B402" s="144" t="s">
        <v>1260</v>
      </c>
      <c r="C402" s="144" t="s">
        <v>1261</v>
      </c>
      <c r="D402" s="159" t="s">
        <v>1262</v>
      </c>
      <c r="E402" s="146" t="s">
        <v>0</v>
      </c>
      <c r="F402" s="147"/>
      <c r="G402" s="149" t="s">
        <v>102</v>
      </c>
      <c r="H402" s="149"/>
      <c r="I402" s="149" t="s">
        <v>138</v>
      </c>
      <c r="J402" s="149" t="s">
        <v>0</v>
      </c>
      <c r="K402" s="149" t="s">
        <v>111</v>
      </c>
      <c r="L402" s="149" t="s">
        <v>38</v>
      </c>
      <c r="M402" s="149" t="s">
        <v>42</v>
      </c>
      <c r="N402" s="149">
        <v>3000.0</v>
      </c>
      <c r="O402" s="149" t="s">
        <v>30</v>
      </c>
      <c r="P402" s="150"/>
      <c r="Q402" s="149">
        <f>IFERROR(SUMPRODUCT((Price_Catalogue_Indexation!$O$5:$AS$5=Fichier_de_calcul!Q$4)*(Price_Catalogue_Indexation!$O$6:$AS$6=Fichier_de_calcul!$L402)*(Price_Catalogue_Indexation!$O$7:$AS$7=Fichier_de_calcul!$M402)*(Price_Catalogue_Indexation!$A$14:$A$219=Fichier_de_calcul!$O402)*(Price_Catalogue_Indexation!$C$14:$C$219=Fichier_de_calcul!$N402)*(Price_Catalogue_Indexation!$O$14:$AS$219)),0)</f>
        <v>43712.60131</v>
      </c>
      <c r="R402" s="149">
        <f>IFERROR(SUMPRODUCT((Price_Catalogue_Indexation!$O$5:$AS$5=Fichier_de_calcul!R$4)*(Price_Catalogue_Indexation!$O$6:$AS$6=Fichier_de_calcul!$L402)*(Price_Catalogue_Indexation!$O$7:$AS$7=Fichier_de_calcul!$M402)*(Price_Catalogue_Indexation!$A$14:$A$219=Fichier_de_calcul!$O402)*(Price_Catalogue_Indexation!$C$14:$C$219=Fichier_de_calcul!$N402)*(Price_Catalogue_Indexation!$O$14:$AS$219)),0)</f>
        <v>225810.1148</v>
      </c>
      <c r="S402" s="149">
        <f>IFERROR(SUMPRODUCT((Price_Catalogue_Indexation!$O$5:$AS$5=Fichier_de_calcul!S$4)*(Price_Catalogue_Indexation!$O$6:$AS$6=Fichier_de_calcul!$L402)*(Price_Catalogue_Indexation!$O$7:$AS$7=Fichier_de_calcul!$M402)*(Price_Catalogue_Indexation!$A$14:$A$219=Fichier_de_calcul!$O402)*(Price_Catalogue_Indexation!$C$14:$C$219=Fichier_de_calcul!$N402)*(Price_Catalogue_Indexation!$O$14:$AS$219)),0)</f>
        <v>244625.3379</v>
      </c>
      <c r="T402" s="150"/>
      <c r="U402" s="149">
        <f>IF(E402="YES",'Autres_hypothèses'!$E$3,0)</f>
        <v>26225.58067</v>
      </c>
      <c r="V402" s="149">
        <f>IF(J402="YES",'Autres_hypothèses'!$E$4,0)</f>
        <v>75000</v>
      </c>
      <c r="W402" s="149">
        <f t="shared" ref="W402:W404" si="19">-47*655.957</f>
        <v>-30829.979</v>
      </c>
      <c r="X402" s="151">
        <f>S402*Facture_pour_Orange!$K$142+Fichier_de_calcul!Q402*Facture_pour_Orange!$K$144+Fichier_de_calcul!U402*Facture_pour_Orange!$K$172</f>
        <v>-16433.88978</v>
      </c>
      <c r="Y402" s="152"/>
      <c r="Z402" s="151">
        <f t="shared" si="2"/>
        <v>568109.7659</v>
      </c>
      <c r="AA402" s="149">
        <f t="shared" si="3"/>
        <v>102259.7579</v>
      </c>
      <c r="AB402" s="149">
        <f t="shared" si="4"/>
        <v>670369.5238</v>
      </c>
      <c r="AC402" s="150"/>
      <c r="AD402" s="153"/>
      <c r="AE402" s="154"/>
      <c r="AF402" s="155">
        <v>43769.0</v>
      </c>
      <c r="AG402" s="155"/>
      <c r="AH402" s="161"/>
      <c r="AI402" s="155"/>
      <c r="AJ402" s="155"/>
      <c r="AK402" s="169"/>
      <c r="AL402" s="155">
        <v>43678.0</v>
      </c>
      <c r="AM402" s="162">
        <v>1.0</v>
      </c>
      <c r="AN402" s="155"/>
      <c r="AO402" s="158"/>
      <c r="AP402" s="158"/>
      <c r="AQ402" s="158"/>
      <c r="AR402" s="152"/>
      <c r="AS402" s="152"/>
      <c r="AT402" s="152"/>
      <c r="AU402" s="152"/>
      <c r="AV402" s="152"/>
      <c r="AW402" s="152"/>
      <c r="AX402" s="152"/>
      <c r="AY402" s="152"/>
      <c r="AZ402" s="152"/>
      <c r="BA402" s="152"/>
      <c r="BB402" s="152"/>
      <c r="BC402" s="152"/>
      <c r="BD402" s="152"/>
      <c r="BE402" s="152"/>
      <c r="BF402" s="152"/>
      <c r="BG402" s="152"/>
      <c r="BH402" s="152"/>
      <c r="BI402" s="152"/>
      <c r="BJ402" s="152"/>
      <c r="BK402" s="152"/>
    </row>
    <row r="403" ht="10.5" customHeight="1">
      <c r="A403" s="144">
        <v>399.0</v>
      </c>
      <c r="B403" s="144" t="s">
        <v>1263</v>
      </c>
      <c r="C403" s="144" t="s">
        <v>1264</v>
      </c>
      <c r="D403" s="145" t="s">
        <v>1265</v>
      </c>
      <c r="E403" s="146" t="s">
        <v>0</v>
      </c>
      <c r="F403" s="147"/>
      <c r="G403" s="149" t="s">
        <v>102</v>
      </c>
      <c r="H403" s="149"/>
      <c r="I403" s="149" t="s">
        <v>138</v>
      </c>
      <c r="J403" s="149" t="s">
        <v>0</v>
      </c>
      <c r="K403" s="149" t="s">
        <v>111</v>
      </c>
      <c r="L403" s="149" t="s">
        <v>38</v>
      </c>
      <c r="M403" s="149" t="s">
        <v>42</v>
      </c>
      <c r="N403" s="149">
        <v>1500.0</v>
      </c>
      <c r="O403" s="149" t="s">
        <v>30</v>
      </c>
      <c r="P403" s="150"/>
      <c r="Q403" s="149">
        <f>IFERROR(SUMPRODUCT((Price_Catalogue_Indexation!$O$5:$AS$5=Fichier_de_calcul!Q$4)*(Price_Catalogue_Indexation!$O$6:$AS$6=Fichier_de_calcul!$L403)*(Price_Catalogue_Indexation!$O$7:$AS$7=Fichier_de_calcul!$M403)*(Price_Catalogue_Indexation!$A$14:$A$219=Fichier_de_calcul!$O403)*(Price_Catalogue_Indexation!$C$14:$C$219=Fichier_de_calcul!$N403)*(Price_Catalogue_Indexation!$O$14:$AS$219)),0)</f>
        <v>43488.68451</v>
      </c>
      <c r="R403" s="149">
        <f>IFERROR(SUMPRODUCT((Price_Catalogue_Indexation!$O$5:$AS$5=Fichier_de_calcul!R$4)*(Price_Catalogue_Indexation!$O$6:$AS$6=Fichier_de_calcul!$L403)*(Price_Catalogue_Indexation!$O$7:$AS$7=Fichier_de_calcul!$M403)*(Price_Catalogue_Indexation!$A$14:$A$219=Fichier_de_calcul!$O403)*(Price_Catalogue_Indexation!$C$14:$C$219=Fichier_de_calcul!$N403)*(Price_Catalogue_Indexation!$O$14:$AS$219)),0)</f>
        <v>122153.2085</v>
      </c>
      <c r="S403" s="149">
        <f>IFERROR(SUMPRODUCT((Price_Catalogue_Indexation!$O$5:$AS$5=Fichier_de_calcul!S$4)*(Price_Catalogue_Indexation!$O$6:$AS$6=Fichier_de_calcul!$L403)*(Price_Catalogue_Indexation!$O$7:$AS$7=Fichier_de_calcul!$M403)*(Price_Catalogue_Indexation!$A$14:$A$219=Fichier_de_calcul!$O403)*(Price_Catalogue_Indexation!$C$14:$C$219=Fichier_de_calcul!$N403)*(Price_Catalogue_Indexation!$O$14:$AS$219)),0)</f>
        <v>221752.3697</v>
      </c>
      <c r="T403" s="150"/>
      <c r="U403" s="149">
        <f>IF(E403="YES",'Autres_hypothèses'!$E$3,0)</f>
        <v>26225.58067</v>
      </c>
      <c r="V403" s="149">
        <f>IF(J403="YES",'Autres_hypothèses'!$E$4,0)</f>
        <v>75000</v>
      </c>
      <c r="W403" s="149">
        <f t="shared" si="19"/>
        <v>-30829.979</v>
      </c>
      <c r="X403" s="151">
        <f>S403*Facture_pour_Orange!$K$142+Fichier_de_calcul!Q403*Facture_pour_Orange!$K$144+Fichier_de_calcul!U403*Facture_pour_Orange!$K$172</f>
        <v>-16160.37673</v>
      </c>
      <c r="Y403" s="152"/>
      <c r="Z403" s="151">
        <f t="shared" si="2"/>
        <v>441629.4877</v>
      </c>
      <c r="AA403" s="149">
        <f t="shared" si="3"/>
        <v>79493.30778</v>
      </c>
      <c r="AB403" s="149">
        <f t="shared" si="4"/>
        <v>521122.7954</v>
      </c>
      <c r="AC403" s="150"/>
      <c r="AD403" s="153"/>
      <c r="AE403" s="154"/>
      <c r="AF403" s="155">
        <v>43769.0</v>
      </c>
      <c r="AG403" s="155"/>
      <c r="AH403" s="161"/>
      <c r="AI403" s="155"/>
      <c r="AJ403" s="155"/>
      <c r="AK403" s="169"/>
      <c r="AL403" s="155">
        <v>43678.0</v>
      </c>
      <c r="AM403" s="162">
        <v>1.0</v>
      </c>
      <c r="AN403" s="155"/>
      <c r="AO403" s="158"/>
      <c r="AP403" s="158"/>
      <c r="AQ403" s="158"/>
      <c r="AR403" s="152"/>
      <c r="AS403" s="152"/>
      <c r="AT403" s="152"/>
      <c r="AU403" s="152"/>
      <c r="AV403" s="152"/>
      <c r="AW403" s="152"/>
      <c r="AX403" s="152"/>
      <c r="AY403" s="152"/>
      <c r="AZ403" s="152"/>
      <c r="BA403" s="152"/>
      <c r="BB403" s="152"/>
      <c r="BC403" s="152"/>
      <c r="BD403" s="152"/>
      <c r="BE403" s="152"/>
      <c r="BF403" s="152"/>
      <c r="BG403" s="152"/>
      <c r="BH403" s="152"/>
      <c r="BI403" s="152"/>
      <c r="BJ403" s="152"/>
      <c r="BK403" s="152"/>
    </row>
    <row r="404" ht="10.5" customHeight="1">
      <c r="A404" s="144">
        <v>400.0</v>
      </c>
      <c r="B404" s="144" t="s">
        <v>1266</v>
      </c>
      <c r="C404" s="144" t="s">
        <v>1267</v>
      </c>
      <c r="D404" s="159" t="s">
        <v>1268</v>
      </c>
      <c r="E404" s="146" t="s">
        <v>0</v>
      </c>
      <c r="F404" s="147"/>
      <c r="G404" s="149" t="s">
        <v>102</v>
      </c>
      <c r="H404" s="149"/>
      <c r="I404" s="149" t="s">
        <v>138</v>
      </c>
      <c r="J404" s="149" t="s">
        <v>0</v>
      </c>
      <c r="K404" s="149" t="s">
        <v>111</v>
      </c>
      <c r="L404" s="149" t="s">
        <v>38</v>
      </c>
      <c r="M404" s="149" t="s">
        <v>42</v>
      </c>
      <c r="N404" s="149">
        <v>1500.0</v>
      </c>
      <c r="O404" s="149" t="s">
        <v>30</v>
      </c>
      <c r="P404" s="150"/>
      <c r="Q404" s="149">
        <f>IFERROR(SUMPRODUCT((Price_Catalogue_Indexation!$O$5:$AS$5=Fichier_de_calcul!Q$4)*(Price_Catalogue_Indexation!$O$6:$AS$6=Fichier_de_calcul!$L404)*(Price_Catalogue_Indexation!$O$7:$AS$7=Fichier_de_calcul!$M404)*(Price_Catalogue_Indexation!$A$14:$A$219=Fichier_de_calcul!$O404)*(Price_Catalogue_Indexation!$C$14:$C$219=Fichier_de_calcul!$N404)*(Price_Catalogue_Indexation!$O$14:$AS$219)),0)</f>
        <v>43488.68451</v>
      </c>
      <c r="R404" s="149">
        <f>IFERROR(SUMPRODUCT((Price_Catalogue_Indexation!$O$5:$AS$5=Fichier_de_calcul!R$4)*(Price_Catalogue_Indexation!$O$6:$AS$6=Fichier_de_calcul!$L404)*(Price_Catalogue_Indexation!$O$7:$AS$7=Fichier_de_calcul!$M404)*(Price_Catalogue_Indexation!$A$14:$A$219=Fichier_de_calcul!$O404)*(Price_Catalogue_Indexation!$C$14:$C$219=Fichier_de_calcul!$N404)*(Price_Catalogue_Indexation!$O$14:$AS$219)),0)</f>
        <v>122153.2085</v>
      </c>
      <c r="S404" s="149">
        <f>IFERROR(SUMPRODUCT((Price_Catalogue_Indexation!$O$5:$AS$5=Fichier_de_calcul!S$4)*(Price_Catalogue_Indexation!$O$6:$AS$6=Fichier_de_calcul!$L404)*(Price_Catalogue_Indexation!$O$7:$AS$7=Fichier_de_calcul!$M404)*(Price_Catalogue_Indexation!$A$14:$A$219=Fichier_de_calcul!$O404)*(Price_Catalogue_Indexation!$C$14:$C$219=Fichier_de_calcul!$N404)*(Price_Catalogue_Indexation!$O$14:$AS$219)),0)</f>
        <v>221752.3697</v>
      </c>
      <c r="T404" s="150"/>
      <c r="U404" s="149">
        <f>IF(E404="YES",'Autres_hypothèses'!$E$3,0)</f>
        <v>26225.58067</v>
      </c>
      <c r="V404" s="149">
        <f>IF(J404="YES",'Autres_hypothèses'!$E$4,0)</f>
        <v>75000</v>
      </c>
      <c r="W404" s="149">
        <f t="shared" si="19"/>
        <v>-30829.979</v>
      </c>
      <c r="X404" s="151">
        <f>S404*Facture_pour_Orange!$K$142+Fichier_de_calcul!Q404*Facture_pour_Orange!$K$144+Fichier_de_calcul!U404*Facture_pour_Orange!$K$172</f>
        <v>-16160.37673</v>
      </c>
      <c r="Y404" s="152"/>
      <c r="Z404" s="151">
        <f t="shared" si="2"/>
        <v>441629.4877</v>
      </c>
      <c r="AA404" s="149">
        <f t="shared" si="3"/>
        <v>79493.30778</v>
      </c>
      <c r="AB404" s="149">
        <f t="shared" si="4"/>
        <v>521122.7954</v>
      </c>
      <c r="AC404" s="150"/>
      <c r="AD404" s="153"/>
      <c r="AE404" s="154"/>
      <c r="AF404" s="155">
        <v>43769.0</v>
      </c>
      <c r="AG404" s="155"/>
      <c r="AH404" s="161"/>
      <c r="AI404" s="155"/>
      <c r="AJ404" s="155"/>
      <c r="AK404" s="169"/>
      <c r="AL404" s="155">
        <v>43678.0</v>
      </c>
      <c r="AM404" s="162">
        <v>1.0</v>
      </c>
      <c r="AN404" s="155"/>
      <c r="AO404" s="158"/>
      <c r="AP404" s="158"/>
      <c r="AQ404" s="158"/>
      <c r="AR404" s="152"/>
      <c r="AS404" s="152"/>
      <c r="AT404" s="152"/>
      <c r="AU404" s="152"/>
      <c r="AV404" s="152"/>
      <c r="AW404" s="152"/>
      <c r="AX404" s="152"/>
      <c r="AY404" s="152"/>
      <c r="AZ404" s="152"/>
      <c r="BA404" s="152"/>
      <c r="BB404" s="152"/>
      <c r="BC404" s="152"/>
      <c r="BD404" s="152"/>
      <c r="BE404" s="152"/>
      <c r="BF404" s="152"/>
      <c r="BG404" s="152"/>
      <c r="BH404" s="152"/>
      <c r="BI404" s="152"/>
      <c r="BJ404" s="152"/>
      <c r="BK404" s="152"/>
    </row>
    <row r="405" ht="10.5" customHeight="1">
      <c r="A405" s="144">
        <v>401.0</v>
      </c>
      <c r="B405" s="144" t="s">
        <v>1269</v>
      </c>
      <c r="C405" s="144" t="s">
        <v>1270</v>
      </c>
      <c r="D405" s="159" t="s">
        <v>1271</v>
      </c>
      <c r="E405" s="146" t="s">
        <v>0</v>
      </c>
      <c r="F405" s="147"/>
      <c r="G405" s="161" t="s">
        <v>137</v>
      </c>
      <c r="H405" s="149" t="s">
        <v>0</v>
      </c>
      <c r="I405" s="149" t="s">
        <v>138</v>
      </c>
      <c r="J405" s="149" t="s">
        <v>0</v>
      </c>
      <c r="K405" s="149" t="s">
        <v>111</v>
      </c>
      <c r="L405" s="149" t="s">
        <v>38</v>
      </c>
      <c r="M405" s="149" t="s">
        <v>42</v>
      </c>
      <c r="N405" s="149">
        <v>3500.0</v>
      </c>
      <c r="O405" s="149" t="s">
        <v>27</v>
      </c>
      <c r="P405" s="150"/>
      <c r="Q405" s="149">
        <f>IFERROR(SUMPRODUCT((Price_Catalogue_Indexation!$O$5:$AS$5=Fichier_de_calcul!Q$4)*(Price_Catalogue_Indexation!$O$6:$AS$6=Fichier_de_calcul!$L405)*(Price_Catalogue_Indexation!$O$7:$AS$7=Fichier_de_calcul!$M405)*(Price_Catalogue_Indexation!$A$14:$A$219=Fichier_de_calcul!$O405)*(Price_Catalogue_Indexation!$C$14:$C$219=Fichier_de_calcul!$N405)*(Price_Catalogue_Indexation!$O$14:$AS$219)),0)</f>
        <v>43056.18596</v>
      </c>
      <c r="R405" s="149">
        <f>IFERROR(SUMPRODUCT((Price_Catalogue_Indexation!$O$5:$AS$5=Fichier_de_calcul!R$4)*(Price_Catalogue_Indexation!$O$6:$AS$6=Fichier_de_calcul!$L405)*(Price_Catalogue_Indexation!$O$7:$AS$7=Fichier_de_calcul!$M405)*(Price_Catalogue_Indexation!$A$14:$A$219=Fichier_de_calcul!$O405)*(Price_Catalogue_Indexation!$C$14:$C$219=Fichier_de_calcul!$N405)*(Price_Catalogue_Indexation!$O$14:$AS$219)),0)</f>
        <v>259992.2136</v>
      </c>
      <c r="S405" s="149">
        <f>IFERROR(SUMPRODUCT((Price_Catalogue_Indexation!$O$5:$AS$5=Fichier_de_calcul!S$4)*(Price_Catalogue_Indexation!$O$6:$AS$6=Fichier_de_calcul!$L405)*(Price_Catalogue_Indexation!$O$7:$AS$7=Fichier_de_calcul!$M405)*(Price_Catalogue_Indexation!$A$14:$A$219=Fichier_de_calcul!$O405)*(Price_Catalogue_Indexation!$C$14:$C$219=Fichier_de_calcul!$N405)*(Price_Catalogue_Indexation!$O$14:$AS$219)),0)</f>
        <v>182873.6642</v>
      </c>
      <c r="T405" s="150"/>
      <c r="U405" s="149">
        <f>IF(E405="YES",'Autres_hypothèses'!$E$3,0)</f>
        <v>26225.58067</v>
      </c>
      <c r="V405" s="149">
        <f>IF(J405="YES",'Autres_hypothèses'!$E$4,0)</f>
        <v>75000</v>
      </c>
      <c r="W405" s="149"/>
      <c r="X405" s="151">
        <f>S405*Facture_pour_Orange!$K$142+Fichier_de_calcul!Q405*Facture_pour_Orange!$K$144+Fichier_de_calcul!U405*Facture_pour_Orange!$K$172</f>
        <v>-15685.08997</v>
      </c>
      <c r="Y405" s="152"/>
      <c r="Z405" s="151">
        <f t="shared" si="2"/>
        <v>571462.5545</v>
      </c>
      <c r="AA405" s="149">
        <f t="shared" si="3"/>
        <v>102863.2598</v>
      </c>
      <c r="AB405" s="149">
        <f t="shared" si="4"/>
        <v>674325.8143</v>
      </c>
      <c r="AC405" s="150"/>
      <c r="AD405" s="153"/>
      <c r="AE405" s="154"/>
      <c r="AF405" s="155"/>
      <c r="AG405" s="155">
        <v>43742.0</v>
      </c>
      <c r="AH405" s="183">
        <f t="shared" ref="AH405:AH406" si="20">(AN405-AG405)/30</f>
        <v>2.933333333</v>
      </c>
      <c r="AI405" s="155">
        <v>43830.0</v>
      </c>
      <c r="AJ405" s="155">
        <v>43756.0</v>
      </c>
      <c r="AK405" s="170">
        <f t="shared" ref="AK405:AK406" si="21">(AI405-AJ405)/30</f>
        <v>2.466666667</v>
      </c>
      <c r="AL405" s="155">
        <v>43780.0</v>
      </c>
      <c r="AM405" s="162">
        <v>1.0</v>
      </c>
      <c r="AN405" s="155">
        <v>43830.0</v>
      </c>
      <c r="AO405" s="158"/>
      <c r="AP405" s="158"/>
      <c r="AQ405" s="158"/>
      <c r="AR405" s="152"/>
      <c r="AS405" s="152"/>
      <c r="AT405" s="152"/>
      <c r="AU405" s="152"/>
      <c r="AV405" s="152"/>
      <c r="AW405" s="152"/>
      <c r="AX405" s="152"/>
      <c r="AY405" s="152"/>
      <c r="AZ405" s="152"/>
      <c r="BA405" s="152"/>
      <c r="BB405" s="152"/>
      <c r="BC405" s="152"/>
      <c r="BD405" s="152"/>
      <c r="BE405" s="152"/>
      <c r="BF405" s="152"/>
      <c r="BG405" s="152"/>
      <c r="BH405" s="152"/>
      <c r="BI405" s="152"/>
      <c r="BJ405" s="152"/>
      <c r="BK405" s="152"/>
    </row>
    <row r="406" ht="10.5" customHeight="1">
      <c r="A406" s="144">
        <v>402.0</v>
      </c>
      <c r="B406" s="144" t="s">
        <v>1272</v>
      </c>
      <c r="C406" s="144" t="s">
        <v>1273</v>
      </c>
      <c r="D406" s="145" t="s">
        <v>1274</v>
      </c>
      <c r="E406" s="146" t="s">
        <v>0</v>
      </c>
      <c r="F406" s="147"/>
      <c r="G406" s="161" t="s">
        <v>137</v>
      </c>
      <c r="H406" s="149" t="s">
        <v>0</v>
      </c>
      <c r="I406" s="149" t="s">
        <v>138</v>
      </c>
      <c r="J406" s="149" t="s">
        <v>0</v>
      </c>
      <c r="K406" s="149" t="s">
        <v>111</v>
      </c>
      <c r="L406" s="149" t="s">
        <v>38</v>
      </c>
      <c r="M406" s="149" t="s">
        <v>42</v>
      </c>
      <c r="N406" s="149">
        <v>3500.0</v>
      </c>
      <c r="O406" s="149" t="s">
        <v>30</v>
      </c>
      <c r="P406" s="150"/>
      <c r="Q406" s="149">
        <f>IFERROR(SUMPRODUCT((Price_Catalogue_Indexation!$O$5:$AS$5=Fichier_de_calcul!Q$4)*(Price_Catalogue_Indexation!$O$6:$AS$6=Fichier_de_calcul!$L406)*(Price_Catalogue_Indexation!$O$7:$AS$7=Fichier_de_calcul!$M406)*(Price_Catalogue_Indexation!$A$14:$A$219=Fichier_de_calcul!$O406)*(Price_Catalogue_Indexation!$C$14:$C$219=Fichier_de_calcul!$N406)*(Price_Catalogue_Indexation!$O$14:$AS$219)),0)</f>
        <v>43777.60888</v>
      </c>
      <c r="R406" s="149">
        <f>IFERROR(SUMPRODUCT((Price_Catalogue_Indexation!$O$5:$AS$5=Fichier_de_calcul!R$4)*(Price_Catalogue_Indexation!$O$6:$AS$6=Fichier_de_calcul!$L406)*(Price_Catalogue_Indexation!$O$7:$AS$7=Fichier_de_calcul!$M406)*(Price_Catalogue_Indexation!$A$14:$A$219=Fichier_de_calcul!$O406)*(Price_Catalogue_Indexation!$C$14:$C$219=Fichier_de_calcul!$N406)*(Price_Catalogue_Indexation!$O$14:$AS$219)),0)</f>
        <v>260356.9553</v>
      </c>
      <c r="S406" s="149">
        <f>IFERROR(SUMPRODUCT((Price_Catalogue_Indexation!$O$5:$AS$5=Fichier_de_calcul!S$4)*(Price_Catalogue_Indexation!$O$6:$AS$6=Fichier_de_calcul!$L406)*(Price_Catalogue_Indexation!$O$7:$AS$7=Fichier_de_calcul!$M406)*(Price_Catalogue_Indexation!$A$14:$A$219=Fichier_de_calcul!$O406)*(Price_Catalogue_Indexation!$C$14:$C$219=Fichier_de_calcul!$N406)*(Price_Catalogue_Indexation!$O$14:$AS$219)),0)</f>
        <v>247960.634</v>
      </c>
      <c r="T406" s="150"/>
      <c r="U406" s="149">
        <f>IF(E406="YES",'Autres_hypothèses'!$E$3,0)</f>
        <v>26225.58067</v>
      </c>
      <c r="V406" s="149">
        <f>IF(J406="YES",'Autres_hypothèses'!$E$4,0)</f>
        <v>75000</v>
      </c>
      <c r="W406" s="149"/>
      <c r="X406" s="151">
        <f>S406*Facture_pour_Orange!$K$142+Fichier_de_calcul!Q406*Facture_pour_Orange!$K$144+Fichier_de_calcul!U406*Facture_pour_Orange!$K$172</f>
        <v>-16480.24425</v>
      </c>
      <c r="Y406" s="152"/>
      <c r="Z406" s="151">
        <f t="shared" si="2"/>
        <v>636840.5346</v>
      </c>
      <c r="AA406" s="149">
        <f t="shared" si="3"/>
        <v>114631.2962</v>
      </c>
      <c r="AB406" s="149">
        <f t="shared" si="4"/>
        <v>751471.8308</v>
      </c>
      <c r="AC406" s="150"/>
      <c r="AD406" s="153"/>
      <c r="AE406" s="154"/>
      <c r="AF406" s="155"/>
      <c r="AG406" s="155">
        <v>43749.0</v>
      </c>
      <c r="AH406" s="184">
        <f t="shared" si="20"/>
        <v>3.733333333</v>
      </c>
      <c r="AI406" s="155">
        <v>43861.0</v>
      </c>
      <c r="AJ406" s="155">
        <v>43831.0</v>
      </c>
      <c r="AK406" s="169">
        <f t="shared" si="21"/>
        <v>1</v>
      </c>
      <c r="AL406" s="155">
        <v>43831.0</v>
      </c>
      <c r="AM406" s="162">
        <v>1.0</v>
      </c>
      <c r="AN406" s="155">
        <v>43861.0</v>
      </c>
      <c r="AO406" s="158"/>
      <c r="AP406" s="158"/>
      <c r="AQ406" s="158"/>
      <c r="AR406" s="152"/>
      <c r="AS406" s="152"/>
      <c r="AT406" s="152"/>
      <c r="AU406" s="152"/>
      <c r="AV406" s="152"/>
      <c r="AW406" s="152"/>
      <c r="AX406" s="152"/>
      <c r="AY406" s="152"/>
      <c r="AZ406" s="152"/>
      <c r="BA406" s="152"/>
      <c r="BB406" s="152"/>
      <c r="BC406" s="152"/>
      <c r="BD406" s="152"/>
      <c r="BE406" s="152"/>
      <c r="BF406" s="152"/>
      <c r="BG406" s="152"/>
      <c r="BH406" s="152"/>
      <c r="BI406" s="152"/>
      <c r="BJ406" s="152"/>
      <c r="BK406" s="152"/>
    </row>
    <row r="407" ht="10.5" customHeight="1">
      <c r="A407" s="144">
        <v>403.0</v>
      </c>
      <c r="B407" s="144" t="s">
        <v>1275</v>
      </c>
      <c r="C407" s="144" t="s">
        <v>1276</v>
      </c>
      <c r="D407" s="159" t="s">
        <v>1277</v>
      </c>
      <c r="E407" s="146" t="s">
        <v>0</v>
      </c>
      <c r="F407" s="147"/>
      <c r="G407" s="161" t="s">
        <v>137</v>
      </c>
      <c r="H407" s="149" t="s">
        <v>0</v>
      </c>
      <c r="I407" s="149" t="s">
        <v>138</v>
      </c>
      <c r="J407" s="149" t="s">
        <v>0</v>
      </c>
      <c r="K407" s="149" t="s">
        <v>111</v>
      </c>
      <c r="L407" s="149" t="s">
        <v>38</v>
      </c>
      <c r="M407" s="149" t="s">
        <v>42</v>
      </c>
      <c r="N407" s="149">
        <v>3500.0</v>
      </c>
      <c r="O407" s="149" t="s">
        <v>30</v>
      </c>
      <c r="P407" s="150"/>
      <c r="Q407" s="149">
        <f>IFERROR(SUMPRODUCT((Price_Catalogue_Indexation!$O$5:$AS$5=Fichier_de_calcul!Q$4)*(Price_Catalogue_Indexation!$O$6:$AS$6=Fichier_de_calcul!$L407)*(Price_Catalogue_Indexation!$O$7:$AS$7=Fichier_de_calcul!$M407)*(Price_Catalogue_Indexation!$A$14:$A$219=Fichier_de_calcul!$O407)*(Price_Catalogue_Indexation!$C$14:$C$219=Fichier_de_calcul!$N407)*(Price_Catalogue_Indexation!$O$14:$AS$219)),0)</f>
        <v>43777.60888</v>
      </c>
      <c r="R407" s="149">
        <f>IFERROR(SUMPRODUCT((Price_Catalogue_Indexation!$O$5:$AS$5=Fichier_de_calcul!R$4)*(Price_Catalogue_Indexation!$O$6:$AS$6=Fichier_de_calcul!$L407)*(Price_Catalogue_Indexation!$O$7:$AS$7=Fichier_de_calcul!$M407)*(Price_Catalogue_Indexation!$A$14:$A$219=Fichier_de_calcul!$O407)*(Price_Catalogue_Indexation!$C$14:$C$219=Fichier_de_calcul!$N407)*(Price_Catalogue_Indexation!$O$14:$AS$219)),0)</f>
        <v>260356.9553</v>
      </c>
      <c r="S407" s="149">
        <f>IFERROR(SUMPRODUCT((Price_Catalogue_Indexation!$O$5:$AS$5=Fichier_de_calcul!S$4)*(Price_Catalogue_Indexation!$O$6:$AS$6=Fichier_de_calcul!$L407)*(Price_Catalogue_Indexation!$O$7:$AS$7=Fichier_de_calcul!$M407)*(Price_Catalogue_Indexation!$A$14:$A$219=Fichier_de_calcul!$O407)*(Price_Catalogue_Indexation!$C$14:$C$219=Fichier_de_calcul!$N407)*(Price_Catalogue_Indexation!$O$14:$AS$219)),0)</f>
        <v>247960.634</v>
      </c>
      <c r="T407" s="150"/>
      <c r="U407" s="149">
        <f>IF(E407="YES",'Autres_hypothèses'!$E$3,0)</f>
        <v>26225.58067</v>
      </c>
      <c r="V407" s="149">
        <f>IF(J407="YES",'Autres_hypothèses'!$E$4,0)</f>
        <v>75000</v>
      </c>
      <c r="W407" s="149"/>
      <c r="X407" s="151">
        <f>S407*Facture_pour_Orange!$K$142+Fichier_de_calcul!Q407*Facture_pour_Orange!$K$144+Fichier_de_calcul!U407*Facture_pour_Orange!$K$172</f>
        <v>-16480.24425</v>
      </c>
      <c r="Y407" s="152"/>
      <c r="Z407" s="151">
        <f t="shared" si="2"/>
        <v>636840.5346</v>
      </c>
      <c r="AA407" s="149">
        <f t="shared" si="3"/>
        <v>114631.2962</v>
      </c>
      <c r="AB407" s="149">
        <f t="shared" si="4"/>
        <v>751471.8308</v>
      </c>
      <c r="AC407" s="150"/>
      <c r="AD407" s="153"/>
      <c r="AE407" s="154"/>
      <c r="AF407" s="155">
        <v>43799.0</v>
      </c>
      <c r="AG407" s="155"/>
      <c r="AH407" s="185"/>
      <c r="AI407" s="155"/>
      <c r="AJ407" s="155">
        <v>43773.0</v>
      </c>
      <c r="AK407" s="176">
        <v>0.8666666666666667</v>
      </c>
      <c r="AL407" s="155">
        <v>43780.0</v>
      </c>
      <c r="AM407" s="162">
        <v>1.0</v>
      </c>
      <c r="AN407" s="155">
        <v>43830.0</v>
      </c>
      <c r="AO407" s="158"/>
      <c r="AP407" s="158"/>
      <c r="AQ407" s="158"/>
      <c r="AR407" s="152"/>
      <c r="AS407" s="152"/>
      <c r="AT407" s="152"/>
      <c r="AU407" s="152"/>
      <c r="AV407" s="152"/>
      <c r="AW407" s="152"/>
      <c r="AX407" s="152"/>
      <c r="AY407" s="152"/>
      <c r="AZ407" s="152"/>
      <c r="BA407" s="152"/>
      <c r="BB407" s="152"/>
      <c r="BC407" s="152"/>
      <c r="BD407" s="152"/>
      <c r="BE407" s="152"/>
      <c r="BF407" s="152"/>
      <c r="BG407" s="152"/>
      <c r="BH407" s="152"/>
      <c r="BI407" s="152"/>
      <c r="BJ407" s="152"/>
      <c r="BK407" s="152"/>
    </row>
    <row r="408" ht="10.5" customHeight="1">
      <c r="A408" s="144">
        <v>404.0</v>
      </c>
      <c r="B408" s="144" t="s">
        <v>1278</v>
      </c>
      <c r="C408" s="144" t="s">
        <v>1279</v>
      </c>
      <c r="D408" s="159" t="s">
        <v>1280</v>
      </c>
      <c r="E408" s="146" t="s">
        <v>0</v>
      </c>
      <c r="F408" s="147"/>
      <c r="G408" s="161" t="s">
        <v>137</v>
      </c>
      <c r="H408" s="149" t="s">
        <v>0</v>
      </c>
      <c r="I408" s="149" t="s">
        <v>138</v>
      </c>
      <c r="J408" s="149" t="s">
        <v>0</v>
      </c>
      <c r="K408" s="149" t="s">
        <v>111</v>
      </c>
      <c r="L408" s="149" t="s">
        <v>38</v>
      </c>
      <c r="M408" s="149" t="s">
        <v>42</v>
      </c>
      <c r="N408" s="149">
        <v>3500.0</v>
      </c>
      <c r="O408" s="149" t="s">
        <v>27</v>
      </c>
      <c r="P408" s="150"/>
      <c r="Q408" s="149">
        <f>IFERROR(SUMPRODUCT((Price_Catalogue_Indexation!$O$5:$AS$5=Fichier_de_calcul!Q$4)*(Price_Catalogue_Indexation!$O$6:$AS$6=Fichier_de_calcul!$L408)*(Price_Catalogue_Indexation!$O$7:$AS$7=Fichier_de_calcul!$M408)*(Price_Catalogue_Indexation!$A$14:$A$219=Fichier_de_calcul!$O408)*(Price_Catalogue_Indexation!$C$14:$C$219=Fichier_de_calcul!$N408)*(Price_Catalogue_Indexation!$O$14:$AS$219)),0)</f>
        <v>43056.18596</v>
      </c>
      <c r="R408" s="149">
        <f>IFERROR(SUMPRODUCT((Price_Catalogue_Indexation!$O$5:$AS$5=Fichier_de_calcul!R$4)*(Price_Catalogue_Indexation!$O$6:$AS$6=Fichier_de_calcul!$L408)*(Price_Catalogue_Indexation!$O$7:$AS$7=Fichier_de_calcul!$M408)*(Price_Catalogue_Indexation!$A$14:$A$219=Fichier_de_calcul!$O408)*(Price_Catalogue_Indexation!$C$14:$C$219=Fichier_de_calcul!$N408)*(Price_Catalogue_Indexation!$O$14:$AS$219)),0)</f>
        <v>259992.2136</v>
      </c>
      <c r="S408" s="149">
        <f>IFERROR(SUMPRODUCT((Price_Catalogue_Indexation!$O$5:$AS$5=Fichier_de_calcul!S$4)*(Price_Catalogue_Indexation!$O$6:$AS$6=Fichier_de_calcul!$L408)*(Price_Catalogue_Indexation!$O$7:$AS$7=Fichier_de_calcul!$M408)*(Price_Catalogue_Indexation!$A$14:$A$219=Fichier_de_calcul!$O408)*(Price_Catalogue_Indexation!$C$14:$C$219=Fichier_de_calcul!$N408)*(Price_Catalogue_Indexation!$O$14:$AS$219)),0)</f>
        <v>182873.6642</v>
      </c>
      <c r="T408" s="150"/>
      <c r="U408" s="149">
        <f>IF(E408="YES",'Autres_hypothèses'!$E$3,0)</f>
        <v>26225.58067</v>
      </c>
      <c r="V408" s="149">
        <f>IF(J408="YES",'Autres_hypothèses'!$E$4,0)</f>
        <v>75000</v>
      </c>
      <c r="W408" s="149"/>
      <c r="X408" s="151">
        <f>S408*Facture_pour_Orange!$K$142+Fichier_de_calcul!Q408*Facture_pour_Orange!$K$144+Fichier_de_calcul!U408*Facture_pour_Orange!$K$172</f>
        <v>-15685.08997</v>
      </c>
      <c r="Y408" s="152"/>
      <c r="Z408" s="151">
        <f t="shared" si="2"/>
        <v>571462.5545</v>
      </c>
      <c r="AA408" s="149">
        <f t="shared" si="3"/>
        <v>102863.2598</v>
      </c>
      <c r="AB408" s="149">
        <f t="shared" si="4"/>
        <v>674325.8143</v>
      </c>
      <c r="AC408" s="150"/>
      <c r="AD408" s="153"/>
      <c r="AE408" s="154"/>
      <c r="AF408" s="155"/>
      <c r="AG408" s="155">
        <v>43748.0</v>
      </c>
      <c r="AH408" s="183">
        <f>(AN408-AG408)/30</f>
        <v>3.766666667</v>
      </c>
      <c r="AI408" s="155">
        <v>43861.0</v>
      </c>
      <c r="AJ408" s="155">
        <v>43753.0</v>
      </c>
      <c r="AK408" s="170">
        <f t="shared" ref="AK408:AK416" si="22">(AI408-AJ408)/30</f>
        <v>3.6</v>
      </c>
      <c r="AL408" s="155">
        <v>43845.0</v>
      </c>
      <c r="AM408" s="162">
        <v>1.0</v>
      </c>
      <c r="AN408" s="155">
        <v>43861.0</v>
      </c>
      <c r="AO408" s="158"/>
      <c r="AP408" s="158"/>
      <c r="AQ408" s="158"/>
      <c r="AR408" s="152"/>
      <c r="AS408" s="152"/>
      <c r="AT408" s="152"/>
      <c r="AU408" s="152"/>
      <c r="AV408" s="152"/>
      <c r="AW408" s="152"/>
      <c r="AX408" s="152"/>
      <c r="AY408" s="152"/>
      <c r="AZ408" s="152"/>
      <c r="BA408" s="152"/>
      <c r="BB408" s="152"/>
      <c r="BC408" s="152"/>
      <c r="BD408" s="152"/>
      <c r="BE408" s="152"/>
      <c r="BF408" s="152"/>
      <c r="BG408" s="152"/>
      <c r="BH408" s="152"/>
      <c r="BI408" s="152"/>
      <c r="BJ408" s="152"/>
      <c r="BK408" s="152"/>
    </row>
    <row r="409" ht="10.5" customHeight="1">
      <c r="A409" s="144">
        <v>405.0</v>
      </c>
      <c r="B409" s="144" t="s">
        <v>1281</v>
      </c>
      <c r="C409" s="144" t="s">
        <v>1282</v>
      </c>
      <c r="D409" s="145" t="s">
        <v>1283</v>
      </c>
      <c r="E409" s="146" t="s">
        <v>0</v>
      </c>
      <c r="F409" s="147"/>
      <c r="G409" s="161" t="s">
        <v>137</v>
      </c>
      <c r="H409" s="149" t="s">
        <v>0</v>
      </c>
      <c r="I409" s="149" t="s">
        <v>138</v>
      </c>
      <c r="J409" s="149" t="s">
        <v>0</v>
      </c>
      <c r="K409" s="149" t="s">
        <v>111</v>
      </c>
      <c r="L409" s="149" t="s">
        <v>38</v>
      </c>
      <c r="M409" s="149" t="s">
        <v>42</v>
      </c>
      <c r="N409" s="149">
        <v>3500.0</v>
      </c>
      <c r="O409" s="149" t="s">
        <v>30</v>
      </c>
      <c r="P409" s="150"/>
      <c r="Q409" s="149">
        <f>IFERROR(SUMPRODUCT((Price_Catalogue_Indexation!$O$5:$AS$5=Fichier_de_calcul!Q$4)*(Price_Catalogue_Indexation!$O$6:$AS$6=Fichier_de_calcul!$L409)*(Price_Catalogue_Indexation!$O$7:$AS$7=Fichier_de_calcul!$M409)*(Price_Catalogue_Indexation!$A$14:$A$219=Fichier_de_calcul!$O409)*(Price_Catalogue_Indexation!$C$14:$C$219=Fichier_de_calcul!$N409)*(Price_Catalogue_Indexation!$O$14:$AS$219)),0)</f>
        <v>43777.60888</v>
      </c>
      <c r="R409" s="149">
        <f>IFERROR(SUMPRODUCT((Price_Catalogue_Indexation!$O$5:$AS$5=Fichier_de_calcul!R$4)*(Price_Catalogue_Indexation!$O$6:$AS$6=Fichier_de_calcul!$L409)*(Price_Catalogue_Indexation!$O$7:$AS$7=Fichier_de_calcul!$M409)*(Price_Catalogue_Indexation!$A$14:$A$219=Fichier_de_calcul!$O409)*(Price_Catalogue_Indexation!$C$14:$C$219=Fichier_de_calcul!$N409)*(Price_Catalogue_Indexation!$O$14:$AS$219)),0)</f>
        <v>260356.9553</v>
      </c>
      <c r="S409" s="149">
        <f>IFERROR(SUMPRODUCT((Price_Catalogue_Indexation!$O$5:$AS$5=Fichier_de_calcul!S$4)*(Price_Catalogue_Indexation!$O$6:$AS$6=Fichier_de_calcul!$L409)*(Price_Catalogue_Indexation!$O$7:$AS$7=Fichier_de_calcul!$M409)*(Price_Catalogue_Indexation!$A$14:$A$219=Fichier_de_calcul!$O409)*(Price_Catalogue_Indexation!$C$14:$C$219=Fichier_de_calcul!$N409)*(Price_Catalogue_Indexation!$O$14:$AS$219)),0)</f>
        <v>247960.634</v>
      </c>
      <c r="T409" s="150"/>
      <c r="U409" s="149">
        <f>IF(E409="YES",'Autres_hypothèses'!$E$3,0)</f>
        <v>26225.58067</v>
      </c>
      <c r="V409" s="149">
        <f>IF(J409="YES",'Autres_hypothèses'!$E$4,0)</f>
        <v>75000</v>
      </c>
      <c r="W409" s="149"/>
      <c r="X409" s="151">
        <f>S409*Facture_pour_Orange!$K$142+Fichier_de_calcul!Q409*Facture_pour_Orange!$K$144+Fichier_de_calcul!U409*Facture_pour_Orange!$K$172</f>
        <v>-16480.24425</v>
      </c>
      <c r="Y409" s="152"/>
      <c r="Z409" s="151">
        <f t="shared" si="2"/>
        <v>636840.5346</v>
      </c>
      <c r="AA409" s="149">
        <f t="shared" si="3"/>
        <v>114631.2962</v>
      </c>
      <c r="AB409" s="149">
        <f t="shared" si="4"/>
        <v>751471.8308</v>
      </c>
      <c r="AC409" s="150"/>
      <c r="AD409" s="153"/>
      <c r="AE409" s="154"/>
      <c r="AF409" s="155">
        <v>43861.0</v>
      </c>
      <c r="AG409" s="155">
        <v>43840.0</v>
      </c>
      <c r="AH409" s="185">
        <v>1.0</v>
      </c>
      <c r="AI409" s="155">
        <v>43861.0</v>
      </c>
      <c r="AJ409" s="155">
        <v>43831.0</v>
      </c>
      <c r="AK409" s="169">
        <f t="shared" si="22"/>
        <v>1</v>
      </c>
      <c r="AL409" s="155">
        <v>43862.0</v>
      </c>
      <c r="AM409" s="162">
        <v>1.0</v>
      </c>
      <c r="AN409" s="155">
        <v>43890.0</v>
      </c>
      <c r="AO409" s="158"/>
      <c r="AP409" s="158"/>
      <c r="AQ409" s="158"/>
      <c r="AR409" s="152"/>
      <c r="AS409" s="152"/>
      <c r="AT409" s="152"/>
      <c r="AU409" s="152"/>
      <c r="AV409" s="152"/>
      <c r="AW409" s="152"/>
      <c r="AX409" s="152"/>
      <c r="AY409" s="152"/>
      <c r="AZ409" s="152"/>
      <c r="BA409" s="152"/>
      <c r="BB409" s="152"/>
      <c r="BC409" s="152"/>
      <c r="BD409" s="152"/>
      <c r="BE409" s="152"/>
      <c r="BF409" s="152"/>
      <c r="BG409" s="152"/>
      <c r="BH409" s="152"/>
      <c r="BI409" s="152"/>
      <c r="BJ409" s="152"/>
      <c r="BK409" s="152"/>
    </row>
    <row r="410" ht="10.5" customHeight="1">
      <c r="A410" s="144">
        <v>406.0</v>
      </c>
      <c r="B410" s="144" t="s">
        <v>1284</v>
      </c>
      <c r="C410" s="144" t="s">
        <v>1285</v>
      </c>
      <c r="D410" s="159" t="s">
        <v>1286</v>
      </c>
      <c r="E410" s="146" t="s">
        <v>0</v>
      </c>
      <c r="F410" s="147"/>
      <c r="G410" s="161" t="s">
        <v>137</v>
      </c>
      <c r="H410" s="149" t="s">
        <v>0</v>
      </c>
      <c r="I410" s="149" t="s">
        <v>138</v>
      </c>
      <c r="J410" s="149" t="s">
        <v>0</v>
      </c>
      <c r="K410" s="149" t="s">
        <v>111</v>
      </c>
      <c r="L410" s="149" t="s">
        <v>38</v>
      </c>
      <c r="M410" s="149" t="s">
        <v>42</v>
      </c>
      <c r="N410" s="149">
        <v>3500.0</v>
      </c>
      <c r="O410" s="149" t="s">
        <v>27</v>
      </c>
      <c r="P410" s="150"/>
      <c r="Q410" s="149">
        <f>IFERROR(SUMPRODUCT((Price_Catalogue_Indexation!$O$5:$AS$5=Fichier_de_calcul!Q$4)*(Price_Catalogue_Indexation!$O$6:$AS$6=Fichier_de_calcul!$L410)*(Price_Catalogue_Indexation!$O$7:$AS$7=Fichier_de_calcul!$M410)*(Price_Catalogue_Indexation!$A$14:$A$219=Fichier_de_calcul!$O410)*(Price_Catalogue_Indexation!$C$14:$C$219=Fichier_de_calcul!$N410)*(Price_Catalogue_Indexation!$O$14:$AS$219)),0)</f>
        <v>43056.18596</v>
      </c>
      <c r="R410" s="149">
        <f>IFERROR(SUMPRODUCT((Price_Catalogue_Indexation!$O$5:$AS$5=Fichier_de_calcul!R$4)*(Price_Catalogue_Indexation!$O$6:$AS$6=Fichier_de_calcul!$L410)*(Price_Catalogue_Indexation!$O$7:$AS$7=Fichier_de_calcul!$M410)*(Price_Catalogue_Indexation!$A$14:$A$219=Fichier_de_calcul!$O410)*(Price_Catalogue_Indexation!$C$14:$C$219=Fichier_de_calcul!$N410)*(Price_Catalogue_Indexation!$O$14:$AS$219)),0)</f>
        <v>259992.2136</v>
      </c>
      <c r="S410" s="149">
        <f>IFERROR(SUMPRODUCT((Price_Catalogue_Indexation!$O$5:$AS$5=Fichier_de_calcul!S$4)*(Price_Catalogue_Indexation!$O$6:$AS$6=Fichier_de_calcul!$L410)*(Price_Catalogue_Indexation!$O$7:$AS$7=Fichier_de_calcul!$M410)*(Price_Catalogue_Indexation!$A$14:$A$219=Fichier_de_calcul!$O410)*(Price_Catalogue_Indexation!$C$14:$C$219=Fichier_de_calcul!$N410)*(Price_Catalogue_Indexation!$O$14:$AS$219)),0)</f>
        <v>182873.6642</v>
      </c>
      <c r="T410" s="150"/>
      <c r="U410" s="149">
        <f>IF(E410="YES",'Autres_hypothèses'!$E$3,0)</f>
        <v>26225.58067</v>
      </c>
      <c r="V410" s="149">
        <f>IF(J410="YES",'Autres_hypothèses'!$E$4,0)</f>
        <v>75000</v>
      </c>
      <c r="W410" s="149"/>
      <c r="X410" s="151">
        <f>S410*Facture_pour_Orange!$K$142+Fichier_de_calcul!Q410*Facture_pour_Orange!$K$144+Fichier_de_calcul!U410*Facture_pour_Orange!$K$172</f>
        <v>-15685.08997</v>
      </c>
      <c r="Y410" s="152"/>
      <c r="Z410" s="151">
        <f t="shared" si="2"/>
        <v>571462.5545</v>
      </c>
      <c r="AA410" s="149">
        <f t="shared" si="3"/>
        <v>102863.2598</v>
      </c>
      <c r="AB410" s="149">
        <f t="shared" si="4"/>
        <v>674325.8143</v>
      </c>
      <c r="AC410" s="150"/>
      <c r="AD410" s="153"/>
      <c r="AE410" s="154"/>
      <c r="AF410" s="155"/>
      <c r="AG410" s="155">
        <v>43785.0</v>
      </c>
      <c r="AH410" s="185">
        <f>(AN410-AG410)/30</f>
        <v>3.5</v>
      </c>
      <c r="AI410" s="155">
        <v>43861.0</v>
      </c>
      <c r="AJ410" s="155">
        <v>43831.0</v>
      </c>
      <c r="AK410" s="169">
        <f t="shared" si="22"/>
        <v>1</v>
      </c>
      <c r="AL410" s="155">
        <v>43862.0</v>
      </c>
      <c r="AM410" s="162">
        <v>1.0</v>
      </c>
      <c r="AN410" s="155">
        <v>43890.0</v>
      </c>
      <c r="AO410" s="158"/>
      <c r="AP410" s="158"/>
      <c r="AQ410" s="158"/>
      <c r="AR410" s="152"/>
      <c r="AS410" s="152"/>
      <c r="AT410" s="152"/>
      <c r="AU410" s="152"/>
      <c r="AV410" s="152"/>
      <c r="AW410" s="152"/>
      <c r="AX410" s="152"/>
      <c r="AY410" s="152"/>
      <c r="AZ410" s="152"/>
      <c r="BA410" s="152"/>
      <c r="BB410" s="152"/>
      <c r="BC410" s="152"/>
      <c r="BD410" s="152"/>
      <c r="BE410" s="152"/>
      <c r="BF410" s="152"/>
      <c r="BG410" s="152"/>
      <c r="BH410" s="152"/>
      <c r="BI410" s="152"/>
      <c r="BJ410" s="152"/>
      <c r="BK410" s="152"/>
    </row>
    <row r="411" ht="10.5" customHeight="1">
      <c r="A411" s="144">
        <v>407.0</v>
      </c>
      <c r="B411" s="144" t="s">
        <v>1287</v>
      </c>
      <c r="C411" s="144" t="s">
        <v>1288</v>
      </c>
      <c r="D411" s="159" t="s">
        <v>1289</v>
      </c>
      <c r="E411" s="146" t="s">
        <v>0</v>
      </c>
      <c r="F411" s="147"/>
      <c r="G411" s="149" t="s">
        <v>102</v>
      </c>
      <c r="H411" s="149"/>
      <c r="I411" s="149" t="s">
        <v>138</v>
      </c>
      <c r="J411" s="149" t="s">
        <v>0</v>
      </c>
      <c r="K411" s="149" t="s">
        <v>111</v>
      </c>
      <c r="L411" s="149" t="s">
        <v>38</v>
      </c>
      <c r="M411" s="149" t="s">
        <v>42</v>
      </c>
      <c r="N411" s="149">
        <v>3500.0</v>
      </c>
      <c r="O411" s="149" t="s">
        <v>27</v>
      </c>
      <c r="P411" s="150"/>
      <c r="Q411" s="149">
        <f>IFERROR(SUMPRODUCT((Price_Catalogue_Indexation!$O$5:$AS$5=Fichier_de_calcul!Q$4)*(Price_Catalogue_Indexation!$O$6:$AS$6=Fichier_de_calcul!$L411)*(Price_Catalogue_Indexation!$O$7:$AS$7=Fichier_de_calcul!$M411)*(Price_Catalogue_Indexation!$A$14:$A$219=Fichier_de_calcul!$O411)*(Price_Catalogue_Indexation!$C$14:$C$219=Fichier_de_calcul!$N411)*(Price_Catalogue_Indexation!$O$14:$AS$219)),0)</f>
        <v>43056.18596</v>
      </c>
      <c r="R411" s="149">
        <f>IFERROR(SUMPRODUCT((Price_Catalogue_Indexation!$O$5:$AS$5=Fichier_de_calcul!R$4)*(Price_Catalogue_Indexation!$O$6:$AS$6=Fichier_de_calcul!$L411)*(Price_Catalogue_Indexation!$O$7:$AS$7=Fichier_de_calcul!$M411)*(Price_Catalogue_Indexation!$A$14:$A$219=Fichier_de_calcul!$O411)*(Price_Catalogue_Indexation!$C$14:$C$219=Fichier_de_calcul!$N411)*(Price_Catalogue_Indexation!$O$14:$AS$219)),0)</f>
        <v>259992.2136</v>
      </c>
      <c r="S411" s="149">
        <f>IFERROR(SUMPRODUCT((Price_Catalogue_Indexation!$O$5:$AS$5=Fichier_de_calcul!S$4)*(Price_Catalogue_Indexation!$O$6:$AS$6=Fichier_de_calcul!$L411)*(Price_Catalogue_Indexation!$O$7:$AS$7=Fichier_de_calcul!$M411)*(Price_Catalogue_Indexation!$A$14:$A$219=Fichier_de_calcul!$O411)*(Price_Catalogue_Indexation!$C$14:$C$219=Fichier_de_calcul!$N411)*(Price_Catalogue_Indexation!$O$14:$AS$219)),0)</f>
        <v>182873.6642</v>
      </c>
      <c r="T411" s="150"/>
      <c r="U411" s="149">
        <f>IF(E411="YES",'Autres_hypothèses'!$E$3,0)</f>
        <v>26225.58067</v>
      </c>
      <c r="V411" s="149">
        <f>IF(J411="YES",'Autres_hypothèses'!$E$4,0)</f>
        <v>75000</v>
      </c>
      <c r="W411" s="149">
        <f t="shared" ref="W411:W413" si="23">-47*655.957</f>
        <v>-30829.979</v>
      </c>
      <c r="X411" s="151">
        <f>S411*Facture_pour_Orange!$K$142+Fichier_de_calcul!Q411*Facture_pour_Orange!$K$144+Fichier_de_calcul!U411*Facture_pour_Orange!$K$172</f>
        <v>-15685.08997</v>
      </c>
      <c r="Y411" s="152"/>
      <c r="Z411" s="151">
        <f t="shared" si="2"/>
        <v>540632.5755</v>
      </c>
      <c r="AA411" s="149">
        <f t="shared" si="3"/>
        <v>97313.86359</v>
      </c>
      <c r="AB411" s="149">
        <f t="shared" si="4"/>
        <v>637946.4391</v>
      </c>
      <c r="AC411" s="150"/>
      <c r="AD411" s="153"/>
      <c r="AE411" s="154"/>
      <c r="AF411" s="155">
        <v>43861.0</v>
      </c>
      <c r="AG411" s="155">
        <v>43831.0</v>
      </c>
      <c r="AH411" s="183">
        <f t="shared" ref="AH411:AH413" si="24">(AF411-AG411)/30</f>
        <v>1</v>
      </c>
      <c r="AI411" s="155">
        <v>43861.0</v>
      </c>
      <c r="AJ411" s="155">
        <v>43831.0</v>
      </c>
      <c r="AK411" s="176">
        <f t="shared" si="22"/>
        <v>1</v>
      </c>
      <c r="AL411" s="155">
        <v>43831.0</v>
      </c>
      <c r="AM411" s="162">
        <v>1.0</v>
      </c>
      <c r="AN411" s="155">
        <v>43861.0</v>
      </c>
      <c r="AO411" s="158"/>
      <c r="AP411" s="158"/>
      <c r="AQ411" s="158"/>
      <c r="AR411" s="152"/>
      <c r="AS411" s="152"/>
      <c r="AT411" s="152"/>
      <c r="AU411" s="152"/>
      <c r="AV411" s="152"/>
      <c r="AW411" s="152"/>
      <c r="AX411" s="152"/>
      <c r="AY411" s="152"/>
      <c r="AZ411" s="152"/>
      <c r="BA411" s="152"/>
      <c r="BB411" s="152"/>
      <c r="BC411" s="152"/>
      <c r="BD411" s="152"/>
      <c r="BE411" s="152"/>
      <c r="BF411" s="152"/>
      <c r="BG411" s="152"/>
      <c r="BH411" s="152"/>
      <c r="BI411" s="152"/>
      <c r="BJ411" s="152"/>
      <c r="BK411" s="152"/>
    </row>
    <row r="412" ht="10.5" customHeight="1">
      <c r="A412" s="144">
        <v>408.0</v>
      </c>
      <c r="B412" s="144" t="s">
        <v>1290</v>
      </c>
      <c r="C412" s="144" t="s">
        <v>1291</v>
      </c>
      <c r="D412" s="145" t="s">
        <v>1292</v>
      </c>
      <c r="E412" s="146" t="s">
        <v>0</v>
      </c>
      <c r="F412" s="147"/>
      <c r="G412" s="149" t="s">
        <v>102</v>
      </c>
      <c r="H412" s="149"/>
      <c r="I412" s="149" t="s">
        <v>138</v>
      </c>
      <c r="J412" s="149" t="s">
        <v>0</v>
      </c>
      <c r="K412" s="149" t="s">
        <v>111</v>
      </c>
      <c r="L412" s="149" t="s">
        <v>38</v>
      </c>
      <c r="M412" s="149" t="s">
        <v>42</v>
      </c>
      <c r="N412" s="149">
        <v>3500.0</v>
      </c>
      <c r="O412" s="149" t="s">
        <v>27</v>
      </c>
      <c r="P412" s="150"/>
      <c r="Q412" s="149">
        <f>IFERROR(SUMPRODUCT((Price_Catalogue_Indexation!$O$5:$AS$5=Fichier_de_calcul!Q$4)*(Price_Catalogue_Indexation!$O$6:$AS$6=Fichier_de_calcul!$L412)*(Price_Catalogue_Indexation!$O$7:$AS$7=Fichier_de_calcul!$M412)*(Price_Catalogue_Indexation!$A$14:$A$219=Fichier_de_calcul!$O412)*(Price_Catalogue_Indexation!$C$14:$C$219=Fichier_de_calcul!$N412)*(Price_Catalogue_Indexation!$O$14:$AS$219)),0)</f>
        <v>43056.18596</v>
      </c>
      <c r="R412" s="149">
        <f>IFERROR(SUMPRODUCT((Price_Catalogue_Indexation!$O$5:$AS$5=Fichier_de_calcul!R$4)*(Price_Catalogue_Indexation!$O$6:$AS$6=Fichier_de_calcul!$L412)*(Price_Catalogue_Indexation!$O$7:$AS$7=Fichier_de_calcul!$M412)*(Price_Catalogue_Indexation!$A$14:$A$219=Fichier_de_calcul!$O412)*(Price_Catalogue_Indexation!$C$14:$C$219=Fichier_de_calcul!$N412)*(Price_Catalogue_Indexation!$O$14:$AS$219)),0)</f>
        <v>259992.2136</v>
      </c>
      <c r="S412" s="149">
        <f>IFERROR(SUMPRODUCT((Price_Catalogue_Indexation!$O$5:$AS$5=Fichier_de_calcul!S$4)*(Price_Catalogue_Indexation!$O$6:$AS$6=Fichier_de_calcul!$L412)*(Price_Catalogue_Indexation!$O$7:$AS$7=Fichier_de_calcul!$M412)*(Price_Catalogue_Indexation!$A$14:$A$219=Fichier_de_calcul!$O412)*(Price_Catalogue_Indexation!$C$14:$C$219=Fichier_de_calcul!$N412)*(Price_Catalogue_Indexation!$O$14:$AS$219)),0)</f>
        <v>182873.6642</v>
      </c>
      <c r="T412" s="150"/>
      <c r="U412" s="149">
        <f>IF(E412="YES",'Autres_hypothèses'!$E$3,0)</f>
        <v>26225.58067</v>
      </c>
      <c r="V412" s="149">
        <f>IF(J412="YES",'Autres_hypothèses'!$E$4,0)</f>
        <v>75000</v>
      </c>
      <c r="W412" s="149">
        <f t="shared" si="23"/>
        <v>-30829.979</v>
      </c>
      <c r="X412" s="151">
        <f>S412*Facture_pour_Orange!$K$142+Fichier_de_calcul!Q412*Facture_pour_Orange!$K$144+Fichier_de_calcul!U412*Facture_pour_Orange!$K$172</f>
        <v>-15685.08997</v>
      </c>
      <c r="Y412" s="152"/>
      <c r="Z412" s="151">
        <f t="shared" si="2"/>
        <v>540632.5755</v>
      </c>
      <c r="AA412" s="149">
        <f t="shared" si="3"/>
        <v>97313.86359</v>
      </c>
      <c r="AB412" s="149">
        <f t="shared" si="4"/>
        <v>637946.4391</v>
      </c>
      <c r="AC412" s="150"/>
      <c r="AD412" s="153"/>
      <c r="AE412" s="154"/>
      <c r="AF412" s="155">
        <v>43861.0</v>
      </c>
      <c r="AG412" s="155">
        <v>43831.0</v>
      </c>
      <c r="AH412" s="184">
        <f t="shared" si="24"/>
        <v>1</v>
      </c>
      <c r="AI412" s="155">
        <v>43861.0</v>
      </c>
      <c r="AJ412" s="155">
        <v>43831.0</v>
      </c>
      <c r="AK412" s="170">
        <f t="shared" si="22"/>
        <v>1</v>
      </c>
      <c r="AL412" s="155">
        <v>43831.0</v>
      </c>
      <c r="AM412" s="162">
        <v>1.0</v>
      </c>
      <c r="AN412" s="155">
        <v>43861.0</v>
      </c>
      <c r="AO412" s="158"/>
      <c r="AP412" s="158"/>
      <c r="AQ412" s="158"/>
      <c r="AR412" s="152"/>
      <c r="AS412" s="152"/>
      <c r="AT412" s="152"/>
      <c r="AU412" s="152"/>
      <c r="AV412" s="152"/>
      <c r="AW412" s="152"/>
      <c r="AX412" s="152"/>
      <c r="AY412" s="152"/>
      <c r="AZ412" s="152"/>
      <c r="BA412" s="152"/>
      <c r="BB412" s="152"/>
      <c r="BC412" s="152"/>
      <c r="BD412" s="152"/>
      <c r="BE412" s="152"/>
      <c r="BF412" s="152"/>
      <c r="BG412" s="152"/>
      <c r="BH412" s="152"/>
      <c r="BI412" s="152"/>
      <c r="BJ412" s="152"/>
      <c r="BK412" s="152"/>
    </row>
    <row r="413" ht="10.5" customHeight="1">
      <c r="A413" s="144">
        <v>409.0</v>
      </c>
      <c r="B413" s="144" t="s">
        <v>1293</v>
      </c>
      <c r="C413" s="144" t="s">
        <v>1294</v>
      </c>
      <c r="D413" s="159" t="s">
        <v>1295</v>
      </c>
      <c r="E413" s="146" t="s">
        <v>0</v>
      </c>
      <c r="F413" s="147"/>
      <c r="G413" s="149" t="s">
        <v>102</v>
      </c>
      <c r="H413" s="149"/>
      <c r="I413" s="149" t="s">
        <v>138</v>
      </c>
      <c r="J413" s="149" t="s">
        <v>0</v>
      </c>
      <c r="K413" s="149" t="s">
        <v>111</v>
      </c>
      <c r="L413" s="149" t="s">
        <v>38</v>
      </c>
      <c r="M413" s="149" t="s">
        <v>42</v>
      </c>
      <c r="N413" s="149">
        <v>3500.0</v>
      </c>
      <c r="O413" s="149" t="s">
        <v>30</v>
      </c>
      <c r="P413" s="150"/>
      <c r="Q413" s="149">
        <f>IFERROR(SUMPRODUCT((Price_Catalogue_Indexation!$O$5:$AS$5=Fichier_de_calcul!Q$4)*(Price_Catalogue_Indexation!$O$6:$AS$6=Fichier_de_calcul!$L413)*(Price_Catalogue_Indexation!$O$7:$AS$7=Fichier_de_calcul!$M413)*(Price_Catalogue_Indexation!$A$14:$A$219=Fichier_de_calcul!$O413)*(Price_Catalogue_Indexation!$C$14:$C$219=Fichier_de_calcul!$N413)*(Price_Catalogue_Indexation!$O$14:$AS$219)),0)</f>
        <v>43777.60888</v>
      </c>
      <c r="R413" s="149">
        <f>IFERROR(SUMPRODUCT((Price_Catalogue_Indexation!$O$5:$AS$5=Fichier_de_calcul!R$4)*(Price_Catalogue_Indexation!$O$6:$AS$6=Fichier_de_calcul!$L413)*(Price_Catalogue_Indexation!$O$7:$AS$7=Fichier_de_calcul!$M413)*(Price_Catalogue_Indexation!$A$14:$A$219=Fichier_de_calcul!$O413)*(Price_Catalogue_Indexation!$C$14:$C$219=Fichier_de_calcul!$N413)*(Price_Catalogue_Indexation!$O$14:$AS$219)),0)</f>
        <v>260356.9553</v>
      </c>
      <c r="S413" s="149">
        <f>IFERROR(SUMPRODUCT((Price_Catalogue_Indexation!$O$5:$AS$5=Fichier_de_calcul!S$4)*(Price_Catalogue_Indexation!$O$6:$AS$6=Fichier_de_calcul!$L413)*(Price_Catalogue_Indexation!$O$7:$AS$7=Fichier_de_calcul!$M413)*(Price_Catalogue_Indexation!$A$14:$A$219=Fichier_de_calcul!$O413)*(Price_Catalogue_Indexation!$C$14:$C$219=Fichier_de_calcul!$N413)*(Price_Catalogue_Indexation!$O$14:$AS$219)),0)</f>
        <v>247960.634</v>
      </c>
      <c r="T413" s="150"/>
      <c r="U413" s="149">
        <f>IF(E413="YES",'Autres_hypothèses'!$E$3,0)</f>
        <v>26225.58067</v>
      </c>
      <c r="V413" s="149">
        <f>IF(J413="YES",'Autres_hypothèses'!$E$4,0)</f>
        <v>75000</v>
      </c>
      <c r="W413" s="149">
        <f t="shared" si="23"/>
        <v>-30829.979</v>
      </c>
      <c r="X413" s="151">
        <f>S413*Facture_pour_Orange!$K$142+Fichier_de_calcul!Q413*Facture_pour_Orange!$K$144+Fichier_de_calcul!U413*Facture_pour_Orange!$K$172</f>
        <v>-16480.24425</v>
      </c>
      <c r="Y413" s="152"/>
      <c r="Z413" s="151">
        <f t="shared" si="2"/>
        <v>606010.5556</v>
      </c>
      <c r="AA413" s="149">
        <f t="shared" si="3"/>
        <v>109081.9</v>
      </c>
      <c r="AB413" s="149">
        <f t="shared" si="4"/>
        <v>715092.4556</v>
      </c>
      <c r="AC413" s="150"/>
      <c r="AD413" s="153"/>
      <c r="AE413" s="154"/>
      <c r="AF413" s="155">
        <v>43861.0</v>
      </c>
      <c r="AG413" s="155">
        <v>43831.0</v>
      </c>
      <c r="AH413" s="162">
        <f t="shared" si="24"/>
        <v>1</v>
      </c>
      <c r="AI413" s="155">
        <v>43861.0</v>
      </c>
      <c r="AJ413" s="155">
        <v>43831.0</v>
      </c>
      <c r="AK413" s="169">
        <f t="shared" si="22"/>
        <v>1</v>
      </c>
      <c r="AL413" s="155">
        <v>43831.0</v>
      </c>
      <c r="AM413" s="162">
        <v>1.0</v>
      </c>
      <c r="AN413" s="155">
        <v>43861.0</v>
      </c>
      <c r="AO413" s="158"/>
      <c r="AP413" s="158"/>
      <c r="AQ413" s="158"/>
      <c r="AR413" s="152"/>
      <c r="AS413" s="152"/>
      <c r="AT413" s="152"/>
      <c r="AU413" s="152"/>
      <c r="AV413" s="152"/>
      <c r="AW413" s="152"/>
      <c r="AX413" s="152"/>
      <c r="AY413" s="152"/>
      <c r="AZ413" s="152"/>
      <c r="BA413" s="152"/>
      <c r="BB413" s="152"/>
      <c r="BC413" s="152"/>
      <c r="BD413" s="152"/>
      <c r="BE413" s="152"/>
      <c r="BF413" s="152"/>
      <c r="BG413" s="152"/>
      <c r="BH413" s="152"/>
      <c r="BI413" s="152"/>
      <c r="BJ413" s="152"/>
      <c r="BK413" s="152"/>
    </row>
    <row r="414" ht="10.5" customHeight="1">
      <c r="A414" s="144">
        <v>410.0</v>
      </c>
      <c r="B414" s="144" t="s">
        <v>1296</v>
      </c>
      <c r="C414" s="144" t="s">
        <v>1297</v>
      </c>
      <c r="D414" s="159" t="s">
        <v>1298</v>
      </c>
      <c r="E414" s="146" t="s">
        <v>0</v>
      </c>
      <c r="F414" s="147"/>
      <c r="G414" s="161" t="s">
        <v>137</v>
      </c>
      <c r="H414" s="149" t="s">
        <v>0</v>
      </c>
      <c r="I414" s="149" t="s">
        <v>138</v>
      </c>
      <c r="J414" s="149" t="s">
        <v>0</v>
      </c>
      <c r="K414" s="149" t="s">
        <v>111</v>
      </c>
      <c r="L414" s="149" t="s">
        <v>38</v>
      </c>
      <c r="M414" s="149" t="s">
        <v>42</v>
      </c>
      <c r="N414" s="149">
        <v>3500.0</v>
      </c>
      <c r="O414" s="149" t="s">
        <v>27</v>
      </c>
      <c r="P414" s="150"/>
      <c r="Q414" s="149">
        <f>IFERROR(SUMPRODUCT((Price_Catalogue_Indexation!$O$5:$AS$5=Fichier_de_calcul!Q$4)*(Price_Catalogue_Indexation!$O$6:$AS$6=Fichier_de_calcul!$L414)*(Price_Catalogue_Indexation!$O$7:$AS$7=Fichier_de_calcul!$M414)*(Price_Catalogue_Indexation!$A$14:$A$219=Fichier_de_calcul!$O414)*(Price_Catalogue_Indexation!$C$14:$C$219=Fichier_de_calcul!$N414)*(Price_Catalogue_Indexation!$O$14:$AS$219)),0)</f>
        <v>43056.18596</v>
      </c>
      <c r="R414" s="149">
        <f>IFERROR(SUMPRODUCT((Price_Catalogue_Indexation!$O$5:$AS$5=Fichier_de_calcul!R$4)*(Price_Catalogue_Indexation!$O$6:$AS$6=Fichier_de_calcul!$L414)*(Price_Catalogue_Indexation!$O$7:$AS$7=Fichier_de_calcul!$M414)*(Price_Catalogue_Indexation!$A$14:$A$219=Fichier_de_calcul!$O414)*(Price_Catalogue_Indexation!$C$14:$C$219=Fichier_de_calcul!$N414)*(Price_Catalogue_Indexation!$O$14:$AS$219)),0)</f>
        <v>259992.2136</v>
      </c>
      <c r="S414" s="149">
        <f>IFERROR(SUMPRODUCT((Price_Catalogue_Indexation!$O$5:$AS$5=Fichier_de_calcul!S$4)*(Price_Catalogue_Indexation!$O$6:$AS$6=Fichier_de_calcul!$L414)*(Price_Catalogue_Indexation!$O$7:$AS$7=Fichier_de_calcul!$M414)*(Price_Catalogue_Indexation!$A$14:$A$219=Fichier_de_calcul!$O414)*(Price_Catalogue_Indexation!$C$14:$C$219=Fichier_de_calcul!$N414)*(Price_Catalogue_Indexation!$O$14:$AS$219)),0)</f>
        <v>182873.6642</v>
      </c>
      <c r="T414" s="150"/>
      <c r="U414" s="149">
        <f>IF(E414="YES",'Autres_hypothèses'!$E$3,0)</f>
        <v>26225.58067</v>
      </c>
      <c r="V414" s="149">
        <f>IF(J414="YES",'Autres_hypothèses'!$E$4,0)</f>
        <v>75000</v>
      </c>
      <c r="W414" s="149"/>
      <c r="X414" s="151">
        <f>S414*Facture_pour_Orange!$K$142+Fichier_de_calcul!Q414*Facture_pour_Orange!$K$144+Fichier_de_calcul!U414*Facture_pour_Orange!$K$172</f>
        <v>-15685.08997</v>
      </c>
      <c r="Y414" s="152"/>
      <c r="Z414" s="151">
        <f t="shared" si="2"/>
        <v>571462.5545</v>
      </c>
      <c r="AA414" s="149">
        <f t="shared" si="3"/>
        <v>102863.2598</v>
      </c>
      <c r="AB414" s="149">
        <f t="shared" si="4"/>
        <v>674325.8143</v>
      </c>
      <c r="AC414" s="150"/>
      <c r="AD414" s="153"/>
      <c r="AE414" s="154"/>
      <c r="AF414" s="155"/>
      <c r="AG414" s="155">
        <v>43796.0</v>
      </c>
      <c r="AH414" s="162"/>
      <c r="AI414" s="155">
        <v>43861.0</v>
      </c>
      <c r="AJ414" s="155">
        <v>43831.0</v>
      </c>
      <c r="AK414" s="169">
        <f t="shared" si="22"/>
        <v>1</v>
      </c>
      <c r="AL414" s="155">
        <v>43862.0</v>
      </c>
      <c r="AM414" s="162">
        <v>1.0</v>
      </c>
      <c r="AN414" s="155">
        <v>43890.0</v>
      </c>
      <c r="AO414" s="158"/>
      <c r="AP414" s="158"/>
      <c r="AQ414" s="158"/>
      <c r="AR414" s="152"/>
      <c r="AS414" s="152"/>
      <c r="AT414" s="152"/>
      <c r="AU414" s="152"/>
      <c r="AV414" s="152"/>
      <c r="AW414" s="152"/>
      <c r="AX414" s="152"/>
      <c r="AY414" s="152"/>
      <c r="AZ414" s="152"/>
      <c r="BA414" s="152"/>
      <c r="BB414" s="152"/>
      <c r="BC414" s="152"/>
      <c r="BD414" s="152"/>
      <c r="BE414" s="152"/>
      <c r="BF414" s="152"/>
      <c r="BG414" s="152"/>
      <c r="BH414" s="152"/>
      <c r="BI414" s="152"/>
      <c r="BJ414" s="152"/>
      <c r="BK414" s="152"/>
    </row>
    <row r="415" ht="10.5" customHeight="1">
      <c r="A415" s="144">
        <v>411.0</v>
      </c>
      <c r="B415" s="144" t="s">
        <v>1299</v>
      </c>
      <c r="C415" s="144" t="s">
        <v>1300</v>
      </c>
      <c r="D415" s="165" t="s">
        <v>1301</v>
      </c>
      <c r="E415" s="146" t="s">
        <v>0</v>
      </c>
      <c r="F415" s="147"/>
      <c r="G415" s="161" t="s">
        <v>137</v>
      </c>
      <c r="H415" s="149" t="s">
        <v>0</v>
      </c>
      <c r="I415" s="149" t="s">
        <v>138</v>
      </c>
      <c r="J415" s="149" t="s">
        <v>0</v>
      </c>
      <c r="K415" s="149" t="s">
        <v>111</v>
      </c>
      <c r="L415" s="149" t="s">
        <v>38</v>
      </c>
      <c r="M415" s="149" t="s">
        <v>42</v>
      </c>
      <c r="N415" s="149">
        <v>3500.0</v>
      </c>
      <c r="O415" s="149" t="s">
        <v>30</v>
      </c>
      <c r="P415" s="150"/>
      <c r="Q415" s="149">
        <f>IFERROR(SUMPRODUCT((Price_Catalogue_Indexation!$O$5:$AS$5=Fichier_de_calcul!Q$4)*(Price_Catalogue_Indexation!$O$6:$AS$6=Fichier_de_calcul!$L415)*(Price_Catalogue_Indexation!$O$7:$AS$7=Fichier_de_calcul!$M415)*(Price_Catalogue_Indexation!$A$14:$A$219=Fichier_de_calcul!$O415)*(Price_Catalogue_Indexation!$C$14:$C$219=Fichier_de_calcul!$N415)*(Price_Catalogue_Indexation!$O$14:$AS$219)),0)</f>
        <v>43777.60888</v>
      </c>
      <c r="R415" s="149">
        <f>IFERROR(SUMPRODUCT((Price_Catalogue_Indexation!$O$5:$AS$5=Fichier_de_calcul!R$4)*(Price_Catalogue_Indexation!$O$6:$AS$6=Fichier_de_calcul!$L415)*(Price_Catalogue_Indexation!$O$7:$AS$7=Fichier_de_calcul!$M415)*(Price_Catalogue_Indexation!$A$14:$A$219=Fichier_de_calcul!$O415)*(Price_Catalogue_Indexation!$C$14:$C$219=Fichier_de_calcul!$N415)*(Price_Catalogue_Indexation!$O$14:$AS$219)),0)</f>
        <v>260356.9553</v>
      </c>
      <c r="S415" s="149">
        <f>IFERROR(SUMPRODUCT((Price_Catalogue_Indexation!$O$5:$AS$5=Fichier_de_calcul!S$4)*(Price_Catalogue_Indexation!$O$6:$AS$6=Fichier_de_calcul!$L415)*(Price_Catalogue_Indexation!$O$7:$AS$7=Fichier_de_calcul!$M415)*(Price_Catalogue_Indexation!$A$14:$A$219=Fichier_de_calcul!$O415)*(Price_Catalogue_Indexation!$C$14:$C$219=Fichier_de_calcul!$N415)*(Price_Catalogue_Indexation!$O$14:$AS$219)),0)</f>
        <v>247960.634</v>
      </c>
      <c r="T415" s="150"/>
      <c r="U415" s="149">
        <f>IF(E415="YES",'Autres_hypothèses'!$E$3,0)</f>
        <v>26225.58067</v>
      </c>
      <c r="V415" s="149">
        <f>IF(J415="YES",'Autres_hypothèses'!$E$4,0)</f>
        <v>75000</v>
      </c>
      <c r="W415" s="149"/>
      <c r="X415" s="151">
        <f>S415*Facture_pour_Orange!$K$142+Fichier_de_calcul!Q415*Facture_pour_Orange!$K$144+Fichier_de_calcul!U415*Facture_pour_Orange!$K$172</f>
        <v>-16480.24425</v>
      </c>
      <c r="Y415" s="152"/>
      <c r="Z415" s="151">
        <f t="shared" si="2"/>
        <v>636840.5346</v>
      </c>
      <c r="AA415" s="149">
        <f t="shared" si="3"/>
        <v>114631.2962</v>
      </c>
      <c r="AB415" s="149">
        <f t="shared" si="4"/>
        <v>751471.8308</v>
      </c>
      <c r="AC415" s="150"/>
      <c r="AD415" s="153"/>
      <c r="AE415" s="154"/>
      <c r="AF415" s="155"/>
      <c r="AG415" s="155">
        <v>43709.0</v>
      </c>
      <c r="AH415" s="179"/>
      <c r="AI415" s="155">
        <v>43861.0</v>
      </c>
      <c r="AJ415" s="155">
        <v>43831.0</v>
      </c>
      <c r="AK415" s="176">
        <f t="shared" si="22"/>
        <v>1</v>
      </c>
      <c r="AL415" s="173">
        <v>44257.0</v>
      </c>
      <c r="AM415" s="162">
        <f t="shared" ref="AM415:AM416" si="25">(AN415-AL415)/30</f>
        <v>0.9666666667</v>
      </c>
      <c r="AN415" s="155">
        <v>44286.0</v>
      </c>
      <c r="AO415" s="158"/>
      <c r="AP415" s="158"/>
      <c r="AQ415" s="158"/>
      <c r="AR415" s="152"/>
      <c r="AS415" s="152"/>
      <c r="AT415" s="152"/>
      <c r="AU415" s="152"/>
      <c r="AV415" s="152"/>
      <c r="AW415" s="152"/>
      <c r="AX415" s="152"/>
      <c r="AY415" s="152"/>
      <c r="AZ415" s="152"/>
      <c r="BA415" s="152"/>
      <c r="BB415" s="152"/>
      <c r="BC415" s="152"/>
      <c r="BD415" s="152"/>
      <c r="BE415" s="152"/>
      <c r="BF415" s="152"/>
      <c r="BG415" s="152"/>
      <c r="BH415" s="152"/>
      <c r="BI415" s="152"/>
      <c r="BJ415" s="152"/>
      <c r="BK415" s="152"/>
    </row>
    <row r="416" ht="10.5" customHeight="1">
      <c r="A416" s="144">
        <v>412.0</v>
      </c>
      <c r="B416" s="144" t="s">
        <v>1302</v>
      </c>
      <c r="C416" s="144" t="s">
        <v>1303</v>
      </c>
      <c r="D416" s="159" t="s">
        <v>1304</v>
      </c>
      <c r="E416" s="146" t="s">
        <v>0</v>
      </c>
      <c r="F416" s="147"/>
      <c r="G416" s="161" t="s">
        <v>137</v>
      </c>
      <c r="H416" s="149" t="s">
        <v>0</v>
      </c>
      <c r="I416" s="149" t="s">
        <v>138</v>
      </c>
      <c r="J416" s="149" t="s">
        <v>0</v>
      </c>
      <c r="K416" s="149" t="s">
        <v>111</v>
      </c>
      <c r="L416" s="149" t="s">
        <v>38</v>
      </c>
      <c r="M416" s="149" t="s">
        <v>42</v>
      </c>
      <c r="N416" s="149">
        <v>3500.0</v>
      </c>
      <c r="O416" s="149" t="s">
        <v>30</v>
      </c>
      <c r="P416" s="150"/>
      <c r="Q416" s="149">
        <f>IFERROR(SUMPRODUCT((Price_Catalogue_Indexation!$O$5:$AS$5=Fichier_de_calcul!Q$4)*(Price_Catalogue_Indexation!$O$6:$AS$6=Fichier_de_calcul!$L416)*(Price_Catalogue_Indexation!$O$7:$AS$7=Fichier_de_calcul!$M416)*(Price_Catalogue_Indexation!$A$14:$A$219=Fichier_de_calcul!$O416)*(Price_Catalogue_Indexation!$C$14:$C$219=Fichier_de_calcul!$N416)*(Price_Catalogue_Indexation!$O$14:$AS$219)),0)</f>
        <v>43777.60888</v>
      </c>
      <c r="R416" s="149">
        <v>0.0</v>
      </c>
      <c r="S416" s="149">
        <f>IFERROR(SUMPRODUCT((Price_Catalogue_Indexation!$O$5:$AS$5=Fichier_de_calcul!S$4)*(Price_Catalogue_Indexation!$O$6:$AS$6=Fichier_de_calcul!$L416)*(Price_Catalogue_Indexation!$O$7:$AS$7=Fichier_de_calcul!$M416)*(Price_Catalogue_Indexation!$A$14:$A$219=Fichier_de_calcul!$O416)*(Price_Catalogue_Indexation!$C$14:$C$219=Fichier_de_calcul!$N416)*(Price_Catalogue_Indexation!$O$14:$AS$219)),0)</f>
        <v>247960.634</v>
      </c>
      <c r="T416" s="150"/>
      <c r="U416" s="149">
        <f>IF(E416="YES",'Autres_hypothèses'!$E$3,0)</f>
        <v>26225.58067</v>
      </c>
      <c r="V416" s="149">
        <f>IF(J416="YES",'Autres_hypothèses'!$E$4,0)</f>
        <v>75000</v>
      </c>
      <c r="W416" s="149"/>
      <c r="X416" s="151">
        <f>S416*Facture_pour_Orange!$K$142+Fichier_de_calcul!Q416*Facture_pour_Orange!$K$144+Fichier_de_calcul!U416*Facture_pour_Orange!$K$172</f>
        <v>-16480.24425</v>
      </c>
      <c r="Y416" s="152"/>
      <c r="Z416" s="151">
        <f t="shared" si="2"/>
        <v>376483.5793</v>
      </c>
      <c r="AA416" s="149">
        <f t="shared" si="3"/>
        <v>67767.04428</v>
      </c>
      <c r="AB416" s="149">
        <f t="shared" si="4"/>
        <v>444250.6236</v>
      </c>
      <c r="AC416" s="150"/>
      <c r="AD416" s="164" t="s">
        <v>542</v>
      </c>
      <c r="AE416" s="154"/>
      <c r="AF416" s="155">
        <v>43861.0</v>
      </c>
      <c r="AG416" s="155">
        <v>43831.0</v>
      </c>
      <c r="AH416" s="162">
        <f>(AF416-AG416)/30</f>
        <v>1</v>
      </c>
      <c r="AI416" s="155">
        <v>43951.0</v>
      </c>
      <c r="AJ416" s="155">
        <v>43945.0</v>
      </c>
      <c r="AK416" s="169">
        <f t="shared" si="22"/>
        <v>0.2</v>
      </c>
      <c r="AL416" s="155">
        <v>43977.0</v>
      </c>
      <c r="AM416" s="162">
        <f t="shared" si="25"/>
        <v>0.1666666667</v>
      </c>
      <c r="AN416" s="155">
        <v>43982.0</v>
      </c>
      <c r="AO416" s="158"/>
      <c r="AP416" s="158"/>
      <c r="AQ416" s="158"/>
      <c r="AR416" s="152"/>
      <c r="AS416" s="152"/>
      <c r="AT416" s="152"/>
      <c r="AU416" s="152"/>
      <c r="AV416" s="152"/>
      <c r="AW416" s="152"/>
      <c r="AX416" s="152"/>
      <c r="AY416" s="152"/>
      <c r="AZ416" s="152"/>
      <c r="BA416" s="152"/>
      <c r="BB416" s="152"/>
      <c r="BC416" s="152"/>
      <c r="BD416" s="152"/>
      <c r="BE416" s="152"/>
      <c r="BF416" s="152"/>
      <c r="BG416" s="152"/>
      <c r="BH416" s="152"/>
      <c r="BI416" s="152"/>
      <c r="BJ416" s="152"/>
      <c r="BK416" s="152"/>
    </row>
    <row r="417" ht="10.5" customHeight="1">
      <c r="A417" s="144">
        <v>413.0</v>
      </c>
      <c r="B417" s="144" t="s">
        <v>1305</v>
      </c>
      <c r="C417" s="144" t="s">
        <v>1306</v>
      </c>
      <c r="D417" s="159" t="s">
        <v>1307</v>
      </c>
      <c r="E417" s="146" t="s">
        <v>0</v>
      </c>
      <c r="F417" s="147"/>
      <c r="G417" s="161" t="s">
        <v>137</v>
      </c>
      <c r="H417" s="149" t="s">
        <v>0</v>
      </c>
      <c r="I417" s="149" t="s">
        <v>138</v>
      </c>
      <c r="J417" s="149" t="s">
        <v>0</v>
      </c>
      <c r="K417" s="149" t="s">
        <v>111</v>
      </c>
      <c r="L417" s="149" t="s">
        <v>38</v>
      </c>
      <c r="M417" s="149" t="s">
        <v>42</v>
      </c>
      <c r="N417" s="149">
        <v>3500.0</v>
      </c>
      <c r="O417" s="149" t="s">
        <v>30</v>
      </c>
      <c r="P417" s="150"/>
      <c r="Q417" s="149">
        <f>IFERROR(SUMPRODUCT((Price_Catalogue_Indexation!$O$5:$AS$5=Fichier_de_calcul!Q$4)*(Price_Catalogue_Indexation!$O$6:$AS$6=Fichier_de_calcul!$L417)*(Price_Catalogue_Indexation!$O$7:$AS$7=Fichier_de_calcul!$M417)*(Price_Catalogue_Indexation!$A$14:$A$219=Fichier_de_calcul!$O417)*(Price_Catalogue_Indexation!$C$14:$C$219=Fichier_de_calcul!$N417)*(Price_Catalogue_Indexation!$O$14:$AS$219)),0)</f>
        <v>43777.60888</v>
      </c>
      <c r="R417" s="149">
        <f>IFERROR(SUMPRODUCT((Price_Catalogue_Indexation!$O$5:$AS$5=Fichier_de_calcul!R$4)*(Price_Catalogue_Indexation!$O$6:$AS$6=Fichier_de_calcul!$L417)*(Price_Catalogue_Indexation!$O$7:$AS$7=Fichier_de_calcul!$M417)*(Price_Catalogue_Indexation!$A$14:$A$219=Fichier_de_calcul!$O417)*(Price_Catalogue_Indexation!$C$14:$C$219=Fichier_de_calcul!$N417)*(Price_Catalogue_Indexation!$O$14:$AS$219)),0)</f>
        <v>260356.9553</v>
      </c>
      <c r="S417" s="149">
        <f>IFERROR(SUMPRODUCT((Price_Catalogue_Indexation!$O$5:$AS$5=Fichier_de_calcul!S$4)*(Price_Catalogue_Indexation!$O$6:$AS$6=Fichier_de_calcul!$L417)*(Price_Catalogue_Indexation!$O$7:$AS$7=Fichier_de_calcul!$M417)*(Price_Catalogue_Indexation!$A$14:$A$219=Fichier_de_calcul!$O417)*(Price_Catalogue_Indexation!$C$14:$C$219=Fichier_de_calcul!$N417)*(Price_Catalogue_Indexation!$O$14:$AS$219)),0)</f>
        <v>247960.634</v>
      </c>
      <c r="T417" s="150"/>
      <c r="U417" s="149">
        <f>IF(E417="YES",'Autres_hypothèses'!$E$3,0)</f>
        <v>26225.58067</v>
      </c>
      <c r="V417" s="149">
        <f>IF(J417="YES",'Autres_hypothèses'!$E$4,0)</f>
        <v>75000</v>
      </c>
      <c r="W417" s="149"/>
      <c r="X417" s="151">
        <f>S417*Facture_pour_Orange!$K$142+Fichier_de_calcul!Q417*Facture_pour_Orange!$K$144+Fichier_de_calcul!U417*Facture_pour_Orange!$K$172</f>
        <v>-16480.24425</v>
      </c>
      <c r="Y417" s="152"/>
      <c r="Z417" s="151">
        <f t="shared" si="2"/>
        <v>636840.5346</v>
      </c>
      <c r="AA417" s="149">
        <f t="shared" si="3"/>
        <v>114631.2962</v>
      </c>
      <c r="AB417" s="149">
        <f t="shared" si="4"/>
        <v>751471.8308</v>
      </c>
      <c r="AC417" s="150"/>
      <c r="AD417" s="153">
        <v>0.0</v>
      </c>
      <c r="AE417" s="154"/>
      <c r="AF417" s="155">
        <v>43921.0</v>
      </c>
      <c r="AG417" s="155">
        <v>43891.0</v>
      </c>
      <c r="AH417" s="162">
        <v>1.0</v>
      </c>
      <c r="AI417" s="155">
        <v>43921.0</v>
      </c>
      <c r="AJ417" s="155">
        <v>43891.0</v>
      </c>
      <c r="AK417" s="162">
        <v>1.0</v>
      </c>
      <c r="AL417" s="155">
        <v>43904.0</v>
      </c>
      <c r="AM417" s="162">
        <v>1.0</v>
      </c>
      <c r="AN417" s="155">
        <v>43921.0</v>
      </c>
      <c r="AO417" s="158"/>
      <c r="AP417" s="158"/>
      <c r="AQ417" s="158"/>
      <c r="AR417" s="152"/>
      <c r="AS417" s="152"/>
      <c r="AT417" s="152"/>
      <c r="AU417" s="152"/>
      <c r="AV417" s="152"/>
      <c r="AW417" s="152"/>
      <c r="AX417" s="152"/>
      <c r="AY417" s="152"/>
      <c r="AZ417" s="152"/>
      <c r="BA417" s="152"/>
      <c r="BB417" s="152"/>
      <c r="BC417" s="152"/>
      <c r="BD417" s="152"/>
      <c r="BE417" s="152"/>
      <c r="BF417" s="152"/>
      <c r="BG417" s="152"/>
      <c r="BH417" s="152"/>
      <c r="BI417" s="152"/>
      <c r="BJ417" s="152"/>
      <c r="BK417" s="152"/>
    </row>
    <row r="418" ht="10.5" customHeight="1">
      <c r="A418" s="144">
        <v>414.0</v>
      </c>
      <c r="B418" s="144" t="s">
        <v>1308</v>
      </c>
      <c r="C418" s="144" t="s">
        <v>1309</v>
      </c>
      <c r="D418" s="145" t="s">
        <v>1310</v>
      </c>
      <c r="E418" s="146" t="s">
        <v>0</v>
      </c>
      <c r="F418" s="147"/>
      <c r="G418" s="161" t="s">
        <v>137</v>
      </c>
      <c r="H418" s="149" t="s">
        <v>0</v>
      </c>
      <c r="I418" s="149" t="s">
        <v>138</v>
      </c>
      <c r="J418" s="149" t="s">
        <v>0</v>
      </c>
      <c r="K418" s="149" t="s">
        <v>111</v>
      </c>
      <c r="L418" s="149" t="s">
        <v>38</v>
      </c>
      <c r="M418" s="149" t="s">
        <v>42</v>
      </c>
      <c r="N418" s="149">
        <v>3500.0</v>
      </c>
      <c r="O418" s="149" t="s">
        <v>30</v>
      </c>
      <c r="P418" s="150"/>
      <c r="Q418" s="149">
        <f>IFERROR(SUMPRODUCT((Price_Catalogue_Indexation!$O$5:$AS$5=Fichier_de_calcul!Q$4)*(Price_Catalogue_Indexation!$O$6:$AS$6=Fichier_de_calcul!$L418)*(Price_Catalogue_Indexation!$O$7:$AS$7=Fichier_de_calcul!$M418)*(Price_Catalogue_Indexation!$A$14:$A$219=Fichier_de_calcul!$O418)*(Price_Catalogue_Indexation!$C$14:$C$219=Fichier_de_calcul!$N418)*(Price_Catalogue_Indexation!$O$14:$AS$219)),0)</f>
        <v>43777.60888</v>
      </c>
      <c r="R418" s="149">
        <f>IFERROR(SUMPRODUCT((Price_Catalogue_Indexation!$O$5:$AS$5=Fichier_de_calcul!R$4)*(Price_Catalogue_Indexation!$O$6:$AS$6=Fichier_de_calcul!$L418)*(Price_Catalogue_Indexation!$O$7:$AS$7=Fichier_de_calcul!$M418)*(Price_Catalogue_Indexation!$A$14:$A$219=Fichier_de_calcul!$O418)*(Price_Catalogue_Indexation!$C$14:$C$219=Fichier_de_calcul!$N418)*(Price_Catalogue_Indexation!$O$14:$AS$219)),0)</f>
        <v>260356.9553</v>
      </c>
      <c r="S418" s="149">
        <f>IFERROR(SUMPRODUCT((Price_Catalogue_Indexation!$O$5:$AS$5=Fichier_de_calcul!S$4)*(Price_Catalogue_Indexation!$O$6:$AS$6=Fichier_de_calcul!$L418)*(Price_Catalogue_Indexation!$O$7:$AS$7=Fichier_de_calcul!$M418)*(Price_Catalogue_Indexation!$A$14:$A$219=Fichier_de_calcul!$O418)*(Price_Catalogue_Indexation!$C$14:$C$219=Fichier_de_calcul!$N418)*(Price_Catalogue_Indexation!$O$14:$AS$219)),0)</f>
        <v>247960.634</v>
      </c>
      <c r="T418" s="150"/>
      <c r="U418" s="149">
        <f>IF(E418="YES",'Autres_hypothèses'!$E$3,0)</f>
        <v>26225.58067</v>
      </c>
      <c r="V418" s="149">
        <f>IF(J418="YES",'Autres_hypothèses'!$E$4,0)</f>
        <v>75000</v>
      </c>
      <c r="W418" s="149"/>
      <c r="X418" s="151">
        <f>S418*Facture_pour_Orange!$K$142+Fichier_de_calcul!Q418*Facture_pour_Orange!$K$144+Fichier_de_calcul!U418*Facture_pour_Orange!$K$172</f>
        <v>-16480.24425</v>
      </c>
      <c r="Y418" s="152"/>
      <c r="Z418" s="151">
        <f t="shared" si="2"/>
        <v>636840.5346</v>
      </c>
      <c r="AA418" s="149">
        <f t="shared" si="3"/>
        <v>114631.2962</v>
      </c>
      <c r="AB418" s="149">
        <f t="shared" si="4"/>
        <v>751471.8308</v>
      </c>
      <c r="AC418" s="150"/>
      <c r="AD418" s="153"/>
      <c r="AE418" s="154"/>
      <c r="AF418" s="155">
        <v>43890.0</v>
      </c>
      <c r="AG418" s="155">
        <v>43862.0</v>
      </c>
      <c r="AH418" s="162">
        <v>1.0</v>
      </c>
      <c r="AI418" s="155">
        <v>44043.0</v>
      </c>
      <c r="AJ418" s="155">
        <v>44030.0</v>
      </c>
      <c r="AK418" s="162">
        <f t="shared" ref="AK418:AK423" si="26">(AI418-AJ418)/30</f>
        <v>0.4333333333</v>
      </c>
      <c r="AL418" s="155">
        <v>44040.0</v>
      </c>
      <c r="AM418" s="162">
        <f t="shared" ref="AM418:AM424" si="27">(AN418-AL418)/30</f>
        <v>0.1</v>
      </c>
      <c r="AN418" s="155">
        <v>44043.0</v>
      </c>
      <c r="AO418" s="158"/>
      <c r="AP418" s="158"/>
      <c r="AQ418" s="158"/>
      <c r="AR418" s="152"/>
      <c r="AS418" s="152"/>
      <c r="AT418" s="152"/>
      <c r="AU418" s="152"/>
      <c r="AV418" s="152"/>
      <c r="AW418" s="152"/>
      <c r="AX418" s="152"/>
      <c r="AY418" s="152"/>
      <c r="AZ418" s="152"/>
      <c r="BA418" s="152"/>
      <c r="BB418" s="152"/>
      <c r="BC418" s="152"/>
      <c r="BD418" s="152"/>
      <c r="BE418" s="152"/>
      <c r="BF418" s="152"/>
      <c r="BG418" s="152"/>
      <c r="BH418" s="152"/>
      <c r="BI418" s="152"/>
      <c r="BJ418" s="152"/>
      <c r="BK418" s="152"/>
    </row>
    <row r="419" ht="10.5" customHeight="1">
      <c r="A419" s="144">
        <v>415.0</v>
      </c>
      <c r="B419" s="144" t="s">
        <v>1311</v>
      </c>
      <c r="C419" s="144" t="s">
        <v>1312</v>
      </c>
      <c r="D419" s="159" t="s">
        <v>1313</v>
      </c>
      <c r="E419" s="146" t="s">
        <v>0</v>
      </c>
      <c r="F419" s="147"/>
      <c r="G419" s="161" t="s">
        <v>137</v>
      </c>
      <c r="H419" s="149" t="s">
        <v>0</v>
      </c>
      <c r="I419" s="149" t="s">
        <v>138</v>
      </c>
      <c r="J419" s="149" t="s">
        <v>0</v>
      </c>
      <c r="K419" s="149" t="s">
        <v>111</v>
      </c>
      <c r="L419" s="149" t="s">
        <v>38</v>
      </c>
      <c r="M419" s="149" t="s">
        <v>42</v>
      </c>
      <c r="N419" s="149">
        <v>3500.0</v>
      </c>
      <c r="O419" s="149" t="s">
        <v>30</v>
      </c>
      <c r="P419" s="150"/>
      <c r="Q419" s="149">
        <f>IFERROR(SUMPRODUCT((Price_Catalogue_Indexation!$O$5:$AS$5=Fichier_de_calcul!Q$4)*(Price_Catalogue_Indexation!$O$6:$AS$6=Fichier_de_calcul!$L419)*(Price_Catalogue_Indexation!$O$7:$AS$7=Fichier_de_calcul!$M419)*(Price_Catalogue_Indexation!$A$14:$A$219=Fichier_de_calcul!$O419)*(Price_Catalogue_Indexation!$C$14:$C$219=Fichier_de_calcul!$N419)*(Price_Catalogue_Indexation!$O$14:$AS$219)),0)</f>
        <v>43777.60888</v>
      </c>
      <c r="R419" s="149">
        <f>IFERROR(SUMPRODUCT((Price_Catalogue_Indexation!$O$5:$AS$5=Fichier_de_calcul!R$4)*(Price_Catalogue_Indexation!$O$6:$AS$6=Fichier_de_calcul!$L419)*(Price_Catalogue_Indexation!$O$7:$AS$7=Fichier_de_calcul!$M419)*(Price_Catalogue_Indexation!$A$14:$A$219=Fichier_de_calcul!$O419)*(Price_Catalogue_Indexation!$C$14:$C$219=Fichier_de_calcul!$N419)*(Price_Catalogue_Indexation!$O$14:$AS$219)),0)</f>
        <v>260356.9553</v>
      </c>
      <c r="S419" s="149">
        <f>IFERROR(SUMPRODUCT((Price_Catalogue_Indexation!$O$5:$AS$5=Fichier_de_calcul!S$4)*(Price_Catalogue_Indexation!$O$6:$AS$6=Fichier_de_calcul!$L419)*(Price_Catalogue_Indexation!$O$7:$AS$7=Fichier_de_calcul!$M419)*(Price_Catalogue_Indexation!$A$14:$A$219=Fichier_de_calcul!$O419)*(Price_Catalogue_Indexation!$C$14:$C$219=Fichier_de_calcul!$N419)*(Price_Catalogue_Indexation!$O$14:$AS$219)),0)</f>
        <v>247960.634</v>
      </c>
      <c r="T419" s="150"/>
      <c r="U419" s="149">
        <f>IF(E419="YES",'Autres_hypothèses'!$E$3,0)</f>
        <v>26225.58067</v>
      </c>
      <c r="V419" s="149">
        <f>IF(J419="YES",'Autres_hypothèses'!$E$4,0)</f>
        <v>75000</v>
      </c>
      <c r="W419" s="149"/>
      <c r="X419" s="151">
        <f>S419*Facture_pour_Orange!$K$142+Fichier_de_calcul!Q419*Facture_pour_Orange!$K$144+Fichier_de_calcul!U419*Facture_pour_Orange!$K$172</f>
        <v>-16480.24425</v>
      </c>
      <c r="Y419" s="152"/>
      <c r="Z419" s="151">
        <f t="shared" si="2"/>
        <v>636840.5346</v>
      </c>
      <c r="AA419" s="149">
        <f t="shared" si="3"/>
        <v>114631.2962</v>
      </c>
      <c r="AB419" s="149">
        <f t="shared" si="4"/>
        <v>751471.8308</v>
      </c>
      <c r="AC419" s="150"/>
      <c r="AD419" s="153"/>
      <c r="AE419" s="154"/>
      <c r="AF419" s="155">
        <v>43890.0</v>
      </c>
      <c r="AG419" s="155">
        <v>43862.0</v>
      </c>
      <c r="AH419" s="162">
        <v>1.0</v>
      </c>
      <c r="AI419" s="155">
        <v>43951.0</v>
      </c>
      <c r="AJ419" s="155">
        <v>43924.0</v>
      </c>
      <c r="AK419" s="169">
        <f t="shared" si="26"/>
        <v>0.9</v>
      </c>
      <c r="AL419" s="155">
        <v>44001.0</v>
      </c>
      <c r="AM419" s="162">
        <f t="shared" si="27"/>
        <v>0.3666666667</v>
      </c>
      <c r="AN419" s="155">
        <v>44012.0</v>
      </c>
      <c r="AO419" s="158"/>
      <c r="AP419" s="158"/>
      <c r="AQ419" s="158"/>
      <c r="AR419" s="152"/>
      <c r="AS419" s="152"/>
      <c r="AT419" s="152"/>
      <c r="AU419" s="152"/>
      <c r="AV419" s="152"/>
      <c r="AW419" s="152"/>
      <c r="AX419" s="152"/>
      <c r="AY419" s="152"/>
      <c r="AZ419" s="152"/>
      <c r="BA419" s="152"/>
      <c r="BB419" s="152"/>
      <c r="BC419" s="152"/>
      <c r="BD419" s="152"/>
      <c r="BE419" s="152"/>
      <c r="BF419" s="152"/>
      <c r="BG419" s="152"/>
      <c r="BH419" s="152"/>
      <c r="BI419" s="152"/>
      <c r="BJ419" s="152"/>
      <c r="BK419" s="152"/>
    </row>
    <row r="420" ht="10.5" customHeight="1">
      <c r="A420" s="144">
        <v>416.0</v>
      </c>
      <c r="B420" s="144" t="s">
        <v>1314</v>
      </c>
      <c r="C420" s="144" t="s">
        <v>1315</v>
      </c>
      <c r="D420" s="163" t="s">
        <v>1316</v>
      </c>
      <c r="E420" s="146" t="s">
        <v>0</v>
      </c>
      <c r="F420" s="147"/>
      <c r="G420" s="161" t="s">
        <v>137</v>
      </c>
      <c r="H420" s="149" t="s">
        <v>0</v>
      </c>
      <c r="I420" s="149" t="s">
        <v>138</v>
      </c>
      <c r="J420" s="149" t="s">
        <v>0</v>
      </c>
      <c r="K420" s="149" t="s">
        <v>111</v>
      </c>
      <c r="L420" s="149" t="s">
        <v>38</v>
      </c>
      <c r="M420" s="149" t="s">
        <v>42</v>
      </c>
      <c r="N420" s="149">
        <v>3500.0</v>
      </c>
      <c r="O420" s="149" t="s">
        <v>30</v>
      </c>
      <c r="P420" s="150"/>
      <c r="Q420" s="149">
        <f>IFERROR(SUMPRODUCT((Price_Catalogue_Indexation!$O$5:$AS$5=Fichier_de_calcul!Q$4)*(Price_Catalogue_Indexation!$O$6:$AS$6=Fichier_de_calcul!$L420)*(Price_Catalogue_Indexation!$O$7:$AS$7=Fichier_de_calcul!$M420)*(Price_Catalogue_Indexation!$A$14:$A$219=Fichier_de_calcul!$O420)*(Price_Catalogue_Indexation!$C$14:$C$219=Fichier_de_calcul!$N420)*(Price_Catalogue_Indexation!$O$14:$AS$219)),0)</f>
        <v>43777.60888</v>
      </c>
      <c r="R420" s="149">
        <f>IFERROR(SUMPRODUCT((Price_Catalogue_Indexation!$O$5:$AS$5=Fichier_de_calcul!R$4)*(Price_Catalogue_Indexation!$O$6:$AS$6=Fichier_de_calcul!$L420)*(Price_Catalogue_Indexation!$O$7:$AS$7=Fichier_de_calcul!$M420)*(Price_Catalogue_Indexation!$A$14:$A$219=Fichier_de_calcul!$O420)*(Price_Catalogue_Indexation!$C$14:$C$219=Fichier_de_calcul!$N420)*(Price_Catalogue_Indexation!$O$14:$AS$219)),0)</f>
        <v>260356.9553</v>
      </c>
      <c r="S420" s="149">
        <f>IFERROR(SUMPRODUCT((Price_Catalogue_Indexation!$O$5:$AS$5=Fichier_de_calcul!S$4)*(Price_Catalogue_Indexation!$O$6:$AS$6=Fichier_de_calcul!$L420)*(Price_Catalogue_Indexation!$O$7:$AS$7=Fichier_de_calcul!$M420)*(Price_Catalogue_Indexation!$A$14:$A$219=Fichier_de_calcul!$O420)*(Price_Catalogue_Indexation!$C$14:$C$219=Fichier_de_calcul!$N420)*(Price_Catalogue_Indexation!$O$14:$AS$219)),0)</f>
        <v>247960.634</v>
      </c>
      <c r="T420" s="150"/>
      <c r="U420" s="149">
        <f>IF(E420="YES",'Autres_hypothèses'!$E$3,0)</f>
        <v>26225.58067</v>
      </c>
      <c r="V420" s="149">
        <f>IF(J420="YES",'Autres_hypothèses'!$E$4,0)</f>
        <v>75000</v>
      </c>
      <c r="W420" s="149"/>
      <c r="X420" s="151">
        <f>S420*Facture_pour_Orange!$K$142+Fichier_de_calcul!Q420*Facture_pour_Orange!$K$144+Fichier_de_calcul!U420*Facture_pour_Orange!$K$172</f>
        <v>-16480.24425</v>
      </c>
      <c r="Y420" s="152"/>
      <c r="Z420" s="151">
        <f t="shared" si="2"/>
        <v>636840.5346</v>
      </c>
      <c r="AA420" s="149">
        <f t="shared" si="3"/>
        <v>114631.2962</v>
      </c>
      <c r="AB420" s="149">
        <f t="shared" si="4"/>
        <v>751471.8308</v>
      </c>
      <c r="AC420" s="150"/>
      <c r="AD420" s="153"/>
      <c r="AE420" s="154"/>
      <c r="AF420" s="155">
        <v>43890.0</v>
      </c>
      <c r="AG420" s="155">
        <v>43862.0</v>
      </c>
      <c r="AH420" s="162">
        <v>1.0</v>
      </c>
      <c r="AI420" s="155">
        <v>44043.0</v>
      </c>
      <c r="AJ420" s="155">
        <v>44029.0</v>
      </c>
      <c r="AK420" s="162">
        <f t="shared" si="26"/>
        <v>0.4666666667</v>
      </c>
      <c r="AL420" s="155">
        <v>44072.0</v>
      </c>
      <c r="AM420" s="162">
        <f t="shared" si="27"/>
        <v>0.06666666667</v>
      </c>
      <c r="AN420" s="155">
        <v>44074.0</v>
      </c>
      <c r="AO420" s="158"/>
      <c r="AP420" s="158"/>
      <c r="AQ420" s="158"/>
      <c r="AR420" s="152"/>
      <c r="AS420" s="152"/>
      <c r="AT420" s="152"/>
      <c r="AU420" s="152"/>
      <c r="AV420" s="152"/>
      <c r="AW420" s="152"/>
      <c r="AX420" s="152"/>
      <c r="AY420" s="152"/>
      <c r="AZ420" s="152"/>
      <c r="BA420" s="152"/>
      <c r="BB420" s="152"/>
      <c r="BC420" s="152"/>
      <c r="BD420" s="152"/>
      <c r="BE420" s="152"/>
      <c r="BF420" s="152"/>
      <c r="BG420" s="152"/>
      <c r="BH420" s="152"/>
      <c r="BI420" s="152"/>
      <c r="BJ420" s="152"/>
      <c r="BK420" s="152"/>
    </row>
    <row r="421" ht="10.5" customHeight="1">
      <c r="A421" s="144">
        <v>417.0</v>
      </c>
      <c r="B421" s="144" t="s">
        <v>1317</v>
      </c>
      <c r="C421" s="144" t="s">
        <v>1318</v>
      </c>
      <c r="D421" s="145" t="s">
        <v>1319</v>
      </c>
      <c r="E421" s="146" t="s">
        <v>0</v>
      </c>
      <c r="F421" s="147"/>
      <c r="G421" s="161" t="s">
        <v>137</v>
      </c>
      <c r="H421" s="149" t="s">
        <v>0</v>
      </c>
      <c r="I421" s="149" t="s">
        <v>138</v>
      </c>
      <c r="J421" s="149" t="s">
        <v>0</v>
      </c>
      <c r="K421" s="149" t="s">
        <v>111</v>
      </c>
      <c r="L421" s="149" t="s">
        <v>38</v>
      </c>
      <c r="M421" s="149" t="s">
        <v>42</v>
      </c>
      <c r="N421" s="149">
        <v>3500.0</v>
      </c>
      <c r="O421" s="149" t="s">
        <v>27</v>
      </c>
      <c r="P421" s="150"/>
      <c r="Q421" s="149">
        <f>IFERROR(SUMPRODUCT((Price_Catalogue_Indexation!$O$5:$AS$5=Fichier_de_calcul!Q$4)*(Price_Catalogue_Indexation!$O$6:$AS$6=Fichier_de_calcul!$L421)*(Price_Catalogue_Indexation!$O$7:$AS$7=Fichier_de_calcul!$M421)*(Price_Catalogue_Indexation!$A$14:$A$219=Fichier_de_calcul!$O421)*(Price_Catalogue_Indexation!$C$14:$C$219=Fichier_de_calcul!$N421)*(Price_Catalogue_Indexation!$O$14:$AS$219)),0)</f>
        <v>43056.18596</v>
      </c>
      <c r="R421" s="149">
        <f>IFERROR(SUMPRODUCT((Price_Catalogue_Indexation!$O$5:$AS$5=Fichier_de_calcul!R$4)*(Price_Catalogue_Indexation!$O$6:$AS$6=Fichier_de_calcul!$L421)*(Price_Catalogue_Indexation!$O$7:$AS$7=Fichier_de_calcul!$M421)*(Price_Catalogue_Indexation!$A$14:$A$219=Fichier_de_calcul!$O421)*(Price_Catalogue_Indexation!$C$14:$C$219=Fichier_de_calcul!$N421)*(Price_Catalogue_Indexation!$O$14:$AS$219)),0)</f>
        <v>259992.2136</v>
      </c>
      <c r="S421" s="149">
        <f>IFERROR(SUMPRODUCT((Price_Catalogue_Indexation!$O$5:$AS$5=Fichier_de_calcul!S$4)*(Price_Catalogue_Indexation!$O$6:$AS$6=Fichier_de_calcul!$L421)*(Price_Catalogue_Indexation!$O$7:$AS$7=Fichier_de_calcul!$M421)*(Price_Catalogue_Indexation!$A$14:$A$219=Fichier_de_calcul!$O421)*(Price_Catalogue_Indexation!$C$14:$C$219=Fichier_de_calcul!$N421)*(Price_Catalogue_Indexation!$O$14:$AS$219)),0)</f>
        <v>182873.6642</v>
      </c>
      <c r="T421" s="150"/>
      <c r="U421" s="149">
        <f>IF(E421="YES",'Autres_hypothèses'!$E$3,0)</f>
        <v>26225.58067</v>
      </c>
      <c r="V421" s="149">
        <f>IF(J421="YES",'Autres_hypothèses'!$E$4,0)</f>
        <v>75000</v>
      </c>
      <c r="W421" s="149"/>
      <c r="X421" s="151">
        <f>S421*Facture_pour_Orange!$K$142+Fichier_de_calcul!Q421*Facture_pour_Orange!$K$144+Fichier_de_calcul!U421*Facture_pour_Orange!$K$172</f>
        <v>-15685.08997</v>
      </c>
      <c r="Y421" s="152"/>
      <c r="Z421" s="151">
        <f t="shared" si="2"/>
        <v>571462.5545</v>
      </c>
      <c r="AA421" s="149">
        <f t="shared" si="3"/>
        <v>102863.2598</v>
      </c>
      <c r="AB421" s="149">
        <f t="shared" si="4"/>
        <v>674325.8143</v>
      </c>
      <c r="AC421" s="150"/>
      <c r="AD421" s="153"/>
      <c r="AE421" s="154"/>
      <c r="AF421" s="155">
        <v>43890.0</v>
      </c>
      <c r="AG421" s="155">
        <v>43862.0</v>
      </c>
      <c r="AH421" s="162">
        <v>1.0</v>
      </c>
      <c r="AI421" s="155">
        <v>43951.0</v>
      </c>
      <c r="AJ421" s="155">
        <v>43910.0</v>
      </c>
      <c r="AK421" s="169">
        <f t="shared" si="26"/>
        <v>1.366666667</v>
      </c>
      <c r="AL421" s="155">
        <v>43977.0</v>
      </c>
      <c r="AM421" s="162">
        <f t="shared" si="27"/>
        <v>0.1666666667</v>
      </c>
      <c r="AN421" s="155">
        <v>43982.0</v>
      </c>
      <c r="AO421" s="158"/>
      <c r="AP421" s="158"/>
      <c r="AQ421" s="158"/>
      <c r="AR421" s="152"/>
      <c r="AS421" s="152"/>
      <c r="AT421" s="152"/>
      <c r="AU421" s="152"/>
      <c r="AV421" s="152"/>
      <c r="AW421" s="152"/>
      <c r="AX421" s="152"/>
      <c r="AY421" s="152"/>
      <c r="AZ421" s="152"/>
      <c r="BA421" s="152"/>
      <c r="BB421" s="152"/>
      <c r="BC421" s="152"/>
      <c r="BD421" s="152"/>
      <c r="BE421" s="152"/>
      <c r="BF421" s="152"/>
      <c r="BG421" s="152"/>
      <c r="BH421" s="152"/>
      <c r="BI421" s="152"/>
      <c r="BJ421" s="152"/>
      <c r="BK421" s="152"/>
    </row>
    <row r="422" ht="10.5" customHeight="1">
      <c r="A422" s="144">
        <v>418.0</v>
      </c>
      <c r="B422" s="144" t="s">
        <v>1320</v>
      </c>
      <c r="C422" s="144" t="s">
        <v>1321</v>
      </c>
      <c r="D422" s="159" t="s">
        <v>1322</v>
      </c>
      <c r="E422" s="146" t="s">
        <v>0</v>
      </c>
      <c r="F422" s="147"/>
      <c r="G422" s="161" t="s">
        <v>137</v>
      </c>
      <c r="H422" s="149" t="s">
        <v>0</v>
      </c>
      <c r="I422" s="149" t="s">
        <v>138</v>
      </c>
      <c r="J422" s="149" t="s">
        <v>0</v>
      </c>
      <c r="K422" s="149" t="s">
        <v>111</v>
      </c>
      <c r="L422" s="149" t="s">
        <v>38</v>
      </c>
      <c r="M422" s="149" t="s">
        <v>42</v>
      </c>
      <c r="N422" s="149">
        <v>3500.0</v>
      </c>
      <c r="O422" s="149" t="s">
        <v>27</v>
      </c>
      <c r="P422" s="150"/>
      <c r="Q422" s="149">
        <f>IFERROR(SUMPRODUCT((Price_Catalogue_Indexation!$O$5:$AS$5=Fichier_de_calcul!Q$4)*(Price_Catalogue_Indexation!$O$6:$AS$6=Fichier_de_calcul!$L422)*(Price_Catalogue_Indexation!$O$7:$AS$7=Fichier_de_calcul!$M422)*(Price_Catalogue_Indexation!$A$14:$A$219=Fichier_de_calcul!$O422)*(Price_Catalogue_Indexation!$C$14:$C$219=Fichier_de_calcul!$N422)*(Price_Catalogue_Indexation!$O$14:$AS$219)),0)</f>
        <v>43056.18596</v>
      </c>
      <c r="R422" s="149">
        <f>IFERROR(SUMPRODUCT((Price_Catalogue_Indexation!$O$5:$AS$5=Fichier_de_calcul!R$4)*(Price_Catalogue_Indexation!$O$6:$AS$6=Fichier_de_calcul!$L422)*(Price_Catalogue_Indexation!$O$7:$AS$7=Fichier_de_calcul!$M422)*(Price_Catalogue_Indexation!$A$14:$A$219=Fichier_de_calcul!$O422)*(Price_Catalogue_Indexation!$C$14:$C$219=Fichier_de_calcul!$N422)*(Price_Catalogue_Indexation!$O$14:$AS$219)),0)</f>
        <v>259992.2136</v>
      </c>
      <c r="S422" s="149">
        <f>IFERROR(SUMPRODUCT((Price_Catalogue_Indexation!$O$5:$AS$5=Fichier_de_calcul!S$4)*(Price_Catalogue_Indexation!$O$6:$AS$6=Fichier_de_calcul!$L422)*(Price_Catalogue_Indexation!$O$7:$AS$7=Fichier_de_calcul!$M422)*(Price_Catalogue_Indexation!$A$14:$A$219=Fichier_de_calcul!$O422)*(Price_Catalogue_Indexation!$C$14:$C$219=Fichier_de_calcul!$N422)*(Price_Catalogue_Indexation!$O$14:$AS$219)),0)</f>
        <v>182873.6642</v>
      </c>
      <c r="T422" s="150"/>
      <c r="U422" s="149">
        <f>IF(E422="YES",'Autres_hypothèses'!$E$3,0)</f>
        <v>26225.58067</v>
      </c>
      <c r="V422" s="149">
        <f>IF(J422="YES",'Autres_hypothèses'!$E$4,0)</f>
        <v>75000</v>
      </c>
      <c r="W422" s="149"/>
      <c r="X422" s="151">
        <f>S422*Facture_pour_Orange!$K$142+Fichier_de_calcul!Q422*Facture_pour_Orange!$K$144+Fichier_de_calcul!U422*Facture_pour_Orange!$K$172</f>
        <v>-15685.08997</v>
      </c>
      <c r="Y422" s="152"/>
      <c r="Z422" s="151">
        <f t="shared" si="2"/>
        <v>571462.5545</v>
      </c>
      <c r="AA422" s="149">
        <f t="shared" si="3"/>
        <v>102863.2598</v>
      </c>
      <c r="AB422" s="149">
        <f t="shared" si="4"/>
        <v>674325.8143</v>
      </c>
      <c r="AC422" s="150"/>
      <c r="AD422" s="153"/>
      <c r="AE422" s="154"/>
      <c r="AF422" s="155">
        <v>43890.0</v>
      </c>
      <c r="AG422" s="155">
        <v>43862.0</v>
      </c>
      <c r="AH422" s="162">
        <v>1.0</v>
      </c>
      <c r="AI422" s="155">
        <v>43951.0</v>
      </c>
      <c r="AJ422" s="155">
        <v>43948.0</v>
      </c>
      <c r="AK422" s="169">
        <f t="shared" si="26"/>
        <v>0.1</v>
      </c>
      <c r="AL422" s="155">
        <v>44001.0</v>
      </c>
      <c r="AM422" s="162">
        <f t="shared" si="27"/>
        <v>0.3666666667</v>
      </c>
      <c r="AN422" s="155">
        <v>44012.0</v>
      </c>
      <c r="AO422" s="158"/>
      <c r="AP422" s="158"/>
      <c r="AQ422" s="158"/>
      <c r="AR422" s="152"/>
      <c r="AS422" s="152"/>
      <c r="AT422" s="152"/>
      <c r="AU422" s="152"/>
      <c r="AV422" s="152"/>
      <c r="AW422" s="152"/>
      <c r="AX422" s="152"/>
      <c r="AY422" s="152"/>
      <c r="AZ422" s="152"/>
      <c r="BA422" s="152"/>
      <c r="BB422" s="152"/>
      <c r="BC422" s="152"/>
      <c r="BD422" s="152"/>
      <c r="BE422" s="152"/>
      <c r="BF422" s="152"/>
      <c r="BG422" s="152"/>
      <c r="BH422" s="152"/>
      <c r="BI422" s="152"/>
      <c r="BJ422" s="152"/>
      <c r="BK422" s="152"/>
    </row>
    <row r="423" ht="10.5" customHeight="1">
      <c r="A423" s="144">
        <v>419.0</v>
      </c>
      <c r="B423" s="144" t="s">
        <v>1323</v>
      </c>
      <c r="C423" s="144" t="s">
        <v>1324</v>
      </c>
      <c r="D423" s="159" t="s">
        <v>1325</v>
      </c>
      <c r="E423" s="146" t="s">
        <v>0</v>
      </c>
      <c r="F423" s="147"/>
      <c r="G423" s="161" t="s">
        <v>137</v>
      </c>
      <c r="H423" s="149" t="s">
        <v>0</v>
      </c>
      <c r="I423" s="149" t="s">
        <v>138</v>
      </c>
      <c r="J423" s="149" t="s">
        <v>0</v>
      </c>
      <c r="K423" s="149" t="s">
        <v>111</v>
      </c>
      <c r="L423" s="149" t="s">
        <v>38</v>
      </c>
      <c r="M423" s="149" t="s">
        <v>42</v>
      </c>
      <c r="N423" s="149">
        <v>3500.0</v>
      </c>
      <c r="O423" s="149" t="s">
        <v>30</v>
      </c>
      <c r="P423" s="150"/>
      <c r="Q423" s="149">
        <f>IFERROR(SUMPRODUCT((Price_Catalogue_Indexation!$O$5:$AS$5=Fichier_de_calcul!Q$4)*(Price_Catalogue_Indexation!$O$6:$AS$6=Fichier_de_calcul!$L423)*(Price_Catalogue_Indexation!$O$7:$AS$7=Fichier_de_calcul!$M423)*(Price_Catalogue_Indexation!$A$14:$A$219=Fichier_de_calcul!$O423)*(Price_Catalogue_Indexation!$C$14:$C$219=Fichier_de_calcul!$N423)*(Price_Catalogue_Indexation!$O$14:$AS$219)),0)</f>
        <v>43777.60888</v>
      </c>
      <c r="R423" s="149">
        <f>IFERROR(SUMPRODUCT((Price_Catalogue_Indexation!$O$5:$AS$5=Fichier_de_calcul!R$4)*(Price_Catalogue_Indexation!$O$6:$AS$6=Fichier_de_calcul!$L423)*(Price_Catalogue_Indexation!$O$7:$AS$7=Fichier_de_calcul!$M423)*(Price_Catalogue_Indexation!$A$14:$A$219=Fichier_de_calcul!$O423)*(Price_Catalogue_Indexation!$C$14:$C$219=Fichier_de_calcul!$N423)*(Price_Catalogue_Indexation!$O$14:$AS$219)),0)</f>
        <v>260356.9553</v>
      </c>
      <c r="S423" s="149">
        <f>IFERROR(SUMPRODUCT((Price_Catalogue_Indexation!$O$5:$AS$5=Fichier_de_calcul!S$4)*(Price_Catalogue_Indexation!$O$6:$AS$6=Fichier_de_calcul!$L423)*(Price_Catalogue_Indexation!$O$7:$AS$7=Fichier_de_calcul!$M423)*(Price_Catalogue_Indexation!$A$14:$A$219=Fichier_de_calcul!$O423)*(Price_Catalogue_Indexation!$C$14:$C$219=Fichier_de_calcul!$N423)*(Price_Catalogue_Indexation!$O$14:$AS$219)),0)</f>
        <v>247960.634</v>
      </c>
      <c r="T423" s="150"/>
      <c r="U423" s="149">
        <f>IF(E423="YES",'Autres_hypothèses'!$E$3,0)</f>
        <v>26225.58067</v>
      </c>
      <c r="V423" s="149">
        <f>IF(J423="YES",'Autres_hypothèses'!$E$4,0)</f>
        <v>75000</v>
      </c>
      <c r="W423" s="149"/>
      <c r="X423" s="151">
        <f>S423*Facture_pour_Orange!$K$142+Fichier_de_calcul!Q423*Facture_pour_Orange!$K$144+Fichier_de_calcul!U423*Facture_pour_Orange!$K$172</f>
        <v>-16480.24425</v>
      </c>
      <c r="Y423" s="152"/>
      <c r="Z423" s="151">
        <f t="shared" si="2"/>
        <v>636840.5346</v>
      </c>
      <c r="AA423" s="149">
        <f t="shared" si="3"/>
        <v>114631.2962</v>
      </c>
      <c r="AB423" s="149">
        <f t="shared" si="4"/>
        <v>751471.8308</v>
      </c>
      <c r="AC423" s="150"/>
      <c r="AD423" s="153"/>
      <c r="AE423" s="154"/>
      <c r="AF423" s="155">
        <v>43890.0</v>
      </c>
      <c r="AG423" s="155">
        <v>43862.0</v>
      </c>
      <c r="AH423" s="162">
        <v>1.0</v>
      </c>
      <c r="AI423" s="155">
        <v>43951.0</v>
      </c>
      <c r="AJ423" s="155">
        <v>43914.0</v>
      </c>
      <c r="AK423" s="169">
        <f t="shared" si="26"/>
        <v>1.233333333</v>
      </c>
      <c r="AL423" s="155">
        <v>43977.0</v>
      </c>
      <c r="AM423" s="162">
        <f t="shared" si="27"/>
        <v>0.1666666667</v>
      </c>
      <c r="AN423" s="155">
        <v>43982.0</v>
      </c>
      <c r="AO423" s="158"/>
      <c r="AP423" s="158"/>
      <c r="AQ423" s="158"/>
      <c r="AR423" s="152"/>
      <c r="AS423" s="152"/>
      <c r="AT423" s="152"/>
      <c r="AU423" s="152"/>
      <c r="AV423" s="152"/>
      <c r="AW423" s="152"/>
      <c r="AX423" s="152"/>
      <c r="AY423" s="152"/>
      <c r="AZ423" s="152"/>
      <c r="BA423" s="152"/>
      <c r="BB423" s="152"/>
      <c r="BC423" s="152"/>
      <c r="BD423" s="152"/>
      <c r="BE423" s="152"/>
      <c r="BF423" s="152"/>
      <c r="BG423" s="152"/>
      <c r="BH423" s="152"/>
      <c r="BI423" s="152"/>
      <c r="BJ423" s="152"/>
      <c r="BK423" s="152"/>
    </row>
    <row r="424" ht="10.5" customHeight="1">
      <c r="A424" s="144">
        <v>420.0</v>
      </c>
      <c r="B424" s="144" t="s">
        <v>1326</v>
      </c>
      <c r="C424" s="144" t="s">
        <v>1327</v>
      </c>
      <c r="D424" s="145" t="s">
        <v>1328</v>
      </c>
      <c r="E424" s="146" t="s">
        <v>0</v>
      </c>
      <c r="F424" s="147"/>
      <c r="G424" s="161" t="s">
        <v>137</v>
      </c>
      <c r="H424" s="149" t="s">
        <v>0</v>
      </c>
      <c r="I424" s="149" t="s">
        <v>138</v>
      </c>
      <c r="J424" s="149" t="s">
        <v>0</v>
      </c>
      <c r="K424" s="149" t="s">
        <v>111</v>
      </c>
      <c r="L424" s="149" t="s">
        <v>38</v>
      </c>
      <c r="M424" s="149" t="s">
        <v>42</v>
      </c>
      <c r="N424" s="149">
        <v>3500.0</v>
      </c>
      <c r="O424" s="149" t="s">
        <v>27</v>
      </c>
      <c r="P424" s="150"/>
      <c r="Q424" s="149">
        <f>IFERROR(SUMPRODUCT((Price_Catalogue_Indexation!$O$5:$AS$5=Fichier_de_calcul!Q$4)*(Price_Catalogue_Indexation!$O$6:$AS$6=Fichier_de_calcul!$L424)*(Price_Catalogue_Indexation!$O$7:$AS$7=Fichier_de_calcul!$M424)*(Price_Catalogue_Indexation!$A$14:$A$219=Fichier_de_calcul!$O424)*(Price_Catalogue_Indexation!$C$14:$C$219=Fichier_de_calcul!$N424)*(Price_Catalogue_Indexation!$O$14:$AS$219)),0)</f>
        <v>43056.18596</v>
      </c>
      <c r="R424" s="149">
        <f>IFERROR(SUMPRODUCT((Price_Catalogue_Indexation!$O$5:$AS$5=Fichier_de_calcul!R$4)*(Price_Catalogue_Indexation!$O$6:$AS$6=Fichier_de_calcul!$L424)*(Price_Catalogue_Indexation!$O$7:$AS$7=Fichier_de_calcul!$M424)*(Price_Catalogue_Indexation!$A$14:$A$219=Fichier_de_calcul!$O424)*(Price_Catalogue_Indexation!$C$14:$C$219=Fichier_de_calcul!$N424)*(Price_Catalogue_Indexation!$O$14:$AS$219)),0)</f>
        <v>259992.2136</v>
      </c>
      <c r="S424" s="149">
        <f>IFERROR(SUMPRODUCT((Price_Catalogue_Indexation!$O$5:$AS$5=Fichier_de_calcul!S$4)*(Price_Catalogue_Indexation!$O$6:$AS$6=Fichier_de_calcul!$L424)*(Price_Catalogue_Indexation!$O$7:$AS$7=Fichier_de_calcul!$M424)*(Price_Catalogue_Indexation!$A$14:$A$219=Fichier_de_calcul!$O424)*(Price_Catalogue_Indexation!$C$14:$C$219=Fichier_de_calcul!$N424)*(Price_Catalogue_Indexation!$O$14:$AS$219)),0)</f>
        <v>182873.6642</v>
      </c>
      <c r="T424" s="150"/>
      <c r="U424" s="149">
        <f>IF(E424="YES",'Autres_hypothèses'!$E$3,0)</f>
        <v>26225.58067</v>
      </c>
      <c r="V424" s="149">
        <f>IF(J424="YES",'Autres_hypothèses'!$E$4,0)</f>
        <v>75000</v>
      </c>
      <c r="W424" s="149"/>
      <c r="X424" s="151">
        <f>S424*Facture_pour_Orange!$K$142+Fichier_de_calcul!Q424*Facture_pour_Orange!$K$144+Fichier_de_calcul!U424*Facture_pour_Orange!$K$172</f>
        <v>-15685.08997</v>
      </c>
      <c r="Y424" s="152"/>
      <c r="Z424" s="151">
        <f t="shared" si="2"/>
        <v>571462.5545</v>
      </c>
      <c r="AA424" s="149">
        <f t="shared" si="3"/>
        <v>102863.2598</v>
      </c>
      <c r="AB424" s="149">
        <f t="shared" si="4"/>
        <v>674325.8143</v>
      </c>
      <c r="AC424" s="150"/>
      <c r="AD424" s="153"/>
      <c r="AE424" s="154"/>
      <c r="AF424" s="155">
        <v>43890.0</v>
      </c>
      <c r="AG424" s="155">
        <v>43862.0</v>
      </c>
      <c r="AH424" s="162">
        <v>1.0</v>
      </c>
      <c r="AI424" s="155">
        <v>44043.0</v>
      </c>
      <c r="AJ424" s="155">
        <v>43995.0</v>
      </c>
      <c r="AK424" s="170">
        <v>1.0</v>
      </c>
      <c r="AL424" s="155">
        <v>44058.0</v>
      </c>
      <c r="AM424" s="162">
        <f t="shared" si="27"/>
        <v>0.5333333333</v>
      </c>
      <c r="AN424" s="155">
        <v>44074.0</v>
      </c>
      <c r="AO424" s="158"/>
      <c r="AP424" s="158"/>
      <c r="AQ424" s="158"/>
      <c r="AR424" s="152"/>
      <c r="AS424" s="152"/>
      <c r="AT424" s="152"/>
      <c r="AU424" s="152"/>
      <c r="AV424" s="152"/>
      <c r="AW424" s="152"/>
      <c r="AX424" s="152"/>
      <c r="AY424" s="152"/>
      <c r="AZ424" s="152"/>
      <c r="BA424" s="152"/>
      <c r="BB424" s="152"/>
      <c r="BC424" s="152"/>
      <c r="BD424" s="152"/>
      <c r="BE424" s="152"/>
      <c r="BF424" s="152"/>
      <c r="BG424" s="152"/>
      <c r="BH424" s="152"/>
      <c r="BI424" s="152"/>
      <c r="BJ424" s="152"/>
      <c r="BK424" s="152"/>
    </row>
    <row r="425" ht="10.5" customHeight="1">
      <c r="A425" s="144">
        <v>421.0</v>
      </c>
      <c r="B425" s="144" t="s">
        <v>1329</v>
      </c>
      <c r="C425" s="144" t="s">
        <v>1330</v>
      </c>
      <c r="D425" s="159" t="s">
        <v>1331</v>
      </c>
      <c r="E425" s="146" t="s">
        <v>0</v>
      </c>
      <c r="F425" s="147"/>
      <c r="G425" s="161" t="s">
        <v>137</v>
      </c>
      <c r="H425" s="149" t="s">
        <v>0</v>
      </c>
      <c r="I425" s="149" t="s">
        <v>138</v>
      </c>
      <c r="J425" s="149" t="s">
        <v>0</v>
      </c>
      <c r="K425" s="149" t="s">
        <v>111</v>
      </c>
      <c r="L425" s="149" t="s">
        <v>38</v>
      </c>
      <c r="M425" s="149" t="s">
        <v>42</v>
      </c>
      <c r="N425" s="149">
        <v>3500.0</v>
      </c>
      <c r="O425" s="149" t="s">
        <v>27</v>
      </c>
      <c r="P425" s="150"/>
      <c r="Q425" s="149">
        <f>IFERROR(SUMPRODUCT((Price_Catalogue_Indexation!$O$5:$AS$5=Fichier_de_calcul!Q$4)*(Price_Catalogue_Indexation!$O$6:$AS$6=Fichier_de_calcul!$L425)*(Price_Catalogue_Indexation!$O$7:$AS$7=Fichier_de_calcul!$M425)*(Price_Catalogue_Indexation!$A$14:$A$219=Fichier_de_calcul!$O425)*(Price_Catalogue_Indexation!$C$14:$C$219=Fichier_de_calcul!$N425)*(Price_Catalogue_Indexation!$O$14:$AS$219)),0)</f>
        <v>43056.18596</v>
      </c>
      <c r="R425" s="149">
        <f>IFERROR(SUMPRODUCT((Price_Catalogue_Indexation!$O$5:$AS$5=Fichier_de_calcul!R$4)*(Price_Catalogue_Indexation!$O$6:$AS$6=Fichier_de_calcul!$L425)*(Price_Catalogue_Indexation!$O$7:$AS$7=Fichier_de_calcul!$M425)*(Price_Catalogue_Indexation!$A$14:$A$219=Fichier_de_calcul!$O425)*(Price_Catalogue_Indexation!$C$14:$C$219=Fichier_de_calcul!$N425)*(Price_Catalogue_Indexation!$O$14:$AS$219)),0)</f>
        <v>259992.2136</v>
      </c>
      <c r="S425" s="149">
        <f>IFERROR(SUMPRODUCT((Price_Catalogue_Indexation!$O$5:$AS$5=Fichier_de_calcul!S$4)*(Price_Catalogue_Indexation!$O$6:$AS$6=Fichier_de_calcul!$L425)*(Price_Catalogue_Indexation!$O$7:$AS$7=Fichier_de_calcul!$M425)*(Price_Catalogue_Indexation!$A$14:$A$219=Fichier_de_calcul!$O425)*(Price_Catalogue_Indexation!$C$14:$C$219=Fichier_de_calcul!$N425)*(Price_Catalogue_Indexation!$O$14:$AS$219)),0)</f>
        <v>182873.6642</v>
      </c>
      <c r="T425" s="150"/>
      <c r="U425" s="149">
        <f>IF(E425="YES",'Autres_hypothèses'!$E$3,0)</f>
        <v>26225.58067</v>
      </c>
      <c r="V425" s="149">
        <f>IF(J425="YES",'Autres_hypothèses'!$E$4,0)</f>
        <v>75000</v>
      </c>
      <c r="W425" s="149"/>
      <c r="X425" s="151">
        <f>S425*Facture_pour_Orange!$K$142+Fichier_de_calcul!Q425*Facture_pour_Orange!$K$144+Fichier_de_calcul!U425*Facture_pour_Orange!$K$172</f>
        <v>-15685.08997</v>
      </c>
      <c r="Y425" s="152"/>
      <c r="Z425" s="151">
        <f t="shared" si="2"/>
        <v>571462.5545</v>
      </c>
      <c r="AA425" s="149">
        <f t="shared" si="3"/>
        <v>102863.2598</v>
      </c>
      <c r="AB425" s="149">
        <f t="shared" si="4"/>
        <v>674325.8143</v>
      </c>
      <c r="AC425" s="150"/>
      <c r="AD425" s="153"/>
      <c r="AE425" s="154"/>
      <c r="AF425" s="155">
        <v>43890.0</v>
      </c>
      <c r="AG425" s="155">
        <v>43862.0</v>
      </c>
      <c r="AH425" s="162">
        <v>1.0</v>
      </c>
      <c r="AI425" s="155"/>
      <c r="AJ425" s="155">
        <v>43862.0</v>
      </c>
      <c r="AK425" s="169">
        <v>1.0</v>
      </c>
      <c r="AL425" s="155">
        <v>43862.0</v>
      </c>
      <c r="AM425" s="162">
        <v>1.0</v>
      </c>
      <c r="AN425" s="155">
        <v>43890.0</v>
      </c>
      <c r="AO425" s="158"/>
      <c r="AP425" s="158"/>
      <c r="AQ425" s="158"/>
      <c r="AR425" s="152"/>
      <c r="AS425" s="152"/>
      <c r="AT425" s="152"/>
      <c r="AU425" s="152"/>
      <c r="AV425" s="152"/>
      <c r="AW425" s="152"/>
      <c r="AX425" s="152"/>
      <c r="AY425" s="152"/>
      <c r="AZ425" s="152"/>
      <c r="BA425" s="152"/>
      <c r="BB425" s="152"/>
      <c r="BC425" s="152"/>
      <c r="BD425" s="152"/>
      <c r="BE425" s="152"/>
      <c r="BF425" s="152"/>
      <c r="BG425" s="152"/>
      <c r="BH425" s="152"/>
      <c r="BI425" s="152"/>
      <c r="BJ425" s="152"/>
      <c r="BK425" s="152"/>
    </row>
    <row r="426" ht="10.5" customHeight="1">
      <c r="A426" s="144">
        <v>422.0</v>
      </c>
      <c r="B426" s="144" t="s">
        <v>1332</v>
      </c>
      <c r="C426" s="144" t="s">
        <v>1333</v>
      </c>
      <c r="D426" s="159" t="s">
        <v>1334</v>
      </c>
      <c r="E426" s="146" t="s">
        <v>0</v>
      </c>
      <c r="F426" s="147"/>
      <c r="G426" s="161" t="s">
        <v>137</v>
      </c>
      <c r="H426" s="149" t="s">
        <v>0</v>
      </c>
      <c r="I426" s="149" t="s">
        <v>138</v>
      </c>
      <c r="J426" s="149" t="s">
        <v>0</v>
      </c>
      <c r="K426" s="149" t="s">
        <v>111</v>
      </c>
      <c r="L426" s="149" t="s">
        <v>38</v>
      </c>
      <c r="M426" s="149" t="s">
        <v>42</v>
      </c>
      <c r="N426" s="149">
        <v>3500.0</v>
      </c>
      <c r="O426" s="149" t="s">
        <v>30</v>
      </c>
      <c r="P426" s="150"/>
      <c r="Q426" s="149">
        <f>IFERROR(SUMPRODUCT((Price_Catalogue_Indexation!$O$5:$AS$5=Fichier_de_calcul!Q$4)*(Price_Catalogue_Indexation!$O$6:$AS$6=Fichier_de_calcul!$L426)*(Price_Catalogue_Indexation!$O$7:$AS$7=Fichier_de_calcul!$M426)*(Price_Catalogue_Indexation!$A$14:$A$219=Fichier_de_calcul!$O426)*(Price_Catalogue_Indexation!$C$14:$C$219=Fichier_de_calcul!$N426)*(Price_Catalogue_Indexation!$O$14:$AS$219)),0)</f>
        <v>43777.60888</v>
      </c>
      <c r="R426" s="149">
        <f>IFERROR(SUMPRODUCT((Price_Catalogue_Indexation!$O$5:$AS$5=Fichier_de_calcul!R$4)*(Price_Catalogue_Indexation!$O$6:$AS$6=Fichier_de_calcul!$L426)*(Price_Catalogue_Indexation!$O$7:$AS$7=Fichier_de_calcul!$M426)*(Price_Catalogue_Indexation!$A$14:$A$219=Fichier_de_calcul!$O426)*(Price_Catalogue_Indexation!$C$14:$C$219=Fichier_de_calcul!$N426)*(Price_Catalogue_Indexation!$O$14:$AS$219)),0)</f>
        <v>260356.9553</v>
      </c>
      <c r="S426" s="149">
        <f>IFERROR(SUMPRODUCT((Price_Catalogue_Indexation!$O$5:$AS$5=Fichier_de_calcul!S$4)*(Price_Catalogue_Indexation!$O$6:$AS$6=Fichier_de_calcul!$L426)*(Price_Catalogue_Indexation!$O$7:$AS$7=Fichier_de_calcul!$M426)*(Price_Catalogue_Indexation!$A$14:$A$219=Fichier_de_calcul!$O426)*(Price_Catalogue_Indexation!$C$14:$C$219=Fichier_de_calcul!$N426)*(Price_Catalogue_Indexation!$O$14:$AS$219)),0)</f>
        <v>247960.634</v>
      </c>
      <c r="T426" s="150"/>
      <c r="U426" s="149">
        <f>IF(E426="YES",'Autres_hypothèses'!$E$3,0)</f>
        <v>26225.58067</v>
      </c>
      <c r="V426" s="149">
        <f>IF(J426="YES",'Autres_hypothèses'!$E$4,0)</f>
        <v>75000</v>
      </c>
      <c r="W426" s="149"/>
      <c r="X426" s="151">
        <f>S426*Facture_pour_Orange!$K$142+Fichier_de_calcul!Q426*Facture_pour_Orange!$K$144+Fichier_de_calcul!U426*Facture_pour_Orange!$K$172</f>
        <v>-16480.24425</v>
      </c>
      <c r="Y426" s="152"/>
      <c r="Z426" s="151">
        <f t="shared" si="2"/>
        <v>636840.5346</v>
      </c>
      <c r="AA426" s="149">
        <f t="shared" si="3"/>
        <v>114631.2962</v>
      </c>
      <c r="AB426" s="149">
        <f t="shared" si="4"/>
        <v>751471.8308</v>
      </c>
      <c r="AC426" s="150"/>
      <c r="AD426" s="153"/>
      <c r="AE426" s="154"/>
      <c r="AF426" s="155">
        <v>43890.0</v>
      </c>
      <c r="AG426" s="155">
        <v>43862.0</v>
      </c>
      <c r="AH426" s="162">
        <v>1.0</v>
      </c>
      <c r="AI426" s="155">
        <v>43890.0</v>
      </c>
      <c r="AJ426" s="155">
        <v>43862.0</v>
      </c>
      <c r="AK426" s="169">
        <v>1.0</v>
      </c>
      <c r="AL426" s="155">
        <v>43862.0</v>
      </c>
      <c r="AM426" s="162">
        <v>1.0</v>
      </c>
      <c r="AN426" s="155">
        <v>43890.0</v>
      </c>
      <c r="AO426" s="158"/>
      <c r="AP426" s="158"/>
      <c r="AQ426" s="158"/>
      <c r="AR426" s="152"/>
      <c r="AS426" s="152"/>
      <c r="AT426" s="152"/>
      <c r="AU426" s="152"/>
      <c r="AV426" s="152"/>
      <c r="AW426" s="152"/>
      <c r="AX426" s="152"/>
      <c r="AY426" s="152"/>
      <c r="AZ426" s="152"/>
      <c r="BA426" s="152"/>
      <c r="BB426" s="152"/>
      <c r="BC426" s="152"/>
      <c r="BD426" s="152"/>
      <c r="BE426" s="152"/>
      <c r="BF426" s="152"/>
      <c r="BG426" s="152"/>
      <c r="BH426" s="152"/>
      <c r="BI426" s="152"/>
      <c r="BJ426" s="152"/>
      <c r="BK426" s="152"/>
    </row>
    <row r="427" ht="10.5" customHeight="1">
      <c r="A427" s="144">
        <v>423.0</v>
      </c>
      <c r="B427" s="144" t="s">
        <v>1335</v>
      </c>
      <c r="C427" s="144" t="s">
        <v>1336</v>
      </c>
      <c r="D427" s="145" t="s">
        <v>1337</v>
      </c>
      <c r="E427" s="146" t="s">
        <v>0</v>
      </c>
      <c r="F427" s="147"/>
      <c r="G427" s="161" t="s">
        <v>137</v>
      </c>
      <c r="H427" s="149" t="s">
        <v>0</v>
      </c>
      <c r="I427" s="149" t="s">
        <v>138</v>
      </c>
      <c r="J427" s="149" t="s">
        <v>0</v>
      </c>
      <c r="K427" s="149" t="s">
        <v>111</v>
      </c>
      <c r="L427" s="149" t="s">
        <v>38</v>
      </c>
      <c r="M427" s="149" t="s">
        <v>42</v>
      </c>
      <c r="N427" s="149">
        <v>3500.0</v>
      </c>
      <c r="O427" s="149" t="s">
        <v>27</v>
      </c>
      <c r="P427" s="150"/>
      <c r="Q427" s="149">
        <f>IFERROR(SUMPRODUCT((Price_Catalogue_Indexation!$O$5:$AS$5=Fichier_de_calcul!Q$4)*(Price_Catalogue_Indexation!$O$6:$AS$6=Fichier_de_calcul!$L427)*(Price_Catalogue_Indexation!$O$7:$AS$7=Fichier_de_calcul!$M427)*(Price_Catalogue_Indexation!$A$14:$A$219=Fichier_de_calcul!$O427)*(Price_Catalogue_Indexation!$C$14:$C$219=Fichier_de_calcul!$N427)*(Price_Catalogue_Indexation!$O$14:$AS$219)),0)</f>
        <v>43056.18596</v>
      </c>
      <c r="R427" s="149">
        <f>IFERROR(SUMPRODUCT((Price_Catalogue_Indexation!$O$5:$AS$5=Fichier_de_calcul!R$4)*(Price_Catalogue_Indexation!$O$6:$AS$6=Fichier_de_calcul!$L427)*(Price_Catalogue_Indexation!$O$7:$AS$7=Fichier_de_calcul!$M427)*(Price_Catalogue_Indexation!$A$14:$A$219=Fichier_de_calcul!$O427)*(Price_Catalogue_Indexation!$C$14:$C$219=Fichier_de_calcul!$N427)*(Price_Catalogue_Indexation!$O$14:$AS$219)),0)</f>
        <v>259992.2136</v>
      </c>
      <c r="S427" s="149">
        <f>IFERROR(SUMPRODUCT((Price_Catalogue_Indexation!$O$5:$AS$5=Fichier_de_calcul!S$4)*(Price_Catalogue_Indexation!$O$6:$AS$6=Fichier_de_calcul!$L427)*(Price_Catalogue_Indexation!$O$7:$AS$7=Fichier_de_calcul!$M427)*(Price_Catalogue_Indexation!$A$14:$A$219=Fichier_de_calcul!$O427)*(Price_Catalogue_Indexation!$C$14:$C$219=Fichier_de_calcul!$N427)*(Price_Catalogue_Indexation!$O$14:$AS$219)),0)</f>
        <v>182873.6642</v>
      </c>
      <c r="T427" s="150"/>
      <c r="U427" s="149">
        <f>IF(E427="YES",'Autres_hypothèses'!$E$3,0)</f>
        <v>26225.58067</v>
      </c>
      <c r="V427" s="149">
        <f>IF(J427="YES",'Autres_hypothèses'!$E$4,0)</f>
        <v>75000</v>
      </c>
      <c r="W427" s="149"/>
      <c r="X427" s="151">
        <f>S427*Facture_pour_Orange!$K$142+Fichier_de_calcul!Q427*Facture_pour_Orange!$K$144+Fichier_de_calcul!U427*Facture_pour_Orange!$K$172</f>
        <v>-15685.08997</v>
      </c>
      <c r="Y427" s="152"/>
      <c r="Z427" s="151">
        <f t="shared" si="2"/>
        <v>571462.5545</v>
      </c>
      <c r="AA427" s="149">
        <f t="shared" si="3"/>
        <v>102863.2598</v>
      </c>
      <c r="AB427" s="149">
        <f t="shared" si="4"/>
        <v>674325.8143</v>
      </c>
      <c r="AC427" s="150"/>
      <c r="AD427" s="153"/>
      <c r="AE427" s="154"/>
      <c r="AF427" s="155">
        <v>43890.0</v>
      </c>
      <c r="AG427" s="155">
        <v>43840.0</v>
      </c>
      <c r="AH427" s="162">
        <v>1.0</v>
      </c>
      <c r="AI427" s="155">
        <v>43890.0</v>
      </c>
      <c r="AJ427" s="155">
        <v>43840.0</v>
      </c>
      <c r="AK427" s="169">
        <v>1.0</v>
      </c>
      <c r="AL427" s="155">
        <v>43862.0</v>
      </c>
      <c r="AM427" s="162">
        <v>1.0</v>
      </c>
      <c r="AN427" s="155">
        <v>43890.0</v>
      </c>
      <c r="AO427" s="158"/>
      <c r="AP427" s="158"/>
      <c r="AQ427" s="158"/>
      <c r="AR427" s="152"/>
      <c r="AS427" s="152"/>
      <c r="AT427" s="152"/>
      <c r="AU427" s="152"/>
      <c r="AV427" s="152"/>
      <c r="AW427" s="152"/>
      <c r="AX427" s="152"/>
      <c r="AY427" s="152"/>
      <c r="AZ427" s="152"/>
      <c r="BA427" s="152"/>
      <c r="BB427" s="152"/>
      <c r="BC427" s="152"/>
      <c r="BD427" s="152"/>
      <c r="BE427" s="152"/>
      <c r="BF427" s="152"/>
      <c r="BG427" s="152"/>
      <c r="BH427" s="152"/>
      <c r="BI427" s="152"/>
      <c r="BJ427" s="152"/>
      <c r="BK427" s="152"/>
    </row>
    <row r="428" ht="10.5" customHeight="1">
      <c r="A428" s="144">
        <v>424.0</v>
      </c>
      <c r="B428" s="144" t="s">
        <v>1338</v>
      </c>
      <c r="C428" s="144" t="s">
        <v>1339</v>
      </c>
      <c r="D428" s="159" t="s">
        <v>1340</v>
      </c>
      <c r="E428" s="146" t="s">
        <v>0</v>
      </c>
      <c r="F428" s="147"/>
      <c r="G428" s="161" t="s">
        <v>137</v>
      </c>
      <c r="H428" s="149" t="s">
        <v>0</v>
      </c>
      <c r="I428" s="149" t="s">
        <v>138</v>
      </c>
      <c r="J428" s="149" t="s">
        <v>0</v>
      </c>
      <c r="K428" s="149" t="s">
        <v>111</v>
      </c>
      <c r="L428" s="149" t="s">
        <v>38</v>
      </c>
      <c r="M428" s="149" t="s">
        <v>42</v>
      </c>
      <c r="N428" s="149">
        <v>3500.0</v>
      </c>
      <c r="O428" s="149" t="s">
        <v>30</v>
      </c>
      <c r="P428" s="150"/>
      <c r="Q428" s="149">
        <f>IFERROR(SUMPRODUCT((Price_Catalogue_Indexation!$O$5:$AS$5=Fichier_de_calcul!Q$4)*(Price_Catalogue_Indexation!$O$6:$AS$6=Fichier_de_calcul!$L428)*(Price_Catalogue_Indexation!$O$7:$AS$7=Fichier_de_calcul!$M428)*(Price_Catalogue_Indexation!$A$14:$A$219=Fichier_de_calcul!$O428)*(Price_Catalogue_Indexation!$C$14:$C$219=Fichier_de_calcul!$N428)*(Price_Catalogue_Indexation!$O$14:$AS$219)),0)</f>
        <v>43777.60888</v>
      </c>
      <c r="R428" s="149">
        <f>IFERROR(SUMPRODUCT((Price_Catalogue_Indexation!$O$5:$AS$5=Fichier_de_calcul!R$4)*(Price_Catalogue_Indexation!$O$6:$AS$6=Fichier_de_calcul!$L428)*(Price_Catalogue_Indexation!$O$7:$AS$7=Fichier_de_calcul!$M428)*(Price_Catalogue_Indexation!$A$14:$A$219=Fichier_de_calcul!$O428)*(Price_Catalogue_Indexation!$C$14:$C$219=Fichier_de_calcul!$N428)*(Price_Catalogue_Indexation!$O$14:$AS$219)),0)</f>
        <v>260356.9553</v>
      </c>
      <c r="S428" s="149">
        <f>IFERROR(SUMPRODUCT((Price_Catalogue_Indexation!$O$5:$AS$5=Fichier_de_calcul!S$4)*(Price_Catalogue_Indexation!$O$6:$AS$6=Fichier_de_calcul!$L428)*(Price_Catalogue_Indexation!$O$7:$AS$7=Fichier_de_calcul!$M428)*(Price_Catalogue_Indexation!$A$14:$A$219=Fichier_de_calcul!$O428)*(Price_Catalogue_Indexation!$C$14:$C$219=Fichier_de_calcul!$N428)*(Price_Catalogue_Indexation!$O$14:$AS$219)),0)</f>
        <v>247960.634</v>
      </c>
      <c r="T428" s="150"/>
      <c r="U428" s="149">
        <f>IF(E428="YES",'Autres_hypothèses'!$E$3,0)</f>
        <v>26225.58067</v>
      </c>
      <c r="V428" s="149">
        <f>IF(J428="YES",'Autres_hypothèses'!$E$4,0)</f>
        <v>75000</v>
      </c>
      <c r="W428" s="149"/>
      <c r="X428" s="151">
        <f>S428*Facture_pour_Orange!$K$142+Fichier_de_calcul!Q428*Facture_pour_Orange!$K$144+Fichier_de_calcul!U428*Facture_pour_Orange!$K$172</f>
        <v>-16480.24425</v>
      </c>
      <c r="Y428" s="152"/>
      <c r="Z428" s="151">
        <f t="shared" si="2"/>
        <v>636840.5346</v>
      </c>
      <c r="AA428" s="149">
        <f t="shared" si="3"/>
        <v>114631.2962</v>
      </c>
      <c r="AB428" s="149">
        <f t="shared" si="4"/>
        <v>751471.8308</v>
      </c>
      <c r="AC428" s="150"/>
      <c r="AD428" s="153"/>
      <c r="AE428" s="154"/>
      <c r="AF428" s="155">
        <v>43890.0</v>
      </c>
      <c r="AG428" s="155">
        <v>43840.0</v>
      </c>
      <c r="AH428" s="162">
        <v>1.0</v>
      </c>
      <c r="AI428" s="155">
        <v>43890.0</v>
      </c>
      <c r="AJ428" s="155">
        <v>43840.0</v>
      </c>
      <c r="AK428" s="169">
        <v>1.0</v>
      </c>
      <c r="AL428" s="155">
        <v>43862.0</v>
      </c>
      <c r="AM428" s="162">
        <v>1.0</v>
      </c>
      <c r="AN428" s="155">
        <v>43890.0</v>
      </c>
      <c r="AO428" s="158"/>
      <c r="AP428" s="158"/>
      <c r="AQ428" s="158"/>
      <c r="AR428" s="152"/>
      <c r="AS428" s="152"/>
      <c r="AT428" s="152"/>
      <c r="AU428" s="152"/>
      <c r="AV428" s="152"/>
      <c r="AW428" s="152"/>
      <c r="AX428" s="152"/>
      <c r="AY428" s="152"/>
      <c r="AZ428" s="152"/>
      <c r="BA428" s="152"/>
      <c r="BB428" s="152"/>
      <c r="BC428" s="152"/>
      <c r="BD428" s="152"/>
      <c r="BE428" s="152"/>
      <c r="BF428" s="152"/>
      <c r="BG428" s="152"/>
      <c r="BH428" s="152"/>
      <c r="BI428" s="152"/>
      <c r="BJ428" s="152"/>
      <c r="BK428" s="152"/>
    </row>
    <row r="429" ht="10.5" customHeight="1">
      <c r="A429" s="144">
        <v>425.0</v>
      </c>
      <c r="B429" s="144" t="s">
        <v>1341</v>
      </c>
      <c r="C429" s="144" t="s">
        <v>1342</v>
      </c>
      <c r="D429" s="159" t="s">
        <v>1343</v>
      </c>
      <c r="E429" s="146" t="s">
        <v>0</v>
      </c>
      <c r="F429" s="147"/>
      <c r="G429" s="161" t="s">
        <v>137</v>
      </c>
      <c r="H429" s="149" t="s">
        <v>0</v>
      </c>
      <c r="I429" s="149" t="s">
        <v>138</v>
      </c>
      <c r="J429" s="149" t="s">
        <v>0</v>
      </c>
      <c r="K429" s="149" t="s">
        <v>111</v>
      </c>
      <c r="L429" s="149" t="s">
        <v>38</v>
      </c>
      <c r="M429" s="149" t="s">
        <v>42</v>
      </c>
      <c r="N429" s="149">
        <v>3500.0</v>
      </c>
      <c r="O429" s="149" t="s">
        <v>30</v>
      </c>
      <c r="P429" s="150"/>
      <c r="Q429" s="149">
        <f>IFERROR(SUMPRODUCT((Price_Catalogue_Indexation!$O$5:$AS$5=Fichier_de_calcul!Q$4)*(Price_Catalogue_Indexation!$O$6:$AS$6=Fichier_de_calcul!$L429)*(Price_Catalogue_Indexation!$O$7:$AS$7=Fichier_de_calcul!$M429)*(Price_Catalogue_Indexation!$A$14:$A$219=Fichier_de_calcul!$O429)*(Price_Catalogue_Indexation!$C$14:$C$219=Fichier_de_calcul!$N429)*(Price_Catalogue_Indexation!$O$14:$AS$219)),0)</f>
        <v>43777.60888</v>
      </c>
      <c r="R429" s="149">
        <f>IFERROR(SUMPRODUCT((Price_Catalogue_Indexation!$O$5:$AS$5=Fichier_de_calcul!R$4)*(Price_Catalogue_Indexation!$O$6:$AS$6=Fichier_de_calcul!$L429)*(Price_Catalogue_Indexation!$O$7:$AS$7=Fichier_de_calcul!$M429)*(Price_Catalogue_Indexation!$A$14:$A$219=Fichier_de_calcul!$O429)*(Price_Catalogue_Indexation!$C$14:$C$219=Fichier_de_calcul!$N429)*(Price_Catalogue_Indexation!$O$14:$AS$219)),0)</f>
        <v>260356.9553</v>
      </c>
      <c r="S429" s="149">
        <f>IFERROR(SUMPRODUCT((Price_Catalogue_Indexation!$O$5:$AS$5=Fichier_de_calcul!S$4)*(Price_Catalogue_Indexation!$O$6:$AS$6=Fichier_de_calcul!$L429)*(Price_Catalogue_Indexation!$O$7:$AS$7=Fichier_de_calcul!$M429)*(Price_Catalogue_Indexation!$A$14:$A$219=Fichier_de_calcul!$O429)*(Price_Catalogue_Indexation!$C$14:$C$219=Fichier_de_calcul!$N429)*(Price_Catalogue_Indexation!$O$14:$AS$219)),0)</f>
        <v>247960.634</v>
      </c>
      <c r="T429" s="150"/>
      <c r="U429" s="149">
        <f>IF(E429="YES",'Autres_hypothèses'!$E$3,0)</f>
        <v>26225.58067</v>
      </c>
      <c r="V429" s="149">
        <f>IF(J429="YES",'Autres_hypothèses'!$E$4,0)</f>
        <v>75000</v>
      </c>
      <c r="W429" s="149"/>
      <c r="X429" s="151">
        <f>S429*Facture_pour_Orange!$K$142+Fichier_de_calcul!Q429*Facture_pour_Orange!$K$144+Fichier_de_calcul!U429*Facture_pour_Orange!$K$172</f>
        <v>-16480.24425</v>
      </c>
      <c r="Y429" s="152"/>
      <c r="Z429" s="151">
        <f t="shared" si="2"/>
        <v>636840.5346</v>
      </c>
      <c r="AA429" s="149">
        <f t="shared" si="3"/>
        <v>114631.2962</v>
      </c>
      <c r="AB429" s="149">
        <f t="shared" si="4"/>
        <v>751471.8308</v>
      </c>
      <c r="AC429" s="150"/>
      <c r="AD429" s="153"/>
      <c r="AE429" s="154"/>
      <c r="AF429" s="155">
        <v>43890.0</v>
      </c>
      <c r="AG429" s="155">
        <v>43862.0</v>
      </c>
      <c r="AH429" s="162">
        <v>1.0</v>
      </c>
      <c r="AI429" s="155">
        <v>43890.0</v>
      </c>
      <c r="AJ429" s="155">
        <v>43862.0</v>
      </c>
      <c r="AK429" s="169">
        <v>1.0</v>
      </c>
      <c r="AL429" s="173">
        <v>44257.0</v>
      </c>
      <c r="AM429" s="162">
        <f>(AN429-AL429)/30</f>
        <v>0.9666666667</v>
      </c>
      <c r="AN429" s="155">
        <v>44286.0</v>
      </c>
      <c r="AO429" s="158"/>
      <c r="AP429" s="158"/>
      <c r="AQ429" s="158"/>
      <c r="AR429" s="152"/>
      <c r="AS429" s="152"/>
      <c r="AT429" s="152"/>
      <c r="AU429" s="152"/>
      <c r="AV429" s="152"/>
      <c r="AW429" s="152"/>
      <c r="AX429" s="152"/>
      <c r="AY429" s="152"/>
      <c r="AZ429" s="152"/>
      <c r="BA429" s="152"/>
      <c r="BB429" s="152"/>
      <c r="BC429" s="152"/>
      <c r="BD429" s="152"/>
      <c r="BE429" s="152"/>
      <c r="BF429" s="152"/>
      <c r="BG429" s="152"/>
      <c r="BH429" s="152"/>
      <c r="BI429" s="152"/>
      <c r="BJ429" s="152"/>
      <c r="BK429" s="152"/>
    </row>
    <row r="430" ht="10.5" customHeight="1">
      <c r="A430" s="144">
        <v>426.0</v>
      </c>
      <c r="B430" s="144" t="s">
        <v>1344</v>
      </c>
      <c r="C430" s="144" t="s">
        <v>1345</v>
      </c>
      <c r="D430" s="145" t="s">
        <v>1346</v>
      </c>
      <c r="E430" s="146" t="s">
        <v>0</v>
      </c>
      <c r="F430" s="147"/>
      <c r="G430" s="161" t="s">
        <v>137</v>
      </c>
      <c r="H430" s="149" t="s">
        <v>0</v>
      </c>
      <c r="I430" s="149" t="s">
        <v>138</v>
      </c>
      <c r="J430" s="149" t="s">
        <v>0</v>
      </c>
      <c r="K430" s="149" t="s">
        <v>111</v>
      </c>
      <c r="L430" s="149" t="s">
        <v>38</v>
      </c>
      <c r="M430" s="149" t="s">
        <v>42</v>
      </c>
      <c r="N430" s="149">
        <v>3500.0</v>
      </c>
      <c r="O430" s="149" t="s">
        <v>27</v>
      </c>
      <c r="P430" s="150"/>
      <c r="Q430" s="149">
        <f>IFERROR(SUMPRODUCT((Price_Catalogue_Indexation!$O$5:$AS$5=Fichier_de_calcul!Q$4)*(Price_Catalogue_Indexation!$O$6:$AS$6=Fichier_de_calcul!$L430)*(Price_Catalogue_Indexation!$O$7:$AS$7=Fichier_de_calcul!$M430)*(Price_Catalogue_Indexation!$A$14:$A$219=Fichier_de_calcul!$O430)*(Price_Catalogue_Indexation!$C$14:$C$219=Fichier_de_calcul!$N430)*(Price_Catalogue_Indexation!$O$14:$AS$219)),0)</f>
        <v>43056.18596</v>
      </c>
      <c r="R430" s="149">
        <v>0.0</v>
      </c>
      <c r="S430" s="149">
        <f>IFERROR(SUMPRODUCT((Price_Catalogue_Indexation!$O$5:$AS$5=Fichier_de_calcul!S$4)*(Price_Catalogue_Indexation!$O$6:$AS$6=Fichier_de_calcul!$L430)*(Price_Catalogue_Indexation!$O$7:$AS$7=Fichier_de_calcul!$M430)*(Price_Catalogue_Indexation!$A$14:$A$219=Fichier_de_calcul!$O430)*(Price_Catalogue_Indexation!$C$14:$C$219=Fichier_de_calcul!$N430)*(Price_Catalogue_Indexation!$O$14:$AS$219)),0)</f>
        <v>182873.6642</v>
      </c>
      <c r="T430" s="150"/>
      <c r="U430" s="149">
        <f>IF(E430="YES",'Autres_hypothèses'!$E$3,0)</f>
        <v>26225.58067</v>
      </c>
      <c r="V430" s="149">
        <f>IF(J430="YES",'Autres_hypothèses'!$E$4,0)</f>
        <v>75000</v>
      </c>
      <c r="W430" s="149"/>
      <c r="X430" s="151">
        <f>S430*Facture_pour_Orange!$K$142+Fichier_de_calcul!Q430*Facture_pour_Orange!$K$144+Fichier_de_calcul!U430*Facture_pour_Orange!$K$172</f>
        <v>-15685.08997</v>
      </c>
      <c r="Y430" s="152"/>
      <c r="Z430" s="151">
        <f t="shared" si="2"/>
        <v>311470.3409</v>
      </c>
      <c r="AA430" s="149">
        <f t="shared" si="3"/>
        <v>56064.66135</v>
      </c>
      <c r="AB430" s="149">
        <f t="shared" si="4"/>
        <v>367535.0022</v>
      </c>
      <c r="AC430" s="150"/>
      <c r="AD430" s="164" t="s">
        <v>542</v>
      </c>
      <c r="AE430" s="154"/>
      <c r="AF430" s="155">
        <v>43890.0</v>
      </c>
      <c r="AG430" s="155">
        <v>43862.0</v>
      </c>
      <c r="AH430" s="162">
        <v>1.0</v>
      </c>
      <c r="AI430" s="155">
        <v>43890.0</v>
      </c>
      <c r="AJ430" s="155">
        <v>43862.0</v>
      </c>
      <c r="AK430" s="169">
        <v>1.0</v>
      </c>
      <c r="AL430" s="155">
        <v>43862.0</v>
      </c>
      <c r="AM430" s="162">
        <v>1.0</v>
      </c>
      <c r="AN430" s="155">
        <v>43890.0</v>
      </c>
      <c r="AO430" s="158"/>
      <c r="AP430" s="158"/>
      <c r="AQ430" s="158"/>
      <c r="AR430" s="152"/>
      <c r="AS430" s="152"/>
      <c r="AT430" s="152"/>
      <c r="AU430" s="152"/>
      <c r="AV430" s="152"/>
      <c r="AW430" s="152"/>
      <c r="AX430" s="152"/>
      <c r="AY430" s="152"/>
      <c r="AZ430" s="152"/>
      <c r="BA430" s="152"/>
      <c r="BB430" s="152"/>
      <c r="BC430" s="152"/>
      <c r="BD430" s="152"/>
      <c r="BE430" s="152"/>
      <c r="BF430" s="152"/>
      <c r="BG430" s="152"/>
      <c r="BH430" s="152"/>
      <c r="BI430" s="152"/>
      <c r="BJ430" s="152"/>
      <c r="BK430" s="152"/>
    </row>
    <row r="431" ht="10.5" customHeight="1">
      <c r="A431" s="144">
        <v>427.0</v>
      </c>
      <c r="B431" s="144" t="s">
        <v>1347</v>
      </c>
      <c r="C431" s="144" t="s">
        <v>1348</v>
      </c>
      <c r="D431" s="159" t="s">
        <v>1349</v>
      </c>
      <c r="E431" s="146" t="s">
        <v>0</v>
      </c>
      <c r="F431" s="147"/>
      <c r="G431" s="161" t="s">
        <v>137</v>
      </c>
      <c r="H431" s="149" t="s">
        <v>0</v>
      </c>
      <c r="I431" s="149" t="s">
        <v>138</v>
      </c>
      <c r="J431" s="149" t="s">
        <v>0</v>
      </c>
      <c r="K431" s="149" t="s">
        <v>111</v>
      </c>
      <c r="L431" s="149" t="s">
        <v>38</v>
      </c>
      <c r="M431" s="149" t="s">
        <v>42</v>
      </c>
      <c r="N431" s="149">
        <v>3500.0</v>
      </c>
      <c r="O431" s="149" t="s">
        <v>30</v>
      </c>
      <c r="P431" s="150"/>
      <c r="Q431" s="149">
        <f>IFERROR(SUMPRODUCT((Price_Catalogue_Indexation!$O$5:$AS$5=Fichier_de_calcul!Q$4)*(Price_Catalogue_Indexation!$O$6:$AS$6=Fichier_de_calcul!$L431)*(Price_Catalogue_Indexation!$O$7:$AS$7=Fichier_de_calcul!$M431)*(Price_Catalogue_Indexation!$A$14:$A$219=Fichier_de_calcul!$O431)*(Price_Catalogue_Indexation!$C$14:$C$219=Fichier_de_calcul!$N431)*(Price_Catalogue_Indexation!$O$14:$AS$219)),0)</f>
        <v>43777.60888</v>
      </c>
      <c r="R431" s="149">
        <v>0.0</v>
      </c>
      <c r="S431" s="149">
        <f>IFERROR(SUMPRODUCT((Price_Catalogue_Indexation!$O$5:$AS$5=Fichier_de_calcul!S$4)*(Price_Catalogue_Indexation!$O$6:$AS$6=Fichier_de_calcul!$L431)*(Price_Catalogue_Indexation!$O$7:$AS$7=Fichier_de_calcul!$M431)*(Price_Catalogue_Indexation!$A$14:$A$219=Fichier_de_calcul!$O431)*(Price_Catalogue_Indexation!$C$14:$C$219=Fichier_de_calcul!$N431)*(Price_Catalogue_Indexation!$O$14:$AS$219)),0)</f>
        <v>247960.634</v>
      </c>
      <c r="T431" s="150"/>
      <c r="U431" s="149">
        <f>IF(E431="YES",'Autres_hypothèses'!$E$3,0)</f>
        <v>26225.58067</v>
      </c>
      <c r="V431" s="149">
        <f>IF(J431="YES",'Autres_hypothèses'!$E$4,0)</f>
        <v>75000</v>
      </c>
      <c r="W431" s="149"/>
      <c r="X431" s="151">
        <f>S431*Facture_pour_Orange!$K$142+Fichier_de_calcul!Q431*Facture_pour_Orange!$K$144+Fichier_de_calcul!U431*Facture_pour_Orange!$K$172</f>
        <v>-16480.24425</v>
      </c>
      <c r="Y431" s="152"/>
      <c r="Z431" s="151">
        <f t="shared" si="2"/>
        <v>376483.5793</v>
      </c>
      <c r="AA431" s="149">
        <f t="shared" si="3"/>
        <v>67767.04428</v>
      </c>
      <c r="AB431" s="149">
        <f t="shared" si="4"/>
        <v>444250.6236</v>
      </c>
      <c r="AC431" s="150"/>
      <c r="AD431" s="164" t="s">
        <v>542</v>
      </c>
      <c r="AE431" s="154"/>
      <c r="AF431" s="155">
        <v>43890.0</v>
      </c>
      <c r="AG431" s="155">
        <v>43862.0</v>
      </c>
      <c r="AH431" s="162">
        <v>1.0</v>
      </c>
      <c r="AI431" s="155">
        <v>43890.0</v>
      </c>
      <c r="AJ431" s="155">
        <v>43862.0</v>
      </c>
      <c r="AK431" s="169">
        <v>1.0</v>
      </c>
      <c r="AL431" s="155">
        <v>43862.0</v>
      </c>
      <c r="AM431" s="162">
        <v>1.0</v>
      </c>
      <c r="AN431" s="155">
        <v>43890.0</v>
      </c>
      <c r="AO431" s="158"/>
      <c r="AP431" s="158"/>
      <c r="AQ431" s="158"/>
      <c r="AR431" s="152"/>
      <c r="AS431" s="152"/>
      <c r="AT431" s="152"/>
      <c r="AU431" s="152"/>
      <c r="AV431" s="152"/>
      <c r="AW431" s="152"/>
      <c r="AX431" s="152"/>
      <c r="AY431" s="152"/>
      <c r="AZ431" s="152"/>
      <c r="BA431" s="152"/>
      <c r="BB431" s="152"/>
      <c r="BC431" s="152"/>
      <c r="BD431" s="152"/>
      <c r="BE431" s="152"/>
      <c r="BF431" s="152"/>
      <c r="BG431" s="152"/>
      <c r="BH431" s="152"/>
      <c r="BI431" s="152"/>
      <c r="BJ431" s="152"/>
      <c r="BK431" s="152"/>
    </row>
    <row r="432" ht="10.5" customHeight="1">
      <c r="A432" s="144">
        <v>428.0</v>
      </c>
      <c r="B432" s="144" t="s">
        <v>1350</v>
      </c>
      <c r="C432" s="144" t="s">
        <v>1351</v>
      </c>
      <c r="D432" s="159" t="s">
        <v>1352</v>
      </c>
      <c r="E432" s="146" t="s">
        <v>0</v>
      </c>
      <c r="F432" s="147"/>
      <c r="G432" s="161" t="s">
        <v>137</v>
      </c>
      <c r="H432" s="149" t="s">
        <v>0</v>
      </c>
      <c r="I432" s="149" t="s">
        <v>138</v>
      </c>
      <c r="J432" s="149" t="s">
        <v>0</v>
      </c>
      <c r="K432" s="149" t="s">
        <v>111</v>
      </c>
      <c r="L432" s="149" t="s">
        <v>38</v>
      </c>
      <c r="M432" s="149" t="s">
        <v>42</v>
      </c>
      <c r="N432" s="149">
        <v>3500.0</v>
      </c>
      <c r="O432" s="149" t="s">
        <v>30</v>
      </c>
      <c r="P432" s="150"/>
      <c r="Q432" s="149">
        <f>IFERROR(SUMPRODUCT((Price_Catalogue_Indexation!$O$5:$AS$5=Fichier_de_calcul!Q$4)*(Price_Catalogue_Indexation!$O$6:$AS$6=Fichier_de_calcul!$L432)*(Price_Catalogue_Indexation!$O$7:$AS$7=Fichier_de_calcul!$M432)*(Price_Catalogue_Indexation!$A$14:$A$219=Fichier_de_calcul!$O432)*(Price_Catalogue_Indexation!$C$14:$C$219=Fichier_de_calcul!$N432)*(Price_Catalogue_Indexation!$O$14:$AS$219)),0)</f>
        <v>43777.60888</v>
      </c>
      <c r="R432" s="149">
        <f>IFERROR(SUMPRODUCT((Price_Catalogue_Indexation!$O$5:$AS$5=Fichier_de_calcul!R$4)*(Price_Catalogue_Indexation!$O$6:$AS$6=Fichier_de_calcul!$L432)*(Price_Catalogue_Indexation!$O$7:$AS$7=Fichier_de_calcul!$M432)*(Price_Catalogue_Indexation!$A$14:$A$219=Fichier_de_calcul!$O432)*(Price_Catalogue_Indexation!$C$14:$C$219=Fichier_de_calcul!$N432)*(Price_Catalogue_Indexation!$O$14:$AS$219)),0)</f>
        <v>260356.9553</v>
      </c>
      <c r="S432" s="149">
        <f>IFERROR(SUMPRODUCT((Price_Catalogue_Indexation!$O$5:$AS$5=Fichier_de_calcul!S$4)*(Price_Catalogue_Indexation!$O$6:$AS$6=Fichier_de_calcul!$L432)*(Price_Catalogue_Indexation!$O$7:$AS$7=Fichier_de_calcul!$M432)*(Price_Catalogue_Indexation!$A$14:$A$219=Fichier_de_calcul!$O432)*(Price_Catalogue_Indexation!$C$14:$C$219=Fichier_de_calcul!$N432)*(Price_Catalogue_Indexation!$O$14:$AS$219)),0)</f>
        <v>247960.634</v>
      </c>
      <c r="T432" s="150"/>
      <c r="U432" s="149">
        <f>IF(E432="YES",'Autres_hypothèses'!$E$3,0)</f>
        <v>26225.58067</v>
      </c>
      <c r="V432" s="149">
        <f>IF(J432="YES",'Autres_hypothèses'!$E$4,0)</f>
        <v>75000</v>
      </c>
      <c r="W432" s="149"/>
      <c r="X432" s="151">
        <f>S432*Facture_pour_Orange!$K$142+Fichier_de_calcul!Q432*Facture_pour_Orange!$K$144+Fichier_de_calcul!U432*Facture_pour_Orange!$K$172</f>
        <v>-16480.24425</v>
      </c>
      <c r="Y432" s="152"/>
      <c r="Z432" s="151">
        <f t="shared" si="2"/>
        <v>636840.5346</v>
      </c>
      <c r="AA432" s="149">
        <f t="shared" si="3"/>
        <v>114631.2962</v>
      </c>
      <c r="AB432" s="149">
        <f t="shared" si="4"/>
        <v>751471.8308</v>
      </c>
      <c r="AC432" s="150"/>
      <c r="AD432" s="153"/>
      <c r="AE432" s="154"/>
      <c r="AF432" s="155">
        <v>43890.0</v>
      </c>
      <c r="AG432" s="155">
        <v>43862.0</v>
      </c>
      <c r="AH432" s="162">
        <v>1.0</v>
      </c>
      <c r="AI432" s="155">
        <v>43890.0</v>
      </c>
      <c r="AJ432" s="155">
        <v>43862.0</v>
      </c>
      <c r="AK432" s="169">
        <v>1.0</v>
      </c>
      <c r="AL432" s="155">
        <v>43862.0</v>
      </c>
      <c r="AM432" s="162">
        <v>1.0</v>
      </c>
      <c r="AN432" s="155">
        <v>43890.0</v>
      </c>
      <c r="AO432" s="158"/>
      <c r="AP432" s="158"/>
      <c r="AQ432" s="158"/>
      <c r="AR432" s="152"/>
      <c r="AS432" s="152"/>
      <c r="AT432" s="152"/>
      <c r="AU432" s="152"/>
      <c r="AV432" s="152"/>
      <c r="AW432" s="152"/>
      <c r="AX432" s="152"/>
      <c r="AY432" s="152"/>
      <c r="AZ432" s="152"/>
      <c r="BA432" s="152"/>
      <c r="BB432" s="152"/>
      <c r="BC432" s="152"/>
      <c r="BD432" s="152"/>
      <c r="BE432" s="152"/>
      <c r="BF432" s="152"/>
      <c r="BG432" s="152"/>
      <c r="BH432" s="152"/>
      <c r="BI432" s="152"/>
      <c r="BJ432" s="152"/>
      <c r="BK432" s="152"/>
    </row>
    <row r="433" ht="10.5" customHeight="1">
      <c r="A433" s="144">
        <v>429.0</v>
      </c>
      <c r="B433" s="144" t="s">
        <v>1353</v>
      </c>
      <c r="C433" s="144" t="s">
        <v>1354</v>
      </c>
      <c r="D433" s="145" t="s">
        <v>1355</v>
      </c>
      <c r="E433" s="146" t="s">
        <v>0</v>
      </c>
      <c r="F433" s="147"/>
      <c r="G433" s="161" t="s">
        <v>137</v>
      </c>
      <c r="H433" s="149" t="s">
        <v>0</v>
      </c>
      <c r="I433" s="149" t="s">
        <v>138</v>
      </c>
      <c r="J433" s="149" t="s">
        <v>0</v>
      </c>
      <c r="K433" s="149" t="s">
        <v>111</v>
      </c>
      <c r="L433" s="149" t="s">
        <v>38</v>
      </c>
      <c r="M433" s="149" t="s">
        <v>42</v>
      </c>
      <c r="N433" s="149">
        <v>3500.0</v>
      </c>
      <c r="O433" s="149" t="s">
        <v>27</v>
      </c>
      <c r="P433" s="150"/>
      <c r="Q433" s="149">
        <f>IFERROR(SUMPRODUCT((Price_Catalogue_Indexation!$O$5:$AS$5=Fichier_de_calcul!Q$4)*(Price_Catalogue_Indexation!$O$6:$AS$6=Fichier_de_calcul!$L433)*(Price_Catalogue_Indexation!$O$7:$AS$7=Fichier_de_calcul!$M433)*(Price_Catalogue_Indexation!$A$14:$A$219=Fichier_de_calcul!$O433)*(Price_Catalogue_Indexation!$C$14:$C$219=Fichier_de_calcul!$N433)*(Price_Catalogue_Indexation!$O$14:$AS$219)),0)</f>
        <v>43056.18596</v>
      </c>
      <c r="R433" s="149">
        <f>IFERROR(SUMPRODUCT((Price_Catalogue_Indexation!$O$5:$AS$5=Fichier_de_calcul!R$4)*(Price_Catalogue_Indexation!$O$6:$AS$6=Fichier_de_calcul!$L433)*(Price_Catalogue_Indexation!$O$7:$AS$7=Fichier_de_calcul!$M433)*(Price_Catalogue_Indexation!$A$14:$A$219=Fichier_de_calcul!$O433)*(Price_Catalogue_Indexation!$C$14:$C$219=Fichier_de_calcul!$N433)*(Price_Catalogue_Indexation!$O$14:$AS$219)),0)</f>
        <v>259992.2136</v>
      </c>
      <c r="S433" s="149">
        <f>IFERROR(SUMPRODUCT((Price_Catalogue_Indexation!$O$5:$AS$5=Fichier_de_calcul!S$4)*(Price_Catalogue_Indexation!$O$6:$AS$6=Fichier_de_calcul!$L433)*(Price_Catalogue_Indexation!$O$7:$AS$7=Fichier_de_calcul!$M433)*(Price_Catalogue_Indexation!$A$14:$A$219=Fichier_de_calcul!$O433)*(Price_Catalogue_Indexation!$C$14:$C$219=Fichier_de_calcul!$N433)*(Price_Catalogue_Indexation!$O$14:$AS$219)),0)</f>
        <v>182873.6642</v>
      </c>
      <c r="T433" s="150"/>
      <c r="U433" s="149">
        <f>IF(E433="YES",'Autres_hypothèses'!$E$3,0)</f>
        <v>26225.58067</v>
      </c>
      <c r="V433" s="149">
        <f>IF(J433="YES",'Autres_hypothèses'!$E$4,0)</f>
        <v>75000</v>
      </c>
      <c r="W433" s="149"/>
      <c r="X433" s="151">
        <f>S433*Facture_pour_Orange!$K$142+Fichier_de_calcul!Q433*Facture_pour_Orange!$K$144+Fichier_de_calcul!U433*Facture_pour_Orange!$K$172</f>
        <v>-15685.08997</v>
      </c>
      <c r="Y433" s="152"/>
      <c r="Z433" s="151">
        <f t="shared" si="2"/>
        <v>571462.5545</v>
      </c>
      <c r="AA433" s="149">
        <f t="shared" si="3"/>
        <v>102863.2598</v>
      </c>
      <c r="AB433" s="149">
        <f t="shared" si="4"/>
        <v>674325.8143</v>
      </c>
      <c r="AC433" s="150"/>
      <c r="AD433" s="153"/>
      <c r="AE433" s="154"/>
      <c r="AF433" s="155">
        <v>43890.0</v>
      </c>
      <c r="AG433" s="155">
        <v>43862.0</v>
      </c>
      <c r="AH433" s="162">
        <v>1.0</v>
      </c>
      <c r="AI433" s="155">
        <v>43921.0</v>
      </c>
      <c r="AJ433" s="155">
        <v>43900.0</v>
      </c>
      <c r="AK433" s="162">
        <v>1.0</v>
      </c>
      <c r="AL433" s="155">
        <v>43948.0</v>
      </c>
      <c r="AM433" s="162">
        <f t="shared" ref="AM433:AM473" si="28">(AN433-AL433)/30</f>
        <v>0.1</v>
      </c>
      <c r="AN433" s="155">
        <v>43951.0</v>
      </c>
      <c r="AO433" s="158"/>
      <c r="AP433" s="158"/>
      <c r="AQ433" s="158"/>
      <c r="AR433" s="152"/>
      <c r="AS433" s="152"/>
      <c r="AT433" s="152"/>
      <c r="AU433" s="152"/>
      <c r="AV433" s="152"/>
      <c r="AW433" s="152"/>
      <c r="AX433" s="152"/>
      <c r="AY433" s="152"/>
      <c r="AZ433" s="152"/>
      <c r="BA433" s="152"/>
      <c r="BB433" s="152"/>
      <c r="BC433" s="152"/>
      <c r="BD433" s="152"/>
      <c r="BE433" s="152"/>
      <c r="BF433" s="152"/>
      <c r="BG433" s="152"/>
      <c r="BH433" s="152"/>
      <c r="BI433" s="152"/>
      <c r="BJ433" s="152"/>
      <c r="BK433" s="152"/>
    </row>
    <row r="434" ht="10.5" customHeight="1">
      <c r="A434" s="144">
        <v>430.0</v>
      </c>
      <c r="B434" s="144" t="s">
        <v>1356</v>
      </c>
      <c r="C434" s="144" t="s">
        <v>1357</v>
      </c>
      <c r="D434" s="159" t="s">
        <v>1358</v>
      </c>
      <c r="E434" s="146" t="s">
        <v>0</v>
      </c>
      <c r="F434" s="147"/>
      <c r="G434" s="161" t="s">
        <v>137</v>
      </c>
      <c r="H434" s="149" t="s">
        <v>0</v>
      </c>
      <c r="I434" s="149" t="s">
        <v>138</v>
      </c>
      <c r="J434" s="149" t="s">
        <v>0</v>
      </c>
      <c r="K434" s="149" t="s">
        <v>111</v>
      </c>
      <c r="L434" s="149" t="s">
        <v>38</v>
      </c>
      <c r="M434" s="149" t="s">
        <v>42</v>
      </c>
      <c r="N434" s="149">
        <v>3500.0</v>
      </c>
      <c r="O434" s="149" t="s">
        <v>30</v>
      </c>
      <c r="P434" s="150"/>
      <c r="Q434" s="149">
        <f>IFERROR(SUMPRODUCT((Price_Catalogue_Indexation!$O$5:$AS$5=Fichier_de_calcul!Q$4)*(Price_Catalogue_Indexation!$O$6:$AS$6=Fichier_de_calcul!$L434)*(Price_Catalogue_Indexation!$O$7:$AS$7=Fichier_de_calcul!$M434)*(Price_Catalogue_Indexation!$A$14:$A$219=Fichier_de_calcul!$O434)*(Price_Catalogue_Indexation!$C$14:$C$219=Fichier_de_calcul!$N434)*(Price_Catalogue_Indexation!$O$14:$AS$219)),0)</f>
        <v>43777.60888</v>
      </c>
      <c r="R434" s="149">
        <f>IFERROR(SUMPRODUCT((Price_Catalogue_Indexation!$O$5:$AS$5=Fichier_de_calcul!R$4)*(Price_Catalogue_Indexation!$O$6:$AS$6=Fichier_de_calcul!$L434)*(Price_Catalogue_Indexation!$O$7:$AS$7=Fichier_de_calcul!$M434)*(Price_Catalogue_Indexation!$A$14:$A$219=Fichier_de_calcul!$O434)*(Price_Catalogue_Indexation!$C$14:$C$219=Fichier_de_calcul!$N434)*(Price_Catalogue_Indexation!$O$14:$AS$219)),0)</f>
        <v>260356.9553</v>
      </c>
      <c r="S434" s="149">
        <f>IFERROR(SUMPRODUCT((Price_Catalogue_Indexation!$O$5:$AS$5=Fichier_de_calcul!S$4)*(Price_Catalogue_Indexation!$O$6:$AS$6=Fichier_de_calcul!$L434)*(Price_Catalogue_Indexation!$O$7:$AS$7=Fichier_de_calcul!$M434)*(Price_Catalogue_Indexation!$A$14:$A$219=Fichier_de_calcul!$O434)*(Price_Catalogue_Indexation!$C$14:$C$219=Fichier_de_calcul!$N434)*(Price_Catalogue_Indexation!$O$14:$AS$219)),0)</f>
        <v>247960.634</v>
      </c>
      <c r="T434" s="150"/>
      <c r="U434" s="149">
        <f>IF(E434="YES",'Autres_hypothèses'!$E$3,0)</f>
        <v>26225.58067</v>
      </c>
      <c r="V434" s="149">
        <f>IF(J434="YES",'Autres_hypothèses'!$E$4,0)</f>
        <v>75000</v>
      </c>
      <c r="W434" s="149"/>
      <c r="X434" s="151">
        <f>S434*Facture_pour_Orange!$K$142+Fichier_de_calcul!Q434*Facture_pour_Orange!$K$144+Fichier_de_calcul!U434*Facture_pour_Orange!$K$172</f>
        <v>-16480.24425</v>
      </c>
      <c r="Y434" s="152"/>
      <c r="Z434" s="151">
        <f t="shared" si="2"/>
        <v>636840.5346</v>
      </c>
      <c r="AA434" s="149">
        <f t="shared" si="3"/>
        <v>114631.2962</v>
      </c>
      <c r="AB434" s="149">
        <f t="shared" si="4"/>
        <v>751471.8308</v>
      </c>
      <c r="AC434" s="150"/>
      <c r="AD434" s="153">
        <v>0.0</v>
      </c>
      <c r="AE434" s="154"/>
      <c r="AF434" s="155">
        <v>43890.0</v>
      </c>
      <c r="AG434" s="155">
        <v>43862.0</v>
      </c>
      <c r="AH434" s="162">
        <v>1.0</v>
      </c>
      <c r="AI434" s="155">
        <v>43921.0</v>
      </c>
      <c r="AJ434" s="155">
        <v>43893.0</v>
      </c>
      <c r="AK434" s="162">
        <v>1.0</v>
      </c>
      <c r="AL434" s="155">
        <v>43970.0</v>
      </c>
      <c r="AM434" s="162">
        <f t="shared" si="28"/>
        <v>0.4</v>
      </c>
      <c r="AN434" s="155">
        <v>43982.0</v>
      </c>
      <c r="AO434" s="158"/>
      <c r="AP434" s="158"/>
      <c r="AQ434" s="158"/>
      <c r="AR434" s="152"/>
      <c r="AS434" s="152"/>
      <c r="AT434" s="152"/>
      <c r="AU434" s="152"/>
      <c r="AV434" s="152"/>
      <c r="AW434" s="152"/>
      <c r="AX434" s="152"/>
      <c r="AY434" s="152"/>
      <c r="AZ434" s="152"/>
      <c r="BA434" s="152"/>
      <c r="BB434" s="152"/>
      <c r="BC434" s="152"/>
      <c r="BD434" s="152"/>
      <c r="BE434" s="152"/>
      <c r="BF434" s="152"/>
      <c r="BG434" s="152"/>
      <c r="BH434" s="152"/>
      <c r="BI434" s="152"/>
      <c r="BJ434" s="152"/>
      <c r="BK434" s="152"/>
    </row>
    <row r="435" ht="10.5" customHeight="1">
      <c r="A435" s="144">
        <v>431.0</v>
      </c>
      <c r="B435" s="144" t="s">
        <v>1359</v>
      </c>
      <c r="C435" s="144" t="s">
        <v>1360</v>
      </c>
      <c r="D435" s="159" t="s">
        <v>1361</v>
      </c>
      <c r="E435" s="146" t="s">
        <v>0</v>
      </c>
      <c r="F435" s="147"/>
      <c r="G435" s="161" t="s">
        <v>137</v>
      </c>
      <c r="H435" s="149" t="s">
        <v>0</v>
      </c>
      <c r="I435" s="149" t="s">
        <v>138</v>
      </c>
      <c r="J435" s="149" t="s">
        <v>0</v>
      </c>
      <c r="K435" s="149" t="s">
        <v>111</v>
      </c>
      <c r="L435" s="149" t="s">
        <v>38</v>
      </c>
      <c r="M435" s="149" t="s">
        <v>42</v>
      </c>
      <c r="N435" s="149">
        <v>3500.0</v>
      </c>
      <c r="O435" s="149" t="s">
        <v>30</v>
      </c>
      <c r="P435" s="150"/>
      <c r="Q435" s="149">
        <f>IFERROR(SUMPRODUCT((Price_Catalogue_Indexation!$O$5:$AS$5=Fichier_de_calcul!Q$4)*(Price_Catalogue_Indexation!$O$6:$AS$6=Fichier_de_calcul!$L435)*(Price_Catalogue_Indexation!$O$7:$AS$7=Fichier_de_calcul!$M435)*(Price_Catalogue_Indexation!$A$14:$A$219=Fichier_de_calcul!$O435)*(Price_Catalogue_Indexation!$C$14:$C$219=Fichier_de_calcul!$N435)*(Price_Catalogue_Indexation!$O$14:$AS$219)),0)</f>
        <v>43777.60888</v>
      </c>
      <c r="R435" s="149">
        <f>IFERROR(SUMPRODUCT((Price_Catalogue_Indexation!$O$5:$AS$5=Fichier_de_calcul!R$4)*(Price_Catalogue_Indexation!$O$6:$AS$6=Fichier_de_calcul!$L435)*(Price_Catalogue_Indexation!$O$7:$AS$7=Fichier_de_calcul!$M435)*(Price_Catalogue_Indexation!$A$14:$A$219=Fichier_de_calcul!$O435)*(Price_Catalogue_Indexation!$C$14:$C$219=Fichier_de_calcul!$N435)*(Price_Catalogue_Indexation!$O$14:$AS$219)),0)</f>
        <v>260356.9553</v>
      </c>
      <c r="S435" s="149">
        <f>IFERROR(SUMPRODUCT((Price_Catalogue_Indexation!$O$5:$AS$5=Fichier_de_calcul!S$4)*(Price_Catalogue_Indexation!$O$6:$AS$6=Fichier_de_calcul!$L435)*(Price_Catalogue_Indexation!$O$7:$AS$7=Fichier_de_calcul!$M435)*(Price_Catalogue_Indexation!$A$14:$A$219=Fichier_de_calcul!$O435)*(Price_Catalogue_Indexation!$C$14:$C$219=Fichier_de_calcul!$N435)*(Price_Catalogue_Indexation!$O$14:$AS$219)),0)</f>
        <v>247960.634</v>
      </c>
      <c r="T435" s="150"/>
      <c r="U435" s="149">
        <f>IF(E435="YES",'Autres_hypothèses'!$E$3,0)</f>
        <v>26225.58067</v>
      </c>
      <c r="V435" s="149">
        <f>IF(J435="YES",'Autres_hypothèses'!$E$4,0)</f>
        <v>75000</v>
      </c>
      <c r="W435" s="149">
        <f>-47*655.957</f>
        <v>-30829.979</v>
      </c>
      <c r="X435" s="151">
        <f>S435*Facture_pour_Orange!$K$142+Fichier_de_calcul!Q435*Facture_pour_Orange!$K$144+Fichier_de_calcul!U435*Facture_pour_Orange!$K$172</f>
        <v>-16480.24425</v>
      </c>
      <c r="Y435" s="152"/>
      <c r="Z435" s="151">
        <f t="shared" si="2"/>
        <v>606010.5556</v>
      </c>
      <c r="AA435" s="149">
        <f t="shared" si="3"/>
        <v>109081.9</v>
      </c>
      <c r="AB435" s="149">
        <f t="shared" si="4"/>
        <v>715092.4556</v>
      </c>
      <c r="AC435" s="150"/>
      <c r="AD435" s="153"/>
      <c r="AE435" s="154"/>
      <c r="AF435" s="155">
        <v>43921.0</v>
      </c>
      <c r="AG435" s="155">
        <v>43891.0</v>
      </c>
      <c r="AH435" s="162">
        <v>1.0</v>
      </c>
      <c r="AI435" s="155">
        <v>43921.0</v>
      </c>
      <c r="AJ435" s="155">
        <v>43891.0</v>
      </c>
      <c r="AK435" s="162">
        <v>1.0</v>
      </c>
      <c r="AL435" s="155">
        <v>43977.0</v>
      </c>
      <c r="AM435" s="162">
        <f t="shared" si="28"/>
        <v>0.1666666667</v>
      </c>
      <c r="AN435" s="155">
        <v>43982.0</v>
      </c>
      <c r="AO435" s="158"/>
      <c r="AP435" s="158"/>
      <c r="AQ435" s="158"/>
      <c r="AR435" s="152"/>
      <c r="AS435" s="152"/>
      <c r="AT435" s="152"/>
      <c r="AU435" s="152"/>
      <c r="AV435" s="152"/>
      <c r="AW435" s="152"/>
      <c r="AX435" s="152"/>
      <c r="AY435" s="152"/>
      <c r="AZ435" s="152"/>
      <c r="BA435" s="152"/>
      <c r="BB435" s="152"/>
      <c r="BC435" s="152"/>
      <c r="BD435" s="152"/>
      <c r="BE435" s="152"/>
      <c r="BF435" s="152"/>
      <c r="BG435" s="152"/>
      <c r="BH435" s="152"/>
      <c r="BI435" s="152"/>
      <c r="BJ435" s="152"/>
      <c r="BK435" s="152"/>
    </row>
    <row r="436" ht="10.5" customHeight="1">
      <c r="A436" s="144">
        <v>432.0</v>
      </c>
      <c r="B436" s="144" t="s">
        <v>1362</v>
      </c>
      <c r="C436" s="144" t="s">
        <v>1363</v>
      </c>
      <c r="D436" s="145" t="s">
        <v>1364</v>
      </c>
      <c r="E436" s="146" t="s">
        <v>0</v>
      </c>
      <c r="F436" s="147"/>
      <c r="G436" s="161" t="s">
        <v>137</v>
      </c>
      <c r="H436" s="149" t="s">
        <v>0</v>
      </c>
      <c r="I436" s="149" t="s">
        <v>138</v>
      </c>
      <c r="J436" s="149" t="s">
        <v>0</v>
      </c>
      <c r="K436" s="149" t="s">
        <v>111</v>
      </c>
      <c r="L436" s="149" t="s">
        <v>38</v>
      </c>
      <c r="M436" s="149" t="s">
        <v>42</v>
      </c>
      <c r="N436" s="149">
        <v>3500.0</v>
      </c>
      <c r="O436" s="149" t="s">
        <v>30</v>
      </c>
      <c r="P436" s="150"/>
      <c r="Q436" s="149">
        <f>IFERROR(SUMPRODUCT((Price_Catalogue_Indexation!$O$5:$AS$5=Fichier_de_calcul!Q$4)*(Price_Catalogue_Indexation!$O$6:$AS$6=Fichier_de_calcul!$L436)*(Price_Catalogue_Indexation!$O$7:$AS$7=Fichier_de_calcul!$M436)*(Price_Catalogue_Indexation!$A$14:$A$219=Fichier_de_calcul!$O436)*(Price_Catalogue_Indexation!$C$14:$C$219=Fichier_de_calcul!$N436)*(Price_Catalogue_Indexation!$O$14:$AS$219)),0)</f>
        <v>43777.60888</v>
      </c>
      <c r="R436" s="149">
        <f>IFERROR(SUMPRODUCT((Price_Catalogue_Indexation!$O$5:$AS$5=Fichier_de_calcul!R$4)*(Price_Catalogue_Indexation!$O$6:$AS$6=Fichier_de_calcul!$L436)*(Price_Catalogue_Indexation!$O$7:$AS$7=Fichier_de_calcul!$M436)*(Price_Catalogue_Indexation!$A$14:$A$219=Fichier_de_calcul!$O436)*(Price_Catalogue_Indexation!$C$14:$C$219=Fichier_de_calcul!$N436)*(Price_Catalogue_Indexation!$O$14:$AS$219)),0)</f>
        <v>260356.9553</v>
      </c>
      <c r="S436" s="149">
        <f>IFERROR(SUMPRODUCT((Price_Catalogue_Indexation!$O$5:$AS$5=Fichier_de_calcul!S$4)*(Price_Catalogue_Indexation!$O$6:$AS$6=Fichier_de_calcul!$L436)*(Price_Catalogue_Indexation!$O$7:$AS$7=Fichier_de_calcul!$M436)*(Price_Catalogue_Indexation!$A$14:$A$219=Fichier_de_calcul!$O436)*(Price_Catalogue_Indexation!$C$14:$C$219=Fichier_de_calcul!$N436)*(Price_Catalogue_Indexation!$O$14:$AS$219)),0)</f>
        <v>247960.634</v>
      </c>
      <c r="T436" s="150"/>
      <c r="U436" s="149">
        <f>IF(E436="YES",'Autres_hypothèses'!$E$3,0)</f>
        <v>26225.58067</v>
      </c>
      <c r="V436" s="149">
        <f>IF(J436="YES",'Autres_hypothèses'!$E$4,0)</f>
        <v>75000</v>
      </c>
      <c r="W436" s="149"/>
      <c r="X436" s="151">
        <f>S436*Facture_pour_Orange!$K$142+Fichier_de_calcul!Q436*Facture_pour_Orange!$K$144+Fichier_de_calcul!U436*Facture_pour_Orange!$K$172</f>
        <v>-16480.24425</v>
      </c>
      <c r="Y436" s="152"/>
      <c r="Z436" s="151">
        <f t="shared" si="2"/>
        <v>636840.5346</v>
      </c>
      <c r="AA436" s="149">
        <f t="shared" si="3"/>
        <v>114631.2962</v>
      </c>
      <c r="AB436" s="149">
        <f t="shared" si="4"/>
        <v>751471.8308</v>
      </c>
      <c r="AC436" s="150"/>
      <c r="AD436" s="153"/>
      <c r="AE436" s="154"/>
      <c r="AF436" s="155">
        <v>43921.0</v>
      </c>
      <c r="AG436" s="155">
        <v>43891.0</v>
      </c>
      <c r="AH436" s="162">
        <v>1.0</v>
      </c>
      <c r="AI436" s="155">
        <v>44043.0</v>
      </c>
      <c r="AJ436" s="155">
        <v>44033.0</v>
      </c>
      <c r="AK436" s="162">
        <f t="shared" ref="AK436:AK439" si="29">(AI436-AJ436)/30</f>
        <v>0.3333333333</v>
      </c>
      <c r="AL436" s="155">
        <v>44092.0</v>
      </c>
      <c r="AM436" s="162">
        <f t="shared" si="28"/>
        <v>0.4</v>
      </c>
      <c r="AN436" s="155">
        <v>44104.0</v>
      </c>
      <c r="AO436" s="158"/>
      <c r="AP436" s="158"/>
      <c r="AQ436" s="158"/>
      <c r="AR436" s="152"/>
      <c r="AS436" s="152"/>
      <c r="AT436" s="152"/>
      <c r="AU436" s="152"/>
      <c r="AV436" s="152"/>
      <c r="AW436" s="152"/>
      <c r="AX436" s="152"/>
      <c r="AY436" s="152"/>
      <c r="AZ436" s="152"/>
      <c r="BA436" s="152"/>
      <c r="BB436" s="152"/>
      <c r="BC436" s="152"/>
      <c r="BD436" s="152"/>
      <c r="BE436" s="152"/>
      <c r="BF436" s="152"/>
      <c r="BG436" s="152"/>
      <c r="BH436" s="152"/>
      <c r="BI436" s="152"/>
      <c r="BJ436" s="152"/>
      <c r="BK436" s="152"/>
    </row>
    <row r="437" ht="10.5" customHeight="1">
      <c r="A437" s="144">
        <v>433.0</v>
      </c>
      <c r="B437" s="144" t="s">
        <v>1365</v>
      </c>
      <c r="C437" s="144" t="s">
        <v>1366</v>
      </c>
      <c r="D437" s="163" t="s">
        <v>1367</v>
      </c>
      <c r="E437" s="146" t="s">
        <v>0</v>
      </c>
      <c r="F437" s="147"/>
      <c r="G437" s="161" t="s">
        <v>137</v>
      </c>
      <c r="H437" s="149" t="s">
        <v>0</v>
      </c>
      <c r="I437" s="149" t="s">
        <v>138</v>
      </c>
      <c r="J437" s="149" t="s">
        <v>0</v>
      </c>
      <c r="K437" s="149" t="s">
        <v>111</v>
      </c>
      <c r="L437" s="149" t="s">
        <v>38</v>
      </c>
      <c r="M437" s="149" t="s">
        <v>42</v>
      </c>
      <c r="N437" s="149">
        <v>3500.0</v>
      </c>
      <c r="O437" s="149" t="s">
        <v>30</v>
      </c>
      <c r="P437" s="150"/>
      <c r="Q437" s="149">
        <f>IFERROR(SUMPRODUCT((Price_Catalogue_Indexation!$O$5:$AS$5=Fichier_de_calcul!Q$4)*(Price_Catalogue_Indexation!$O$6:$AS$6=Fichier_de_calcul!$L437)*(Price_Catalogue_Indexation!$O$7:$AS$7=Fichier_de_calcul!$M437)*(Price_Catalogue_Indexation!$A$14:$A$219=Fichier_de_calcul!$O437)*(Price_Catalogue_Indexation!$C$14:$C$219=Fichier_de_calcul!$N437)*(Price_Catalogue_Indexation!$O$14:$AS$219)),0)</f>
        <v>43777.60888</v>
      </c>
      <c r="R437" s="149">
        <f>IFERROR(SUMPRODUCT((Price_Catalogue_Indexation!$O$5:$AS$5=Fichier_de_calcul!R$4)*(Price_Catalogue_Indexation!$O$6:$AS$6=Fichier_de_calcul!$L437)*(Price_Catalogue_Indexation!$O$7:$AS$7=Fichier_de_calcul!$M437)*(Price_Catalogue_Indexation!$A$14:$A$219=Fichier_de_calcul!$O437)*(Price_Catalogue_Indexation!$C$14:$C$219=Fichier_de_calcul!$N437)*(Price_Catalogue_Indexation!$O$14:$AS$219)),0)</f>
        <v>260356.9553</v>
      </c>
      <c r="S437" s="149">
        <f>IFERROR(SUMPRODUCT((Price_Catalogue_Indexation!$O$5:$AS$5=Fichier_de_calcul!S$4)*(Price_Catalogue_Indexation!$O$6:$AS$6=Fichier_de_calcul!$L437)*(Price_Catalogue_Indexation!$O$7:$AS$7=Fichier_de_calcul!$M437)*(Price_Catalogue_Indexation!$A$14:$A$219=Fichier_de_calcul!$O437)*(Price_Catalogue_Indexation!$C$14:$C$219=Fichier_de_calcul!$N437)*(Price_Catalogue_Indexation!$O$14:$AS$219)),0)</f>
        <v>247960.634</v>
      </c>
      <c r="T437" s="150"/>
      <c r="U437" s="149">
        <f>IF(E437="YES",'Autres_hypothèses'!$E$3,0)</f>
        <v>26225.58067</v>
      </c>
      <c r="V437" s="149">
        <f>IF(J437="YES",'Autres_hypothèses'!$E$4,0)</f>
        <v>75000</v>
      </c>
      <c r="W437" s="149"/>
      <c r="X437" s="151">
        <f>S437*Facture_pour_Orange!$K$142+Fichier_de_calcul!Q437*Facture_pour_Orange!$K$144+Fichier_de_calcul!U437*Facture_pour_Orange!$K$172</f>
        <v>-16480.24425</v>
      </c>
      <c r="Y437" s="152"/>
      <c r="Z437" s="151">
        <f t="shared" si="2"/>
        <v>636840.5346</v>
      </c>
      <c r="AA437" s="149">
        <f t="shared" si="3"/>
        <v>114631.2962</v>
      </c>
      <c r="AB437" s="149">
        <f t="shared" si="4"/>
        <v>751471.8308</v>
      </c>
      <c r="AC437" s="150"/>
      <c r="AD437" s="153"/>
      <c r="AE437" s="154"/>
      <c r="AF437" s="155">
        <v>43921.0</v>
      </c>
      <c r="AG437" s="155">
        <v>43891.0</v>
      </c>
      <c r="AH437" s="162">
        <v>1.0</v>
      </c>
      <c r="AI437" s="155">
        <v>44043.0</v>
      </c>
      <c r="AJ437" s="155">
        <v>44029.0</v>
      </c>
      <c r="AK437" s="162">
        <f t="shared" si="29"/>
        <v>0.4666666667</v>
      </c>
      <c r="AL437" s="155">
        <v>44072.0</v>
      </c>
      <c r="AM437" s="162">
        <f t="shared" si="28"/>
        <v>0.06666666667</v>
      </c>
      <c r="AN437" s="155">
        <v>44074.0</v>
      </c>
      <c r="AO437" s="158"/>
      <c r="AP437" s="158"/>
      <c r="AQ437" s="158"/>
      <c r="AR437" s="152"/>
      <c r="AS437" s="152"/>
      <c r="AT437" s="152"/>
      <c r="AU437" s="152"/>
      <c r="AV437" s="152"/>
      <c r="AW437" s="152"/>
      <c r="AX437" s="152"/>
      <c r="AY437" s="152"/>
      <c r="AZ437" s="152"/>
      <c r="BA437" s="152"/>
      <c r="BB437" s="152"/>
      <c r="BC437" s="152"/>
      <c r="BD437" s="152"/>
      <c r="BE437" s="152"/>
      <c r="BF437" s="152"/>
      <c r="BG437" s="152"/>
      <c r="BH437" s="152"/>
      <c r="BI437" s="152"/>
      <c r="BJ437" s="152"/>
      <c r="BK437" s="152"/>
    </row>
    <row r="438" ht="10.5" customHeight="1">
      <c r="A438" s="144">
        <v>434.0</v>
      </c>
      <c r="B438" s="144" t="s">
        <v>1368</v>
      </c>
      <c r="C438" s="144" t="s">
        <v>1369</v>
      </c>
      <c r="D438" s="159" t="s">
        <v>1370</v>
      </c>
      <c r="E438" s="146" t="s">
        <v>0</v>
      </c>
      <c r="F438" s="147"/>
      <c r="G438" s="161" t="s">
        <v>137</v>
      </c>
      <c r="H438" s="149" t="s">
        <v>0</v>
      </c>
      <c r="I438" s="149" t="s">
        <v>138</v>
      </c>
      <c r="J438" s="149" t="s">
        <v>0</v>
      </c>
      <c r="K438" s="149" t="s">
        <v>111</v>
      </c>
      <c r="L438" s="149" t="s">
        <v>38</v>
      </c>
      <c r="M438" s="149" t="s">
        <v>42</v>
      </c>
      <c r="N438" s="149">
        <v>3500.0</v>
      </c>
      <c r="O438" s="149" t="s">
        <v>30</v>
      </c>
      <c r="P438" s="150"/>
      <c r="Q438" s="149">
        <f>IFERROR(SUMPRODUCT((Price_Catalogue_Indexation!$O$5:$AS$5=Fichier_de_calcul!Q$4)*(Price_Catalogue_Indexation!$O$6:$AS$6=Fichier_de_calcul!$L438)*(Price_Catalogue_Indexation!$O$7:$AS$7=Fichier_de_calcul!$M438)*(Price_Catalogue_Indexation!$A$14:$A$219=Fichier_de_calcul!$O438)*(Price_Catalogue_Indexation!$C$14:$C$219=Fichier_de_calcul!$N438)*(Price_Catalogue_Indexation!$O$14:$AS$219)),0)</f>
        <v>43777.60888</v>
      </c>
      <c r="R438" s="149">
        <f>IFERROR(SUMPRODUCT((Price_Catalogue_Indexation!$O$5:$AS$5=Fichier_de_calcul!R$4)*(Price_Catalogue_Indexation!$O$6:$AS$6=Fichier_de_calcul!$L438)*(Price_Catalogue_Indexation!$O$7:$AS$7=Fichier_de_calcul!$M438)*(Price_Catalogue_Indexation!$A$14:$A$219=Fichier_de_calcul!$O438)*(Price_Catalogue_Indexation!$C$14:$C$219=Fichier_de_calcul!$N438)*(Price_Catalogue_Indexation!$O$14:$AS$219)),0)</f>
        <v>260356.9553</v>
      </c>
      <c r="S438" s="149">
        <f>IFERROR(SUMPRODUCT((Price_Catalogue_Indexation!$O$5:$AS$5=Fichier_de_calcul!S$4)*(Price_Catalogue_Indexation!$O$6:$AS$6=Fichier_de_calcul!$L438)*(Price_Catalogue_Indexation!$O$7:$AS$7=Fichier_de_calcul!$M438)*(Price_Catalogue_Indexation!$A$14:$A$219=Fichier_de_calcul!$O438)*(Price_Catalogue_Indexation!$C$14:$C$219=Fichier_de_calcul!$N438)*(Price_Catalogue_Indexation!$O$14:$AS$219)),0)</f>
        <v>247960.634</v>
      </c>
      <c r="T438" s="150"/>
      <c r="U438" s="149">
        <f>IF(E438="YES",'Autres_hypothèses'!$E$3,0)</f>
        <v>26225.58067</v>
      </c>
      <c r="V438" s="149">
        <f>IF(J438="YES",'Autres_hypothèses'!$E$4,0)</f>
        <v>75000</v>
      </c>
      <c r="W438" s="149"/>
      <c r="X438" s="151">
        <f>S438*Facture_pour_Orange!$K$142+Fichier_de_calcul!Q438*Facture_pour_Orange!$K$144+Fichier_de_calcul!U438*Facture_pour_Orange!$K$172</f>
        <v>-16480.24425</v>
      </c>
      <c r="Y438" s="152"/>
      <c r="Z438" s="151">
        <f t="shared" si="2"/>
        <v>636840.5346</v>
      </c>
      <c r="AA438" s="149">
        <f t="shared" si="3"/>
        <v>114631.2962</v>
      </c>
      <c r="AB438" s="149">
        <f t="shared" si="4"/>
        <v>751471.8308</v>
      </c>
      <c r="AC438" s="150"/>
      <c r="AD438" s="153"/>
      <c r="AE438" s="154"/>
      <c r="AF438" s="155">
        <v>43921.0</v>
      </c>
      <c r="AG438" s="155">
        <v>43891.0</v>
      </c>
      <c r="AH438" s="162">
        <v>1.0</v>
      </c>
      <c r="AI438" s="155">
        <v>44043.0</v>
      </c>
      <c r="AJ438" s="155">
        <v>44036.0</v>
      </c>
      <c r="AK438" s="162">
        <f t="shared" si="29"/>
        <v>0.2333333333</v>
      </c>
      <c r="AL438" s="155">
        <v>44072.0</v>
      </c>
      <c r="AM438" s="162">
        <f t="shared" si="28"/>
        <v>0.06666666667</v>
      </c>
      <c r="AN438" s="155">
        <v>44074.0</v>
      </c>
      <c r="AO438" s="158"/>
      <c r="AP438" s="158"/>
      <c r="AQ438" s="158"/>
      <c r="AR438" s="152"/>
      <c r="AS438" s="152"/>
      <c r="AT438" s="152"/>
      <c r="AU438" s="152"/>
      <c r="AV438" s="152"/>
      <c r="AW438" s="152"/>
      <c r="AX438" s="152"/>
      <c r="AY438" s="152"/>
      <c r="AZ438" s="152"/>
      <c r="BA438" s="152"/>
      <c r="BB438" s="152"/>
      <c r="BC438" s="152"/>
      <c r="BD438" s="152"/>
      <c r="BE438" s="152"/>
      <c r="BF438" s="152"/>
      <c r="BG438" s="152"/>
      <c r="BH438" s="152"/>
      <c r="BI438" s="152"/>
      <c r="BJ438" s="152"/>
      <c r="BK438" s="152"/>
    </row>
    <row r="439" ht="10.5" customHeight="1">
      <c r="A439" s="144">
        <v>435.0</v>
      </c>
      <c r="B439" s="144" t="s">
        <v>1371</v>
      </c>
      <c r="C439" s="144" t="s">
        <v>1372</v>
      </c>
      <c r="D439" s="145" t="s">
        <v>1373</v>
      </c>
      <c r="E439" s="146" t="s">
        <v>0</v>
      </c>
      <c r="F439" s="147"/>
      <c r="G439" s="149" t="s">
        <v>1374</v>
      </c>
      <c r="H439" s="149" t="s">
        <v>0</v>
      </c>
      <c r="I439" s="149" t="s">
        <v>138</v>
      </c>
      <c r="J439" s="149" t="s">
        <v>0</v>
      </c>
      <c r="K439" s="149" t="s">
        <v>111</v>
      </c>
      <c r="L439" s="149" t="s">
        <v>38</v>
      </c>
      <c r="M439" s="149" t="s">
        <v>42</v>
      </c>
      <c r="N439" s="149">
        <v>2500.0</v>
      </c>
      <c r="O439" s="149" t="s">
        <v>27</v>
      </c>
      <c r="P439" s="150"/>
      <c r="Q439" s="149">
        <f>IFERROR(SUMPRODUCT((Price_Catalogue_Indexation!$O$5:$AS$5=Fichier_de_calcul!Q$4)*(Price_Catalogue_Indexation!$O$6:$AS$6=Fichier_de_calcul!$L439)*(Price_Catalogue_Indexation!$O$7:$AS$7=Fichier_de_calcul!$M439)*(Price_Catalogue_Indexation!$A$14:$A$219=Fichier_de_calcul!$O439)*(Price_Catalogue_Indexation!$C$14:$C$219=Fichier_de_calcul!$N439)*(Price_Catalogue_Indexation!$O$14:$AS$219)),0)</f>
        <v>42928.13608</v>
      </c>
      <c r="R439" s="149">
        <f>IFERROR(SUMPRODUCT((Price_Catalogue_Indexation!$O$5:$AS$5=Fichier_de_calcul!R$4)*(Price_Catalogue_Indexation!$O$6:$AS$6=Fichier_de_calcul!$L439)*(Price_Catalogue_Indexation!$O$7:$AS$7=Fichier_de_calcul!$M439)*(Price_Catalogue_Indexation!$A$14:$A$219=Fichier_de_calcul!$O439)*(Price_Catalogue_Indexation!$C$14:$C$219=Fichier_de_calcul!$N439)*(Price_Catalogue_Indexation!$O$14:$AS$219)),0)</f>
        <v>190894.3326</v>
      </c>
      <c r="S439" s="149">
        <f>IFERROR(SUMPRODUCT((Price_Catalogue_Indexation!$O$5:$AS$5=Fichier_de_calcul!S$4)*(Price_Catalogue_Indexation!$O$6:$AS$6=Fichier_de_calcul!$L439)*(Price_Catalogue_Indexation!$O$7:$AS$7=Fichier_de_calcul!$M439)*(Price_Catalogue_Indexation!$A$14:$A$219=Fichier_de_calcul!$O439)*(Price_Catalogue_Indexation!$C$14:$C$219=Fichier_de_calcul!$N439)*(Price_Catalogue_Indexation!$O$14:$AS$219)),0)</f>
        <v>173836.6191</v>
      </c>
      <c r="T439" s="150"/>
      <c r="U439" s="149">
        <f>IF(E439="YES",'Autres_hypothèses'!$E$3,0)</f>
        <v>26225.58067</v>
      </c>
      <c r="V439" s="149">
        <f>IF(J439="YES",'Autres_hypothèses'!$E$4,0)</f>
        <v>75000</v>
      </c>
      <c r="W439" s="149"/>
      <c r="X439" s="151">
        <f>S439*Facture_pour_Orange!$K$142+Fichier_de_calcul!Q439*Facture_pour_Orange!$K$144+Fichier_de_calcul!U439*Facture_pour_Orange!$K$172</f>
        <v>-15569.10954</v>
      </c>
      <c r="Y439" s="152"/>
      <c r="Z439" s="151">
        <f t="shared" si="2"/>
        <v>493315.5589</v>
      </c>
      <c r="AA439" s="149">
        <f t="shared" si="3"/>
        <v>88796.8006</v>
      </c>
      <c r="AB439" s="149">
        <f t="shared" si="4"/>
        <v>582112.3595</v>
      </c>
      <c r="AC439" s="150"/>
      <c r="AD439" s="153"/>
      <c r="AE439" s="154"/>
      <c r="AF439" s="155">
        <v>43921.0</v>
      </c>
      <c r="AG439" s="155">
        <v>43891.0</v>
      </c>
      <c r="AH439" s="162">
        <v>1.0</v>
      </c>
      <c r="AI439" s="155">
        <v>43951.0</v>
      </c>
      <c r="AJ439" s="155">
        <v>43948.0</v>
      </c>
      <c r="AK439" s="169">
        <f t="shared" si="29"/>
        <v>0.1</v>
      </c>
      <c r="AL439" s="155">
        <v>44092.0</v>
      </c>
      <c r="AM439" s="162">
        <f t="shared" si="28"/>
        <v>0.4</v>
      </c>
      <c r="AN439" s="155">
        <v>44104.0</v>
      </c>
      <c r="AO439" s="158"/>
      <c r="AP439" s="158"/>
      <c r="AQ439" s="158"/>
      <c r="AR439" s="152"/>
      <c r="AS439" s="152"/>
      <c r="AT439" s="152"/>
      <c r="AU439" s="152"/>
      <c r="AV439" s="152"/>
      <c r="AW439" s="152"/>
      <c r="AX439" s="152"/>
      <c r="AY439" s="152"/>
      <c r="AZ439" s="152"/>
      <c r="BA439" s="152"/>
      <c r="BB439" s="152"/>
      <c r="BC439" s="152"/>
      <c r="BD439" s="152"/>
      <c r="BE439" s="152"/>
      <c r="BF439" s="152"/>
      <c r="BG439" s="152"/>
      <c r="BH439" s="152"/>
      <c r="BI439" s="152"/>
      <c r="BJ439" s="152"/>
      <c r="BK439" s="152"/>
    </row>
    <row r="440" ht="10.5" customHeight="1">
      <c r="A440" s="144">
        <v>436.0</v>
      </c>
      <c r="B440" s="144" t="s">
        <v>1375</v>
      </c>
      <c r="C440" s="144" t="s">
        <v>1376</v>
      </c>
      <c r="D440" s="159" t="s">
        <v>1377</v>
      </c>
      <c r="E440" s="146" t="s">
        <v>0</v>
      </c>
      <c r="F440" s="147"/>
      <c r="G440" s="149" t="s">
        <v>1374</v>
      </c>
      <c r="H440" s="149" t="s">
        <v>0</v>
      </c>
      <c r="I440" s="149" t="s">
        <v>138</v>
      </c>
      <c r="J440" s="149" t="s">
        <v>0</v>
      </c>
      <c r="K440" s="149" t="s">
        <v>111</v>
      </c>
      <c r="L440" s="149" t="s">
        <v>38</v>
      </c>
      <c r="M440" s="149" t="s">
        <v>42</v>
      </c>
      <c r="N440" s="149">
        <v>6000.0</v>
      </c>
      <c r="O440" s="149" t="s">
        <v>27</v>
      </c>
      <c r="P440" s="150"/>
      <c r="Q440" s="149">
        <f>IFERROR(SUMPRODUCT((Price_Catalogue_Indexation!$O$5:$AS$5=Fichier_de_calcul!Q$4)*(Price_Catalogue_Indexation!$O$6:$AS$6=Fichier_de_calcul!$L440)*(Price_Catalogue_Indexation!$O$7:$AS$7=Fichier_de_calcul!$M440)*(Price_Catalogue_Indexation!$A$14:$A$219=Fichier_de_calcul!$O440)*(Price_Catalogue_Indexation!$C$14:$C$219=Fichier_de_calcul!$N440)*(Price_Catalogue_Indexation!$O$14:$AS$219)),0)</f>
        <v>43567.79597</v>
      </c>
      <c r="R440" s="149">
        <f>IFERROR(SUMPRODUCT((Price_Catalogue_Indexation!$O$5:$AS$5=Fichier_de_calcul!R$4)*(Price_Catalogue_Indexation!$O$6:$AS$6=Fichier_de_calcul!$L440)*(Price_Catalogue_Indexation!$O$7:$AS$7=Fichier_de_calcul!$M440)*(Price_Catalogue_Indexation!$A$14:$A$219=Fichier_de_calcul!$O440)*(Price_Catalogue_Indexation!$C$14:$C$219=Fichier_de_calcul!$N440)*(Price_Catalogue_Indexation!$O$14:$AS$219)),0)</f>
        <v>432736.9163</v>
      </c>
      <c r="S440" s="149">
        <f>IFERROR(SUMPRODUCT((Price_Catalogue_Indexation!$O$5:$AS$5=Fichier_de_calcul!S$4)*(Price_Catalogue_Indexation!$O$6:$AS$6=Fichier_de_calcul!$L440)*(Price_Catalogue_Indexation!$O$7:$AS$7=Fichier_de_calcul!$M440)*(Price_Catalogue_Indexation!$A$14:$A$219=Fichier_de_calcul!$O440)*(Price_Catalogue_Indexation!$C$14:$C$219=Fichier_de_calcul!$N440)*(Price_Catalogue_Indexation!$O$14:$AS$219)),0)</f>
        <v>231043.7356</v>
      </c>
      <c r="T440" s="150"/>
      <c r="U440" s="149">
        <f>IF(E440="YES",'Autres_hypothèses'!$E$3,0)</f>
        <v>26225.58067</v>
      </c>
      <c r="V440" s="149">
        <f>IF(J440="YES",'Autres_hypothèses'!$E$4,0)</f>
        <v>75000</v>
      </c>
      <c r="W440" s="149"/>
      <c r="X440" s="151">
        <f>S440*Facture_pour_Orange!$K$142+Fichier_de_calcul!Q440*Facture_pour_Orange!$K$144+Fichier_de_calcul!U440*Facture_pour_Orange!$K$172</f>
        <v>-16269.11268</v>
      </c>
      <c r="Y440" s="152"/>
      <c r="Z440" s="151">
        <f t="shared" si="2"/>
        <v>792304.9158</v>
      </c>
      <c r="AA440" s="149">
        <f t="shared" si="3"/>
        <v>142614.8848</v>
      </c>
      <c r="AB440" s="149">
        <f t="shared" si="4"/>
        <v>934919.8006</v>
      </c>
      <c r="AC440" s="150"/>
      <c r="AD440" s="153"/>
      <c r="AE440" s="154"/>
      <c r="AF440" s="155">
        <v>43921.0</v>
      </c>
      <c r="AG440" s="155">
        <v>43891.0</v>
      </c>
      <c r="AH440" s="162">
        <v>1.0</v>
      </c>
      <c r="AI440" s="155">
        <v>43921.0</v>
      </c>
      <c r="AJ440" s="155">
        <v>43901.0</v>
      </c>
      <c r="AK440" s="162">
        <v>1.0</v>
      </c>
      <c r="AL440" s="155">
        <v>43977.0</v>
      </c>
      <c r="AM440" s="162">
        <f t="shared" si="28"/>
        <v>0.1666666667</v>
      </c>
      <c r="AN440" s="155">
        <v>43982.0</v>
      </c>
      <c r="AO440" s="158"/>
      <c r="AP440" s="158"/>
      <c r="AQ440" s="158"/>
      <c r="AR440" s="152"/>
      <c r="AS440" s="152"/>
      <c r="AT440" s="152"/>
      <c r="AU440" s="152"/>
      <c r="AV440" s="152"/>
      <c r="AW440" s="152"/>
      <c r="AX440" s="152"/>
      <c r="AY440" s="152"/>
      <c r="AZ440" s="152"/>
      <c r="BA440" s="152"/>
      <c r="BB440" s="152"/>
      <c r="BC440" s="152"/>
      <c r="BD440" s="152"/>
      <c r="BE440" s="152"/>
      <c r="BF440" s="152"/>
      <c r="BG440" s="152"/>
      <c r="BH440" s="152"/>
      <c r="BI440" s="152"/>
      <c r="BJ440" s="152"/>
      <c r="BK440" s="152"/>
    </row>
    <row r="441" ht="10.5" customHeight="1">
      <c r="A441" s="144">
        <v>437.0</v>
      </c>
      <c r="B441" s="144" t="s">
        <v>1378</v>
      </c>
      <c r="C441" s="144" t="s">
        <v>1379</v>
      </c>
      <c r="D441" s="159" t="s">
        <v>1380</v>
      </c>
      <c r="E441" s="146" t="s">
        <v>0</v>
      </c>
      <c r="F441" s="147"/>
      <c r="G441" s="149" t="s">
        <v>1374</v>
      </c>
      <c r="H441" s="149" t="s">
        <v>0</v>
      </c>
      <c r="I441" s="149" t="s">
        <v>138</v>
      </c>
      <c r="J441" s="149" t="s">
        <v>0</v>
      </c>
      <c r="K441" s="149" t="s">
        <v>111</v>
      </c>
      <c r="L441" s="149" t="s">
        <v>38</v>
      </c>
      <c r="M441" s="149" t="s">
        <v>42</v>
      </c>
      <c r="N441" s="149">
        <v>6000.0</v>
      </c>
      <c r="O441" s="149" t="s">
        <v>27</v>
      </c>
      <c r="P441" s="150"/>
      <c r="Q441" s="149">
        <f>IFERROR(SUMPRODUCT((Price_Catalogue_Indexation!$O$5:$AS$5=Fichier_de_calcul!Q$4)*(Price_Catalogue_Indexation!$O$6:$AS$6=Fichier_de_calcul!$L441)*(Price_Catalogue_Indexation!$O$7:$AS$7=Fichier_de_calcul!$M441)*(Price_Catalogue_Indexation!$A$14:$A$219=Fichier_de_calcul!$O441)*(Price_Catalogue_Indexation!$C$14:$C$219=Fichier_de_calcul!$N441)*(Price_Catalogue_Indexation!$O$14:$AS$219)),0)</f>
        <v>43567.79597</v>
      </c>
      <c r="R441" s="149">
        <f>IFERROR(SUMPRODUCT((Price_Catalogue_Indexation!$O$5:$AS$5=Fichier_de_calcul!R$4)*(Price_Catalogue_Indexation!$O$6:$AS$6=Fichier_de_calcul!$L441)*(Price_Catalogue_Indexation!$O$7:$AS$7=Fichier_de_calcul!$M441)*(Price_Catalogue_Indexation!$A$14:$A$219=Fichier_de_calcul!$O441)*(Price_Catalogue_Indexation!$C$14:$C$219=Fichier_de_calcul!$N441)*(Price_Catalogue_Indexation!$O$14:$AS$219)),0)</f>
        <v>432736.9163</v>
      </c>
      <c r="S441" s="149">
        <f>IFERROR(SUMPRODUCT((Price_Catalogue_Indexation!$O$5:$AS$5=Fichier_de_calcul!S$4)*(Price_Catalogue_Indexation!$O$6:$AS$6=Fichier_de_calcul!$L441)*(Price_Catalogue_Indexation!$O$7:$AS$7=Fichier_de_calcul!$M441)*(Price_Catalogue_Indexation!$A$14:$A$219=Fichier_de_calcul!$O441)*(Price_Catalogue_Indexation!$C$14:$C$219=Fichier_de_calcul!$N441)*(Price_Catalogue_Indexation!$O$14:$AS$219)),0)</f>
        <v>231043.7356</v>
      </c>
      <c r="T441" s="150"/>
      <c r="U441" s="149">
        <f>IF(E441="YES",'Autres_hypothèses'!$E$3,0)</f>
        <v>26225.58067</v>
      </c>
      <c r="V441" s="149">
        <f>IF(J441="YES",'Autres_hypothèses'!$E$4,0)</f>
        <v>75000</v>
      </c>
      <c r="W441" s="149"/>
      <c r="X441" s="151">
        <f>S441*Facture_pour_Orange!$K$142+Fichier_de_calcul!Q441*Facture_pour_Orange!$K$144+Fichier_de_calcul!U441*Facture_pour_Orange!$K$172</f>
        <v>-16269.11268</v>
      </c>
      <c r="Y441" s="152"/>
      <c r="Z441" s="151">
        <f t="shared" si="2"/>
        <v>792304.9158</v>
      </c>
      <c r="AA441" s="149">
        <f t="shared" si="3"/>
        <v>142614.8848</v>
      </c>
      <c r="AB441" s="149">
        <f t="shared" si="4"/>
        <v>934919.8006</v>
      </c>
      <c r="AC441" s="150"/>
      <c r="AD441" s="153"/>
      <c r="AE441" s="154"/>
      <c r="AF441" s="155">
        <v>43921.0</v>
      </c>
      <c r="AG441" s="155">
        <v>43891.0</v>
      </c>
      <c r="AH441" s="162">
        <v>1.0</v>
      </c>
      <c r="AI441" s="155">
        <v>43982.0</v>
      </c>
      <c r="AJ441" s="155">
        <v>43951.0</v>
      </c>
      <c r="AK441" s="162">
        <v>1.0</v>
      </c>
      <c r="AL441" s="155">
        <v>43981.0</v>
      </c>
      <c r="AM441" s="162">
        <f t="shared" si="28"/>
        <v>1.033333333</v>
      </c>
      <c r="AN441" s="155">
        <v>44012.0</v>
      </c>
      <c r="AO441" s="158"/>
      <c r="AP441" s="158"/>
      <c r="AQ441" s="158"/>
      <c r="AR441" s="152"/>
      <c r="AS441" s="152"/>
      <c r="AT441" s="152"/>
      <c r="AU441" s="152"/>
      <c r="AV441" s="152"/>
      <c r="AW441" s="152"/>
      <c r="AX441" s="152"/>
      <c r="AY441" s="152"/>
      <c r="AZ441" s="152"/>
      <c r="BA441" s="152"/>
      <c r="BB441" s="152"/>
      <c r="BC441" s="152"/>
      <c r="BD441" s="152"/>
      <c r="BE441" s="152"/>
      <c r="BF441" s="152"/>
      <c r="BG441" s="152"/>
      <c r="BH441" s="152"/>
      <c r="BI441" s="152"/>
      <c r="BJ441" s="152"/>
      <c r="BK441" s="152"/>
    </row>
    <row r="442" ht="10.5" customHeight="1">
      <c r="A442" s="144">
        <v>438.0</v>
      </c>
      <c r="B442" s="144" t="s">
        <v>1381</v>
      </c>
      <c r="C442" s="144" t="s">
        <v>1382</v>
      </c>
      <c r="D442" s="145" t="s">
        <v>1383</v>
      </c>
      <c r="E442" s="146" t="s">
        <v>0</v>
      </c>
      <c r="F442" s="147"/>
      <c r="G442" s="149" t="s">
        <v>1374</v>
      </c>
      <c r="H442" s="149" t="s">
        <v>0</v>
      </c>
      <c r="I442" s="149" t="s">
        <v>138</v>
      </c>
      <c r="J442" s="149" t="s">
        <v>0</v>
      </c>
      <c r="K442" s="149" t="s">
        <v>111</v>
      </c>
      <c r="L442" s="149" t="s">
        <v>38</v>
      </c>
      <c r="M442" s="149" t="s">
        <v>42</v>
      </c>
      <c r="N442" s="149">
        <v>6000.0</v>
      </c>
      <c r="O442" s="149" t="s">
        <v>27</v>
      </c>
      <c r="P442" s="150"/>
      <c r="Q442" s="149">
        <f>IFERROR(SUMPRODUCT((Price_Catalogue_Indexation!$O$5:$AS$5=Fichier_de_calcul!Q$4)*(Price_Catalogue_Indexation!$O$6:$AS$6=Fichier_de_calcul!$L442)*(Price_Catalogue_Indexation!$O$7:$AS$7=Fichier_de_calcul!$M442)*(Price_Catalogue_Indexation!$A$14:$A$219=Fichier_de_calcul!$O442)*(Price_Catalogue_Indexation!$C$14:$C$219=Fichier_de_calcul!$N442)*(Price_Catalogue_Indexation!$O$14:$AS$219)),0)</f>
        <v>43567.79597</v>
      </c>
      <c r="R442" s="149">
        <f>IFERROR(SUMPRODUCT((Price_Catalogue_Indexation!$O$5:$AS$5=Fichier_de_calcul!R$4)*(Price_Catalogue_Indexation!$O$6:$AS$6=Fichier_de_calcul!$L442)*(Price_Catalogue_Indexation!$O$7:$AS$7=Fichier_de_calcul!$M442)*(Price_Catalogue_Indexation!$A$14:$A$219=Fichier_de_calcul!$O442)*(Price_Catalogue_Indexation!$C$14:$C$219=Fichier_de_calcul!$N442)*(Price_Catalogue_Indexation!$O$14:$AS$219)),0)</f>
        <v>432736.9163</v>
      </c>
      <c r="S442" s="149">
        <f>IFERROR(SUMPRODUCT((Price_Catalogue_Indexation!$O$5:$AS$5=Fichier_de_calcul!S$4)*(Price_Catalogue_Indexation!$O$6:$AS$6=Fichier_de_calcul!$L442)*(Price_Catalogue_Indexation!$O$7:$AS$7=Fichier_de_calcul!$M442)*(Price_Catalogue_Indexation!$A$14:$A$219=Fichier_de_calcul!$O442)*(Price_Catalogue_Indexation!$C$14:$C$219=Fichier_de_calcul!$N442)*(Price_Catalogue_Indexation!$O$14:$AS$219)),0)</f>
        <v>231043.7356</v>
      </c>
      <c r="T442" s="150"/>
      <c r="U442" s="149">
        <f>IF(E442="YES",'Autres_hypothèses'!$E$3,0)</f>
        <v>26225.58067</v>
      </c>
      <c r="V442" s="149">
        <f>IF(J442="YES",'Autres_hypothèses'!$E$4,0)</f>
        <v>75000</v>
      </c>
      <c r="W442" s="149"/>
      <c r="X442" s="151">
        <f>S442*Facture_pour_Orange!$K$142+Fichier_de_calcul!Q442*Facture_pour_Orange!$K$144+Fichier_de_calcul!U442*Facture_pour_Orange!$K$172</f>
        <v>-16269.11268</v>
      </c>
      <c r="Y442" s="152"/>
      <c r="Z442" s="151">
        <f t="shared" si="2"/>
        <v>792304.9158</v>
      </c>
      <c r="AA442" s="149">
        <f t="shared" si="3"/>
        <v>142614.8848</v>
      </c>
      <c r="AB442" s="149">
        <f t="shared" si="4"/>
        <v>934919.8006</v>
      </c>
      <c r="AC442" s="150"/>
      <c r="AD442" s="153"/>
      <c r="AE442" s="154"/>
      <c r="AF442" s="155">
        <v>43921.0</v>
      </c>
      <c r="AG442" s="155">
        <v>43891.0</v>
      </c>
      <c r="AH442" s="162">
        <v>1.0</v>
      </c>
      <c r="AI442" s="155">
        <v>43982.0</v>
      </c>
      <c r="AJ442" s="155">
        <v>43951.0</v>
      </c>
      <c r="AK442" s="162">
        <v>1.0</v>
      </c>
      <c r="AL442" s="155">
        <v>43977.0</v>
      </c>
      <c r="AM442" s="162">
        <f t="shared" si="28"/>
        <v>0.1666666667</v>
      </c>
      <c r="AN442" s="155">
        <v>43982.0</v>
      </c>
      <c r="AO442" s="158"/>
      <c r="AP442" s="158"/>
      <c r="AQ442" s="158"/>
      <c r="AR442" s="152"/>
      <c r="AS442" s="152"/>
      <c r="AT442" s="152"/>
      <c r="AU442" s="152"/>
      <c r="AV442" s="152"/>
      <c r="AW442" s="152"/>
      <c r="AX442" s="152"/>
      <c r="AY442" s="152"/>
      <c r="AZ442" s="152"/>
      <c r="BA442" s="152"/>
      <c r="BB442" s="152"/>
      <c r="BC442" s="152"/>
      <c r="BD442" s="152"/>
      <c r="BE442" s="152"/>
      <c r="BF442" s="152"/>
      <c r="BG442" s="152"/>
      <c r="BH442" s="152"/>
      <c r="BI442" s="152"/>
      <c r="BJ442" s="152"/>
      <c r="BK442" s="152"/>
    </row>
    <row r="443" ht="10.5" customHeight="1">
      <c r="A443" s="144">
        <v>439.0</v>
      </c>
      <c r="B443" s="144" t="s">
        <v>1384</v>
      </c>
      <c r="C443" s="144" t="s">
        <v>1385</v>
      </c>
      <c r="D443" s="159" t="s">
        <v>1386</v>
      </c>
      <c r="E443" s="146" t="s">
        <v>0</v>
      </c>
      <c r="F443" s="147"/>
      <c r="G443" s="149" t="s">
        <v>1374</v>
      </c>
      <c r="H443" s="149" t="s">
        <v>0</v>
      </c>
      <c r="I443" s="149" t="s">
        <v>138</v>
      </c>
      <c r="J443" s="149" t="s">
        <v>0</v>
      </c>
      <c r="K443" s="149" t="s">
        <v>111</v>
      </c>
      <c r="L443" s="149" t="s">
        <v>38</v>
      </c>
      <c r="M443" s="149" t="s">
        <v>42</v>
      </c>
      <c r="N443" s="149">
        <v>6000.0</v>
      </c>
      <c r="O443" s="149" t="s">
        <v>27</v>
      </c>
      <c r="P443" s="150"/>
      <c r="Q443" s="149">
        <f>IFERROR(SUMPRODUCT((Price_Catalogue_Indexation!$O$5:$AS$5=Fichier_de_calcul!Q$4)*(Price_Catalogue_Indexation!$O$6:$AS$6=Fichier_de_calcul!$L443)*(Price_Catalogue_Indexation!$O$7:$AS$7=Fichier_de_calcul!$M443)*(Price_Catalogue_Indexation!$A$14:$A$219=Fichier_de_calcul!$O443)*(Price_Catalogue_Indexation!$C$14:$C$219=Fichier_de_calcul!$N443)*(Price_Catalogue_Indexation!$O$14:$AS$219)),0)</f>
        <v>43567.79597</v>
      </c>
      <c r="R443" s="149">
        <f>IFERROR(SUMPRODUCT((Price_Catalogue_Indexation!$O$5:$AS$5=Fichier_de_calcul!R$4)*(Price_Catalogue_Indexation!$O$6:$AS$6=Fichier_de_calcul!$L443)*(Price_Catalogue_Indexation!$O$7:$AS$7=Fichier_de_calcul!$M443)*(Price_Catalogue_Indexation!$A$14:$A$219=Fichier_de_calcul!$O443)*(Price_Catalogue_Indexation!$C$14:$C$219=Fichier_de_calcul!$N443)*(Price_Catalogue_Indexation!$O$14:$AS$219)),0)</f>
        <v>432736.9163</v>
      </c>
      <c r="S443" s="149">
        <f>IFERROR(SUMPRODUCT((Price_Catalogue_Indexation!$O$5:$AS$5=Fichier_de_calcul!S$4)*(Price_Catalogue_Indexation!$O$6:$AS$6=Fichier_de_calcul!$L443)*(Price_Catalogue_Indexation!$O$7:$AS$7=Fichier_de_calcul!$M443)*(Price_Catalogue_Indexation!$A$14:$A$219=Fichier_de_calcul!$O443)*(Price_Catalogue_Indexation!$C$14:$C$219=Fichier_de_calcul!$N443)*(Price_Catalogue_Indexation!$O$14:$AS$219)),0)</f>
        <v>231043.7356</v>
      </c>
      <c r="T443" s="150"/>
      <c r="U443" s="149">
        <f>IF(E443="YES",'Autres_hypothèses'!$E$3,0)</f>
        <v>26225.58067</v>
      </c>
      <c r="V443" s="149">
        <f>IF(J443="YES",'Autres_hypothèses'!$E$4,0)</f>
        <v>75000</v>
      </c>
      <c r="W443" s="149"/>
      <c r="X443" s="151">
        <f>S443*Facture_pour_Orange!$K$142+Fichier_de_calcul!Q443*Facture_pour_Orange!$K$144+Fichier_de_calcul!U443*Facture_pour_Orange!$K$172</f>
        <v>-16269.11268</v>
      </c>
      <c r="Y443" s="152"/>
      <c r="Z443" s="151">
        <f t="shared" si="2"/>
        <v>792304.9158</v>
      </c>
      <c r="AA443" s="149">
        <f t="shared" si="3"/>
        <v>142614.8848</v>
      </c>
      <c r="AB443" s="149">
        <f t="shared" si="4"/>
        <v>934919.8006</v>
      </c>
      <c r="AC443" s="150"/>
      <c r="AD443" s="153"/>
      <c r="AE443" s="154"/>
      <c r="AF443" s="155">
        <v>43921.0</v>
      </c>
      <c r="AG443" s="155">
        <v>43891.0</v>
      </c>
      <c r="AH443" s="162">
        <v>1.0</v>
      </c>
      <c r="AI443" s="155">
        <v>43951.0</v>
      </c>
      <c r="AJ443" s="155">
        <v>43920.0</v>
      </c>
      <c r="AK443" s="162">
        <f>(AI443-AJ443)/30</f>
        <v>1.033333333</v>
      </c>
      <c r="AL443" s="155">
        <v>43977.0</v>
      </c>
      <c r="AM443" s="162">
        <f t="shared" si="28"/>
        <v>0.1666666667</v>
      </c>
      <c r="AN443" s="155">
        <v>43982.0</v>
      </c>
      <c r="AO443" s="158"/>
      <c r="AP443" s="158"/>
      <c r="AQ443" s="158"/>
      <c r="AR443" s="152"/>
      <c r="AS443" s="152"/>
      <c r="AT443" s="152"/>
      <c r="AU443" s="152"/>
      <c r="AV443" s="152"/>
      <c r="AW443" s="152"/>
      <c r="AX443" s="152"/>
      <c r="AY443" s="152"/>
      <c r="AZ443" s="152"/>
      <c r="BA443" s="152"/>
      <c r="BB443" s="152"/>
      <c r="BC443" s="152"/>
      <c r="BD443" s="152"/>
      <c r="BE443" s="152"/>
      <c r="BF443" s="152"/>
      <c r="BG443" s="152"/>
      <c r="BH443" s="152"/>
      <c r="BI443" s="152"/>
      <c r="BJ443" s="152"/>
      <c r="BK443" s="152"/>
    </row>
    <row r="444" ht="10.5" customHeight="1">
      <c r="A444" s="144">
        <v>440.0</v>
      </c>
      <c r="B444" s="144" t="s">
        <v>1387</v>
      </c>
      <c r="C444" s="144" t="s">
        <v>1388</v>
      </c>
      <c r="D444" s="145" t="s">
        <v>1389</v>
      </c>
      <c r="E444" s="146" t="s">
        <v>0</v>
      </c>
      <c r="F444" s="147"/>
      <c r="G444" s="149" t="s">
        <v>1374</v>
      </c>
      <c r="H444" s="149" t="s">
        <v>0</v>
      </c>
      <c r="I444" s="149" t="s">
        <v>138</v>
      </c>
      <c r="J444" s="149" t="s">
        <v>0</v>
      </c>
      <c r="K444" s="149" t="s">
        <v>111</v>
      </c>
      <c r="L444" s="149" t="s">
        <v>38</v>
      </c>
      <c r="M444" s="149" t="s">
        <v>42</v>
      </c>
      <c r="N444" s="149">
        <v>6000.0</v>
      </c>
      <c r="O444" s="149" t="s">
        <v>27</v>
      </c>
      <c r="P444" s="150"/>
      <c r="Q444" s="149">
        <f>IFERROR(SUMPRODUCT((Price_Catalogue_Indexation!$O$5:$AS$5=Fichier_de_calcul!Q$4)*(Price_Catalogue_Indexation!$O$6:$AS$6=Fichier_de_calcul!$L444)*(Price_Catalogue_Indexation!$O$7:$AS$7=Fichier_de_calcul!$M444)*(Price_Catalogue_Indexation!$A$14:$A$219=Fichier_de_calcul!$O444)*(Price_Catalogue_Indexation!$C$14:$C$219=Fichier_de_calcul!$N444)*(Price_Catalogue_Indexation!$O$14:$AS$219)),0)</f>
        <v>43567.79597</v>
      </c>
      <c r="R444" s="149">
        <f>IFERROR(SUMPRODUCT((Price_Catalogue_Indexation!$O$5:$AS$5=Fichier_de_calcul!R$4)*(Price_Catalogue_Indexation!$O$6:$AS$6=Fichier_de_calcul!$L444)*(Price_Catalogue_Indexation!$O$7:$AS$7=Fichier_de_calcul!$M444)*(Price_Catalogue_Indexation!$A$14:$A$219=Fichier_de_calcul!$O444)*(Price_Catalogue_Indexation!$C$14:$C$219=Fichier_de_calcul!$N444)*(Price_Catalogue_Indexation!$O$14:$AS$219)),0)</f>
        <v>432736.9163</v>
      </c>
      <c r="S444" s="149">
        <f>IFERROR(SUMPRODUCT((Price_Catalogue_Indexation!$O$5:$AS$5=Fichier_de_calcul!S$4)*(Price_Catalogue_Indexation!$O$6:$AS$6=Fichier_de_calcul!$L444)*(Price_Catalogue_Indexation!$O$7:$AS$7=Fichier_de_calcul!$M444)*(Price_Catalogue_Indexation!$A$14:$A$219=Fichier_de_calcul!$O444)*(Price_Catalogue_Indexation!$C$14:$C$219=Fichier_de_calcul!$N444)*(Price_Catalogue_Indexation!$O$14:$AS$219)),0)</f>
        <v>231043.7356</v>
      </c>
      <c r="T444" s="150"/>
      <c r="U444" s="149">
        <f>IF(E444="YES",'Autres_hypothèses'!$E$3,0)</f>
        <v>26225.58067</v>
      </c>
      <c r="V444" s="149">
        <f>IF(J444="YES",'Autres_hypothèses'!$E$4,0)</f>
        <v>75000</v>
      </c>
      <c r="W444" s="149"/>
      <c r="X444" s="151">
        <f>S444*Facture_pour_Orange!$K$142+Fichier_de_calcul!Q444*Facture_pour_Orange!$K$144+Fichier_de_calcul!U444*Facture_pour_Orange!$K$172</f>
        <v>-16269.11268</v>
      </c>
      <c r="Y444" s="152"/>
      <c r="Z444" s="151">
        <f t="shared" si="2"/>
        <v>792304.9158</v>
      </c>
      <c r="AA444" s="149">
        <f t="shared" si="3"/>
        <v>142614.8848</v>
      </c>
      <c r="AB444" s="149">
        <f t="shared" si="4"/>
        <v>934919.8006</v>
      </c>
      <c r="AC444" s="150"/>
      <c r="AD444" s="153"/>
      <c r="AE444" s="154"/>
      <c r="AF444" s="155">
        <v>43921.0</v>
      </c>
      <c r="AG444" s="155">
        <v>43891.0</v>
      </c>
      <c r="AH444" s="162">
        <v>1.0</v>
      </c>
      <c r="AI444" s="155">
        <v>43921.0</v>
      </c>
      <c r="AJ444" s="155">
        <v>43913.0</v>
      </c>
      <c r="AK444" s="162">
        <v>1.0</v>
      </c>
      <c r="AL444" s="155">
        <v>43965.0</v>
      </c>
      <c r="AM444" s="162">
        <f t="shared" si="28"/>
        <v>0.5666666667</v>
      </c>
      <c r="AN444" s="155">
        <v>43982.0</v>
      </c>
      <c r="AO444" s="158"/>
      <c r="AP444" s="158"/>
      <c r="AQ444" s="158"/>
      <c r="AR444" s="152"/>
      <c r="AS444" s="152"/>
      <c r="AT444" s="152"/>
      <c r="AU444" s="152"/>
      <c r="AV444" s="152"/>
      <c r="AW444" s="152"/>
      <c r="AX444" s="152"/>
      <c r="AY444" s="152"/>
      <c r="AZ444" s="152"/>
      <c r="BA444" s="152"/>
      <c r="BB444" s="152"/>
      <c r="BC444" s="152"/>
      <c r="BD444" s="152"/>
      <c r="BE444" s="152"/>
      <c r="BF444" s="152"/>
      <c r="BG444" s="152"/>
      <c r="BH444" s="152"/>
      <c r="BI444" s="152"/>
      <c r="BJ444" s="152"/>
      <c r="BK444" s="152"/>
    </row>
    <row r="445" ht="10.5" customHeight="1">
      <c r="A445" s="144">
        <v>441.0</v>
      </c>
      <c r="B445" s="144" t="s">
        <v>1390</v>
      </c>
      <c r="C445" s="144" t="s">
        <v>1391</v>
      </c>
      <c r="D445" s="159" t="s">
        <v>1392</v>
      </c>
      <c r="E445" s="146" t="s">
        <v>0</v>
      </c>
      <c r="F445" s="147"/>
      <c r="G445" s="149" t="s">
        <v>1374</v>
      </c>
      <c r="H445" s="149" t="s">
        <v>0</v>
      </c>
      <c r="I445" s="149" t="s">
        <v>138</v>
      </c>
      <c r="J445" s="149" t="s">
        <v>0</v>
      </c>
      <c r="K445" s="149" t="s">
        <v>111</v>
      </c>
      <c r="L445" s="149" t="s">
        <v>38</v>
      </c>
      <c r="M445" s="149" t="s">
        <v>42</v>
      </c>
      <c r="N445" s="149">
        <v>6000.0</v>
      </c>
      <c r="O445" s="149" t="s">
        <v>27</v>
      </c>
      <c r="P445" s="150"/>
      <c r="Q445" s="149">
        <f>IFERROR(SUMPRODUCT((Price_Catalogue_Indexation!$O$5:$AS$5=Fichier_de_calcul!Q$4)*(Price_Catalogue_Indexation!$O$6:$AS$6=Fichier_de_calcul!$L445)*(Price_Catalogue_Indexation!$O$7:$AS$7=Fichier_de_calcul!$M445)*(Price_Catalogue_Indexation!$A$14:$A$219=Fichier_de_calcul!$O445)*(Price_Catalogue_Indexation!$C$14:$C$219=Fichier_de_calcul!$N445)*(Price_Catalogue_Indexation!$O$14:$AS$219)),0)</f>
        <v>43567.79597</v>
      </c>
      <c r="R445" s="149">
        <f>IFERROR(SUMPRODUCT((Price_Catalogue_Indexation!$O$5:$AS$5=Fichier_de_calcul!R$4)*(Price_Catalogue_Indexation!$O$6:$AS$6=Fichier_de_calcul!$L445)*(Price_Catalogue_Indexation!$O$7:$AS$7=Fichier_de_calcul!$M445)*(Price_Catalogue_Indexation!$A$14:$A$219=Fichier_de_calcul!$O445)*(Price_Catalogue_Indexation!$C$14:$C$219=Fichier_de_calcul!$N445)*(Price_Catalogue_Indexation!$O$14:$AS$219)),0)</f>
        <v>432736.9163</v>
      </c>
      <c r="S445" s="149">
        <f>IFERROR(SUMPRODUCT((Price_Catalogue_Indexation!$O$5:$AS$5=Fichier_de_calcul!S$4)*(Price_Catalogue_Indexation!$O$6:$AS$6=Fichier_de_calcul!$L445)*(Price_Catalogue_Indexation!$O$7:$AS$7=Fichier_de_calcul!$M445)*(Price_Catalogue_Indexation!$A$14:$A$219=Fichier_de_calcul!$O445)*(Price_Catalogue_Indexation!$C$14:$C$219=Fichier_de_calcul!$N445)*(Price_Catalogue_Indexation!$O$14:$AS$219)),0)</f>
        <v>231043.7356</v>
      </c>
      <c r="T445" s="150"/>
      <c r="U445" s="149">
        <f>IF(E445="YES",'Autres_hypothèses'!$E$3,0)</f>
        <v>26225.58067</v>
      </c>
      <c r="V445" s="149">
        <f>IF(J445="YES",'Autres_hypothèses'!$E$4,0)</f>
        <v>75000</v>
      </c>
      <c r="W445" s="149"/>
      <c r="X445" s="151">
        <f>S445*Facture_pour_Orange!$K$142+Fichier_de_calcul!Q445*Facture_pour_Orange!$K$144+Fichier_de_calcul!U445*Facture_pour_Orange!$K$172</f>
        <v>-16269.11268</v>
      </c>
      <c r="Y445" s="152"/>
      <c r="Z445" s="151">
        <f t="shared" si="2"/>
        <v>792304.9158</v>
      </c>
      <c r="AA445" s="149">
        <f t="shared" si="3"/>
        <v>142614.8848</v>
      </c>
      <c r="AB445" s="149">
        <f t="shared" si="4"/>
        <v>934919.8006</v>
      </c>
      <c r="AC445" s="150"/>
      <c r="AD445" s="153"/>
      <c r="AE445" s="154"/>
      <c r="AF445" s="155">
        <v>43921.0</v>
      </c>
      <c r="AG445" s="155">
        <v>43891.0</v>
      </c>
      <c r="AH445" s="162">
        <v>1.0</v>
      </c>
      <c r="AI445" s="155">
        <v>43951.0</v>
      </c>
      <c r="AJ445" s="155">
        <v>43945.0</v>
      </c>
      <c r="AK445" s="169">
        <f t="shared" ref="AK445:AK447" si="30">(AI445-AJ445)/30</f>
        <v>0.2</v>
      </c>
      <c r="AL445" s="155">
        <v>43969.0</v>
      </c>
      <c r="AM445" s="162">
        <f t="shared" si="28"/>
        <v>0.4333333333</v>
      </c>
      <c r="AN445" s="155">
        <v>43982.0</v>
      </c>
      <c r="AO445" s="158"/>
      <c r="AP445" s="158"/>
      <c r="AQ445" s="158"/>
      <c r="AR445" s="152"/>
      <c r="AS445" s="152"/>
      <c r="AT445" s="152"/>
      <c r="AU445" s="152"/>
      <c r="AV445" s="152"/>
      <c r="AW445" s="152"/>
      <c r="AX445" s="152"/>
      <c r="AY445" s="152"/>
      <c r="AZ445" s="152"/>
      <c r="BA445" s="152"/>
      <c r="BB445" s="152"/>
      <c r="BC445" s="152"/>
      <c r="BD445" s="152"/>
      <c r="BE445" s="152"/>
      <c r="BF445" s="152"/>
      <c r="BG445" s="152"/>
      <c r="BH445" s="152"/>
      <c r="BI445" s="152"/>
      <c r="BJ445" s="152"/>
      <c r="BK445" s="152"/>
    </row>
    <row r="446" ht="10.5" customHeight="1">
      <c r="A446" s="144">
        <v>442.0</v>
      </c>
      <c r="B446" s="144" t="s">
        <v>1393</v>
      </c>
      <c r="C446" s="144" t="s">
        <v>1394</v>
      </c>
      <c r="D446" s="159" t="s">
        <v>1395</v>
      </c>
      <c r="E446" s="146" t="s">
        <v>0</v>
      </c>
      <c r="F446" s="147"/>
      <c r="G446" s="149" t="s">
        <v>1374</v>
      </c>
      <c r="H446" s="149" t="s">
        <v>0</v>
      </c>
      <c r="I446" s="149" t="s">
        <v>138</v>
      </c>
      <c r="J446" s="149" t="s">
        <v>0</v>
      </c>
      <c r="K446" s="149" t="s">
        <v>111</v>
      </c>
      <c r="L446" s="149" t="s">
        <v>38</v>
      </c>
      <c r="M446" s="149" t="s">
        <v>42</v>
      </c>
      <c r="N446" s="149">
        <v>6000.0</v>
      </c>
      <c r="O446" s="149" t="s">
        <v>27</v>
      </c>
      <c r="P446" s="150"/>
      <c r="Q446" s="149">
        <f>IFERROR(SUMPRODUCT((Price_Catalogue_Indexation!$O$5:$AS$5=Fichier_de_calcul!Q$4)*(Price_Catalogue_Indexation!$O$6:$AS$6=Fichier_de_calcul!$L446)*(Price_Catalogue_Indexation!$O$7:$AS$7=Fichier_de_calcul!$M446)*(Price_Catalogue_Indexation!$A$14:$A$219=Fichier_de_calcul!$O446)*(Price_Catalogue_Indexation!$C$14:$C$219=Fichier_de_calcul!$N446)*(Price_Catalogue_Indexation!$O$14:$AS$219)),0)</f>
        <v>43567.79597</v>
      </c>
      <c r="R446" s="149">
        <f>IFERROR(SUMPRODUCT((Price_Catalogue_Indexation!$O$5:$AS$5=Fichier_de_calcul!R$4)*(Price_Catalogue_Indexation!$O$6:$AS$6=Fichier_de_calcul!$L446)*(Price_Catalogue_Indexation!$O$7:$AS$7=Fichier_de_calcul!$M446)*(Price_Catalogue_Indexation!$A$14:$A$219=Fichier_de_calcul!$O446)*(Price_Catalogue_Indexation!$C$14:$C$219=Fichier_de_calcul!$N446)*(Price_Catalogue_Indexation!$O$14:$AS$219)),0)</f>
        <v>432736.9163</v>
      </c>
      <c r="S446" s="149">
        <f>IFERROR(SUMPRODUCT((Price_Catalogue_Indexation!$O$5:$AS$5=Fichier_de_calcul!S$4)*(Price_Catalogue_Indexation!$O$6:$AS$6=Fichier_de_calcul!$L446)*(Price_Catalogue_Indexation!$O$7:$AS$7=Fichier_de_calcul!$M446)*(Price_Catalogue_Indexation!$A$14:$A$219=Fichier_de_calcul!$O446)*(Price_Catalogue_Indexation!$C$14:$C$219=Fichier_de_calcul!$N446)*(Price_Catalogue_Indexation!$O$14:$AS$219)),0)</f>
        <v>231043.7356</v>
      </c>
      <c r="T446" s="150"/>
      <c r="U446" s="149">
        <f>IF(E446="YES",'Autres_hypothèses'!$E$3,0)</f>
        <v>26225.58067</v>
      </c>
      <c r="V446" s="149">
        <f>IF(J446="YES",'Autres_hypothèses'!$E$4,0)</f>
        <v>75000</v>
      </c>
      <c r="W446" s="149"/>
      <c r="X446" s="151">
        <f>S446*Facture_pour_Orange!$K$142+Fichier_de_calcul!Q446*Facture_pour_Orange!$K$144+Fichier_de_calcul!U446*Facture_pour_Orange!$K$172</f>
        <v>-16269.11268</v>
      </c>
      <c r="Y446" s="152"/>
      <c r="Z446" s="151">
        <f t="shared" si="2"/>
        <v>792304.9158</v>
      </c>
      <c r="AA446" s="149">
        <f t="shared" si="3"/>
        <v>142614.8848</v>
      </c>
      <c r="AB446" s="149">
        <f t="shared" si="4"/>
        <v>934919.8006</v>
      </c>
      <c r="AC446" s="150"/>
      <c r="AD446" s="153"/>
      <c r="AE446" s="154"/>
      <c r="AF446" s="155">
        <v>43921.0</v>
      </c>
      <c r="AG446" s="155">
        <v>43891.0</v>
      </c>
      <c r="AH446" s="162">
        <v>1.0</v>
      </c>
      <c r="AI446" s="155">
        <v>43951.0</v>
      </c>
      <c r="AJ446" s="155">
        <v>43949.0</v>
      </c>
      <c r="AK446" s="169">
        <f t="shared" si="30"/>
        <v>0.06666666667</v>
      </c>
      <c r="AL446" s="155">
        <v>44005.0</v>
      </c>
      <c r="AM446" s="162">
        <f t="shared" si="28"/>
        <v>0.2333333333</v>
      </c>
      <c r="AN446" s="155">
        <v>44012.0</v>
      </c>
      <c r="AO446" s="158"/>
      <c r="AP446" s="158"/>
      <c r="AQ446" s="158"/>
      <c r="AR446" s="152"/>
      <c r="AS446" s="152"/>
      <c r="AT446" s="152"/>
      <c r="AU446" s="152"/>
      <c r="AV446" s="152"/>
      <c r="AW446" s="152"/>
      <c r="AX446" s="152"/>
      <c r="AY446" s="152"/>
      <c r="AZ446" s="152"/>
      <c r="BA446" s="152"/>
      <c r="BB446" s="152"/>
      <c r="BC446" s="152"/>
      <c r="BD446" s="152"/>
      <c r="BE446" s="152"/>
      <c r="BF446" s="152"/>
      <c r="BG446" s="152"/>
      <c r="BH446" s="152"/>
      <c r="BI446" s="152"/>
      <c r="BJ446" s="152"/>
      <c r="BK446" s="152"/>
    </row>
    <row r="447" ht="10.5" customHeight="1">
      <c r="A447" s="144">
        <v>443.0</v>
      </c>
      <c r="B447" s="144" t="s">
        <v>1396</v>
      </c>
      <c r="C447" s="144" t="s">
        <v>1397</v>
      </c>
      <c r="D447" s="145" t="s">
        <v>1398</v>
      </c>
      <c r="E447" s="146" t="s">
        <v>0</v>
      </c>
      <c r="F447" s="147"/>
      <c r="G447" s="149" t="s">
        <v>1374</v>
      </c>
      <c r="H447" s="149" t="s">
        <v>0</v>
      </c>
      <c r="I447" s="149" t="s">
        <v>138</v>
      </c>
      <c r="J447" s="149" t="s">
        <v>0</v>
      </c>
      <c r="K447" s="149" t="s">
        <v>111</v>
      </c>
      <c r="L447" s="149" t="s">
        <v>38</v>
      </c>
      <c r="M447" s="149" t="s">
        <v>42</v>
      </c>
      <c r="N447" s="149">
        <v>6000.0</v>
      </c>
      <c r="O447" s="149" t="s">
        <v>27</v>
      </c>
      <c r="P447" s="150"/>
      <c r="Q447" s="149">
        <f>IFERROR(SUMPRODUCT((Price_Catalogue_Indexation!$O$5:$AS$5=Fichier_de_calcul!Q$4)*(Price_Catalogue_Indexation!$O$6:$AS$6=Fichier_de_calcul!$L447)*(Price_Catalogue_Indexation!$O$7:$AS$7=Fichier_de_calcul!$M447)*(Price_Catalogue_Indexation!$A$14:$A$219=Fichier_de_calcul!$O447)*(Price_Catalogue_Indexation!$C$14:$C$219=Fichier_de_calcul!$N447)*(Price_Catalogue_Indexation!$O$14:$AS$219)),0)</f>
        <v>43567.79597</v>
      </c>
      <c r="R447" s="149">
        <f>IFERROR(SUMPRODUCT((Price_Catalogue_Indexation!$O$5:$AS$5=Fichier_de_calcul!R$4)*(Price_Catalogue_Indexation!$O$6:$AS$6=Fichier_de_calcul!$L447)*(Price_Catalogue_Indexation!$O$7:$AS$7=Fichier_de_calcul!$M447)*(Price_Catalogue_Indexation!$A$14:$A$219=Fichier_de_calcul!$O447)*(Price_Catalogue_Indexation!$C$14:$C$219=Fichier_de_calcul!$N447)*(Price_Catalogue_Indexation!$O$14:$AS$219)),0)</f>
        <v>432736.9163</v>
      </c>
      <c r="S447" s="149">
        <f>IFERROR(SUMPRODUCT((Price_Catalogue_Indexation!$O$5:$AS$5=Fichier_de_calcul!S$4)*(Price_Catalogue_Indexation!$O$6:$AS$6=Fichier_de_calcul!$L447)*(Price_Catalogue_Indexation!$O$7:$AS$7=Fichier_de_calcul!$M447)*(Price_Catalogue_Indexation!$A$14:$A$219=Fichier_de_calcul!$O447)*(Price_Catalogue_Indexation!$C$14:$C$219=Fichier_de_calcul!$N447)*(Price_Catalogue_Indexation!$O$14:$AS$219)),0)</f>
        <v>231043.7356</v>
      </c>
      <c r="T447" s="150"/>
      <c r="U447" s="149">
        <f>IF(E447="YES",'Autres_hypothèses'!$E$3,0)</f>
        <v>26225.58067</v>
      </c>
      <c r="V447" s="149">
        <f>IF(J447="YES",'Autres_hypothèses'!$E$4,0)</f>
        <v>75000</v>
      </c>
      <c r="W447" s="149"/>
      <c r="X447" s="151">
        <f>S447*Facture_pour_Orange!$K$142+Fichier_de_calcul!Q447*Facture_pour_Orange!$K$144+Fichier_de_calcul!U447*Facture_pour_Orange!$K$172</f>
        <v>-16269.11268</v>
      </c>
      <c r="Y447" s="152"/>
      <c r="Z447" s="151">
        <f t="shared" si="2"/>
        <v>792304.9158</v>
      </c>
      <c r="AA447" s="149">
        <f t="shared" si="3"/>
        <v>142614.8848</v>
      </c>
      <c r="AB447" s="149">
        <f t="shared" si="4"/>
        <v>934919.8006</v>
      </c>
      <c r="AC447" s="150"/>
      <c r="AD447" s="153"/>
      <c r="AE447" s="154"/>
      <c r="AF447" s="155">
        <v>43921.0</v>
      </c>
      <c r="AG447" s="155">
        <v>43891.0</v>
      </c>
      <c r="AH447" s="162">
        <v>1.0</v>
      </c>
      <c r="AI447" s="155">
        <v>43951.0</v>
      </c>
      <c r="AJ447" s="155">
        <v>43949.0</v>
      </c>
      <c r="AK447" s="169">
        <f t="shared" si="30"/>
        <v>0.06666666667</v>
      </c>
      <c r="AL447" s="155">
        <v>43977.0</v>
      </c>
      <c r="AM447" s="162">
        <f t="shared" si="28"/>
        <v>0.1666666667</v>
      </c>
      <c r="AN447" s="155">
        <v>43982.0</v>
      </c>
      <c r="AO447" s="158"/>
      <c r="AP447" s="158"/>
      <c r="AQ447" s="158"/>
      <c r="AR447" s="152"/>
      <c r="AS447" s="152"/>
      <c r="AT447" s="152"/>
      <c r="AU447" s="152"/>
      <c r="AV447" s="152"/>
      <c r="AW447" s="152"/>
      <c r="AX447" s="152"/>
      <c r="AY447" s="152"/>
      <c r="AZ447" s="152"/>
      <c r="BA447" s="152"/>
      <c r="BB447" s="152"/>
      <c r="BC447" s="152"/>
      <c r="BD447" s="152"/>
      <c r="BE447" s="152"/>
      <c r="BF447" s="152"/>
      <c r="BG447" s="152"/>
      <c r="BH447" s="152"/>
      <c r="BI447" s="152"/>
      <c r="BJ447" s="152"/>
      <c r="BK447" s="152"/>
    </row>
    <row r="448" ht="10.5" customHeight="1">
      <c r="A448" s="144">
        <v>444.0</v>
      </c>
      <c r="B448" s="144" t="s">
        <v>1399</v>
      </c>
      <c r="C448" s="144" t="s">
        <v>1400</v>
      </c>
      <c r="D448" s="159" t="s">
        <v>1401</v>
      </c>
      <c r="E448" s="146" t="s">
        <v>0</v>
      </c>
      <c r="F448" s="147"/>
      <c r="G448" s="149" t="s">
        <v>1374</v>
      </c>
      <c r="H448" s="149" t="s">
        <v>0</v>
      </c>
      <c r="I448" s="149" t="s">
        <v>138</v>
      </c>
      <c r="J448" s="149" t="s">
        <v>0</v>
      </c>
      <c r="K448" s="149" t="s">
        <v>111</v>
      </c>
      <c r="L448" s="149" t="s">
        <v>38</v>
      </c>
      <c r="M448" s="149" t="s">
        <v>42</v>
      </c>
      <c r="N448" s="149">
        <v>6000.0</v>
      </c>
      <c r="O448" s="149" t="s">
        <v>27</v>
      </c>
      <c r="P448" s="150"/>
      <c r="Q448" s="149">
        <f>IFERROR(SUMPRODUCT((Price_Catalogue_Indexation!$O$5:$AS$5=Fichier_de_calcul!Q$4)*(Price_Catalogue_Indexation!$O$6:$AS$6=Fichier_de_calcul!$L448)*(Price_Catalogue_Indexation!$O$7:$AS$7=Fichier_de_calcul!$M448)*(Price_Catalogue_Indexation!$A$14:$A$219=Fichier_de_calcul!$O448)*(Price_Catalogue_Indexation!$C$14:$C$219=Fichier_de_calcul!$N448)*(Price_Catalogue_Indexation!$O$14:$AS$219)),0)</f>
        <v>43567.79597</v>
      </c>
      <c r="R448" s="149">
        <f>IFERROR(SUMPRODUCT((Price_Catalogue_Indexation!$O$5:$AS$5=Fichier_de_calcul!R$4)*(Price_Catalogue_Indexation!$O$6:$AS$6=Fichier_de_calcul!$L448)*(Price_Catalogue_Indexation!$O$7:$AS$7=Fichier_de_calcul!$M448)*(Price_Catalogue_Indexation!$A$14:$A$219=Fichier_de_calcul!$O448)*(Price_Catalogue_Indexation!$C$14:$C$219=Fichier_de_calcul!$N448)*(Price_Catalogue_Indexation!$O$14:$AS$219)),0)</f>
        <v>432736.9163</v>
      </c>
      <c r="S448" s="149">
        <f>IFERROR(SUMPRODUCT((Price_Catalogue_Indexation!$O$5:$AS$5=Fichier_de_calcul!S$4)*(Price_Catalogue_Indexation!$O$6:$AS$6=Fichier_de_calcul!$L448)*(Price_Catalogue_Indexation!$O$7:$AS$7=Fichier_de_calcul!$M448)*(Price_Catalogue_Indexation!$A$14:$A$219=Fichier_de_calcul!$O448)*(Price_Catalogue_Indexation!$C$14:$C$219=Fichier_de_calcul!$N448)*(Price_Catalogue_Indexation!$O$14:$AS$219)),0)</f>
        <v>231043.7356</v>
      </c>
      <c r="T448" s="150"/>
      <c r="U448" s="149">
        <f>IF(E448="YES",'Autres_hypothèses'!$E$3,0)</f>
        <v>26225.58067</v>
      </c>
      <c r="V448" s="149">
        <f>IF(J448="YES",'Autres_hypothèses'!$E$4,0)</f>
        <v>75000</v>
      </c>
      <c r="W448" s="149"/>
      <c r="X448" s="151">
        <f>S448*Facture_pour_Orange!$K$142+Fichier_de_calcul!Q448*Facture_pour_Orange!$K$144+Fichier_de_calcul!U448*Facture_pour_Orange!$K$172</f>
        <v>-16269.11268</v>
      </c>
      <c r="Y448" s="152"/>
      <c r="Z448" s="151">
        <f t="shared" si="2"/>
        <v>792304.9158</v>
      </c>
      <c r="AA448" s="149">
        <f t="shared" si="3"/>
        <v>142614.8848</v>
      </c>
      <c r="AB448" s="149">
        <f t="shared" si="4"/>
        <v>934919.8006</v>
      </c>
      <c r="AC448" s="150"/>
      <c r="AD448" s="153"/>
      <c r="AE448" s="154"/>
      <c r="AF448" s="155">
        <v>43921.0</v>
      </c>
      <c r="AG448" s="155">
        <v>43891.0</v>
      </c>
      <c r="AH448" s="162">
        <v>1.0</v>
      </c>
      <c r="AI448" s="155">
        <v>43921.0</v>
      </c>
      <c r="AJ448" s="155">
        <v>43903.0</v>
      </c>
      <c r="AK448" s="162">
        <v>1.0</v>
      </c>
      <c r="AL448" s="155">
        <v>43977.0</v>
      </c>
      <c r="AM448" s="162">
        <f t="shared" si="28"/>
        <v>0.1666666667</v>
      </c>
      <c r="AN448" s="155">
        <v>43982.0</v>
      </c>
      <c r="AO448" s="158"/>
      <c r="AP448" s="158"/>
      <c r="AQ448" s="158"/>
      <c r="AR448" s="152"/>
      <c r="AS448" s="152"/>
      <c r="AT448" s="152"/>
      <c r="AU448" s="152"/>
      <c r="AV448" s="152"/>
      <c r="AW448" s="152"/>
      <c r="AX448" s="152"/>
      <c r="AY448" s="152"/>
      <c r="AZ448" s="152"/>
      <c r="BA448" s="152"/>
      <c r="BB448" s="152"/>
      <c r="BC448" s="152"/>
      <c r="BD448" s="152"/>
      <c r="BE448" s="152"/>
      <c r="BF448" s="152"/>
      <c r="BG448" s="152"/>
      <c r="BH448" s="152"/>
      <c r="BI448" s="152"/>
      <c r="BJ448" s="152"/>
      <c r="BK448" s="152"/>
    </row>
    <row r="449" ht="10.5" customHeight="1">
      <c r="A449" s="144">
        <v>445.0</v>
      </c>
      <c r="B449" s="144" t="s">
        <v>1402</v>
      </c>
      <c r="C449" s="144" t="s">
        <v>1403</v>
      </c>
      <c r="D449" s="159" t="s">
        <v>1404</v>
      </c>
      <c r="E449" s="146" t="s">
        <v>0</v>
      </c>
      <c r="F449" s="147"/>
      <c r="G449" s="149" t="s">
        <v>1374</v>
      </c>
      <c r="H449" s="149" t="s">
        <v>0</v>
      </c>
      <c r="I449" s="149" t="s">
        <v>138</v>
      </c>
      <c r="J449" s="149" t="s">
        <v>0</v>
      </c>
      <c r="K449" s="149" t="s">
        <v>111</v>
      </c>
      <c r="L449" s="149" t="s">
        <v>38</v>
      </c>
      <c r="M449" s="149" t="s">
        <v>42</v>
      </c>
      <c r="N449" s="149">
        <v>6000.0</v>
      </c>
      <c r="O449" s="149" t="s">
        <v>27</v>
      </c>
      <c r="P449" s="150"/>
      <c r="Q449" s="149">
        <f>IFERROR(SUMPRODUCT((Price_Catalogue_Indexation!$O$5:$AS$5=Fichier_de_calcul!Q$4)*(Price_Catalogue_Indexation!$O$6:$AS$6=Fichier_de_calcul!$L449)*(Price_Catalogue_Indexation!$O$7:$AS$7=Fichier_de_calcul!$M449)*(Price_Catalogue_Indexation!$A$14:$A$219=Fichier_de_calcul!$O449)*(Price_Catalogue_Indexation!$C$14:$C$219=Fichier_de_calcul!$N449)*(Price_Catalogue_Indexation!$O$14:$AS$219)),0)</f>
        <v>43567.79597</v>
      </c>
      <c r="R449" s="149">
        <f>IFERROR(SUMPRODUCT((Price_Catalogue_Indexation!$O$5:$AS$5=Fichier_de_calcul!R$4)*(Price_Catalogue_Indexation!$O$6:$AS$6=Fichier_de_calcul!$L449)*(Price_Catalogue_Indexation!$O$7:$AS$7=Fichier_de_calcul!$M449)*(Price_Catalogue_Indexation!$A$14:$A$219=Fichier_de_calcul!$O449)*(Price_Catalogue_Indexation!$C$14:$C$219=Fichier_de_calcul!$N449)*(Price_Catalogue_Indexation!$O$14:$AS$219)),0)</f>
        <v>432736.9163</v>
      </c>
      <c r="S449" s="149">
        <f>IFERROR(SUMPRODUCT((Price_Catalogue_Indexation!$O$5:$AS$5=Fichier_de_calcul!S$4)*(Price_Catalogue_Indexation!$O$6:$AS$6=Fichier_de_calcul!$L449)*(Price_Catalogue_Indexation!$O$7:$AS$7=Fichier_de_calcul!$M449)*(Price_Catalogue_Indexation!$A$14:$A$219=Fichier_de_calcul!$O449)*(Price_Catalogue_Indexation!$C$14:$C$219=Fichier_de_calcul!$N449)*(Price_Catalogue_Indexation!$O$14:$AS$219)),0)</f>
        <v>231043.7356</v>
      </c>
      <c r="T449" s="150"/>
      <c r="U449" s="149">
        <f>IF(E449="YES",'Autres_hypothèses'!$E$3,0)</f>
        <v>26225.58067</v>
      </c>
      <c r="V449" s="149">
        <f>IF(J449="YES",'Autres_hypothèses'!$E$4,0)</f>
        <v>75000</v>
      </c>
      <c r="W449" s="149"/>
      <c r="X449" s="151">
        <f>S449*Facture_pour_Orange!$K$142+Fichier_de_calcul!Q449*Facture_pour_Orange!$K$144+Fichier_de_calcul!U449*Facture_pour_Orange!$K$172</f>
        <v>-16269.11268</v>
      </c>
      <c r="Y449" s="152"/>
      <c r="Z449" s="151">
        <f t="shared" si="2"/>
        <v>792304.9158</v>
      </c>
      <c r="AA449" s="149">
        <f t="shared" si="3"/>
        <v>142614.8848</v>
      </c>
      <c r="AB449" s="149">
        <f t="shared" si="4"/>
        <v>934919.8006</v>
      </c>
      <c r="AC449" s="150"/>
      <c r="AD449" s="153"/>
      <c r="AE449" s="154"/>
      <c r="AF449" s="155">
        <v>43921.0</v>
      </c>
      <c r="AG449" s="155">
        <v>43891.0</v>
      </c>
      <c r="AH449" s="162">
        <v>1.0</v>
      </c>
      <c r="AI449" s="155">
        <v>43921.0</v>
      </c>
      <c r="AJ449" s="155">
        <v>43903.0</v>
      </c>
      <c r="AK449" s="162">
        <v>1.0</v>
      </c>
      <c r="AL449" s="155">
        <v>43977.0</v>
      </c>
      <c r="AM449" s="162">
        <f t="shared" si="28"/>
        <v>0.1666666667</v>
      </c>
      <c r="AN449" s="155">
        <v>43982.0</v>
      </c>
      <c r="AO449" s="158"/>
      <c r="AP449" s="158"/>
      <c r="AQ449" s="158"/>
      <c r="AR449" s="152"/>
      <c r="AS449" s="152"/>
      <c r="AT449" s="152"/>
      <c r="AU449" s="152"/>
      <c r="AV449" s="152"/>
      <c r="AW449" s="152"/>
      <c r="AX449" s="152"/>
      <c r="AY449" s="152"/>
      <c r="AZ449" s="152"/>
      <c r="BA449" s="152"/>
      <c r="BB449" s="152"/>
      <c r="BC449" s="152"/>
      <c r="BD449" s="152"/>
      <c r="BE449" s="152"/>
      <c r="BF449" s="152"/>
      <c r="BG449" s="152"/>
      <c r="BH449" s="152"/>
      <c r="BI449" s="152"/>
      <c r="BJ449" s="152"/>
      <c r="BK449" s="152"/>
    </row>
    <row r="450" ht="10.5" customHeight="1">
      <c r="A450" s="144">
        <v>446.0</v>
      </c>
      <c r="B450" s="144" t="s">
        <v>1405</v>
      </c>
      <c r="C450" s="144" t="s">
        <v>1406</v>
      </c>
      <c r="D450" s="145" t="s">
        <v>1407</v>
      </c>
      <c r="E450" s="146" t="s">
        <v>0</v>
      </c>
      <c r="F450" s="147"/>
      <c r="G450" s="149" t="s">
        <v>1374</v>
      </c>
      <c r="H450" s="149" t="s">
        <v>0</v>
      </c>
      <c r="I450" s="149" t="s">
        <v>138</v>
      </c>
      <c r="J450" s="149" t="s">
        <v>0</v>
      </c>
      <c r="K450" s="149" t="s">
        <v>111</v>
      </c>
      <c r="L450" s="149" t="s">
        <v>38</v>
      </c>
      <c r="M450" s="149" t="s">
        <v>42</v>
      </c>
      <c r="N450" s="149">
        <v>6500.0</v>
      </c>
      <c r="O450" s="149" t="s">
        <v>27</v>
      </c>
      <c r="P450" s="150"/>
      <c r="Q450" s="149">
        <f>IFERROR(SUMPRODUCT((Price_Catalogue_Indexation!$O$5:$AS$5=Fichier_de_calcul!Q$4)*(Price_Catalogue_Indexation!$O$6:$AS$6=Fichier_de_calcul!$L450)*(Price_Catalogue_Indexation!$O$7:$AS$7=Fichier_de_calcul!$M450)*(Price_Catalogue_Indexation!$A$14:$A$219=Fichier_de_calcul!$O450)*(Price_Catalogue_Indexation!$C$14:$C$219=Fichier_de_calcul!$N450)*(Price_Catalogue_Indexation!$O$14:$AS$219)),0)</f>
        <v>43855.43468</v>
      </c>
      <c r="R450" s="149">
        <f>IFERROR(SUMPRODUCT((Price_Catalogue_Indexation!$O$5:$AS$5=Fichier_de_calcul!R$4)*(Price_Catalogue_Indexation!$O$6:$AS$6=Fichier_de_calcul!$L450)*(Price_Catalogue_Indexation!$O$7:$AS$7=Fichier_de_calcul!$M450)*(Price_Catalogue_Indexation!$A$14:$A$219=Fichier_de_calcul!$O450)*(Price_Catalogue_Indexation!$C$14:$C$219=Fichier_de_calcul!$N450)*(Price_Catalogue_Indexation!$O$14:$AS$219)),0)</f>
        <v>467285.8568</v>
      </c>
      <c r="S450" s="149">
        <f>IFERROR(SUMPRODUCT((Price_Catalogue_Indexation!$O$5:$AS$5=Fichier_de_calcul!S$4)*(Price_Catalogue_Indexation!$O$6:$AS$6=Fichier_de_calcul!$L450)*(Price_Catalogue_Indexation!$O$7:$AS$7=Fichier_de_calcul!$M450)*(Price_Catalogue_Indexation!$A$14:$A$219=Fichier_de_calcul!$O450)*(Price_Catalogue_Indexation!$C$14:$C$219=Fichier_de_calcul!$N450)*(Price_Catalogue_Indexation!$O$14:$AS$219)),0)</f>
        <v>255895.4182</v>
      </c>
      <c r="T450" s="150"/>
      <c r="U450" s="149">
        <f>IF(E450="YES",'Autres_hypothèses'!$E$3,0)</f>
        <v>26225.58067</v>
      </c>
      <c r="V450" s="149">
        <f>IF(J450="YES",'Autres_hypothèses'!$E$4,0)</f>
        <v>75000</v>
      </c>
      <c r="W450" s="149"/>
      <c r="X450" s="151">
        <f>S450*Facture_pour_Orange!$K$142+Fichier_de_calcul!Q450*Facture_pour_Orange!$K$144+Fichier_de_calcul!U450*Facture_pour_Orange!$K$172</f>
        <v>-16575.15725</v>
      </c>
      <c r="Y450" s="152"/>
      <c r="Z450" s="151">
        <f t="shared" si="2"/>
        <v>851687.1331</v>
      </c>
      <c r="AA450" s="149">
        <f t="shared" si="3"/>
        <v>153303.6839</v>
      </c>
      <c r="AB450" s="149">
        <f t="shared" si="4"/>
        <v>1004990.817</v>
      </c>
      <c r="AC450" s="150"/>
      <c r="AD450" s="153"/>
      <c r="AE450" s="154"/>
      <c r="AF450" s="155">
        <v>43921.0</v>
      </c>
      <c r="AG450" s="155">
        <v>43891.0</v>
      </c>
      <c r="AH450" s="162">
        <v>1.0</v>
      </c>
      <c r="AI450" s="155">
        <v>43951.0</v>
      </c>
      <c r="AJ450" s="155">
        <v>43925.0</v>
      </c>
      <c r="AK450" s="162">
        <f t="shared" ref="AK450:AK505" si="31">(AI450-AJ450)/30</f>
        <v>0.8666666667</v>
      </c>
      <c r="AL450" s="155">
        <v>43977.0</v>
      </c>
      <c r="AM450" s="162">
        <f t="shared" si="28"/>
        <v>0.1666666667</v>
      </c>
      <c r="AN450" s="155">
        <v>43982.0</v>
      </c>
      <c r="AO450" s="158"/>
      <c r="AP450" s="158"/>
      <c r="AQ450" s="158"/>
      <c r="AR450" s="152"/>
      <c r="AS450" s="152"/>
      <c r="AT450" s="152"/>
      <c r="AU450" s="152"/>
      <c r="AV450" s="152"/>
      <c r="AW450" s="152"/>
      <c r="AX450" s="152"/>
      <c r="AY450" s="152"/>
      <c r="AZ450" s="152"/>
      <c r="BA450" s="152"/>
      <c r="BB450" s="152"/>
      <c r="BC450" s="152"/>
      <c r="BD450" s="152"/>
      <c r="BE450" s="152"/>
      <c r="BF450" s="152"/>
      <c r="BG450" s="152"/>
      <c r="BH450" s="152"/>
      <c r="BI450" s="152"/>
      <c r="BJ450" s="152"/>
      <c r="BK450" s="152"/>
    </row>
    <row r="451" ht="10.5" customHeight="1">
      <c r="A451" s="144">
        <v>447.0</v>
      </c>
      <c r="B451" s="144" t="s">
        <v>1408</v>
      </c>
      <c r="C451" s="144" t="s">
        <v>1409</v>
      </c>
      <c r="D451" s="159" t="s">
        <v>1410</v>
      </c>
      <c r="E451" s="146" t="s">
        <v>0</v>
      </c>
      <c r="F451" s="147"/>
      <c r="G451" s="149" t="s">
        <v>1374</v>
      </c>
      <c r="H451" s="149" t="s">
        <v>0</v>
      </c>
      <c r="I451" s="149" t="s">
        <v>138</v>
      </c>
      <c r="J451" s="149" t="s">
        <v>0</v>
      </c>
      <c r="K451" s="149" t="s">
        <v>111</v>
      </c>
      <c r="L451" s="149" t="s">
        <v>38</v>
      </c>
      <c r="M451" s="149" t="s">
        <v>42</v>
      </c>
      <c r="N451" s="149">
        <v>6000.0</v>
      </c>
      <c r="O451" s="149" t="s">
        <v>27</v>
      </c>
      <c r="P451" s="150"/>
      <c r="Q451" s="149">
        <f>IFERROR(SUMPRODUCT((Price_Catalogue_Indexation!$O$5:$AS$5=Fichier_de_calcul!Q$4)*(Price_Catalogue_Indexation!$O$6:$AS$6=Fichier_de_calcul!$L451)*(Price_Catalogue_Indexation!$O$7:$AS$7=Fichier_de_calcul!$M451)*(Price_Catalogue_Indexation!$A$14:$A$219=Fichier_de_calcul!$O451)*(Price_Catalogue_Indexation!$C$14:$C$219=Fichier_de_calcul!$N451)*(Price_Catalogue_Indexation!$O$14:$AS$219)),0)</f>
        <v>43567.79597</v>
      </c>
      <c r="R451" s="149">
        <f>IFERROR(SUMPRODUCT((Price_Catalogue_Indexation!$O$5:$AS$5=Fichier_de_calcul!R$4)*(Price_Catalogue_Indexation!$O$6:$AS$6=Fichier_de_calcul!$L451)*(Price_Catalogue_Indexation!$O$7:$AS$7=Fichier_de_calcul!$M451)*(Price_Catalogue_Indexation!$A$14:$A$219=Fichier_de_calcul!$O451)*(Price_Catalogue_Indexation!$C$14:$C$219=Fichier_de_calcul!$N451)*(Price_Catalogue_Indexation!$O$14:$AS$219)),0)</f>
        <v>432736.9163</v>
      </c>
      <c r="S451" s="149">
        <f>IFERROR(SUMPRODUCT((Price_Catalogue_Indexation!$O$5:$AS$5=Fichier_de_calcul!S$4)*(Price_Catalogue_Indexation!$O$6:$AS$6=Fichier_de_calcul!$L451)*(Price_Catalogue_Indexation!$O$7:$AS$7=Fichier_de_calcul!$M451)*(Price_Catalogue_Indexation!$A$14:$A$219=Fichier_de_calcul!$O451)*(Price_Catalogue_Indexation!$C$14:$C$219=Fichier_de_calcul!$N451)*(Price_Catalogue_Indexation!$O$14:$AS$219)),0)</f>
        <v>231043.7356</v>
      </c>
      <c r="T451" s="150"/>
      <c r="U451" s="149">
        <f>IF(E451="YES",'Autres_hypothèses'!$E$3,0)</f>
        <v>26225.58067</v>
      </c>
      <c r="V451" s="149">
        <f>IF(J451="YES",'Autres_hypothèses'!$E$4,0)</f>
        <v>75000</v>
      </c>
      <c r="W451" s="149"/>
      <c r="X451" s="151">
        <f>S451*Facture_pour_Orange!$K$142+Fichier_de_calcul!Q451*Facture_pour_Orange!$K$144+Fichier_de_calcul!U451*Facture_pour_Orange!$K$172</f>
        <v>-16269.11268</v>
      </c>
      <c r="Y451" s="152"/>
      <c r="Z451" s="151">
        <f t="shared" si="2"/>
        <v>792304.9158</v>
      </c>
      <c r="AA451" s="149">
        <f t="shared" si="3"/>
        <v>142614.8848</v>
      </c>
      <c r="AB451" s="149">
        <f t="shared" si="4"/>
        <v>934919.8006</v>
      </c>
      <c r="AC451" s="150"/>
      <c r="AD451" s="153"/>
      <c r="AE451" s="154"/>
      <c r="AF451" s="155">
        <v>43921.0</v>
      </c>
      <c r="AG451" s="155">
        <v>43891.0</v>
      </c>
      <c r="AH451" s="162">
        <v>1.0</v>
      </c>
      <c r="AI451" s="155">
        <v>43951.0</v>
      </c>
      <c r="AJ451" s="155">
        <v>43945.0</v>
      </c>
      <c r="AK451" s="169">
        <f t="shared" si="31"/>
        <v>0.2</v>
      </c>
      <c r="AL451" s="155">
        <v>44005.0</v>
      </c>
      <c r="AM451" s="162">
        <f t="shared" si="28"/>
        <v>0.2333333333</v>
      </c>
      <c r="AN451" s="155">
        <v>44012.0</v>
      </c>
      <c r="AO451" s="158"/>
      <c r="AP451" s="158"/>
      <c r="AQ451" s="158"/>
      <c r="AR451" s="152"/>
      <c r="AS451" s="152"/>
      <c r="AT451" s="152"/>
      <c r="AU451" s="152"/>
      <c r="AV451" s="152"/>
      <c r="AW451" s="152"/>
      <c r="AX451" s="152"/>
      <c r="AY451" s="152"/>
      <c r="AZ451" s="152"/>
      <c r="BA451" s="152"/>
      <c r="BB451" s="152"/>
      <c r="BC451" s="152"/>
      <c r="BD451" s="152"/>
      <c r="BE451" s="152"/>
      <c r="BF451" s="152"/>
      <c r="BG451" s="152"/>
      <c r="BH451" s="152"/>
      <c r="BI451" s="152"/>
      <c r="BJ451" s="152"/>
      <c r="BK451" s="152"/>
    </row>
    <row r="452" ht="10.5" customHeight="1">
      <c r="A452" s="144">
        <v>448.0</v>
      </c>
      <c r="B452" s="144" t="s">
        <v>1411</v>
      </c>
      <c r="C452" s="144" t="s">
        <v>1412</v>
      </c>
      <c r="D452" s="159" t="s">
        <v>1413</v>
      </c>
      <c r="E452" s="146" t="s">
        <v>0</v>
      </c>
      <c r="F452" s="147"/>
      <c r="G452" s="149" t="s">
        <v>1374</v>
      </c>
      <c r="H452" s="149" t="s">
        <v>0</v>
      </c>
      <c r="I452" s="149" t="s">
        <v>138</v>
      </c>
      <c r="J452" s="149" t="s">
        <v>0</v>
      </c>
      <c r="K452" s="149" t="s">
        <v>111</v>
      </c>
      <c r="L452" s="149" t="s">
        <v>38</v>
      </c>
      <c r="M452" s="149" t="s">
        <v>42</v>
      </c>
      <c r="N452" s="149">
        <v>2500.0</v>
      </c>
      <c r="O452" s="149" t="s">
        <v>27</v>
      </c>
      <c r="P452" s="150"/>
      <c r="Q452" s="149">
        <f>IFERROR(SUMPRODUCT((Price_Catalogue_Indexation!$O$5:$AS$5=Fichier_de_calcul!Q$4)*(Price_Catalogue_Indexation!$O$6:$AS$6=Fichier_de_calcul!$L452)*(Price_Catalogue_Indexation!$O$7:$AS$7=Fichier_de_calcul!$M452)*(Price_Catalogue_Indexation!$A$14:$A$219=Fichier_de_calcul!$O452)*(Price_Catalogue_Indexation!$C$14:$C$219=Fichier_de_calcul!$N452)*(Price_Catalogue_Indexation!$O$14:$AS$219)),0)</f>
        <v>42928.13608</v>
      </c>
      <c r="R452" s="149">
        <f>IFERROR(SUMPRODUCT((Price_Catalogue_Indexation!$O$5:$AS$5=Fichier_de_calcul!R$4)*(Price_Catalogue_Indexation!$O$6:$AS$6=Fichier_de_calcul!$L452)*(Price_Catalogue_Indexation!$O$7:$AS$7=Fichier_de_calcul!$M452)*(Price_Catalogue_Indexation!$A$14:$A$219=Fichier_de_calcul!$O452)*(Price_Catalogue_Indexation!$C$14:$C$219=Fichier_de_calcul!$N452)*(Price_Catalogue_Indexation!$O$14:$AS$219)),0)</f>
        <v>190894.3326</v>
      </c>
      <c r="S452" s="149">
        <f>IFERROR(SUMPRODUCT((Price_Catalogue_Indexation!$O$5:$AS$5=Fichier_de_calcul!S$4)*(Price_Catalogue_Indexation!$O$6:$AS$6=Fichier_de_calcul!$L452)*(Price_Catalogue_Indexation!$O$7:$AS$7=Fichier_de_calcul!$M452)*(Price_Catalogue_Indexation!$A$14:$A$219=Fichier_de_calcul!$O452)*(Price_Catalogue_Indexation!$C$14:$C$219=Fichier_de_calcul!$N452)*(Price_Catalogue_Indexation!$O$14:$AS$219)),0)</f>
        <v>173836.6191</v>
      </c>
      <c r="T452" s="150"/>
      <c r="U452" s="149">
        <f>IF(E452="YES",'Autres_hypothèses'!$E$3,0)</f>
        <v>26225.58067</v>
      </c>
      <c r="V452" s="149">
        <f>IF(J452="YES",'Autres_hypothèses'!$E$4,0)</f>
        <v>75000</v>
      </c>
      <c r="W452" s="149"/>
      <c r="X452" s="151">
        <f>S452*Facture_pour_Orange!$K$142+Fichier_de_calcul!Q452*Facture_pour_Orange!$K$144+Fichier_de_calcul!U452*Facture_pour_Orange!$K$172</f>
        <v>-15569.10954</v>
      </c>
      <c r="Y452" s="152"/>
      <c r="Z452" s="151">
        <f t="shared" si="2"/>
        <v>493315.5589</v>
      </c>
      <c r="AA452" s="149">
        <f t="shared" si="3"/>
        <v>88796.8006</v>
      </c>
      <c r="AB452" s="149">
        <f t="shared" si="4"/>
        <v>582112.3595</v>
      </c>
      <c r="AC452" s="150"/>
      <c r="AD452" s="153"/>
      <c r="AE452" s="154"/>
      <c r="AF452" s="155">
        <v>43921.0</v>
      </c>
      <c r="AG452" s="155">
        <v>43891.0</v>
      </c>
      <c r="AH452" s="162">
        <v>1.0</v>
      </c>
      <c r="AI452" s="155">
        <v>43951.0</v>
      </c>
      <c r="AJ452" s="155">
        <v>43931.0</v>
      </c>
      <c r="AK452" s="162">
        <f t="shared" si="31"/>
        <v>0.6666666667</v>
      </c>
      <c r="AL452" s="155">
        <v>43977.0</v>
      </c>
      <c r="AM452" s="162">
        <f t="shared" si="28"/>
        <v>0.1666666667</v>
      </c>
      <c r="AN452" s="155">
        <v>43982.0</v>
      </c>
      <c r="AO452" s="158"/>
      <c r="AP452" s="158"/>
      <c r="AQ452" s="158"/>
      <c r="AR452" s="152"/>
      <c r="AS452" s="152"/>
      <c r="AT452" s="152"/>
      <c r="AU452" s="152"/>
      <c r="AV452" s="152"/>
      <c r="AW452" s="152"/>
      <c r="AX452" s="152"/>
      <c r="AY452" s="152"/>
      <c r="AZ452" s="152"/>
      <c r="BA452" s="152"/>
      <c r="BB452" s="152"/>
      <c r="BC452" s="152"/>
      <c r="BD452" s="152"/>
      <c r="BE452" s="152"/>
      <c r="BF452" s="152"/>
      <c r="BG452" s="152"/>
      <c r="BH452" s="152"/>
      <c r="BI452" s="152"/>
      <c r="BJ452" s="152"/>
      <c r="BK452" s="152"/>
    </row>
    <row r="453" ht="10.5" customHeight="1">
      <c r="A453" s="144">
        <v>449.0</v>
      </c>
      <c r="B453" s="144" t="s">
        <v>1414</v>
      </c>
      <c r="C453" s="144" t="s">
        <v>1415</v>
      </c>
      <c r="D453" s="145" t="s">
        <v>1416</v>
      </c>
      <c r="E453" s="146" t="s">
        <v>0</v>
      </c>
      <c r="F453" s="147"/>
      <c r="G453" s="161" t="s">
        <v>137</v>
      </c>
      <c r="H453" s="149" t="s">
        <v>0</v>
      </c>
      <c r="I453" s="149" t="s">
        <v>138</v>
      </c>
      <c r="J453" s="149" t="s">
        <v>0</v>
      </c>
      <c r="K453" s="149" t="s">
        <v>111</v>
      </c>
      <c r="L453" s="149" t="s">
        <v>38</v>
      </c>
      <c r="M453" s="149" t="s">
        <v>42</v>
      </c>
      <c r="N453" s="149">
        <v>3500.0</v>
      </c>
      <c r="O453" s="149" t="s">
        <v>30</v>
      </c>
      <c r="P453" s="150"/>
      <c r="Q453" s="149">
        <f>IFERROR(SUMPRODUCT((Price_Catalogue_Indexation!$O$5:$AS$5=Fichier_de_calcul!Q$4)*(Price_Catalogue_Indexation!$O$6:$AS$6=Fichier_de_calcul!$L453)*(Price_Catalogue_Indexation!$O$7:$AS$7=Fichier_de_calcul!$M453)*(Price_Catalogue_Indexation!$A$14:$A$219=Fichier_de_calcul!$O453)*(Price_Catalogue_Indexation!$C$14:$C$219=Fichier_de_calcul!$N453)*(Price_Catalogue_Indexation!$O$14:$AS$219)),0)</f>
        <v>43777.60888</v>
      </c>
      <c r="R453" s="149">
        <f>IFERROR(SUMPRODUCT((Price_Catalogue_Indexation!$O$5:$AS$5=Fichier_de_calcul!R$4)*(Price_Catalogue_Indexation!$O$6:$AS$6=Fichier_de_calcul!$L453)*(Price_Catalogue_Indexation!$O$7:$AS$7=Fichier_de_calcul!$M453)*(Price_Catalogue_Indexation!$A$14:$A$219=Fichier_de_calcul!$O453)*(Price_Catalogue_Indexation!$C$14:$C$219=Fichier_de_calcul!$N453)*(Price_Catalogue_Indexation!$O$14:$AS$219)),0)</f>
        <v>260356.9553</v>
      </c>
      <c r="S453" s="149">
        <f>IFERROR(SUMPRODUCT((Price_Catalogue_Indexation!$O$5:$AS$5=Fichier_de_calcul!S$4)*(Price_Catalogue_Indexation!$O$6:$AS$6=Fichier_de_calcul!$L453)*(Price_Catalogue_Indexation!$O$7:$AS$7=Fichier_de_calcul!$M453)*(Price_Catalogue_Indexation!$A$14:$A$219=Fichier_de_calcul!$O453)*(Price_Catalogue_Indexation!$C$14:$C$219=Fichier_de_calcul!$N453)*(Price_Catalogue_Indexation!$O$14:$AS$219)),0)</f>
        <v>247960.634</v>
      </c>
      <c r="T453" s="150"/>
      <c r="U453" s="149">
        <f>IF(E453="YES",'Autres_hypothèses'!$E$3,0)</f>
        <v>26225.58067</v>
      </c>
      <c r="V453" s="149">
        <f>IF(J453="YES",'Autres_hypothèses'!$E$4,0)</f>
        <v>75000</v>
      </c>
      <c r="W453" s="149"/>
      <c r="X453" s="151">
        <f>S453*Facture_pour_Orange!$K$142+Fichier_de_calcul!Q453*Facture_pour_Orange!$K$144+Fichier_de_calcul!U453*Facture_pour_Orange!$K$172</f>
        <v>-16480.24425</v>
      </c>
      <c r="Y453" s="152"/>
      <c r="Z453" s="151">
        <f t="shared" si="2"/>
        <v>636840.5346</v>
      </c>
      <c r="AA453" s="149">
        <f t="shared" si="3"/>
        <v>114631.2962</v>
      </c>
      <c r="AB453" s="149">
        <f t="shared" si="4"/>
        <v>751471.8308</v>
      </c>
      <c r="AC453" s="150"/>
      <c r="AD453" s="153"/>
      <c r="AE453" s="154"/>
      <c r="AF453" s="155">
        <v>43921.0</v>
      </c>
      <c r="AG453" s="155">
        <v>43904.0</v>
      </c>
      <c r="AH453" s="162">
        <v>1.0</v>
      </c>
      <c r="AI453" s="155">
        <v>43951.0</v>
      </c>
      <c r="AJ453" s="155">
        <v>43932.0</v>
      </c>
      <c r="AK453" s="169">
        <f t="shared" si="31"/>
        <v>0.6333333333</v>
      </c>
      <c r="AL453" s="155">
        <v>44018.0</v>
      </c>
      <c r="AM453" s="162">
        <f t="shared" si="28"/>
        <v>0.8333333333</v>
      </c>
      <c r="AN453" s="155">
        <v>44043.0</v>
      </c>
      <c r="AO453" s="158"/>
      <c r="AP453" s="158"/>
      <c r="AQ453" s="158"/>
      <c r="AR453" s="152"/>
      <c r="AS453" s="152"/>
      <c r="AT453" s="152"/>
      <c r="AU453" s="152"/>
      <c r="AV453" s="152"/>
      <c r="AW453" s="152"/>
      <c r="AX453" s="152"/>
      <c r="AY453" s="152"/>
      <c r="AZ453" s="152"/>
      <c r="BA453" s="152"/>
      <c r="BB453" s="152"/>
      <c r="BC453" s="152"/>
      <c r="BD453" s="152"/>
      <c r="BE453" s="152"/>
      <c r="BF453" s="152"/>
      <c r="BG453" s="152"/>
      <c r="BH453" s="152"/>
      <c r="BI453" s="152"/>
      <c r="BJ453" s="152"/>
      <c r="BK453" s="152"/>
    </row>
    <row r="454" ht="10.5" customHeight="1">
      <c r="A454" s="144">
        <v>450.0</v>
      </c>
      <c r="B454" s="144" t="s">
        <v>1417</v>
      </c>
      <c r="C454" s="144" t="s">
        <v>1418</v>
      </c>
      <c r="D454" s="159" t="s">
        <v>1419</v>
      </c>
      <c r="E454" s="146" t="s">
        <v>0</v>
      </c>
      <c r="F454" s="147"/>
      <c r="G454" s="149" t="s">
        <v>1374</v>
      </c>
      <c r="H454" s="149" t="s">
        <v>0</v>
      </c>
      <c r="I454" s="149" t="s">
        <v>138</v>
      </c>
      <c r="J454" s="149" t="s">
        <v>0</v>
      </c>
      <c r="K454" s="149" t="s">
        <v>111</v>
      </c>
      <c r="L454" s="149" t="s">
        <v>38</v>
      </c>
      <c r="M454" s="149" t="s">
        <v>42</v>
      </c>
      <c r="N454" s="149">
        <v>6000.0</v>
      </c>
      <c r="O454" s="149" t="s">
        <v>27</v>
      </c>
      <c r="P454" s="150"/>
      <c r="Q454" s="149">
        <f>IFERROR(SUMPRODUCT((Price_Catalogue_Indexation!$O$5:$AS$5=Fichier_de_calcul!Q$4)*(Price_Catalogue_Indexation!$O$6:$AS$6=Fichier_de_calcul!$L454)*(Price_Catalogue_Indexation!$O$7:$AS$7=Fichier_de_calcul!$M454)*(Price_Catalogue_Indexation!$A$14:$A$219=Fichier_de_calcul!$O454)*(Price_Catalogue_Indexation!$C$14:$C$219=Fichier_de_calcul!$N454)*(Price_Catalogue_Indexation!$O$14:$AS$219)),0)</f>
        <v>43567.79597</v>
      </c>
      <c r="R454" s="149">
        <f>IFERROR(SUMPRODUCT((Price_Catalogue_Indexation!$O$5:$AS$5=Fichier_de_calcul!R$4)*(Price_Catalogue_Indexation!$O$6:$AS$6=Fichier_de_calcul!$L454)*(Price_Catalogue_Indexation!$O$7:$AS$7=Fichier_de_calcul!$M454)*(Price_Catalogue_Indexation!$A$14:$A$219=Fichier_de_calcul!$O454)*(Price_Catalogue_Indexation!$C$14:$C$219=Fichier_de_calcul!$N454)*(Price_Catalogue_Indexation!$O$14:$AS$219)),0)</f>
        <v>432736.9163</v>
      </c>
      <c r="S454" s="149">
        <f>IFERROR(SUMPRODUCT((Price_Catalogue_Indexation!$O$5:$AS$5=Fichier_de_calcul!S$4)*(Price_Catalogue_Indexation!$O$6:$AS$6=Fichier_de_calcul!$L454)*(Price_Catalogue_Indexation!$O$7:$AS$7=Fichier_de_calcul!$M454)*(Price_Catalogue_Indexation!$A$14:$A$219=Fichier_de_calcul!$O454)*(Price_Catalogue_Indexation!$C$14:$C$219=Fichier_de_calcul!$N454)*(Price_Catalogue_Indexation!$O$14:$AS$219)),0)</f>
        <v>231043.7356</v>
      </c>
      <c r="T454" s="150"/>
      <c r="U454" s="149">
        <f>IF(E454="YES",'Autres_hypothèses'!$E$3,0)</f>
        <v>26225.58067</v>
      </c>
      <c r="V454" s="149">
        <f>IF(J454="YES",'Autres_hypothèses'!$E$4,0)</f>
        <v>75000</v>
      </c>
      <c r="W454" s="149"/>
      <c r="X454" s="151">
        <f>S454*Facture_pour_Orange!$K$142+Fichier_de_calcul!Q454*Facture_pour_Orange!$K$144+Fichier_de_calcul!U454*Facture_pour_Orange!$K$172</f>
        <v>-16269.11268</v>
      </c>
      <c r="Y454" s="152"/>
      <c r="Z454" s="151">
        <f t="shared" si="2"/>
        <v>792304.9158</v>
      </c>
      <c r="AA454" s="149">
        <f t="shared" si="3"/>
        <v>142614.8848</v>
      </c>
      <c r="AB454" s="149">
        <f t="shared" si="4"/>
        <v>934919.8006</v>
      </c>
      <c r="AC454" s="150"/>
      <c r="AD454" s="153"/>
      <c r="AE454" s="154"/>
      <c r="AF454" s="155">
        <v>43951.0</v>
      </c>
      <c r="AG454" s="155">
        <v>43929.0</v>
      </c>
      <c r="AH454" s="162">
        <f t="shared" ref="AH454:AH741" si="32">(AF454-AG454)/30</f>
        <v>0.7333333333</v>
      </c>
      <c r="AI454" s="155">
        <v>43951.0</v>
      </c>
      <c r="AJ454" s="155">
        <v>43928.0</v>
      </c>
      <c r="AK454" s="169">
        <f t="shared" si="31"/>
        <v>0.7666666667</v>
      </c>
      <c r="AL454" s="155">
        <v>43977.0</v>
      </c>
      <c r="AM454" s="162">
        <f t="shared" si="28"/>
        <v>0.1666666667</v>
      </c>
      <c r="AN454" s="155">
        <v>43982.0</v>
      </c>
      <c r="AO454" s="158"/>
      <c r="AP454" s="158"/>
      <c r="AQ454" s="158"/>
      <c r="AR454" s="152"/>
      <c r="AS454" s="152"/>
      <c r="AT454" s="152"/>
      <c r="AU454" s="152"/>
      <c r="AV454" s="152"/>
      <c r="AW454" s="152"/>
      <c r="AX454" s="152"/>
      <c r="AY454" s="152"/>
      <c r="AZ454" s="152"/>
      <c r="BA454" s="152"/>
      <c r="BB454" s="152"/>
      <c r="BC454" s="152"/>
      <c r="BD454" s="152"/>
      <c r="BE454" s="152"/>
      <c r="BF454" s="152"/>
      <c r="BG454" s="152"/>
      <c r="BH454" s="152"/>
      <c r="BI454" s="152"/>
      <c r="BJ454" s="152"/>
      <c r="BK454" s="152"/>
    </row>
    <row r="455" ht="10.5" customHeight="1">
      <c r="A455" s="144">
        <v>451.0</v>
      </c>
      <c r="B455" s="144" t="s">
        <v>1420</v>
      </c>
      <c r="C455" s="144" t="s">
        <v>1421</v>
      </c>
      <c r="D455" s="159" t="s">
        <v>1422</v>
      </c>
      <c r="E455" s="146" t="s">
        <v>0</v>
      </c>
      <c r="F455" s="147"/>
      <c r="G455" s="149" t="s">
        <v>1374</v>
      </c>
      <c r="H455" s="149" t="s">
        <v>0</v>
      </c>
      <c r="I455" s="149" t="s">
        <v>138</v>
      </c>
      <c r="J455" s="149" t="s">
        <v>0</v>
      </c>
      <c r="K455" s="149" t="s">
        <v>111</v>
      </c>
      <c r="L455" s="149" t="s">
        <v>38</v>
      </c>
      <c r="M455" s="149" t="s">
        <v>42</v>
      </c>
      <c r="N455" s="149">
        <v>6000.0</v>
      </c>
      <c r="O455" s="149" t="s">
        <v>27</v>
      </c>
      <c r="P455" s="150"/>
      <c r="Q455" s="149">
        <f>IFERROR(SUMPRODUCT((Price_Catalogue_Indexation!$O$5:$AS$5=Fichier_de_calcul!Q$4)*(Price_Catalogue_Indexation!$O$6:$AS$6=Fichier_de_calcul!$L455)*(Price_Catalogue_Indexation!$O$7:$AS$7=Fichier_de_calcul!$M455)*(Price_Catalogue_Indexation!$A$14:$A$219=Fichier_de_calcul!$O455)*(Price_Catalogue_Indexation!$C$14:$C$219=Fichier_de_calcul!$N455)*(Price_Catalogue_Indexation!$O$14:$AS$219)),0)</f>
        <v>43567.79597</v>
      </c>
      <c r="R455" s="149">
        <f>IFERROR(SUMPRODUCT((Price_Catalogue_Indexation!$O$5:$AS$5=Fichier_de_calcul!R$4)*(Price_Catalogue_Indexation!$O$6:$AS$6=Fichier_de_calcul!$L455)*(Price_Catalogue_Indexation!$O$7:$AS$7=Fichier_de_calcul!$M455)*(Price_Catalogue_Indexation!$A$14:$A$219=Fichier_de_calcul!$O455)*(Price_Catalogue_Indexation!$C$14:$C$219=Fichier_de_calcul!$N455)*(Price_Catalogue_Indexation!$O$14:$AS$219)),0)</f>
        <v>432736.9163</v>
      </c>
      <c r="S455" s="149">
        <f>IFERROR(SUMPRODUCT((Price_Catalogue_Indexation!$O$5:$AS$5=Fichier_de_calcul!S$4)*(Price_Catalogue_Indexation!$O$6:$AS$6=Fichier_de_calcul!$L455)*(Price_Catalogue_Indexation!$O$7:$AS$7=Fichier_de_calcul!$M455)*(Price_Catalogue_Indexation!$A$14:$A$219=Fichier_de_calcul!$O455)*(Price_Catalogue_Indexation!$C$14:$C$219=Fichier_de_calcul!$N455)*(Price_Catalogue_Indexation!$O$14:$AS$219)),0)</f>
        <v>231043.7356</v>
      </c>
      <c r="T455" s="150"/>
      <c r="U455" s="149">
        <f>IF(E455="YES",'Autres_hypothèses'!$E$3,0)</f>
        <v>26225.58067</v>
      </c>
      <c r="V455" s="149">
        <f>IF(J455="YES",'Autres_hypothèses'!$E$4,0)</f>
        <v>75000</v>
      </c>
      <c r="W455" s="149"/>
      <c r="X455" s="151">
        <f>S455*Facture_pour_Orange!$K$142+Fichier_de_calcul!Q455*Facture_pour_Orange!$K$144+Fichier_de_calcul!U455*Facture_pour_Orange!$K$172</f>
        <v>-16269.11268</v>
      </c>
      <c r="Y455" s="152"/>
      <c r="Z455" s="151">
        <f t="shared" si="2"/>
        <v>792304.9158</v>
      </c>
      <c r="AA455" s="149">
        <f t="shared" si="3"/>
        <v>142614.8848</v>
      </c>
      <c r="AB455" s="149">
        <f t="shared" si="4"/>
        <v>934919.8006</v>
      </c>
      <c r="AC455" s="150"/>
      <c r="AD455" s="153"/>
      <c r="AE455" s="154"/>
      <c r="AF455" s="155">
        <v>43951.0</v>
      </c>
      <c r="AG455" s="155">
        <v>43929.0</v>
      </c>
      <c r="AH455" s="162">
        <f t="shared" si="32"/>
        <v>0.7333333333</v>
      </c>
      <c r="AI455" s="155">
        <v>44012.0</v>
      </c>
      <c r="AJ455" s="155">
        <v>43994.0</v>
      </c>
      <c r="AK455" s="162">
        <f t="shared" si="31"/>
        <v>0.6</v>
      </c>
      <c r="AL455" s="155">
        <v>44005.0</v>
      </c>
      <c r="AM455" s="162">
        <f t="shared" si="28"/>
        <v>0.2333333333</v>
      </c>
      <c r="AN455" s="155">
        <v>44012.0</v>
      </c>
      <c r="AO455" s="158"/>
      <c r="AP455" s="158"/>
      <c r="AQ455" s="158"/>
      <c r="AR455" s="152"/>
      <c r="AS455" s="152"/>
      <c r="AT455" s="152"/>
      <c r="AU455" s="152"/>
      <c r="AV455" s="152"/>
      <c r="AW455" s="152"/>
      <c r="AX455" s="152"/>
      <c r="AY455" s="152"/>
      <c r="AZ455" s="152"/>
      <c r="BA455" s="152"/>
      <c r="BB455" s="152"/>
      <c r="BC455" s="152"/>
      <c r="BD455" s="152"/>
      <c r="BE455" s="152"/>
      <c r="BF455" s="152"/>
      <c r="BG455" s="152"/>
      <c r="BH455" s="152"/>
      <c r="BI455" s="152"/>
      <c r="BJ455" s="152"/>
      <c r="BK455" s="152"/>
    </row>
    <row r="456" ht="10.5" customHeight="1">
      <c r="A456" s="144">
        <v>452.0</v>
      </c>
      <c r="B456" s="144" t="s">
        <v>1423</v>
      </c>
      <c r="C456" s="144" t="s">
        <v>1424</v>
      </c>
      <c r="D456" s="145" t="s">
        <v>1425</v>
      </c>
      <c r="E456" s="146" t="s">
        <v>0</v>
      </c>
      <c r="F456" s="147"/>
      <c r="G456" s="149" t="s">
        <v>1374</v>
      </c>
      <c r="H456" s="149" t="s">
        <v>0</v>
      </c>
      <c r="I456" s="149" t="s">
        <v>138</v>
      </c>
      <c r="J456" s="149" t="s">
        <v>0</v>
      </c>
      <c r="K456" s="149" t="s">
        <v>111</v>
      </c>
      <c r="L456" s="149" t="s">
        <v>38</v>
      </c>
      <c r="M456" s="149" t="s">
        <v>42</v>
      </c>
      <c r="N456" s="149">
        <v>6000.0</v>
      </c>
      <c r="O456" s="149" t="s">
        <v>27</v>
      </c>
      <c r="P456" s="150"/>
      <c r="Q456" s="149">
        <f>IFERROR(SUMPRODUCT((Price_Catalogue_Indexation!$O$5:$AS$5=Fichier_de_calcul!Q$4)*(Price_Catalogue_Indexation!$O$6:$AS$6=Fichier_de_calcul!$L456)*(Price_Catalogue_Indexation!$O$7:$AS$7=Fichier_de_calcul!$M456)*(Price_Catalogue_Indexation!$A$14:$A$219=Fichier_de_calcul!$O456)*(Price_Catalogue_Indexation!$C$14:$C$219=Fichier_de_calcul!$N456)*(Price_Catalogue_Indexation!$O$14:$AS$219)),0)</f>
        <v>43567.79597</v>
      </c>
      <c r="R456" s="149">
        <f>IFERROR(SUMPRODUCT((Price_Catalogue_Indexation!$O$5:$AS$5=Fichier_de_calcul!R$4)*(Price_Catalogue_Indexation!$O$6:$AS$6=Fichier_de_calcul!$L456)*(Price_Catalogue_Indexation!$O$7:$AS$7=Fichier_de_calcul!$M456)*(Price_Catalogue_Indexation!$A$14:$A$219=Fichier_de_calcul!$O456)*(Price_Catalogue_Indexation!$C$14:$C$219=Fichier_de_calcul!$N456)*(Price_Catalogue_Indexation!$O$14:$AS$219)),0)</f>
        <v>432736.9163</v>
      </c>
      <c r="S456" s="149">
        <f>IFERROR(SUMPRODUCT((Price_Catalogue_Indexation!$O$5:$AS$5=Fichier_de_calcul!S$4)*(Price_Catalogue_Indexation!$O$6:$AS$6=Fichier_de_calcul!$L456)*(Price_Catalogue_Indexation!$O$7:$AS$7=Fichier_de_calcul!$M456)*(Price_Catalogue_Indexation!$A$14:$A$219=Fichier_de_calcul!$O456)*(Price_Catalogue_Indexation!$C$14:$C$219=Fichier_de_calcul!$N456)*(Price_Catalogue_Indexation!$O$14:$AS$219)),0)</f>
        <v>231043.7356</v>
      </c>
      <c r="T456" s="150"/>
      <c r="U456" s="149">
        <f>IF(E456="YES",'Autres_hypothèses'!$E$3,0)</f>
        <v>26225.58067</v>
      </c>
      <c r="V456" s="149">
        <f>IF(J456="YES",'Autres_hypothèses'!$E$4,0)</f>
        <v>75000</v>
      </c>
      <c r="W456" s="149"/>
      <c r="X456" s="151">
        <f>S456*Facture_pour_Orange!$K$142+Fichier_de_calcul!Q456*Facture_pour_Orange!$K$144+Fichier_de_calcul!U456*Facture_pour_Orange!$K$172</f>
        <v>-16269.11268</v>
      </c>
      <c r="Y456" s="152"/>
      <c r="Z456" s="151">
        <f t="shared" si="2"/>
        <v>792304.9158</v>
      </c>
      <c r="AA456" s="149">
        <f t="shared" si="3"/>
        <v>142614.8848</v>
      </c>
      <c r="AB456" s="149">
        <f t="shared" si="4"/>
        <v>934919.8006</v>
      </c>
      <c r="AC456" s="150"/>
      <c r="AD456" s="153"/>
      <c r="AE456" s="154"/>
      <c r="AF456" s="155">
        <v>43951.0</v>
      </c>
      <c r="AG456" s="155">
        <v>43929.0</v>
      </c>
      <c r="AH456" s="162">
        <f t="shared" si="32"/>
        <v>0.7333333333</v>
      </c>
      <c r="AI456" s="155">
        <v>43951.0</v>
      </c>
      <c r="AJ456" s="155">
        <v>43928.0</v>
      </c>
      <c r="AK456" s="169">
        <f t="shared" si="31"/>
        <v>0.7666666667</v>
      </c>
      <c r="AL456" s="155">
        <v>43993.0</v>
      </c>
      <c r="AM456" s="162">
        <f t="shared" si="28"/>
        <v>0.6333333333</v>
      </c>
      <c r="AN456" s="155">
        <v>44012.0</v>
      </c>
      <c r="AO456" s="158"/>
      <c r="AP456" s="158"/>
      <c r="AQ456" s="158"/>
      <c r="AR456" s="152"/>
      <c r="AS456" s="152"/>
      <c r="AT456" s="152"/>
      <c r="AU456" s="152"/>
      <c r="AV456" s="152"/>
      <c r="AW456" s="152"/>
      <c r="AX456" s="152"/>
      <c r="AY456" s="152"/>
      <c r="AZ456" s="152"/>
      <c r="BA456" s="152"/>
      <c r="BB456" s="152"/>
      <c r="BC456" s="152"/>
      <c r="BD456" s="152"/>
      <c r="BE456" s="152"/>
      <c r="BF456" s="152"/>
      <c r="BG456" s="152"/>
      <c r="BH456" s="152"/>
      <c r="BI456" s="152"/>
      <c r="BJ456" s="152"/>
      <c r="BK456" s="152"/>
    </row>
    <row r="457" ht="10.5" customHeight="1">
      <c r="A457" s="144">
        <v>453.0</v>
      </c>
      <c r="B457" s="144" t="s">
        <v>1426</v>
      </c>
      <c r="C457" s="144" t="s">
        <v>1427</v>
      </c>
      <c r="D457" s="159" t="s">
        <v>1428</v>
      </c>
      <c r="E457" s="146" t="s">
        <v>0</v>
      </c>
      <c r="F457" s="147"/>
      <c r="G457" s="149" t="s">
        <v>1374</v>
      </c>
      <c r="H457" s="149" t="s">
        <v>0</v>
      </c>
      <c r="I457" s="149" t="s">
        <v>138</v>
      </c>
      <c r="J457" s="149" t="s">
        <v>0</v>
      </c>
      <c r="K457" s="149" t="s">
        <v>111</v>
      </c>
      <c r="L457" s="149" t="s">
        <v>38</v>
      </c>
      <c r="M457" s="149" t="s">
        <v>42</v>
      </c>
      <c r="N457" s="149">
        <v>6000.0</v>
      </c>
      <c r="O457" s="149" t="s">
        <v>27</v>
      </c>
      <c r="P457" s="150"/>
      <c r="Q457" s="149">
        <f>IFERROR(SUMPRODUCT((Price_Catalogue_Indexation!$O$5:$AS$5=Fichier_de_calcul!Q$4)*(Price_Catalogue_Indexation!$O$6:$AS$6=Fichier_de_calcul!$L457)*(Price_Catalogue_Indexation!$O$7:$AS$7=Fichier_de_calcul!$M457)*(Price_Catalogue_Indexation!$A$14:$A$219=Fichier_de_calcul!$O457)*(Price_Catalogue_Indexation!$C$14:$C$219=Fichier_de_calcul!$N457)*(Price_Catalogue_Indexation!$O$14:$AS$219)),0)</f>
        <v>43567.79597</v>
      </c>
      <c r="R457" s="149">
        <f>IFERROR(SUMPRODUCT((Price_Catalogue_Indexation!$O$5:$AS$5=Fichier_de_calcul!R$4)*(Price_Catalogue_Indexation!$O$6:$AS$6=Fichier_de_calcul!$L457)*(Price_Catalogue_Indexation!$O$7:$AS$7=Fichier_de_calcul!$M457)*(Price_Catalogue_Indexation!$A$14:$A$219=Fichier_de_calcul!$O457)*(Price_Catalogue_Indexation!$C$14:$C$219=Fichier_de_calcul!$N457)*(Price_Catalogue_Indexation!$O$14:$AS$219)),0)</f>
        <v>432736.9163</v>
      </c>
      <c r="S457" s="149">
        <f>IFERROR(SUMPRODUCT((Price_Catalogue_Indexation!$O$5:$AS$5=Fichier_de_calcul!S$4)*(Price_Catalogue_Indexation!$O$6:$AS$6=Fichier_de_calcul!$L457)*(Price_Catalogue_Indexation!$O$7:$AS$7=Fichier_de_calcul!$M457)*(Price_Catalogue_Indexation!$A$14:$A$219=Fichier_de_calcul!$O457)*(Price_Catalogue_Indexation!$C$14:$C$219=Fichier_de_calcul!$N457)*(Price_Catalogue_Indexation!$O$14:$AS$219)),0)</f>
        <v>231043.7356</v>
      </c>
      <c r="T457" s="150"/>
      <c r="U457" s="149">
        <f>IF(E457="YES",'Autres_hypothèses'!$E$3,0)</f>
        <v>26225.58067</v>
      </c>
      <c r="V457" s="149">
        <f>IF(J457="YES",'Autres_hypothèses'!$E$4,0)</f>
        <v>75000</v>
      </c>
      <c r="W457" s="149"/>
      <c r="X457" s="151">
        <f>S457*Facture_pour_Orange!$K$142+Fichier_de_calcul!Q457*Facture_pour_Orange!$K$144+Fichier_de_calcul!U457*Facture_pour_Orange!$K$172</f>
        <v>-16269.11268</v>
      </c>
      <c r="Y457" s="152"/>
      <c r="Z457" s="151">
        <f t="shared" si="2"/>
        <v>792304.9158</v>
      </c>
      <c r="AA457" s="149">
        <f t="shared" si="3"/>
        <v>142614.8848</v>
      </c>
      <c r="AB457" s="149">
        <f t="shared" si="4"/>
        <v>934919.8006</v>
      </c>
      <c r="AC457" s="150"/>
      <c r="AD457" s="153"/>
      <c r="AE457" s="154"/>
      <c r="AF457" s="155">
        <v>43951.0</v>
      </c>
      <c r="AG457" s="155">
        <v>43929.0</v>
      </c>
      <c r="AH457" s="162">
        <f t="shared" si="32"/>
        <v>0.7333333333</v>
      </c>
      <c r="AI457" s="155">
        <v>43951.0</v>
      </c>
      <c r="AJ457" s="155">
        <v>43936.0</v>
      </c>
      <c r="AK457" s="169">
        <f t="shared" si="31"/>
        <v>0.5</v>
      </c>
      <c r="AL457" s="155">
        <v>44001.0</v>
      </c>
      <c r="AM457" s="162">
        <f t="shared" si="28"/>
        <v>0.3666666667</v>
      </c>
      <c r="AN457" s="155">
        <v>44012.0</v>
      </c>
      <c r="AO457" s="158"/>
      <c r="AP457" s="158"/>
      <c r="AQ457" s="158"/>
      <c r="AR457" s="152"/>
      <c r="AS457" s="152"/>
      <c r="AT457" s="152"/>
      <c r="AU457" s="152"/>
      <c r="AV457" s="152"/>
      <c r="AW457" s="152"/>
      <c r="AX457" s="152"/>
      <c r="AY457" s="152"/>
      <c r="AZ457" s="152"/>
      <c r="BA457" s="152"/>
      <c r="BB457" s="152"/>
      <c r="BC457" s="152"/>
      <c r="BD457" s="152"/>
      <c r="BE457" s="152"/>
      <c r="BF457" s="152"/>
      <c r="BG457" s="152"/>
      <c r="BH457" s="152"/>
      <c r="BI457" s="152"/>
      <c r="BJ457" s="152"/>
      <c r="BK457" s="152"/>
    </row>
    <row r="458" ht="10.5" customHeight="1">
      <c r="A458" s="144">
        <v>454.0</v>
      </c>
      <c r="B458" s="144" t="s">
        <v>1429</v>
      </c>
      <c r="C458" s="144" t="s">
        <v>1430</v>
      </c>
      <c r="D458" s="159" t="s">
        <v>1431</v>
      </c>
      <c r="E458" s="146" t="s">
        <v>0</v>
      </c>
      <c r="F458" s="147"/>
      <c r="G458" s="149" t="s">
        <v>1374</v>
      </c>
      <c r="H458" s="149" t="s">
        <v>0</v>
      </c>
      <c r="I458" s="149" t="s">
        <v>138</v>
      </c>
      <c r="J458" s="149" t="s">
        <v>0</v>
      </c>
      <c r="K458" s="149" t="s">
        <v>111</v>
      </c>
      <c r="L458" s="149" t="s">
        <v>38</v>
      </c>
      <c r="M458" s="149" t="s">
        <v>42</v>
      </c>
      <c r="N458" s="149">
        <v>6000.0</v>
      </c>
      <c r="O458" s="149" t="s">
        <v>27</v>
      </c>
      <c r="P458" s="150"/>
      <c r="Q458" s="149">
        <f>IFERROR(SUMPRODUCT((Price_Catalogue_Indexation!$O$5:$AS$5=Fichier_de_calcul!Q$4)*(Price_Catalogue_Indexation!$O$6:$AS$6=Fichier_de_calcul!$L458)*(Price_Catalogue_Indexation!$O$7:$AS$7=Fichier_de_calcul!$M458)*(Price_Catalogue_Indexation!$A$14:$A$219=Fichier_de_calcul!$O458)*(Price_Catalogue_Indexation!$C$14:$C$219=Fichier_de_calcul!$N458)*(Price_Catalogue_Indexation!$O$14:$AS$219)),0)</f>
        <v>43567.79597</v>
      </c>
      <c r="R458" s="149">
        <f>IFERROR(SUMPRODUCT((Price_Catalogue_Indexation!$O$5:$AS$5=Fichier_de_calcul!R$4)*(Price_Catalogue_Indexation!$O$6:$AS$6=Fichier_de_calcul!$L458)*(Price_Catalogue_Indexation!$O$7:$AS$7=Fichier_de_calcul!$M458)*(Price_Catalogue_Indexation!$A$14:$A$219=Fichier_de_calcul!$O458)*(Price_Catalogue_Indexation!$C$14:$C$219=Fichier_de_calcul!$N458)*(Price_Catalogue_Indexation!$O$14:$AS$219)),0)</f>
        <v>432736.9163</v>
      </c>
      <c r="S458" s="149">
        <f>IFERROR(SUMPRODUCT((Price_Catalogue_Indexation!$O$5:$AS$5=Fichier_de_calcul!S$4)*(Price_Catalogue_Indexation!$O$6:$AS$6=Fichier_de_calcul!$L458)*(Price_Catalogue_Indexation!$O$7:$AS$7=Fichier_de_calcul!$M458)*(Price_Catalogue_Indexation!$A$14:$A$219=Fichier_de_calcul!$O458)*(Price_Catalogue_Indexation!$C$14:$C$219=Fichier_de_calcul!$N458)*(Price_Catalogue_Indexation!$O$14:$AS$219)),0)</f>
        <v>231043.7356</v>
      </c>
      <c r="T458" s="150"/>
      <c r="U458" s="149">
        <f>IF(E458="YES",'Autres_hypothèses'!$E$3,0)</f>
        <v>26225.58067</v>
      </c>
      <c r="V458" s="149">
        <f>IF(J458="YES",'Autres_hypothèses'!$E$4,0)</f>
        <v>75000</v>
      </c>
      <c r="W458" s="149"/>
      <c r="X458" s="151">
        <f>S458*Facture_pour_Orange!$K$142+Fichier_de_calcul!Q458*Facture_pour_Orange!$K$144+Fichier_de_calcul!U458*Facture_pour_Orange!$K$172</f>
        <v>-16269.11268</v>
      </c>
      <c r="Y458" s="152"/>
      <c r="Z458" s="151">
        <f t="shared" si="2"/>
        <v>792304.9158</v>
      </c>
      <c r="AA458" s="149">
        <f t="shared" si="3"/>
        <v>142614.8848</v>
      </c>
      <c r="AB458" s="149">
        <f t="shared" si="4"/>
        <v>934919.8006</v>
      </c>
      <c r="AC458" s="150"/>
      <c r="AD458" s="153"/>
      <c r="AE458" s="154"/>
      <c r="AF458" s="155">
        <v>43951.0</v>
      </c>
      <c r="AG458" s="155">
        <v>43929.0</v>
      </c>
      <c r="AH458" s="162">
        <f t="shared" si="32"/>
        <v>0.7333333333</v>
      </c>
      <c r="AI458" s="155">
        <v>43951.0</v>
      </c>
      <c r="AJ458" s="155">
        <v>43944.0</v>
      </c>
      <c r="AK458" s="169">
        <f t="shared" si="31"/>
        <v>0.2333333333</v>
      </c>
      <c r="AL458" s="155">
        <v>43993.0</v>
      </c>
      <c r="AM458" s="162">
        <f t="shared" si="28"/>
        <v>0.6333333333</v>
      </c>
      <c r="AN458" s="155">
        <v>44012.0</v>
      </c>
      <c r="AO458" s="158"/>
      <c r="AP458" s="158"/>
      <c r="AQ458" s="158"/>
      <c r="AR458" s="152"/>
      <c r="AS458" s="152"/>
      <c r="AT458" s="152"/>
      <c r="AU458" s="152"/>
      <c r="AV458" s="152"/>
      <c r="AW458" s="152"/>
      <c r="AX458" s="152"/>
      <c r="AY458" s="152"/>
      <c r="AZ458" s="152"/>
      <c r="BA458" s="152"/>
      <c r="BB458" s="152"/>
      <c r="BC458" s="152"/>
      <c r="BD458" s="152"/>
      <c r="BE458" s="152"/>
      <c r="BF458" s="152"/>
      <c r="BG458" s="152"/>
      <c r="BH458" s="152"/>
      <c r="BI458" s="152"/>
      <c r="BJ458" s="152"/>
      <c r="BK458" s="152"/>
    </row>
    <row r="459" ht="10.5" customHeight="1">
      <c r="A459" s="144">
        <v>455.0</v>
      </c>
      <c r="B459" s="144" t="s">
        <v>1432</v>
      </c>
      <c r="C459" s="144" t="s">
        <v>1433</v>
      </c>
      <c r="D459" s="145" t="s">
        <v>1434</v>
      </c>
      <c r="E459" s="146" t="s">
        <v>0</v>
      </c>
      <c r="F459" s="147"/>
      <c r="G459" s="149" t="s">
        <v>1374</v>
      </c>
      <c r="H459" s="149" t="s">
        <v>0</v>
      </c>
      <c r="I459" s="149" t="s">
        <v>138</v>
      </c>
      <c r="J459" s="149" t="s">
        <v>0</v>
      </c>
      <c r="K459" s="149" t="s">
        <v>111</v>
      </c>
      <c r="L459" s="149" t="s">
        <v>38</v>
      </c>
      <c r="M459" s="149" t="s">
        <v>42</v>
      </c>
      <c r="N459" s="149">
        <v>6000.0</v>
      </c>
      <c r="O459" s="149" t="s">
        <v>27</v>
      </c>
      <c r="P459" s="150"/>
      <c r="Q459" s="149">
        <f>IFERROR(SUMPRODUCT((Price_Catalogue_Indexation!$O$5:$AS$5=Fichier_de_calcul!Q$4)*(Price_Catalogue_Indexation!$O$6:$AS$6=Fichier_de_calcul!$L459)*(Price_Catalogue_Indexation!$O$7:$AS$7=Fichier_de_calcul!$M459)*(Price_Catalogue_Indexation!$A$14:$A$219=Fichier_de_calcul!$O459)*(Price_Catalogue_Indexation!$C$14:$C$219=Fichier_de_calcul!$N459)*(Price_Catalogue_Indexation!$O$14:$AS$219)),0)</f>
        <v>43567.79597</v>
      </c>
      <c r="R459" s="149">
        <f>IFERROR(SUMPRODUCT((Price_Catalogue_Indexation!$O$5:$AS$5=Fichier_de_calcul!R$4)*(Price_Catalogue_Indexation!$O$6:$AS$6=Fichier_de_calcul!$L459)*(Price_Catalogue_Indexation!$O$7:$AS$7=Fichier_de_calcul!$M459)*(Price_Catalogue_Indexation!$A$14:$A$219=Fichier_de_calcul!$O459)*(Price_Catalogue_Indexation!$C$14:$C$219=Fichier_de_calcul!$N459)*(Price_Catalogue_Indexation!$O$14:$AS$219)),0)</f>
        <v>432736.9163</v>
      </c>
      <c r="S459" s="149">
        <f>IFERROR(SUMPRODUCT((Price_Catalogue_Indexation!$O$5:$AS$5=Fichier_de_calcul!S$4)*(Price_Catalogue_Indexation!$O$6:$AS$6=Fichier_de_calcul!$L459)*(Price_Catalogue_Indexation!$O$7:$AS$7=Fichier_de_calcul!$M459)*(Price_Catalogue_Indexation!$A$14:$A$219=Fichier_de_calcul!$O459)*(Price_Catalogue_Indexation!$C$14:$C$219=Fichier_de_calcul!$N459)*(Price_Catalogue_Indexation!$O$14:$AS$219)),0)</f>
        <v>231043.7356</v>
      </c>
      <c r="T459" s="150"/>
      <c r="U459" s="149">
        <f>IF(E459="YES",'Autres_hypothèses'!$E$3,0)</f>
        <v>26225.58067</v>
      </c>
      <c r="V459" s="149">
        <f>IF(J459="YES",'Autres_hypothèses'!$E$4,0)</f>
        <v>75000</v>
      </c>
      <c r="W459" s="149"/>
      <c r="X459" s="151">
        <f>S459*Facture_pour_Orange!$K$142+Fichier_de_calcul!Q459*Facture_pour_Orange!$K$144+Fichier_de_calcul!U459*Facture_pour_Orange!$K$172</f>
        <v>-16269.11268</v>
      </c>
      <c r="Y459" s="152"/>
      <c r="Z459" s="151">
        <f t="shared" si="2"/>
        <v>792304.9158</v>
      </c>
      <c r="AA459" s="149">
        <f t="shared" si="3"/>
        <v>142614.8848</v>
      </c>
      <c r="AB459" s="149">
        <f t="shared" si="4"/>
        <v>934919.8006</v>
      </c>
      <c r="AC459" s="150"/>
      <c r="AD459" s="153"/>
      <c r="AE459" s="154"/>
      <c r="AF459" s="155">
        <v>43951.0</v>
      </c>
      <c r="AG459" s="155">
        <v>43929.0</v>
      </c>
      <c r="AH459" s="162">
        <f t="shared" si="32"/>
        <v>0.7333333333</v>
      </c>
      <c r="AI459" s="155">
        <v>43982.0</v>
      </c>
      <c r="AJ459" s="155">
        <v>43967.0</v>
      </c>
      <c r="AK459" s="169">
        <f t="shared" si="31"/>
        <v>0.5</v>
      </c>
      <c r="AL459" s="155">
        <v>44040.0</v>
      </c>
      <c r="AM459" s="162">
        <f t="shared" si="28"/>
        <v>0.1</v>
      </c>
      <c r="AN459" s="155">
        <v>44043.0</v>
      </c>
      <c r="AO459" s="158"/>
      <c r="AP459" s="158"/>
      <c r="AQ459" s="158"/>
      <c r="AR459" s="152"/>
      <c r="AS459" s="152"/>
      <c r="AT459" s="152"/>
      <c r="AU459" s="152"/>
      <c r="AV459" s="152"/>
      <c r="AW459" s="152"/>
      <c r="AX459" s="152"/>
      <c r="AY459" s="152"/>
      <c r="AZ459" s="152"/>
      <c r="BA459" s="152"/>
      <c r="BB459" s="152"/>
      <c r="BC459" s="152"/>
      <c r="BD459" s="152"/>
      <c r="BE459" s="152"/>
      <c r="BF459" s="152"/>
      <c r="BG459" s="152"/>
      <c r="BH459" s="152"/>
      <c r="BI459" s="152"/>
      <c r="BJ459" s="152"/>
      <c r="BK459" s="152"/>
    </row>
    <row r="460" ht="10.5" customHeight="1">
      <c r="A460" s="144">
        <v>456.0</v>
      </c>
      <c r="B460" s="144" t="s">
        <v>1435</v>
      </c>
      <c r="C460" s="144" t="s">
        <v>1436</v>
      </c>
      <c r="D460" s="159" t="s">
        <v>1437</v>
      </c>
      <c r="E460" s="146" t="s">
        <v>0</v>
      </c>
      <c r="F460" s="147"/>
      <c r="G460" s="149" t="s">
        <v>1374</v>
      </c>
      <c r="H460" s="149" t="s">
        <v>0</v>
      </c>
      <c r="I460" s="149" t="s">
        <v>138</v>
      </c>
      <c r="J460" s="149" t="s">
        <v>0</v>
      </c>
      <c r="K460" s="149" t="s">
        <v>111</v>
      </c>
      <c r="L460" s="149" t="s">
        <v>38</v>
      </c>
      <c r="M460" s="149" t="s">
        <v>42</v>
      </c>
      <c r="N460" s="149">
        <v>6000.0</v>
      </c>
      <c r="O460" s="149" t="s">
        <v>27</v>
      </c>
      <c r="P460" s="150"/>
      <c r="Q460" s="149">
        <f>IFERROR(SUMPRODUCT((Price_Catalogue_Indexation!$O$5:$AS$5=Fichier_de_calcul!Q$4)*(Price_Catalogue_Indexation!$O$6:$AS$6=Fichier_de_calcul!$L460)*(Price_Catalogue_Indexation!$O$7:$AS$7=Fichier_de_calcul!$M460)*(Price_Catalogue_Indexation!$A$14:$A$219=Fichier_de_calcul!$O460)*(Price_Catalogue_Indexation!$C$14:$C$219=Fichier_de_calcul!$N460)*(Price_Catalogue_Indexation!$O$14:$AS$219)),0)</f>
        <v>43567.79597</v>
      </c>
      <c r="R460" s="149">
        <f>IFERROR(SUMPRODUCT((Price_Catalogue_Indexation!$O$5:$AS$5=Fichier_de_calcul!R$4)*(Price_Catalogue_Indexation!$O$6:$AS$6=Fichier_de_calcul!$L460)*(Price_Catalogue_Indexation!$O$7:$AS$7=Fichier_de_calcul!$M460)*(Price_Catalogue_Indexation!$A$14:$A$219=Fichier_de_calcul!$O460)*(Price_Catalogue_Indexation!$C$14:$C$219=Fichier_de_calcul!$N460)*(Price_Catalogue_Indexation!$O$14:$AS$219)),0)</f>
        <v>432736.9163</v>
      </c>
      <c r="S460" s="149">
        <f>IFERROR(SUMPRODUCT((Price_Catalogue_Indexation!$O$5:$AS$5=Fichier_de_calcul!S$4)*(Price_Catalogue_Indexation!$O$6:$AS$6=Fichier_de_calcul!$L460)*(Price_Catalogue_Indexation!$O$7:$AS$7=Fichier_de_calcul!$M460)*(Price_Catalogue_Indexation!$A$14:$A$219=Fichier_de_calcul!$O460)*(Price_Catalogue_Indexation!$C$14:$C$219=Fichier_de_calcul!$N460)*(Price_Catalogue_Indexation!$O$14:$AS$219)),0)</f>
        <v>231043.7356</v>
      </c>
      <c r="T460" s="150"/>
      <c r="U460" s="149">
        <f>IF(E460="YES",'Autres_hypothèses'!$E$3,0)</f>
        <v>26225.58067</v>
      </c>
      <c r="V460" s="149">
        <f>IF(J460="YES",'Autres_hypothèses'!$E$4,0)</f>
        <v>75000</v>
      </c>
      <c r="W460" s="149"/>
      <c r="X460" s="151">
        <f>S460*Facture_pour_Orange!$K$142+Fichier_de_calcul!Q460*Facture_pour_Orange!$K$144+Fichier_de_calcul!U460*Facture_pour_Orange!$K$172</f>
        <v>-16269.11268</v>
      </c>
      <c r="Y460" s="152"/>
      <c r="Z460" s="151">
        <f t="shared" si="2"/>
        <v>792304.9158</v>
      </c>
      <c r="AA460" s="149">
        <f t="shared" si="3"/>
        <v>142614.8848</v>
      </c>
      <c r="AB460" s="149">
        <f t="shared" si="4"/>
        <v>934919.8006</v>
      </c>
      <c r="AC460" s="150"/>
      <c r="AD460" s="153"/>
      <c r="AE460" s="154"/>
      <c r="AF460" s="155">
        <v>43951.0</v>
      </c>
      <c r="AG460" s="155">
        <v>43929.0</v>
      </c>
      <c r="AH460" s="162">
        <f t="shared" si="32"/>
        <v>0.7333333333</v>
      </c>
      <c r="AI460" s="155">
        <v>44012.0</v>
      </c>
      <c r="AJ460" s="155">
        <v>44004.0</v>
      </c>
      <c r="AK460" s="162">
        <f t="shared" si="31"/>
        <v>0.2666666667</v>
      </c>
      <c r="AL460" s="155">
        <v>44019.0</v>
      </c>
      <c r="AM460" s="162">
        <f t="shared" si="28"/>
        <v>0.8</v>
      </c>
      <c r="AN460" s="155">
        <v>44043.0</v>
      </c>
      <c r="AO460" s="158"/>
      <c r="AP460" s="158"/>
      <c r="AQ460" s="158"/>
      <c r="AR460" s="152"/>
      <c r="AS460" s="152"/>
      <c r="AT460" s="152"/>
      <c r="AU460" s="152"/>
      <c r="AV460" s="152"/>
      <c r="AW460" s="152"/>
      <c r="AX460" s="152"/>
      <c r="AY460" s="152"/>
      <c r="AZ460" s="152"/>
      <c r="BA460" s="152"/>
      <c r="BB460" s="152"/>
      <c r="BC460" s="152"/>
      <c r="BD460" s="152"/>
      <c r="BE460" s="152"/>
      <c r="BF460" s="152"/>
      <c r="BG460" s="152"/>
      <c r="BH460" s="152"/>
      <c r="BI460" s="152"/>
      <c r="BJ460" s="152"/>
      <c r="BK460" s="152"/>
    </row>
    <row r="461" ht="10.5" customHeight="1">
      <c r="A461" s="144">
        <v>457.0</v>
      </c>
      <c r="B461" s="144" t="s">
        <v>1438</v>
      </c>
      <c r="C461" s="144" t="s">
        <v>1439</v>
      </c>
      <c r="D461" s="159" t="s">
        <v>1440</v>
      </c>
      <c r="E461" s="146" t="s">
        <v>0</v>
      </c>
      <c r="F461" s="147"/>
      <c r="G461" s="161" t="s">
        <v>137</v>
      </c>
      <c r="H461" s="149" t="s">
        <v>0</v>
      </c>
      <c r="I461" s="149" t="s">
        <v>138</v>
      </c>
      <c r="J461" s="149" t="s">
        <v>0</v>
      </c>
      <c r="K461" s="149" t="s">
        <v>111</v>
      </c>
      <c r="L461" s="149" t="s">
        <v>38</v>
      </c>
      <c r="M461" s="149" t="s">
        <v>42</v>
      </c>
      <c r="N461" s="149">
        <v>3500.0</v>
      </c>
      <c r="O461" s="149" t="s">
        <v>30</v>
      </c>
      <c r="P461" s="150"/>
      <c r="Q461" s="149">
        <f>IFERROR(SUMPRODUCT((Price_Catalogue_Indexation!$O$5:$AS$5=Fichier_de_calcul!Q$4)*(Price_Catalogue_Indexation!$O$6:$AS$6=Fichier_de_calcul!$L461)*(Price_Catalogue_Indexation!$O$7:$AS$7=Fichier_de_calcul!$M461)*(Price_Catalogue_Indexation!$A$14:$A$219=Fichier_de_calcul!$O461)*(Price_Catalogue_Indexation!$C$14:$C$219=Fichier_de_calcul!$N461)*(Price_Catalogue_Indexation!$O$14:$AS$219)),0)</f>
        <v>43777.60888</v>
      </c>
      <c r="R461" s="149">
        <f>IFERROR(SUMPRODUCT((Price_Catalogue_Indexation!$O$5:$AS$5=Fichier_de_calcul!R$4)*(Price_Catalogue_Indexation!$O$6:$AS$6=Fichier_de_calcul!$L461)*(Price_Catalogue_Indexation!$O$7:$AS$7=Fichier_de_calcul!$M461)*(Price_Catalogue_Indexation!$A$14:$A$219=Fichier_de_calcul!$O461)*(Price_Catalogue_Indexation!$C$14:$C$219=Fichier_de_calcul!$N461)*(Price_Catalogue_Indexation!$O$14:$AS$219)),0)</f>
        <v>260356.9553</v>
      </c>
      <c r="S461" s="149">
        <f>IFERROR(SUMPRODUCT((Price_Catalogue_Indexation!$O$5:$AS$5=Fichier_de_calcul!S$4)*(Price_Catalogue_Indexation!$O$6:$AS$6=Fichier_de_calcul!$L461)*(Price_Catalogue_Indexation!$O$7:$AS$7=Fichier_de_calcul!$M461)*(Price_Catalogue_Indexation!$A$14:$A$219=Fichier_de_calcul!$O461)*(Price_Catalogue_Indexation!$C$14:$C$219=Fichier_de_calcul!$N461)*(Price_Catalogue_Indexation!$O$14:$AS$219)),0)</f>
        <v>247960.634</v>
      </c>
      <c r="T461" s="150"/>
      <c r="U461" s="149">
        <f>IF(E461="YES",'Autres_hypothèses'!$E$3,0)</f>
        <v>26225.58067</v>
      </c>
      <c r="V461" s="149">
        <f>IF(J461="YES",'Autres_hypothèses'!$E$4,0)</f>
        <v>75000</v>
      </c>
      <c r="W461" s="149">
        <f>-47*655.957</f>
        <v>-30829.979</v>
      </c>
      <c r="X461" s="151">
        <f>S461*Facture_pour_Orange!$K$142+Fichier_de_calcul!Q461*Facture_pour_Orange!$K$144+Fichier_de_calcul!U461*Facture_pour_Orange!$K$172</f>
        <v>-16480.24425</v>
      </c>
      <c r="Y461" s="152"/>
      <c r="Z461" s="151">
        <f t="shared" si="2"/>
        <v>606010.5556</v>
      </c>
      <c r="AA461" s="149">
        <f t="shared" si="3"/>
        <v>109081.9</v>
      </c>
      <c r="AB461" s="149">
        <f t="shared" si="4"/>
        <v>715092.4556</v>
      </c>
      <c r="AC461" s="150"/>
      <c r="AD461" s="153"/>
      <c r="AE461" s="154"/>
      <c r="AF461" s="155">
        <v>43951.0</v>
      </c>
      <c r="AG461" s="155">
        <v>43938.0</v>
      </c>
      <c r="AH461" s="162">
        <f t="shared" si="32"/>
        <v>0.4333333333</v>
      </c>
      <c r="AI461" s="155">
        <v>43951.0</v>
      </c>
      <c r="AJ461" s="155">
        <v>43948.0</v>
      </c>
      <c r="AK461" s="169">
        <f t="shared" si="31"/>
        <v>0.1</v>
      </c>
      <c r="AL461" s="155">
        <v>43977.0</v>
      </c>
      <c r="AM461" s="162">
        <f t="shared" si="28"/>
        <v>0.1666666667</v>
      </c>
      <c r="AN461" s="155">
        <v>43982.0</v>
      </c>
      <c r="AO461" s="158"/>
      <c r="AP461" s="158"/>
      <c r="AQ461" s="158"/>
      <c r="AR461" s="152"/>
      <c r="AS461" s="152"/>
      <c r="AT461" s="152"/>
      <c r="AU461" s="152"/>
      <c r="AV461" s="152"/>
      <c r="AW461" s="152"/>
      <c r="AX461" s="152"/>
      <c r="AY461" s="152"/>
      <c r="AZ461" s="152"/>
      <c r="BA461" s="152"/>
      <c r="BB461" s="152"/>
      <c r="BC461" s="152"/>
      <c r="BD461" s="152"/>
      <c r="BE461" s="152"/>
      <c r="BF461" s="152"/>
      <c r="BG461" s="152"/>
      <c r="BH461" s="152"/>
      <c r="BI461" s="152"/>
      <c r="BJ461" s="152"/>
      <c r="BK461" s="152"/>
    </row>
    <row r="462" ht="10.5" customHeight="1">
      <c r="A462" s="144">
        <v>458.0</v>
      </c>
      <c r="B462" s="144" t="s">
        <v>1441</v>
      </c>
      <c r="C462" s="144" t="s">
        <v>1442</v>
      </c>
      <c r="D462" s="145" t="s">
        <v>1443</v>
      </c>
      <c r="E462" s="146" t="s">
        <v>0</v>
      </c>
      <c r="F462" s="147"/>
      <c r="G462" s="149" t="s">
        <v>1374</v>
      </c>
      <c r="H462" s="149" t="s">
        <v>0</v>
      </c>
      <c r="I462" s="149" t="s">
        <v>138</v>
      </c>
      <c r="J462" s="149" t="s">
        <v>0</v>
      </c>
      <c r="K462" s="149" t="s">
        <v>111</v>
      </c>
      <c r="L462" s="149" t="s">
        <v>38</v>
      </c>
      <c r="M462" s="149" t="s">
        <v>42</v>
      </c>
      <c r="N462" s="149">
        <v>6000.0</v>
      </c>
      <c r="O462" s="149" t="s">
        <v>30</v>
      </c>
      <c r="P462" s="150"/>
      <c r="Q462" s="149">
        <f>IFERROR(SUMPRODUCT((Price_Catalogue_Indexation!$O$5:$AS$5=Fichier_de_calcul!Q$4)*(Price_Catalogue_Indexation!$O$6:$AS$6=Fichier_de_calcul!$L462)*(Price_Catalogue_Indexation!$O$7:$AS$7=Fichier_de_calcul!$M462)*(Price_Catalogue_Indexation!$A$14:$A$219=Fichier_de_calcul!$O462)*(Price_Catalogue_Indexation!$C$14:$C$219=Fichier_de_calcul!$N462)*(Price_Catalogue_Indexation!$O$14:$AS$219)),0)</f>
        <v>44346.05464</v>
      </c>
      <c r="R462" s="149">
        <f>IFERROR(SUMPRODUCT((Price_Catalogue_Indexation!$O$5:$AS$5=Fichier_de_calcul!R$4)*(Price_Catalogue_Indexation!$O$6:$AS$6=Fichier_de_calcul!$L462)*(Price_Catalogue_Indexation!$O$7:$AS$7=Fichier_de_calcul!$M462)*(Price_Catalogue_Indexation!$A$14:$A$219=Fichier_de_calcul!$O462)*(Price_Catalogue_Indexation!$C$14:$C$219=Fichier_de_calcul!$N462)*(Price_Catalogue_Indexation!$O$14:$AS$219)),0)</f>
        <v>433184.2689</v>
      </c>
      <c r="S462" s="149">
        <f>IFERROR(SUMPRODUCT((Price_Catalogue_Indexation!$O$5:$AS$5=Fichier_de_calcul!S$4)*(Price_Catalogue_Indexation!$O$6:$AS$6=Fichier_de_calcul!$L462)*(Price_Catalogue_Indexation!$O$7:$AS$7=Fichier_de_calcul!$M462)*(Price_Catalogue_Indexation!$A$14:$A$219=Fichier_de_calcul!$O462)*(Price_Catalogue_Indexation!$C$14:$C$219=Fichier_de_calcul!$N462)*(Price_Catalogue_Indexation!$O$14:$AS$219)),0)</f>
        <v>301393.4857</v>
      </c>
      <c r="T462" s="150"/>
      <c r="U462" s="149">
        <f>IF(E462="YES",'Autres_hypothèses'!$E$3,0)</f>
        <v>26225.58067</v>
      </c>
      <c r="V462" s="149">
        <f>IF(J462="YES",'Autres_hypothèses'!$E$4,0)</f>
        <v>75000</v>
      </c>
      <c r="W462" s="149"/>
      <c r="X462" s="151">
        <f>S462*Facture_pour_Orange!$K$142+Fichier_de_calcul!Q462*Facture_pour_Orange!$K$144+Fichier_de_calcul!U462*Facture_pour_Orange!$K$172</f>
        <v>-17128.26192</v>
      </c>
      <c r="Y462" s="152"/>
      <c r="Z462" s="151">
        <f t="shared" si="2"/>
        <v>863021.128</v>
      </c>
      <c r="AA462" s="149">
        <f t="shared" si="3"/>
        <v>155343.803</v>
      </c>
      <c r="AB462" s="149">
        <f t="shared" si="4"/>
        <v>1018364.931</v>
      </c>
      <c r="AC462" s="150"/>
      <c r="AD462" s="153"/>
      <c r="AE462" s="154"/>
      <c r="AF462" s="155">
        <v>43951.0</v>
      </c>
      <c r="AG462" s="155">
        <v>43938.0</v>
      </c>
      <c r="AH462" s="162">
        <f t="shared" si="32"/>
        <v>0.4333333333</v>
      </c>
      <c r="AI462" s="155">
        <v>43951.0</v>
      </c>
      <c r="AJ462" s="155">
        <v>43944.0</v>
      </c>
      <c r="AK462" s="169">
        <f t="shared" si="31"/>
        <v>0.2333333333</v>
      </c>
      <c r="AL462" s="155">
        <v>43977.0</v>
      </c>
      <c r="AM462" s="162">
        <f t="shared" si="28"/>
        <v>0.1666666667</v>
      </c>
      <c r="AN462" s="155">
        <v>43982.0</v>
      </c>
      <c r="AO462" s="158"/>
      <c r="AP462" s="158"/>
      <c r="AQ462" s="158"/>
      <c r="AR462" s="152"/>
      <c r="AS462" s="152"/>
      <c r="AT462" s="152"/>
      <c r="AU462" s="152"/>
      <c r="AV462" s="152"/>
      <c r="AW462" s="152"/>
      <c r="AX462" s="152"/>
      <c r="AY462" s="152"/>
      <c r="AZ462" s="152"/>
      <c r="BA462" s="152"/>
      <c r="BB462" s="152"/>
      <c r="BC462" s="152"/>
      <c r="BD462" s="152"/>
      <c r="BE462" s="152"/>
      <c r="BF462" s="152"/>
      <c r="BG462" s="152"/>
      <c r="BH462" s="152"/>
      <c r="BI462" s="152"/>
      <c r="BJ462" s="152"/>
      <c r="BK462" s="152"/>
    </row>
    <row r="463" ht="10.5" customHeight="1">
      <c r="A463" s="144">
        <v>459.0</v>
      </c>
      <c r="B463" s="144" t="s">
        <v>1444</v>
      </c>
      <c r="C463" s="144" t="s">
        <v>1445</v>
      </c>
      <c r="D463" s="159" t="s">
        <v>1446</v>
      </c>
      <c r="E463" s="146" t="s">
        <v>0</v>
      </c>
      <c r="F463" s="147"/>
      <c r="G463" s="149" t="s">
        <v>1374</v>
      </c>
      <c r="H463" s="149" t="s">
        <v>0</v>
      </c>
      <c r="I463" s="149" t="s">
        <v>138</v>
      </c>
      <c r="J463" s="149" t="s">
        <v>0</v>
      </c>
      <c r="K463" s="149" t="s">
        <v>111</v>
      </c>
      <c r="L463" s="149" t="s">
        <v>38</v>
      </c>
      <c r="M463" s="149" t="s">
        <v>42</v>
      </c>
      <c r="N463" s="149">
        <v>3500.0</v>
      </c>
      <c r="O463" s="149" t="s">
        <v>30</v>
      </c>
      <c r="P463" s="150"/>
      <c r="Q463" s="149">
        <f>IFERROR(SUMPRODUCT((Price_Catalogue_Indexation!$O$5:$AS$5=Fichier_de_calcul!Q$4)*(Price_Catalogue_Indexation!$O$6:$AS$6=Fichier_de_calcul!$L463)*(Price_Catalogue_Indexation!$O$7:$AS$7=Fichier_de_calcul!$M463)*(Price_Catalogue_Indexation!$A$14:$A$219=Fichier_de_calcul!$O463)*(Price_Catalogue_Indexation!$C$14:$C$219=Fichier_de_calcul!$N463)*(Price_Catalogue_Indexation!$O$14:$AS$219)),0)</f>
        <v>43777.60888</v>
      </c>
      <c r="R463" s="149">
        <f>IFERROR(SUMPRODUCT((Price_Catalogue_Indexation!$O$5:$AS$5=Fichier_de_calcul!R$4)*(Price_Catalogue_Indexation!$O$6:$AS$6=Fichier_de_calcul!$L463)*(Price_Catalogue_Indexation!$O$7:$AS$7=Fichier_de_calcul!$M463)*(Price_Catalogue_Indexation!$A$14:$A$219=Fichier_de_calcul!$O463)*(Price_Catalogue_Indexation!$C$14:$C$219=Fichier_de_calcul!$N463)*(Price_Catalogue_Indexation!$O$14:$AS$219)),0)</f>
        <v>260356.9553</v>
      </c>
      <c r="S463" s="149">
        <f>IFERROR(SUMPRODUCT((Price_Catalogue_Indexation!$O$5:$AS$5=Fichier_de_calcul!S$4)*(Price_Catalogue_Indexation!$O$6:$AS$6=Fichier_de_calcul!$L463)*(Price_Catalogue_Indexation!$O$7:$AS$7=Fichier_de_calcul!$M463)*(Price_Catalogue_Indexation!$A$14:$A$219=Fichier_de_calcul!$O463)*(Price_Catalogue_Indexation!$C$14:$C$219=Fichier_de_calcul!$N463)*(Price_Catalogue_Indexation!$O$14:$AS$219)),0)</f>
        <v>247960.634</v>
      </c>
      <c r="T463" s="150"/>
      <c r="U463" s="149">
        <f>IF(E463="YES",'Autres_hypothèses'!$E$3,0)</f>
        <v>26225.58067</v>
      </c>
      <c r="V463" s="149">
        <f>IF(J463="YES",'Autres_hypothèses'!$E$4,0)</f>
        <v>75000</v>
      </c>
      <c r="W463" s="149"/>
      <c r="X463" s="151">
        <f>S463*Facture_pour_Orange!$K$142+Fichier_de_calcul!Q463*Facture_pour_Orange!$K$144+Fichier_de_calcul!U463*Facture_pour_Orange!$K$172</f>
        <v>-16480.24425</v>
      </c>
      <c r="Y463" s="152"/>
      <c r="Z463" s="151">
        <f t="shared" si="2"/>
        <v>636840.5346</v>
      </c>
      <c r="AA463" s="149">
        <f t="shared" si="3"/>
        <v>114631.2962</v>
      </c>
      <c r="AB463" s="149">
        <f t="shared" si="4"/>
        <v>751471.8308</v>
      </c>
      <c r="AC463" s="150"/>
      <c r="AD463" s="153"/>
      <c r="AE463" s="154"/>
      <c r="AF463" s="155">
        <v>43951.0</v>
      </c>
      <c r="AG463" s="155">
        <v>43938.0</v>
      </c>
      <c r="AH463" s="162">
        <f t="shared" si="32"/>
        <v>0.4333333333</v>
      </c>
      <c r="AI463" s="155">
        <v>43951.0</v>
      </c>
      <c r="AJ463" s="155">
        <v>43949.0</v>
      </c>
      <c r="AK463" s="169">
        <f t="shared" si="31"/>
        <v>0.06666666667</v>
      </c>
      <c r="AL463" s="155">
        <v>44005.0</v>
      </c>
      <c r="AM463" s="162">
        <f t="shared" si="28"/>
        <v>0.2333333333</v>
      </c>
      <c r="AN463" s="155">
        <v>44012.0</v>
      </c>
      <c r="AO463" s="158"/>
      <c r="AP463" s="158"/>
      <c r="AQ463" s="158"/>
      <c r="AR463" s="152"/>
      <c r="AS463" s="152"/>
      <c r="AT463" s="152"/>
      <c r="AU463" s="152"/>
      <c r="AV463" s="152"/>
      <c r="AW463" s="152"/>
      <c r="AX463" s="152"/>
      <c r="AY463" s="152"/>
      <c r="AZ463" s="152"/>
      <c r="BA463" s="152"/>
      <c r="BB463" s="152"/>
      <c r="BC463" s="152"/>
      <c r="BD463" s="152"/>
      <c r="BE463" s="152"/>
      <c r="BF463" s="152"/>
      <c r="BG463" s="152"/>
      <c r="BH463" s="152"/>
      <c r="BI463" s="152"/>
      <c r="BJ463" s="152"/>
      <c r="BK463" s="152"/>
    </row>
    <row r="464" ht="10.5" customHeight="1">
      <c r="A464" s="144">
        <v>460.0</v>
      </c>
      <c r="B464" s="144" t="s">
        <v>1447</v>
      </c>
      <c r="C464" s="144" t="s">
        <v>1448</v>
      </c>
      <c r="D464" s="159" t="s">
        <v>1449</v>
      </c>
      <c r="E464" s="146" t="s">
        <v>0</v>
      </c>
      <c r="F464" s="147"/>
      <c r="G464" s="149" t="s">
        <v>1374</v>
      </c>
      <c r="H464" s="149" t="s">
        <v>0</v>
      </c>
      <c r="I464" s="149" t="s">
        <v>138</v>
      </c>
      <c r="J464" s="149" t="s">
        <v>0</v>
      </c>
      <c r="K464" s="149" t="s">
        <v>111</v>
      </c>
      <c r="L464" s="149" t="s">
        <v>38</v>
      </c>
      <c r="M464" s="149" t="s">
        <v>42</v>
      </c>
      <c r="N464" s="149">
        <v>6000.0</v>
      </c>
      <c r="O464" s="149" t="s">
        <v>25</v>
      </c>
      <c r="P464" s="150"/>
      <c r="Q464" s="149">
        <f>IFERROR(SUMPRODUCT((Price_Catalogue_Indexation!$O$5:$AS$5=Fichier_de_calcul!Q$4)*(Price_Catalogue_Indexation!$O$6:$AS$6=Fichier_de_calcul!$L464)*(Price_Catalogue_Indexation!$O$7:$AS$7=Fichier_de_calcul!$M464)*(Price_Catalogue_Indexation!$A$14:$A$219=Fichier_de_calcul!$O464)*(Price_Catalogue_Indexation!$C$14:$C$219=Fichier_de_calcul!$N464)*(Price_Catalogue_Indexation!$O$14:$AS$219)),0)</f>
        <v>114506.6284</v>
      </c>
      <c r="R464" s="149">
        <f>IFERROR(SUMPRODUCT((Price_Catalogue_Indexation!$O$5:$AS$5=Fichier_de_calcul!R$4)*(Price_Catalogue_Indexation!$O$6:$AS$6=Fichier_de_calcul!$L464)*(Price_Catalogue_Indexation!$O$7:$AS$7=Fichier_de_calcul!$M464)*(Price_Catalogue_Indexation!$A$14:$A$219=Fichier_de_calcul!$O464)*(Price_Catalogue_Indexation!$C$14:$C$219=Fichier_de_calcul!$N464)*(Price_Catalogue_Indexation!$O$14:$AS$219)),0)</f>
        <v>1045594.57</v>
      </c>
      <c r="S464" s="149">
        <f>IFERROR(SUMPRODUCT((Price_Catalogue_Indexation!$O$5:$AS$5=Fichier_de_calcul!S$4)*(Price_Catalogue_Indexation!$O$6:$AS$6=Fichier_de_calcul!$L464)*(Price_Catalogue_Indexation!$O$7:$AS$7=Fichier_de_calcul!$M464)*(Price_Catalogue_Indexation!$A$14:$A$219=Fichier_de_calcul!$O464)*(Price_Catalogue_Indexation!$C$14:$C$219=Fichier_de_calcul!$N464)*(Price_Catalogue_Indexation!$O$14:$AS$219)),0)</f>
        <v>744352.3351</v>
      </c>
      <c r="T464" s="150"/>
      <c r="U464" s="149">
        <f>IF(E464="YES",'Autres_hypothèses'!$E$3,0)</f>
        <v>26225.58067</v>
      </c>
      <c r="V464" s="149">
        <f>IF(J464="YES",'Autres_hypothèses'!$E$4,0)</f>
        <v>75000</v>
      </c>
      <c r="W464" s="149">
        <f t="shared" ref="W464:W465" si="33">-47*655.957</f>
        <v>-30829.979</v>
      </c>
      <c r="X464" s="151">
        <f>S464*Facture_pour_Orange!$K$142+Fichier_de_calcul!Q464*Facture_pour_Orange!$K$144+Fichier_de_calcul!U464*Facture_pour_Orange!$K$172</f>
        <v>-35589.96517</v>
      </c>
      <c r="Y464" s="152"/>
      <c r="Z464" s="151">
        <f t="shared" si="2"/>
        <v>1939259.17</v>
      </c>
      <c r="AA464" s="149">
        <f t="shared" si="3"/>
        <v>349066.6505</v>
      </c>
      <c r="AB464" s="149">
        <f t="shared" si="4"/>
        <v>2288325.82</v>
      </c>
      <c r="AC464" s="150"/>
      <c r="AD464" s="153"/>
      <c r="AE464" s="154"/>
      <c r="AF464" s="155">
        <v>43951.0</v>
      </c>
      <c r="AG464" s="155">
        <v>43944.0</v>
      </c>
      <c r="AH464" s="162">
        <f t="shared" si="32"/>
        <v>0.2333333333</v>
      </c>
      <c r="AI464" s="155">
        <v>43951.0</v>
      </c>
      <c r="AJ464" s="155">
        <v>43944.0</v>
      </c>
      <c r="AK464" s="169">
        <f t="shared" si="31"/>
        <v>0.2333333333</v>
      </c>
      <c r="AL464" s="155">
        <v>44000.0</v>
      </c>
      <c r="AM464" s="162">
        <f t="shared" si="28"/>
        <v>0.4</v>
      </c>
      <c r="AN464" s="155">
        <v>44012.0</v>
      </c>
      <c r="AO464" s="158"/>
      <c r="AP464" s="158"/>
      <c r="AQ464" s="158"/>
      <c r="AR464" s="152"/>
      <c r="AS464" s="152"/>
      <c r="AT464" s="152"/>
      <c r="AU464" s="152"/>
      <c r="AV464" s="152"/>
      <c r="AW464" s="152"/>
      <c r="AX464" s="152"/>
      <c r="AY464" s="152"/>
      <c r="AZ464" s="152"/>
      <c r="BA464" s="152"/>
      <c r="BB464" s="152"/>
      <c r="BC464" s="152"/>
      <c r="BD464" s="152"/>
      <c r="BE464" s="152"/>
      <c r="BF464" s="152"/>
      <c r="BG464" s="152"/>
      <c r="BH464" s="152"/>
      <c r="BI464" s="152"/>
      <c r="BJ464" s="152"/>
      <c r="BK464" s="152"/>
    </row>
    <row r="465" ht="10.5" customHeight="1">
      <c r="A465" s="144">
        <v>461.0</v>
      </c>
      <c r="B465" s="144" t="s">
        <v>1450</v>
      </c>
      <c r="C465" s="144" t="s">
        <v>1451</v>
      </c>
      <c r="D465" s="145" t="s">
        <v>1452</v>
      </c>
      <c r="E465" s="146" t="s">
        <v>0</v>
      </c>
      <c r="F465" s="147"/>
      <c r="G465" s="149" t="s">
        <v>102</v>
      </c>
      <c r="H465" s="149"/>
      <c r="I465" s="149" t="s">
        <v>138</v>
      </c>
      <c r="J465" s="149" t="s">
        <v>0</v>
      </c>
      <c r="K465" s="149" t="s">
        <v>111</v>
      </c>
      <c r="L465" s="149" t="s">
        <v>38</v>
      </c>
      <c r="M465" s="149" t="s">
        <v>42</v>
      </c>
      <c r="N465" s="149">
        <v>3500.0</v>
      </c>
      <c r="O465" s="149" t="s">
        <v>30</v>
      </c>
      <c r="P465" s="150"/>
      <c r="Q465" s="149">
        <f>IFERROR(SUMPRODUCT((Price_Catalogue_Indexation!$O$5:$AS$5=Fichier_de_calcul!Q$4)*(Price_Catalogue_Indexation!$O$6:$AS$6=Fichier_de_calcul!$L465)*(Price_Catalogue_Indexation!$O$7:$AS$7=Fichier_de_calcul!$M465)*(Price_Catalogue_Indexation!$A$14:$A$219=Fichier_de_calcul!$O465)*(Price_Catalogue_Indexation!$C$14:$C$219=Fichier_de_calcul!$N465)*(Price_Catalogue_Indexation!$O$14:$AS$219)),0)</f>
        <v>43777.60888</v>
      </c>
      <c r="R465" s="149">
        <f>IFERROR(SUMPRODUCT((Price_Catalogue_Indexation!$O$5:$AS$5=Fichier_de_calcul!R$4)*(Price_Catalogue_Indexation!$O$6:$AS$6=Fichier_de_calcul!$L465)*(Price_Catalogue_Indexation!$O$7:$AS$7=Fichier_de_calcul!$M465)*(Price_Catalogue_Indexation!$A$14:$A$219=Fichier_de_calcul!$O465)*(Price_Catalogue_Indexation!$C$14:$C$219=Fichier_de_calcul!$N465)*(Price_Catalogue_Indexation!$O$14:$AS$219)),0)</f>
        <v>260356.9553</v>
      </c>
      <c r="S465" s="149">
        <f>IFERROR(SUMPRODUCT((Price_Catalogue_Indexation!$O$5:$AS$5=Fichier_de_calcul!S$4)*(Price_Catalogue_Indexation!$O$6:$AS$6=Fichier_de_calcul!$L465)*(Price_Catalogue_Indexation!$O$7:$AS$7=Fichier_de_calcul!$M465)*(Price_Catalogue_Indexation!$A$14:$A$219=Fichier_de_calcul!$O465)*(Price_Catalogue_Indexation!$C$14:$C$219=Fichier_de_calcul!$N465)*(Price_Catalogue_Indexation!$O$14:$AS$219)),0)</f>
        <v>247960.634</v>
      </c>
      <c r="T465" s="150"/>
      <c r="U465" s="149">
        <f>IF(E465="YES",'Autres_hypothèses'!$E$3,0)</f>
        <v>26225.58067</v>
      </c>
      <c r="V465" s="149">
        <f>IF(J465="YES",'Autres_hypothèses'!$E$4,0)</f>
        <v>75000</v>
      </c>
      <c r="W465" s="149">
        <f t="shared" si="33"/>
        <v>-30829.979</v>
      </c>
      <c r="X465" s="151">
        <f>S465*Facture_pour_Orange!$K$142+Fichier_de_calcul!Q465*Facture_pour_Orange!$K$144+Fichier_de_calcul!U465*Facture_pour_Orange!$K$172</f>
        <v>-16480.24425</v>
      </c>
      <c r="Y465" s="152"/>
      <c r="Z465" s="151">
        <f t="shared" si="2"/>
        <v>606010.5556</v>
      </c>
      <c r="AA465" s="149">
        <f t="shared" si="3"/>
        <v>109081.9</v>
      </c>
      <c r="AB465" s="149">
        <f t="shared" si="4"/>
        <v>715092.4556</v>
      </c>
      <c r="AC465" s="150"/>
      <c r="AD465" s="153"/>
      <c r="AE465" s="154"/>
      <c r="AF465" s="155">
        <v>43951.0</v>
      </c>
      <c r="AG465" s="155">
        <v>43948.0</v>
      </c>
      <c r="AH465" s="162">
        <f t="shared" si="32"/>
        <v>0.1</v>
      </c>
      <c r="AI465" s="155">
        <v>43951.0</v>
      </c>
      <c r="AJ465" s="155">
        <v>43948.0</v>
      </c>
      <c r="AK465" s="169">
        <f t="shared" si="31"/>
        <v>0.1</v>
      </c>
      <c r="AL465" s="155">
        <v>43948.0</v>
      </c>
      <c r="AM465" s="162">
        <f t="shared" si="28"/>
        <v>0.1</v>
      </c>
      <c r="AN465" s="155">
        <v>43951.0</v>
      </c>
      <c r="AO465" s="158"/>
      <c r="AP465" s="158"/>
      <c r="AQ465" s="158"/>
      <c r="AR465" s="152"/>
      <c r="AS465" s="152"/>
      <c r="AT465" s="152"/>
      <c r="AU465" s="152"/>
      <c r="AV465" s="152"/>
      <c r="AW465" s="152"/>
      <c r="AX465" s="152"/>
      <c r="AY465" s="152"/>
      <c r="AZ465" s="152"/>
      <c r="BA465" s="152"/>
      <c r="BB465" s="152"/>
      <c r="BC465" s="152"/>
      <c r="BD465" s="152"/>
      <c r="BE465" s="152"/>
      <c r="BF465" s="152"/>
      <c r="BG465" s="152"/>
      <c r="BH465" s="152"/>
      <c r="BI465" s="152"/>
      <c r="BJ465" s="152"/>
      <c r="BK465" s="152"/>
    </row>
    <row r="466" ht="10.5" customHeight="1">
      <c r="A466" s="144">
        <v>462.0</v>
      </c>
      <c r="B466" s="144" t="s">
        <v>1453</v>
      </c>
      <c r="C466" s="144" t="s">
        <v>1454</v>
      </c>
      <c r="D466" s="159" t="s">
        <v>1455</v>
      </c>
      <c r="E466" s="146" t="s">
        <v>0</v>
      </c>
      <c r="F466" s="147"/>
      <c r="G466" s="161" t="s">
        <v>137</v>
      </c>
      <c r="H466" s="149" t="s">
        <v>0</v>
      </c>
      <c r="I466" s="149" t="s">
        <v>138</v>
      </c>
      <c r="J466" s="149" t="s">
        <v>0</v>
      </c>
      <c r="K466" s="149" t="s">
        <v>111</v>
      </c>
      <c r="L466" s="149" t="s">
        <v>38</v>
      </c>
      <c r="M466" s="149" t="s">
        <v>42</v>
      </c>
      <c r="N466" s="149">
        <v>3500.0</v>
      </c>
      <c r="O466" s="149" t="s">
        <v>30</v>
      </c>
      <c r="P466" s="150"/>
      <c r="Q466" s="149">
        <f>IFERROR(SUMPRODUCT((Price_Catalogue_Indexation!$O$5:$AS$5=Fichier_de_calcul!Q$4)*(Price_Catalogue_Indexation!$O$6:$AS$6=Fichier_de_calcul!$L466)*(Price_Catalogue_Indexation!$O$7:$AS$7=Fichier_de_calcul!$M466)*(Price_Catalogue_Indexation!$A$14:$A$219=Fichier_de_calcul!$O466)*(Price_Catalogue_Indexation!$C$14:$C$219=Fichier_de_calcul!$N466)*(Price_Catalogue_Indexation!$O$14:$AS$219)),0)</f>
        <v>43777.60888</v>
      </c>
      <c r="R466" s="149">
        <f>IFERROR(SUMPRODUCT((Price_Catalogue_Indexation!$O$5:$AS$5=Fichier_de_calcul!R$4)*(Price_Catalogue_Indexation!$O$6:$AS$6=Fichier_de_calcul!$L466)*(Price_Catalogue_Indexation!$O$7:$AS$7=Fichier_de_calcul!$M466)*(Price_Catalogue_Indexation!$A$14:$A$219=Fichier_de_calcul!$O466)*(Price_Catalogue_Indexation!$C$14:$C$219=Fichier_de_calcul!$N466)*(Price_Catalogue_Indexation!$O$14:$AS$219)),0)</f>
        <v>260356.9553</v>
      </c>
      <c r="S466" s="149">
        <f>IFERROR(SUMPRODUCT((Price_Catalogue_Indexation!$O$5:$AS$5=Fichier_de_calcul!S$4)*(Price_Catalogue_Indexation!$O$6:$AS$6=Fichier_de_calcul!$L466)*(Price_Catalogue_Indexation!$O$7:$AS$7=Fichier_de_calcul!$M466)*(Price_Catalogue_Indexation!$A$14:$A$219=Fichier_de_calcul!$O466)*(Price_Catalogue_Indexation!$C$14:$C$219=Fichier_de_calcul!$N466)*(Price_Catalogue_Indexation!$O$14:$AS$219)),0)</f>
        <v>247960.634</v>
      </c>
      <c r="T466" s="150"/>
      <c r="U466" s="149">
        <f>IF(E466="YES",'Autres_hypothèses'!$E$3,0)</f>
        <v>26225.58067</v>
      </c>
      <c r="V466" s="149">
        <f>IF(J466="YES",'Autres_hypothèses'!$E$4,0)</f>
        <v>75000</v>
      </c>
      <c r="W466" s="149"/>
      <c r="X466" s="151">
        <f>S466*Facture_pour_Orange!$K$142+Fichier_de_calcul!Q466*Facture_pour_Orange!$K$144+Fichier_de_calcul!U466*Facture_pour_Orange!$K$172</f>
        <v>-16480.24425</v>
      </c>
      <c r="Y466" s="152"/>
      <c r="Z466" s="151">
        <f t="shared" si="2"/>
        <v>636840.5346</v>
      </c>
      <c r="AA466" s="149">
        <f t="shared" si="3"/>
        <v>114631.2962</v>
      </c>
      <c r="AB466" s="149">
        <f t="shared" si="4"/>
        <v>751471.8308</v>
      </c>
      <c r="AC466" s="150"/>
      <c r="AD466" s="153"/>
      <c r="AE466" s="154"/>
      <c r="AF466" s="155">
        <v>43951.0</v>
      </c>
      <c r="AG466" s="155">
        <v>43948.0</v>
      </c>
      <c r="AH466" s="162">
        <f t="shared" si="32"/>
        <v>0.1</v>
      </c>
      <c r="AI466" s="155">
        <v>43951.0</v>
      </c>
      <c r="AJ466" s="155">
        <v>43948.0</v>
      </c>
      <c r="AK466" s="169">
        <f t="shared" si="31"/>
        <v>0.1</v>
      </c>
      <c r="AL466" s="155">
        <v>44040.0</v>
      </c>
      <c r="AM466" s="162">
        <f t="shared" si="28"/>
        <v>0.1</v>
      </c>
      <c r="AN466" s="155">
        <v>44043.0</v>
      </c>
      <c r="AO466" s="158"/>
      <c r="AP466" s="158"/>
      <c r="AQ466" s="158"/>
      <c r="AR466" s="152"/>
      <c r="AS466" s="152"/>
      <c r="AT466" s="152"/>
      <c r="AU466" s="152"/>
      <c r="AV466" s="152"/>
      <c r="AW466" s="152"/>
      <c r="AX466" s="152"/>
      <c r="AY466" s="152"/>
      <c r="AZ466" s="152"/>
      <c r="BA466" s="152"/>
      <c r="BB466" s="152"/>
      <c r="BC466" s="152"/>
      <c r="BD466" s="152"/>
      <c r="BE466" s="152"/>
      <c r="BF466" s="152"/>
      <c r="BG466" s="152"/>
      <c r="BH466" s="152"/>
      <c r="BI466" s="152"/>
      <c r="BJ466" s="152"/>
      <c r="BK466" s="152"/>
    </row>
    <row r="467" ht="10.5" customHeight="1">
      <c r="A467" s="144">
        <v>463.0</v>
      </c>
      <c r="B467" s="144" t="s">
        <v>1456</v>
      </c>
      <c r="C467" s="144" t="s">
        <v>1457</v>
      </c>
      <c r="D467" s="159" t="s">
        <v>1458</v>
      </c>
      <c r="E467" s="146" t="s">
        <v>0</v>
      </c>
      <c r="F467" s="147"/>
      <c r="G467" s="161" t="s">
        <v>137</v>
      </c>
      <c r="H467" s="149" t="s">
        <v>0</v>
      </c>
      <c r="I467" s="149" t="s">
        <v>138</v>
      </c>
      <c r="J467" s="149" t="s">
        <v>0</v>
      </c>
      <c r="K467" s="149" t="s">
        <v>111</v>
      </c>
      <c r="L467" s="149" t="s">
        <v>38</v>
      </c>
      <c r="M467" s="149" t="s">
        <v>42</v>
      </c>
      <c r="N467" s="149">
        <v>3500.0</v>
      </c>
      <c r="O467" s="149" t="s">
        <v>27</v>
      </c>
      <c r="P467" s="150"/>
      <c r="Q467" s="149">
        <f>IFERROR(SUMPRODUCT((Price_Catalogue_Indexation!$O$5:$AS$5=Fichier_de_calcul!Q$4)*(Price_Catalogue_Indexation!$O$6:$AS$6=Fichier_de_calcul!$L467)*(Price_Catalogue_Indexation!$O$7:$AS$7=Fichier_de_calcul!$M467)*(Price_Catalogue_Indexation!$A$14:$A$219=Fichier_de_calcul!$O467)*(Price_Catalogue_Indexation!$C$14:$C$219=Fichier_de_calcul!$N467)*(Price_Catalogue_Indexation!$O$14:$AS$219)),0)</f>
        <v>43056.18596</v>
      </c>
      <c r="R467" s="149">
        <f>IFERROR(SUMPRODUCT((Price_Catalogue_Indexation!$O$5:$AS$5=Fichier_de_calcul!R$4)*(Price_Catalogue_Indexation!$O$6:$AS$6=Fichier_de_calcul!$L467)*(Price_Catalogue_Indexation!$O$7:$AS$7=Fichier_de_calcul!$M467)*(Price_Catalogue_Indexation!$A$14:$A$219=Fichier_de_calcul!$O467)*(Price_Catalogue_Indexation!$C$14:$C$219=Fichier_de_calcul!$N467)*(Price_Catalogue_Indexation!$O$14:$AS$219)),0)</f>
        <v>259992.2136</v>
      </c>
      <c r="S467" s="149">
        <f>IFERROR(SUMPRODUCT((Price_Catalogue_Indexation!$O$5:$AS$5=Fichier_de_calcul!S$4)*(Price_Catalogue_Indexation!$O$6:$AS$6=Fichier_de_calcul!$L467)*(Price_Catalogue_Indexation!$O$7:$AS$7=Fichier_de_calcul!$M467)*(Price_Catalogue_Indexation!$A$14:$A$219=Fichier_de_calcul!$O467)*(Price_Catalogue_Indexation!$C$14:$C$219=Fichier_de_calcul!$N467)*(Price_Catalogue_Indexation!$O$14:$AS$219)),0)</f>
        <v>182873.6642</v>
      </c>
      <c r="T467" s="150"/>
      <c r="U467" s="149">
        <f>IF(E467="YES",'Autres_hypothèses'!$E$3,0)</f>
        <v>26225.58067</v>
      </c>
      <c r="V467" s="149">
        <f>IF(J467="YES",'Autres_hypothèses'!$E$4,0)</f>
        <v>75000</v>
      </c>
      <c r="W467" s="149"/>
      <c r="X467" s="151">
        <f>S467*Facture_pour_Orange!$K$142+Fichier_de_calcul!Q467*Facture_pour_Orange!$K$144+Fichier_de_calcul!U467*Facture_pour_Orange!$K$172</f>
        <v>-15685.08997</v>
      </c>
      <c r="Y467" s="152"/>
      <c r="Z467" s="151">
        <f t="shared" si="2"/>
        <v>571462.5545</v>
      </c>
      <c r="AA467" s="149">
        <f t="shared" si="3"/>
        <v>102863.2598</v>
      </c>
      <c r="AB467" s="149">
        <f t="shared" si="4"/>
        <v>674325.8143</v>
      </c>
      <c r="AC467" s="150"/>
      <c r="AD467" s="153"/>
      <c r="AE467" s="154"/>
      <c r="AF467" s="155">
        <v>43951.0</v>
      </c>
      <c r="AG467" s="155">
        <v>43947.0</v>
      </c>
      <c r="AH467" s="162">
        <f t="shared" si="32"/>
        <v>0.1333333333</v>
      </c>
      <c r="AI467" s="155">
        <v>43951.0</v>
      </c>
      <c r="AJ467" s="155">
        <v>43947.0</v>
      </c>
      <c r="AK467" s="169">
        <f t="shared" si="31"/>
        <v>0.1333333333</v>
      </c>
      <c r="AL467" s="155">
        <v>44001.0</v>
      </c>
      <c r="AM467" s="162">
        <f t="shared" si="28"/>
        <v>0.3666666667</v>
      </c>
      <c r="AN467" s="155">
        <v>44012.0</v>
      </c>
      <c r="AO467" s="158"/>
      <c r="AP467" s="158"/>
      <c r="AQ467" s="158"/>
      <c r="AR467" s="152"/>
      <c r="AS467" s="152"/>
      <c r="AT467" s="152"/>
      <c r="AU467" s="152"/>
      <c r="AV467" s="152"/>
      <c r="AW467" s="152"/>
      <c r="AX467" s="152"/>
      <c r="AY467" s="152"/>
      <c r="AZ467" s="152"/>
      <c r="BA467" s="152"/>
      <c r="BB467" s="152"/>
      <c r="BC467" s="152"/>
      <c r="BD467" s="152"/>
      <c r="BE467" s="152"/>
      <c r="BF467" s="152"/>
      <c r="BG467" s="152"/>
      <c r="BH467" s="152"/>
      <c r="BI467" s="152"/>
      <c r="BJ467" s="152"/>
      <c r="BK467" s="152"/>
    </row>
    <row r="468" ht="10.5" customHeight="1">
      <c r="A468" s="144">
        <v>464.0</v>
      </c>
      <c r="B468" s="144" t="s">
        <v>1459</v>
      </c>
      <c r="C468" s="144" t="s">
        <v>1460</v>
      </c>
      <c r="D468" s="145" t="s">
        <v>1461</v>
      </c>
      <c r="E468" s="146" t="s">
        <v>0</v>
      </c>
      <c r="F468" s="147"/>
      <c r="G468" s="149" t="s">
        <v>1374</v>
      </c>
      <c r="H468" s="149" t="s">
        <v>0</v>
      </c>
      <c r="I468" s="149" t="s">
        <v>138</v>
      </c>
      <c r="J468" s="149" t="s">
        <v>0</v>
      </c>
      <c r="K468" s="149" t="s">
        <v>111</v>
      </c>
      <c r="L468" s="149" t="s">
        <v>38</v>
      </c>
      <c r="M468" s="149" t="s">
        <v>42</v>
      </c>
      <c r="N468" s="149">
        <v>6000.0</v>
      </c>
      <c r="O468" s="149" t="s">
        <v>30</v>
      </c>
      <c r="P468" s="150"/>
      <c r="Q468" s="149">
        <f>IFERROR(SUMPRODUCT((Price_Catalogue_Indexation!$O$5:$AS$5=Fichier_de_calcul!Q$4)*(Price_Catalogue_Indexation!$O$6:$AS$6=Fichier_de_calcul!$L468)*(Price_Catalogue_Indexation!$O$7:$AS$7=Fichier_de_calcul!$M468)*(Price_Catalogue_Indexation!$A$14:$A$219=Fichier_de_calcul!$O468)*(Price_Catalogue_Indexation!$C$14:$C$219=Fichier_de_calcul!$N468)*(Price_Catalogue_Indexation!$O$14:$AS$219)),0)</f>
        <v>44346.05464</v>
      </c>
      <c r="R468" s="149">
        <f>IFERROR(SUMPRODUCT((Price_Catalogue_Indexation!$O$5:$AS$5=Fichier_de_calcul!R$4)*(Price_Catalogue_Indexation!$O$6:$AS$6=Fichier_de_calcul!$L468)*(Price_Catalogue_Indexation!$O$7:$AS$7=Fichier_de_calcul!$M468)*(Price_Catalogue_Indexation!$A$14:$A$219=Fichier_de_calcul!$O468)*(Price_Catalogue_Indexation!$C$14:$C$219=Fichier_de_calcul!$N468)*(Price_Catalogue_Indexation!$O$14:$AS$219)),0)</f>
        <v>433184.2689</v>
      </c>
      <c r="S468" s="149">
        <f>IFERROR(SUMPRODUCT((Price_Catalogue_Indexation!$O$5:$AS$5=Fichier_de_calcul!S$4)*(Price_Catalogue_Indexation!$O$6:$AS$6=Fichier_de_calcul!$L468)*(Price_Catalogue_Indexation!$O$7:$AS$7=Fichier_de_calcul!$M468)*(Price_Catalogue_Indexation!$A$14:$A$219=Fichier_de_calcul!$O468)*(Price_Catalogue_Indexation!$C$14:$C$219=Fichier_de_calcul!$N468)*(Price_Catalogue_Indexation!$O$14:$AS$219)),0)</f>
        <v>301393.4857</v>
      </c>
      <c r="T468" s="150"/>
      <c r="U468" s="149">
        <f>IF(E468="YES",'Autres_hypothèses'!$E$3,0)</f>
        <v>26225.58067</v>
      </c>
      <c r="V468" s="149">
        <f>IF(J468="YES",'Autres_hypothèses'!$E$4,0)</f>
        <v>75000</v>
      </c>
      <c r="W468" s="149"/>
      <c r="X468" s="151">
        <f>S468*Facture_pour_Orange!$K$142+Fichier_de_calcul!Q468*Facture_pour_Orange!$K$144+Fichier_de_calcul!U468*Facture_pour_Orange!$K$172</f>
        <v>-17128.26192</v>
      </c>
      <c r="Y468" s="152"/>
      <c r="Z468" s="151">
        <f t="shared" si="2"/>
        <v>863021.128</v>
      </c>
      <c r="AA468" s="149">
        <f t="shared" si="3"/>
        <v>155343.803</v>
      </c>
      <c r="AB468" s="149">
        <f t="shared" si="4"/>
        <v>1018364.931</v>
      </c>
      <c r="AC468" s="150"/>
      <c r="AD468" s="153"/>
      <c r="AE468" s="154"/>
      <c r="AF468" s="155">
        <v>43982.0</v>
      </c>
      <c r="AG468" s="155">
        <v>43955.0</v>
      </c>
      <c r="AH468" s="162">
        <f t="shared" si="32"/>
        <v>0.9</v>
      </c>
      <c r="AI468" s="155">
        <v>43982.0</v>
      </c>
      <c r="AJ468" s="155">
        <v>43967.0</v>
      </c>
      <c r="AK468" s="169">
        <f t="shared" si="31"/>
        <v>0.5</v>
      </c>
      <c r="AL468" s="155">
        <v>44001.0</v>
      </c>
      <c r="AM468" s="162">
        <f t="shared" si="28"/>
        <v>0.3666666667</v>
      </c>
      <c r="AN468" s="155">
        <v>44012.0</v>
      </c>
      <c r="AO468" s="158"/>
      <c r="AP468" s="158"/>
      <c r="AQ468" s="158"/>
      <c r="AR468" s="152"/>
      <c r="AS468" s="152"/>
      <c r="AT468" s="152"/>
      <c r="AU468" s="152"/>
      <c r="AV468" s="152"/>
      <c r="AW468" s="152"/>
      <c r="AX468" s="152"/>
      <c r="AY468" s="152"/>
      <c r="AZ468" s="152"/>
      <c r="BA468" s="152"/>
      <c r="BB468" s="152"/>
      <c r="BC468" s="152"/>
      <c r="BD468" s="152"/>
      <c r="BE468" s="152"/>
      <c r="BF468" s="152"/>
      <c r="BG468" s="152"/>
      <c r="BH468" s="152"/>
      <c r="BI468" s="152"/>
      <c r="BJ468" s="152"/>
      <c r="BK468" s="152"/>
    </row>
    <row r="469" ht="10.5" customHeight="1">
      <c r="A469" s="144">
        <v>465.0</v>
      </c>
      <c r="B469" s="144" t="s">
        <v>1462</v>
      </c>
      <c r="C469" s="144" t="s">
        <v>1463</v>
      </c>
      <c r="D469" s="159" t="s">
        <v>1464</v>
      </c>
      <c r="E469" s="146" t="s">
        <v>0</v>
      </c>
      <c r="F469" s="147"/>
      <c r="G469" s="149" t="s">
        <v>1374</v>
      </c>
      <c r="H469" s="149" t="s">
        <v>0</v>
      </c>
      <c r="I469" s="149" t="s">
        <v>138</v>
      </c>
      <c r="J469" s="149" t="s">
        <v>0</v>
      </c>
      <c r="K469" s="149" t="s">
        <v>111</v>
      </c>
      <c r="L469" s="149" t="s">
        <v>38</v>
      </c>
      <c r="M469" s="149" t="s">
        <v>42</v>
      </c>
      <c r="N469" s="149">
        <v>6000.0</v>
      </c>
      <c r="O469" s="149" t="s">
        <v>30</v>
      </c>
      <c r="P469" s="150"/>
      <c r="Q469" s="149">
        <f>IFERROR(SUMPRODUCT((Price_Catalogue_Indexation!$O$5:$AS$5=Fichier_de_calcul!Q$4)*(Price_Catalogue_Indexation!$O$6:$AS$6=Fichier_de_calcul!$L469)*(Price_Catalogue_Indexation!$O$7:$AS$7=Fichier_de_calcul!$M469)*(Price_Catalogue_Indexation!$A$14:$A$219=Fichier_de_calcul!$O469)*(Price_Catalogue_Indexation!$C$14:$C$219=Fichier_de_calcul!$N469)*(Price_Catalogue_Indexation!$O$14:$AS$219)),0)</f>
        <v>44346.05464</v>
      </c>
      <c r="R469" s="149">
        <f>IFERROR(SUMPRODUCT((Price_Catalogue_Indexation!$O$5:$AS$5=Fichier_de_calcul!R$4)*(Price_Catalogue_Indexation!$O$6:$AS$6=Fichier_de_calcul!$L469)*(Price_Catalogue_Indexation!$O$7:$AS$7=Fichier_de_calcul!$M469)*(Price_Catalogue_Indexation!$A$14:$A$219=Fichier_de_calcul!$O469)*(Price_Catalogue_Indexation!$C$14:$C$219=Fichier_de_calcul!$N469)*(Price_Catalogue_Indexation!$O$14:$AS$219)),0)</f>
        <v>433184.2689</v>
      </c>
      <c r="S469" s="149">
        <f>IFERROR(SUMPRODUCT((Price_Catalogue_Indexation!$O$5:$AS$5=Fichier_de_calcul!S$4)*(Price_Catalogue_Indexation!$O$6:$AS$6=Fichier_de_calcul!$L469)*(Price_Catalogue_Indexation!$O$7:$AS$7=Fichier_de_calcul!$M469)*(Price_Catalogue_Indexation!$A$14:$A$219=Fichier_de_calcul!$O469)*(Price_Catalogue_Indexation!$C$14:$C$219=Fichier_de_calcul!$N469)*(Price_Catalogue_Indexation!$O$14:$AS$219)),0)</f>
        <v>301393.4857</v>
      </c>
      <c r="T469" s="150"/>
      <c r="U469" s="149">
        <f>IF(E469="YES",'Autres_hypothèses'!$E$3,0)</f>
        <v>26225.58067</v>
      </c>
      <c r="V469" s="149">
        <f>IF(J469="YES",'Autres_hypothèses'!$E$4,0)</f>
        <v>75000</v>
      </c>
      <c r="W469" s="149"/>
      <c r="X469" s="151">
        <f>S469*Facture_pour_Orange!$K$142+Fichier_de_calcul!Q469*Facture_pour_Orange!$K$144+Fichier_de_calcul!U469*Facture_pour_Orange!$K$172</f>
        <v>-17128.26192</v>
      </c>
      <c r="Y469" s="152"/>
      <c r="Z469" s="151">
        <f t="shared" si="2"/>
        <v>863021.128</v>
      </c>
      <c r="AA469" s="149">
        <f t="shared" si="3"/>
        <v>155343.803</v>
      </c>
      <c r="AB469" s="149">
        <f t="shared" si="4"/>
        <v>1018364.931</v>
      </c>
      <c r="AC469" s="150"/>
      <c r="AD469" s="153"/>
      <c r="AE469" s="154"/>
      <c r="AF469" s="155">
        <v>43982.0</v>
      </c>
      <c r="AG469" s="155">
        <v>43955.0</v>
      </c>
      <c r="AH469" s="162">
        <f t="shared" si="32"/>
        <v>0.9</v>
      </c>
      <c r="AI469" s="155">
        <v>44012.0</v>
      </c>
      <c r="AJ469" s="155">
        <v>43992.0</v>
      </c>
      <c r="AK469" s="162">
        <f t="shared" si="31"/>
        <v>0.6666666667</v>
      </c>
      <c r="AL469" s="155">
        <v>44025.0</v>
      </c>
      <c r="AM469" s="162">
        <f t="shared" si="28"/>
        <v>0.6</v>
      </c>
      <c r="AN469" s="155">
        <v>44043.0</v>
      </c>
      <c r="AO469" s="158"/>
      <c r="AP469" s="158"/>
      <c r="AQ469" s="158"/>
      <c r="AR469" s="152"/>
      <c r="AS469" s="152"/>
      <c r="AT469" s="152"/>
      <c r="AU469" s="152"/>
      <c r="AV469" s="152"/>
      <c r="AW469" s="152"/>
      <c r="AX469" s="152"/>
      <c r="AY469" s="152"/>
      <c r="AZ469" s="152"/>
      <c r="BA469" s="152"/>
      <c r="BB469" s="152"/>
      <c r="BC469" s="152"/>
      <c r="BD469" s="152"/>
      <c r="BE469" s="152"/>
      <c r="BF469" s="152"/>
      <c r="BG469" s="152"/>
      <c r="BH469" s="152"/>
      <c r="BI469" s="152"/>
      <c r="BJ469" s="152"/>
      <c r="BK469" s="152"/>
    </row>
    <row r="470" ht="10.5" customHeight="1">
      <c r="A470" s="144">
        <v>466.0</v>
      </c>
      <c r="B470" s="144" t="s">
        <v>1465</v>
      </c>
      <c r="C470" s="144" t="s">
        <v>1466</v>
      </c>
      <c r="D470" s="159" t="s">
        <v>1467</v>
      </c>
      <c r="E470" s="146" t="s">
        <v>0</v>
      </c>
      <c r="F470" s="147"/>
      <c r="G470" s="149" t="s">
        <v>1374</v>
      </c>
      <c r="H470" s="149" t="s">
        <v>0</v>
      </c>
      <c r="I470" s="149" t="s">
        <v>138</v>
      </c>
      <c r="J470" s="149" t="s">
        <v>0</v>
      </c>
      <c r="K470" s="149" t="s">
        <v>111</v>
      </c>
      <c r="L470" s="149" t="s">
        <v>38</v>
      </c>
      <c r="M470" s="149" t="s">
        <v>42</v>
      </c>
      <c r="N470" s="149">
        <v>6000.0</v>
      </c>
      <c r="O470" s="149" t="s">
        <v>27</v>
      </c>
      <c r="P470" s="150"/>
      <c r="Q470" s="149">
        <f>IFERROR(SUMPRODUCT((Price_Catalogue_Indexation!$O$5:$AS$5=Fichier_de_calcul!Q$4)*(Price_Catalogue_Indexation!$O$6:$AS$6=Fichier_de_calcul!$L470)*(Price_Catalogue_Indexation!$O$7:$AS$7=Fichier_de_calcul!$M470)*(Price_Catalogue_Indexation!$A$14:$A$219=Fichier_de_calcul!$O470)*(Price_Catalogue_Indexation!$C$14:$C$219=Fichier_de_calcul!$N470)*(Price_Catalogue_Indexation!$O$14:$AS$219)),0)</f>
        <v>43567.79597</v>
      </c>
      <c r="R470" s="149">
        <f>IFERROR(SUMPRODUCT((Price_Catalogue_Indexation!$O$5:$AS$5=Fichier_de_calcul!R$4)*(Price_Catalogue_Indexation!$O$6:$AS$6=Fichier_de_calcul!$L470)*(Price_Catalogue_Indexation!$O$7:$AS$7=Fichier_de_calcul!$M470)*(Price_Catalogue_Indexation!$A$14:$A$219=Fichier_de_calcul!$O470)*(Price_Catalogue_Indexation!$C$14:$C$219=Fichier_de_calcul!$N470)*(Price_Catalogue_Indexation!$O$14:$AS$219)),0)</f>
        <v>432736.9163</v>
      </c>
      <c r="S470" s="149">
        <f>IFERROR(SUMPRODUCT((Price_Catalogue_Indexation!$O$5:$AS$5=Fichier_de_calcul!S$4)*(Price_Catalogue_Indexation!$O$6:$AS$6=Fichier_de_calcul!$L470)*(Price_Catalogue_Indexation!$O$7:$AS$7=Fichier_de_calcul!$M470)*(Price_Catalogue_Indexation!$A$14:$A$219=Fichier_de_calcul!$O470)*(Price_Catalogue_Indexation!$C$14:$C$219=Fichier_de_calcul!$N470)*(Price_Catalogue_Indexation!$O$14:$AS$219)),0)</f>
        <v>231043.7356</v>
      </c>
      <c r="T470" s="150"/>
      <c r="U470" s="149">
        <f>IF(E470="YES",'Autres_hypothèses'!$E$3,0)</f>
        <v>26225.58067</v>
      </c>
      <c r="V470" s="149">
        <f>IF(J470="YES",'Autres_hypothèses'!$E$4,0)</f>
        <v>75000</v>
      </c>
      <c r="W470" s="149"/>
      <c r="X470" s="151">
        <f>S470*Facture_pour_Orange!$K$142+Fichier_de_calcul!Q470*Facture_pour_Orange!$K$144+Fichier_de_calcul!U470*Facture_pour_Orange!$K$172</f>
        <v>-16269.11268</v>
      </c>
      <c r="Y470" s="152"/>
      <c r="Z470" s="151">
        <f t="shared" si="2"/>
        <v>792304.9158</v>
      </c>
      <c r="AA470" s="149">
        <f t="shared" si="3"/>
        <v>142614.8848</v>
      </c>
      <c r="AB470" s="149">
        <f t="shared" si="4"/>
        <v>934919.8006</v>
      </c>
      <c r="AC470" s="150"/>
      <c r="AD470" s="153"/>
      <c r="AE470" s="154"/>
      <c r="AF470" s="155">
        <v>43982.0</v>
      </c>
      <c r="AG470" s="155">
        <v>43955.0</v>
      </c>
      <c r="AH470" s="162">
        <f t="shared" si="32"/>
        <v>0.9</v>
      </c>
      <c r="AI470" s="155">
        <v>44012.0</v>
      </c>
      <c r="AJ470" s="155">
        <v>43994.0</v>
      </c>
      <c r="AK470" s="162">
        <f t="shared" si="31"/>
        <v>0.6</v>
      </c>
      <c r="AL470" s="155">
        <v>44040.0</v>
      </c>
      <c r="AM470" s="162">
        <f t="shared" si="28"/>
        <v>0.1</v>
      </c>
      <c r="AN470" s="155">
        <v>44043.0</v>
      </c>
      <c r="AO470" s="158"/>
      <c r="AP470" s="158"/>
      <c r="AQ470" s="158"/>
      <c r="AR470" s="152"/>
      <c r="AS470" s="152"/>
      <c r="AT470" s="152"/>
      <c r="AU470" s="152"/>
      <c r="AV470" s="152"/>
      <c r="AW470" s="152"/>
      <c r="AX470" s="152"/>
      <c r="AY470" s="152"/>
      <c r="AZ470" s="152"/>
      <c r="BA470" s="152"/>
      <c r="BB470" s="152"/>
      <c r="BC470" s="152"/>
      <c r="BD470" s="152"/>
      <c r="BE470" s="152"/>
      <c r="BF470" s="152"/>
      <c r="BG470" s="152"/>
      <c r="BH470" s="152"/>
      <c r="BI470" s="152"/>
      <c r="BJ470" s="152"/>
      <c r="BK470" s="152"/>
    </row>
    <row r="471" ht="10.5" customHeight="1">
      <c r="A471" s="144">
        <v>467.0</v>
      </c>
      <c r="B471" s="144" t="s">
        <v>1468</v>
      </c>
      <c r="C471" s="144" t="s">
        <v>1469</v>
      </c>
      <c r="D471" s="145" t="s">
        <v>1470</v>
      </c>
      <c r="E471" s="146" t="s">
        <v>0</v>
      </c>
      <c r="F471" s="147"/>
      <c r="G471" s="149" t="s">
        <v>1374</v>
      </c>
      <c r="H471" s="149" t="s">
        <v>0</v>
      </c>
      <c r="I471" s="149" t="s">
        <v>138</v>
      </c>
      <c r="J471" s="149" t="s">
        <v>0</v>
      </c>
      <c r="K471" s="149" t="s">
        <v>111</v>
      </c>
      <c r="L471" s="149" t="s">
        <v>38</v>
      </c>
      <c r="M471" s="149" t="s">
        <v>42</v>
      </c>
      <c r="N471" s="149">
        <v>6000.0</v>
      </c>
      <c r="O471" s="149" t="s">
        <v>30</v>
      </c>
      <c r="P471" s="150"/>
      <c r="Q471" s="149">
        <f>IFERROR(SUMPRODUCT((Price_Catalogue_Indexation!$O$5:$AS$5=Fichier_de_calcul!Q$4)*(Price_Catalogue_Indexation!$O$6:$AS$6=Fichier_de_calcul!$L471)*(Price_Catalogue_Indexation!$O$7:$AS$7=Fichier_de_calcul!$M471)*(Price_Catalogue_Indexation!$A$14:$A$219=Fichier_de_calcul!$O471)*(Price_Catalogue_Indexation!$C$14:$C$219=Fichier_de_calcul!$N471)*(Price_Catalogue_Indexation!$O$14:$AS$219)),0)</f>
        <v>44346.05464</v>
      </c>
      <c r="R471" s="149">
        <f>IFERROR(SUMPRODUCT((Price_Catalogue_Indexation!$O$5:$AS$5=Fichier_de_calcul!R$4)*(Price_Catalogue_Indexation!$O$6:$AS$6=Fichier_de_calcul!$L471)*(Price_Catalogue_Indexation!$O$7:$AS$7=Fichier_de_calcul!$M471)*(Price_Catalogue_Indexation!$A$14:$A$219=Fichier_de_calcul!$O471)*(Price_Catalogue_Indexation!$C$14:$C$219=Fichier_de_calcul!$N471)*(Price_Catalogue_Indexation!$O$14:$AS$219)),0)</f>
        <v>433184.2689</v>
      </c>
      <c r="S471" s="149">
        <f>IFERROR(SUMPRODUCT((Price_Catalogue_Indexation!$O$5:$AS$5=Fichier_de_calcul!S$4)*(Price_Catalogue_Indexation!$O$6:$AS$6=Fichier_de_calcul!$L471)*(Price_Catalogue_Indexation!$O$7:$AS$7=Fichier_de_calcul!$M471)*(Price_Catalogue_Indexation!$A$14:$A$219=Fichier_de_calcul!$O471)*(Price_Catalogue_Indexation!$C$14:$C$219=Fichier_de_calcul!$N471)*(Price_Catalogue_Indexation!$O$14:$AS$219)),0)</f>
        <v>301393.4857</v>
      </c>
      <c r="T471" s="150"/>
      <c r="U471" s="149">
        <f>IF(E471="YES",'Autres_hypothèses'!$E$3,0)</f>
        <v>26225.58067</v>
      </c>
      <c r="V471" s="149">
        <f>IF(J471="YES",'Autres_hypothèses'!$E$4,0)</f>
        <v>75000</v>
      </c>
      <c r="W471" s="149"/>
      <c r="X471" s="151">
        <f>S471*Facture_pour_Orange!$K$142+Fichier_de_calcul!Q471*Facture_pour_Orange!$K$144+Fichier_de_calcul!U471*Facture_pour_Orange!$K$172</f>
        <v>-17128.26192</v>
      </c>
      <c r="Y471" s="152"/>
      <c r="Z471" s="151">
        <f t="shared" si="2"/>
        <v>863021.128</v>
      </c>
      <c r="AA471" s="149">
        <f t="shared" si="3"/>
        <v>155343.803</v>
      </c>
      <c r="AB471" s="149">
        <f t="shared" si="4"/>
        <v>1018364.931</v>
      </c>
      <c r="AC471" s="150"/>
      <c r="AD471" s="153"/>
      <c r="AE471" s="154"/>
      <c r="AF471" s="155">
        <v>43982.0</v>
      </c>
      <c r="AG471" s="155">
        <v>43955.0</v>
      </c>
      <c r="AH471" s="162">
        <f t="shared" si="32"/>
        <v>0.9</v>
      </c>
      <c r="AI471" s="155">
        <v>44043.0</v>
      </c>
      <c r="AJ471" s="155">
        <v>44023.0</v>
      </c>
      <c r="AK471" s="162">
        <f t="shared" si="31"/>
        <v>0.6666666667</v>
      </c>
      <c r="AL471" s="155">
        <v>44040.0</v>
      </c>
      <c r="AM471" s="162">
        <f t="shared" si="28"/>
        <v>0.1</v>
      </c>
      <c r="AN471" s="155">
        <v>44043.0</v>
      </c>
      <c r="AO471" s="158"/>
      <c r="AP471" s="158"/>
      <c r="AQ471" s="158"/>
      <c r="AR471" s="152"/>
      <c r="AS471" s="152"/>
      <c r="AT471" s="152"/>
      <c r="AU471" s="152"/>
      <c r="AV471" s="152"/>
      <c r="AW471" s="152"/>
      <c r="AX471" s="152"/>
      <c r="AY471" s="152"/>
      <c r="AZ471" s="152"/>
      <c r="BA471" s="152"/>
      <c r="BB471" s="152"/>
      <c r="BC471" s="152"/>
      <c r="BD471" s="152"/>
      <c r="BE471" s="152"/>
      <c r="BF471" s="152"/>
      <c r="BG471" s="152"/>
      <c r="BH471" s="152"/>
      <c r="BI471" s="152"/>
      <c r="BJ471" s="152"/>
      <c r="BK471" s="152"/>
    </row>
    <row r="472" ht="10.5" customHeight="1">
      <c r="A472" s="144">
        <v>468.0</v>
      </c>
      <c r="B472" s="144" t="s">
        <v>1471</v>
      </c>
      <c r="C472" s="144" t="s">
        <v>1472</v>
      </c>
      <c r="D472" s="159" t="s">
        <v>1473</v>
      </c>
      <c r="E472" s="146" t="s">
        <v>0</v>
      </c>
      <c r="F472" s="147"/>
      <c r="G472" s="149" t="s">
        <v>1374</v>
      </c>
      <c r="H472" s="149" t="s">
        <v>0</v>
      </c>
      <c r="I472" s="149" t="s">
        <v>138</v>
      </c>
      <c r="J472" s="149" t="s">
        <v>0</v>
      </c>
      <c r="K472" s="149" t="s">
        <v>111</v>
      </c>
      <c r="L472" s="149" t="s">
        <v>38</v>
      </c>
      <c r="M472" s="149" t="s">
        <v>42</v>
      </c>
      <c r="N472" s="149">
        <v>6000.0</v>
      </c>
      <c r="O472" s="149" t="s">
        <v>27</v>
      </c>
      <c r="P472" s="150"/>
      <c r="Q472" s="149">
        <f>IFERROR(SUMPRODUCT((Price_Catalogue_Indexation!$O$5:$AS$5=Fichier_de_calcul!Q$4)*(Price_Catalogue_Indexation!$O$6:$AS$6=Fichier_de_calcul!$L472)*(Price_Catalogue_Indexation!$O$7:$AS$7=Fichier_de_calcul!$M472)*(Price_Catalogue_Indexation!$A$14:$A$219=Fichier_de_calcul!$O472)*(Price_Catalogue_Indexation!$C$14:$C$219=Fichier_de_calcul!$N472)*(Price_Catalogue_Indexation!$O$14:$AS$219)),0)</f>
        <v>43567.79597</v>
      </c>
      <c r="R472" s="149">
        <f>IFERROR(SUMPRODUCT((Price_Catalogue_Indexation!$O$5:$AS$5=Fichier_de_calcul!R$4)*(Price_Catalogue_Indexation!$O$6:$AS$6=Fichier_de_calcul!$L472)*(Price_Catalogue_Indexation!$O$7:$AS$7=Fichier_de_calcul!$M472)*(Price_Catalogue_Indexation!$A$14:$A$219=Fichier_de_calcul!$O472)*(Price_Catalogue_Indexation!$C$14:$C$219=Fichier_de_calcul!$N472)*(Price_Catalogue_Indexation!$O$14:$AS$219)),0)</f>
        <v>432736.9163</v>
      </c>
      <c r="S472" s="149">
        <f>IFERROR(SUMPRODUCT((Price_Catalogue_Indexation!$O$5:$AS$5=Fichier_de_calcul!S$4)*(Price_Catalogue_Indexation!$O$6:$AS$6=Fichier_de_calcul!$L472)*(Price_Catalogue_Indexation!$O$7:$AS$7=Fichier_de_calcul!$M472)*(Price_Catalogue_Indexation!$A$14:$A$219=Fichier_de_calcul!$O472)*(Price_Catalogue_Indexation!$C$14:$C$219=Fichier_de_calcul!$N472)*(Price_Catalogue_Indexation!$O$14:$AS$219)),0)</f>
        <v>231043.7356</v>
      </c>
      <c r="T472" s="150"/>
      <c r="U472" s="149">
        <f>IF(E472="YES",'Autres_hypothèses'!$E$3,0)</f>
        <v>26225.58067</v>
      </c>
      <c r="V472" s="149">
        <f>IF(J472="YES",'Autres_hypothèses'!$E$4,0)</f>
        <v>75000</v>
      </c>
      <c r="W472" s="149"/>
      <c r="X472" s="151">
        <f>S472*Facture_pour_Orange!$K$142+Fichier_de_calcul!Q472*Facture_pour_Orange!$K$144+Fichier_de_calcul!U472*Facture_pour_Orange!$K$172</f>
        <v>-16269.11268</v>
      </c>
      <c r="Y472" s="152"/>
      <c r="Z472" s="151">
        <f t="shared" si="2"/>
        <v>792304.9158</v>
      </c>
      <c r="AA472" s="149">
        <f t="shared" si="3"/>
        <v>142614.8848</v>
      </c>
      <c r="AB472" s="149">
        <f t="shared" si="4"/>
        <v>934919.8006</v>
      </c>
      <c r="AC472" s="150"/>
      <c r="AD472" s="153"/>
      <c r="AE472" s="154"/>
      <c r="AF472" s="155">
        <v>43982.0</v>
      </c>
      <c r="AG472" s="155">
        <v>43955.0</v>
      </c>
      <c r="AH472" s="162">
        <f t="shared" si="32"/>
        <v>0.9</v>
      </c>
      <c r="AI472" s="155">
        <v>44074.0</v>
      </c>
      <c r="AJ472" s="155">
        <v>44042.0</v>
      </c>
      <c r="AK472" s="162">
        <f t="shared" si="31"/>
        <v>1.066666667</v>
      </c>
      <c r="AL472" s="155">
        <v>44092.0</v>
      </c>
      <c r="AM472" s="162">
        <f t="shared" si="28"/>
        <v>0.4</v>
      </c>
      <c r="AN472" s="155">
        <v>44104.0</v>
      </c>
      <c r="AO472" s="158"/>
      <c r="AP472" s="158"/>
      <c r="AQ472" s="158"/>
      <c r="AR472" s="152"/>
      <c r="AS472" s="152"/>
      <c r="AT472" s="152"/>
      <c r="AU472" s="152"/>
      <c r="AV472" s="152"/>
      <c r="AW472" s="152"/>
      <c r="AX472" s="152"/>
      <c r="AY472" s="152"/>
      <c r="AZ472" s="152"/>
      <c r="BA472" s="152"/>
      <c r="BB472" s="152"/>
      <c r="BC472" s="152"/>
      <c r="BD472" s="152"/>
      <c r="BE472" s="152"/>
      <c r="BF472" s="152"/>
      <c r="BG472" s="152"/>
      <c r="BH472" s="152"/>
      <c r="BI472" s="152"/>
      <c r="BJ472" s="152"/>
      <c r="BK472" s="152"/>
    </row>
    <row r="473" ht="10.5" customHeight="1">
      <c r="A473" s="144">
        <v>469.0</v>
      </c>
      <c r="B473" s="144" t="s">
        <v>1474</v>
      </c>
      <c r="C473" s="144" t="s">
        <v>1475</v>
      </c>
      <c r="D473" s="159" t="s">
        <v>1476</v>
      </c>
      <c r="E473" s="146" t="s">
        <v>0</v>
      </c>
      <c r="F473" s="147"/>
      <c r="G473" s="149" t="s">
        <v>1374</v>
      </c>
      <c r="H473" s="149" t="s">
        <v>0</v>
      </c>
      <c r="I473" s="149" t="s">
        <v>138</v>
      </c>
      <c r="J473" s="149" t="s">
        <v>0</v>
      </c>
      <c r="K473" s="149" t="s">
        <v>111</v>
      </c>
      <c r="L473" s="149" t="s">
        <v>38</v>
      </c>
      <c r="M473" s="149" t="s">
        <v>42</v>
      </c>
      <c r="N473" s="149">
        <v>6000.0</v>
      </c>
      <c r="O473" s="149" t="s">
        <v>27</v>
      </c>
      <c r="P473" s="150"/>
      <c r="Q473" s="149">
        <f>IFERROR(SUMPRODUCT((Price_Catalogue_Indexation!$O$5:$AS$5=Fichier_de_calcul!Q$4)*(Price_Catalogue_Indexation!$O$6:$AS$6=Fichier_de_calcul!$L473)*(Price_Catalogue_Indexation!$O$7:$AS$7=Fichier_de_calcul!$M473)*(Price_Catalogue_Indexation!$A$14:$A$219=Fichier_de_calcul!$O473)*(Price_Catalogue_Indexation!$C$14:$C$219=Fichier_de_calcul!$N473)*(Price_Catalogue_Indexation!$O$14:$AS$219)),0)</f>
        <v>43567.79597</v>
      </c>
      <c r="R473" s="149">
        <f>IFERROR(SUMPRODUCT((Price_Catalogue_Indexation!$O$5:$AS$5=Fichier_de_calcul!R$4)*(Price_Catalogue_Indexation!$O$6:$AS$6=Fichier_de_calcul!$L473)*(Price_Catalogue_Indexation!$O$7:$AS$7=Fichier_de_calcul!$M473)*(Price_Catalogue_Indexation!$A$14:$A$219=Fichier_de_calcul!$O473)*(Price_Catalogue_Indexation!$C$14:$C$219=Fichier_de_calcul!$N473)*(Price_Catalogue_Indexation!$O$14:$AS$219)),0)</f>
        <v>432736.9163</v>
      </c>
      <c r="S473" s="149">
        <f>IFERROR(SUMPRODUCT((Price_Catalogue_Indexation!$O$5:$AS$5=Fichier_de_calcul!S$4)*(Price_Catalogue_Indexation!$O$6:$AS$6=Fichier_de_calcul!$L473)*(Price_Catalogue_Indexation!$O$7:$AS$7=Fichier_de_calcul!$M473)*(Price_Catalogue_Indexation!$A$14:$A$219=Fichier_de_calcul!$O473)*(Price_Catalogue_Indexation!$C$14:$C$219=Fichier_de_calcul!$N473)*(Price_Catalogue_Indexation!$O$14:$AS$219)),0)</f>
        <v>231043.7356</v>
      </c>
      <c r="T473" s="150"/>
      <c r="U473" s="149">
        <f>IF(E473="YES",'Autres_hypothèses'!$E$3,0)</f>
        <v>26225.58067</v>
      </c>
      <c r="V473" s="149">
        <f>IF(J473="YES",'Autres_hypothèses'!$E$4,0)</f>
        <v>75000</v>
      </c>
      <c r="W473" s="149"/>
      <c r="X473" s="151">
        <f>S473*Facture_pour_Orange!$K$142+Fichier_de_calcul!Q473*Facture_pour_Orange!$K$144+Fichier_de_calcul!U473*Facture_pour_Orange!$K$172</f>
        <v>-16269.11268</v>
      </c>
      <c r="Y473" s="152"/>
      <c r="Z473" s="151">
        <f t="shared" si="2"/>
        <v>792304.9158</v>
      </c>
      <c r="AA473" s="149">
        <f t="shared" si="3"/>
        <v>142614.8848</v>
      </c>
      <c r="AB473" s="149">
        <f t="shared" si="4"/>
        <v>934919.8006</v>
      </c>
      <c r="AC473" s="150"/>
      <c r="AD473" s="153"/>
      <c r="AE473" s="154"/>
      <c r="AF473" s="155">
        <v>43982.0</v>
      </c>
      <c r="AG473" s="155">
        <v>43955.0</v>
      </c>
      <c r="AH473" s="162">
        <f t="shared" si="32"/>
        <v>0.9</v>
      </c>
      <c r="AI473" s="155">
        <v>44012.0</v>
      </c>
      <c r="AJ473" s="155">
        <v>43991.0</v>
      </c>
      <c r="AK473" s="162">
        <f t="shared" si="31"/>
        <v>0.7</v>
      </c>
      <c r="AL473" s="155">
        <v>44040.0</v>
      </c>
      <c r="AM473" s="162">
        <f t="shared" si="28"/>
        <v>0.1</v>
      </c>
      <c r="AN473" s="155">
        <v>44043.0</v>
      </c>
      <c r="AO473" s="158"/>
      <c r="AP473" s="158"/>
      <c r="AQ473" s="158"/>
      <c r="AR473" s="152"/>
      <c r="AS473" s="152"/>
      <c r="AT473" s="152"/>
      <c r="AU473" s="152"/>
      <c r="AV473" s="152"/>
      <c r="AW473" s="152"/>
      <c r="AX473" s="152"/>
      <c r="AY473" s="152"/>
      <c r="AZ473" s="152"/>
      <c r="BA473" s="152"/>
      <c r="BB473" s="152"/>
      <c r="BC473" s="152"/>
      <c r="BD473" s="152"/>
      <c r="BE473" s="152"/>
      <c r="BF473" s="152"/>
      <c r="BG473" s="152"/>
      <c r="BH473" s="152"/>
      <c r="BI473" s="152"/>
      <c r="BJ473" s="152"/>
      <c r="BK473" s="152"/>
    </row>
    <row r="474" ht="10.5" customHeight="1">
      <c r="A474" s="144">
        <v>470.0</v>
      </c>
      <c r="B474" s="144" t="s">
        <v>1477</v>
      </c>
      <c r="C474" s="144" t="s">
        <v>1478</v>
      </c>
      <c r="D474" s="145" t="s">
        <v>1479</v>
      </c>
      <c r="E474" s="146" t="s">
        <v>0</v>
      </c>
      <c r="F474" s="147"/>
      <c r="G474" s="149" t="s">
        <v>1374</v>
      </c>
      <c r="H474" s="149" t="s">
        <v>0</v>
      </c>
      <c r="I474" s="149" t="s">
        <v>138</v>
      </c>
      <c r="J474" s="149" t="s">
        <v>0</v>
      </c>
      <c r="K474" s="149" t="s">
        <v>111</v>
      </c>
      <c r="L474" s="149" t="s">
        <v>38</v>
      </c>
      <c r="M474" s="149" t="s">
        <v>42</v>
      </c>
      <c r="N474" s="149">
        <v>6000.0</v>
      </c>
      <c r="O474" s="149" t="s">
        <v>27</v>
      </c>
      <c r="P474" s="150"/>
      <c r="Q474" s="149">
        <f>IFERROR(SUMPRODUCT((Price_Catalogue_Indexation!$O$5:$AS$5=Fichier_de_calcul!Q$4)*(Price_Catalogue_Indexation!$O$6:$AS$6=Fichier_de_calcul!$L474)*(Price_Catalogue_Indexation!$O$7:$AS$7=Fichier_de_calcul!$M474)*(Price_Catalogue_Indexation!$A$14:$A$219=Fichier_de_calcul!$O474)*(Price_Catalogue_Indexation!$C$14:$C$219=Fichier_de_calcul!$N474)*(Price_Catalogue_Indexation!$O$14:$AS$219)),0)</f>
        <v>43567.79597</v>
      </c>
      <c r="R474" s="149">
        <f>IFERROR(SUMPRODUCT((Price_Catalogue_Indexation!$O$5:$AS$5=Fichier_de_calcul!R$4)*(Price_Catalogue_Indexation!$O$6:$AS$6=Fichier_de_calcul!$L474)*(Price_Catalogue_Indexation!$O$7:$AS$7=Fichier_de_calcul!$M474)*(Price_Catalogue_Indexation!$A$14:$A$219=Fichier_de_calcul!$O474)*(Price_Catalogue_Indexation!$C$14:$C$219=Fichier_de_calcul!$N474)*(Price_Catalogue_Indexation!$O$14:$AS$219)),0)</f>
        <v>432736.9163</v>
      </c>
      <c r="S474" s="149">
        <f>IFERROR(SUMPRODUCT((Price_Catalogue_Indexation!$O$5:$AS$5=Fichier_de_calcul!S$4)*(Price_Catalogue_Indexation!$O$6:$AS$6=Fichier_de_calcul!$L474)*(Price_Catalogue_Indexation!$O$7:$AS$7=Fichier_de_calcul!$M474)*(Price_Catalogue_Indexation!$A$14:$A$219=Fichier_de_calcul!$O474)*(Price_Catalogue_Indexation!$C$14:$C$219=Fichier_de_calcul!$N474)*(Price_Catalogue_Indexation!$O$14:$AS$219)),0)</f>
        <v>231043.7356</v>
      </c>
      <c r="T474" s="150"/>
      <c r="U474" s="149">
        <f>IF(E474="YES",'Autres_hypothèses'!$E$3,0)</f>
        <v>26225.58067</v>
      </c>
      <c r="V474" s="149">
        <f>IF(J474="YES",'Autres_hypothèses'!$E$4,0)</f>
        <v>75000</v>
      </c>
      <c r="W474" s="149"/>
      <c r="X474" s="151">
        <f>S474*Facture_pour_Orange!$K$142+Fichier_de_calcul!Q474*Facture_pour_Orange!$K$144+Fichier_de_calcul!U474*Facture_pour_Orange!$K$172</f>
        <v>-16269.11268</v>
      </c>
      <c r="Y474" s="152"/>
      <c r="Z474" s="151">
        <f t="shared" si="2"/>
        <v>792304.9158</v>
      </c>
      <c r="AA474" s="149">
        <f t="shared" si="3"/>
        <v>142614.8848</v>
      </c>
      <c r="AB474" s="149">
        <f t="shared" si="4"/>
        <v>934919.8006</v>
      </c>
      <c r="AC474" s="150"/>
      <c r="AD474" s="153"/>
      <c r="AE474" s="154"/>
      <c r="AF474" s="155">
        <v>43982.0</v>
      </c>
      <c r="AG474" s="155">
        <v>43955.0</v>
      </c>
      <c r="AH474" s="162">
        <f t="shared" si="32"/>
        <v>0.9</v>
      </c>
      <c r="AI474" s="155">
        <v>44043.0</v>
      </c>
      <c r="AJ474" s="155">
        <v>44023.0</v>
      </c>
      <c r="AK474" s="162">
        <f t="shared" si="31"/>
        <v>0.6666666667</v>
      </c>
      <c r="AL474" s="155"/>
      <c r="AM474" s="162"/>
      <c r="AN474" s="155"/>
      <c r="AO474" s="158"/>
      <c r="AP474" s="158"/>
      <c r="AQ474" s="158"/>
      <c r="AR474" s="152"/>
      <c r="AS474" s="152"/>
      <c r="AT474" s="152"/>
      <c r="AU474" s="152"/>
      <c r="AV474" s="152"/>
      <c r="AW474" s="152"/>
      <c r="AX474" s="152"/>
      <c r="AY474" s="152"/>
      <c r="AZ474" s="152"/>
      <c r="BA474" s="152"/>
      <c r="BB474" s="152"/>
      <c r="BC474" s="152"/>
      <c r="BD474" s="152"/>
      <c r="BE474" s="152"/>
      <c r="BF474" s="152"/>
      <c r="BG474" s="152"/>
      <c r="BH474" s="152"/>
      <c r="BI474" s="152"/>
      <c r="BJ474" s="152"/>
      <c r="BK474" s="152"/>
    </row>
    <row r="475" ht="10.5" customHeight="1">
      <c r="A475" s="144">
        <v>471.0</v>
      </c>
      <c r="B475" s="144" t="s">
        <v>1480</v>
      </c>
      <c r="C475" s="144" t="s">
        <v>1481</v>
      </c>
      <c r="D475" s="163" t="s">
        <v>1482</v>
      </c>
      <c r="E475" s="146" t="s">
        <v>0</v>
      </c>
      <c r="F475" s="147"/>
      <c r="G475" s="149" t="s">
        <v>1374</v>
      </c>
      <c r="H475" s="149" t="s">
        <v>0</v>
      </c>
      <c r="I475" s="149" t="s">
        <v>138</v>
      </c>
      <c r="J475" s="149" t="s">
        <v>0</v>
      </c>
      <c r="K475" s="149" t="s">
        <v>111</v>
      </c>
      <c r="L475" s="149" t="s">
        <v>38</v>
      </c>
      <c r="M475" s="149" t="s">
        <v>42</v>
      </c>
      <c r="N475" s="149">
        <v>6000.0</v>
      </c>
      <c r="O475" s="149" t="s">
        <v>30</v>
      </c>
      <c r="P475" s="150"/>
      <c r="Q475" s="149">
        <f>IFERROR(SUMPRODUCT((Price_Catalogue_Indexation!$O$5:$AS$5=Fichier_de_calcul!Q$4)*(Price_Catalogue_Indexation!$O$6:$AS$6=Fichier_de_calcul!$L475)*(Price_Catalogue_Indexation!$O$7:$AS$7=Fichier_de_calcul!$M475)*(Price_Catalogue_Indexation!$A$14:$A$219=Fichier_de_calcul!$O475)*(Price_Catalogue_Indexation!$C$14:$C$219=Fichier_de_calcul!$N475)*(Price_Catalogue_Indexation!$O$14:$AS$219)),0)</f>
        <v>44346.05464</v>
      </c>
      <c r="R475" s="149">
        <f>IFERROR(SUMPRODUCT((Price_Catalogue_Indexation!$O$5:$AS$5=Fichier_de_calcul!R$4)*(Price_Catalogue_Indexation!$O$6:$AS$6=Fichier_de_calcul!$L475)*(Price_Catalogue_Indexation!$O$7:$AS$7=Fichier_de_calcul!$M475)*(Price_Catalogue_Indexation!$A$14:$A$219=Fichier_de_calcul!$O475)*(Price_Catalogue_Indexation!$C$14:$C$219=Fichier_de_calcul!$N475)*(Price_Catalogue_Indexation!$O$14:$AS$219)),0)</f>
        <v>433184.2689</v>
      </c>
      <c r="S475" s="149">
        <f>IFERROR(SUMPRODUCT((Price_Catalogue_Indexation!$O$5:$AS$5=Fichier_de_calcul!S$4)*(Price_Catalogue_Indexation!$O$6:$AS$6=Fichier_de_calcul!$L475)*(Price_Catalogue_Indexation!$O$7:$AS$7=Fichier_de_calcul!$M475)*(Price_Catalogue_Indexation!$A$14:$A$219=Fichier_de_calcul!$O475)*(Price_Catalogue_Indexation!$C$14:$C$219=Fichier_de_calcul!$N475)*(Price_Catalogue_Indexation!$O$14:$AS$219)),0)</f>
        <v>301393.4857</v>
      </c>
      <c r="T475" s="150"/>
      <c r="U475" s="149">
        <f>IF(E475="YES",'Autres_hypothèses'!$E$3,0)</f>
        <v>26225.58067</v>
      </c>
      <c r="V475" s="149">
        <f>IF(J475="YES",'Autres_hypothèses'!$E$4,0)</f>
        <v>75000</v>
      </c>
      <c r="W475" s="149"/>
      <c r="X475" s="151">
        <f>S475*Facture_pour_Orange!$K$142+Fichier_de_calcul!Q475*Facture_pour_Orange!$K$144+Fichier_de_calcul!U475*Facture_pour_Orange!$K$172</f>
        <v>-17128.26192</v>
      </c>
      <c r="Y475" s="152"/>
      <c r="Z475" s="151">
        <f t="shared" si="2"/>
        <v>863021.128</v>
      </c>
      <c r="AA475" s="149">
        <f t="shared" si="3"/>
        <v>155343.803</v>
      </c>
      <c r="AB475" s="149">
        <f t="shared" si="4"/>
        <v>1018364.931</v>
      </c>
      <c r="AC475" s="150"/>
      <c r="AD475" s="153"/>
      <c r="AE475" s="154"/>
      <c r="AF475" s="155">
        <v>43982.0</v>
      </c>
      <c r="AG475" s="155">
        <v>43955.0</v>
      </c>
      <c r="AH475" s="162">
        <f t="shared" si="32"/>
        <v>0.9</v>
      </c>
      <c r="AI475" s="155">
        <v>44012.0</v>
      </c>
      <c r="AJ475" s="155">
        <v>43992.0</v>
      </c>
      <c r="AK475" s="162">
        <f t="shared" si="31"/>
        <v>0.6666666667</v>
      </c>
      <c r="AL475" s="155">
        <v>44072.0</v>
      </c>
      <c r="AM475" s="162">
        <f>(AN475-AL475)/30</f>
        <v>0.06666666667</v>
      </c>
      <c r="AN475" s="155">
        <v>44074.0</v>
      </c>
      <c r="AO475" s="158"/>
      <c r="AP475" s="158"/>
      <c r="AQ475" s="158"/>
      <c r="AR475" s="152"/>
      <c r="AS475" s="152"/>
      <c r="AT475" s="152"/>
      <c r="AU475" s="152"/>
      <c r="AV475" s="152"/>
      <c r="AW475" s="152"/>
      <c r="AX475" s="152"/>
      <c r="AY475" s="152"/>
      <c r="AZ475" s="152"/>
      <c r="BA475" s="152"/>
      <c r="BB475" s="152"/>
      <c r="BC475" s="152"/>
      <c r="BD475" s="152"/>
      <c r="BE475" s="152"/>
      <c r="BF475" s="152"/>
      <c r="BG475" s="152"/>
      <c r="BH475" s="152"/>
      <c r="BI475" s="152"/>
      <c r="BJ475" s="152"/>
      <c r="BK475" s="152"/>
    </row>
    <row r="476" ht="10.5" customHeight="1">
      <c r="A476" s="144">
        <v>472.0</v>
      </c>
      <c r="B476" s="144" t="s">
        <v>1483</v>
      </c>
      <c r="C476" s="144" t="s">
        <v>1484</v>
      </c>
      <c r="D476" s="159" t="s">
        <v>1485</v>
      </c>
      <c r="E476" s="146" t="s">
        <v>0</v>
      </c>
      <c r="F476" s="147"/>
      <c r="G476" s="149" t="s">
        <v>1374</v>
      </c>
      <c r="H476" s="149" t="s">
        <v>0</v>
      </c>
      <c r="I476" s="149" t="s">
        <v>138</v>
      </c>
      <c r="J476" s="149" t="s">
        <v>0</v>
      </c>
      <c r="K476" s="149" t="s">
        <v>111</v>
      </c>
      <c r="L476" s="149" t="s">
        <v>38</v>
      </c>
      <c r="M476" s="149" t="s">
        <v>42</v>
      </c>
      <c r="N476" s="149">
        <v>6000.0</v>
      </c>
      <c r="O476" s="149" t="s">
        <v>27</v>
      </c>
      <c r="P476" s="150"/>
      <c r="Q476" s="149">
        <f>IFERROR(SUMPRODUCT((Price_Catalogue_Indexation!$O$5:$AS$5=Fichier_de_calcul!Q$4)*(Price_Catalogue_Indexation!$O$6:$AS$6=Fichier_de_calcul!$L476)*(Price_Catalogue_Indexation!$O$7:$AS$7=Fichier_de_calcul!$M476)*(Price_Catalogue_Indexation!$A$14:$A$219=Fichier_de_calcul!$O476)*(Price_Catalogue_Indexation!$C$14:$C$219=Fichier_de_calcul!$N476)*(Price_Catalogue_Indexation!$O$14:$AS$219)),0)</f>
        <v>43567.79597</v>
      </c>
      <c r="R476" s="149">
        <f>IFERROR(SUMPRODUCT((Price_Catalogue_Indexation!$O$5:$AS$5=Fichier_de_calcul!R$4)*(Price_Catalogue_Indexation!$O$6:$AS$6=Fichier_de_calcul!$L476)*(Price_Catalogue_Indexation!$O$7:$AS$7=Fichier_de_calcul!$M476)*(Price_Catalogue_Indexation!$A$14:$A$219=Fichier_de_calcul!$O476)*(Price_Catalogue_Indexation!$C$14:$C$219=Fichier_de_calcul!$N476)*(Price_Catalogue_Indexation!$O$14:$AS$219)),0)</f>
        <v>432736.9163</v>
      </c>
      <c r="S476" s="149">
        <f>IFERROR(SUMPRODUCT((Price_Catalogue_Indexation!$O$5:$AS$5=Fichier_de_calcul!S$4)*(Price_Catalogue_Indexation!$O$6:$AS$6=Fichier_de_calcul!$L476)*(Price_Catalogue_Indexation!$O$7:$AS$7=Fichier_de_calcul!$M476)*(Price_Catalogue_Indexation!$A$14:$A$219=Fichier_de_calcul!$O476)*(Price_Catalogue_Indexation!$C$14:$C$219=Fichier_de_calcul!$N476)*(Price_Catalogue_Indexation!$O$14:$AS$219)),0)</f>
        <v>231043.7356</v>
      </c>
      <c r="T476" s="150"/>
      <c r="U476" s="149">
        <f>IF(E476="YES",'Autres_hypothèses'!$E$3,0)</f>
        <v>26225.58067</v>
      </c>
      <c r="V476" s="149">
        <f>IF(J476="YES",'Autres_hypothèses'!$E$4,0)</f>
        <v>75000</v>
      </c>
      <c r="W476" s="149"/>
      <c r="X476" s="151">
        <f>S476*Facture_pour_Orange!$K$142+Fichier_de_calcul!Q476*Facture_pour_Orange!$K$144+Fichier_de_calcul!U476*Facture_pour_Orange!$K$172</f>
        <v>-16269.11268</v>
      </c>
      <c r="Y476" s="152"/>
      <c r="Z476" s="151">
        <f t="shared" si="2"/>
        <v>792304.9158</v>
      </c>
      <c r="AA476" s="149">
        <f t="shared" si="3"/>
        <v>142614.8848</v>
      </c>
      <c r="AB476" s="149">
        <f t="shared" si="4"/>
        <v>934919.8006</v>
      </c>
      <c r="AC476" s="150"/>
      <c r="AD476" s="153"/>
      <c r="AE476" s="154"/>
      <c r="AF476" s="155">
        <v>43982.0</v>
      </c>
      <c r="AG476" s="155">
        <v>43955.0</v>
      </c>
      <c r="AH476" s="162">
        <f t="shared" si="32"/>
        <v>0.9</v>
      </c>
      <c r="AI476" s="155">
        <v>44012.0</v>
      </c>
      <c r="AJ476" s="155">
        <v>44001.0</v>
      </c>
      <c r="AK476" s="162">
        <f t="shared" si="31"/>
        <v>0.3666666667</v>
      </c>
      <c r="AL476" s="155"/>
      <c r="AM476" s="162"/>
      <c r="AN476" s="155"/>
      <c r="AO476" s="158"/>
      <c r="AP476" s="158"/>
      <c r="AQ476" s="158"/>
      <c r="AR476" s="152"/>
      <c r="AS476" s="152"/>
      <c r="AT476" s="152"/>
      <c r="AU476" s="152"/>
      <c r="AV476" s="152"/>
      <c r="AW476" s="152"/>
      <c r="AX476" s="152"/>
      <c r="AY476" s="152"/>
      <c r="AZ476" s="152"/>
      <c r="BA476" s="152"/>
      <c r="BB476" s="152"/>
      <c r="BC476" s="152"/>
      <c r="BD476" s="152"/>
      <c r="BE476" s="152"/>
      <c r="BF476" s="152"/>
      <c r="BG476" s="152"/>
      <c r="BH476" s="152"/>
      <c r="BI476" s="152"/>
      <c r="BJ476" s="152"/>
      <c r="BK476" s="152"/>
    </row>
    <row r="477" ht="10.5" customHeight="1">
      <c r="A477" s="144">
        <v>473.0</v>
      </c>
      <c r="B477" s="144" t="s">
        <v>1486</v>
      </c>
      <c r="C477" s="144" t="s">
        <v>1487</v>
      </c>
      <c r="D477" s="145" t="s">
        <v>1488</v>
      </c>
      <c r="E477" s="146" t="s">
        <v>0</v>
      </c>
      <c r="F477" s="147"/>
      <c r="G477" s="161" t="s">
        <v>137</v>
      </c>
      <c r="H477" s="149" t="s">
        <v>0</v>
      </c>
      <c r="I477" s="149" t="s">
        <v>138</v>
      </c>
      <c r="J477" s="149" t="s">
        <v>0</v>
      </c>
      <c r="K477" s="149" t="s">
        <v>111</v>
      </c>
      <c r="L477" s="149" t="s">
        <v>38</v>
      </c>
      <c r="M477" s="149" t="s">
        <v>42</v>
      </c>
      <c r="N477" s="149">
        <v>3500.0</v>
      </c>
      <c r="O477" s="149" t="s">
        <v>27</v>
      </c>
      <c r="P477" s="150"/>
      <c r="Q477" s="149">
        <f>IFERROR(SUMPRODUCT((Price_Catalogue_Indexation!$O$5:$AS$5=Fichier_de_calcul!Q$4)*(Price_Catalogue_Indexation!$O$6:$AS$6=Fichier_de_calcul!$L477)*(Price_Catalogue_Indexation!$O$7:$AS$7=Fichier_de_calcul!$M477)*(Price_Catalogue_Indexation!$A$14:$A$219=Fichier_de_calcul!$O477)*(Price_Catalogue_Indexation!$C$14:$C$219=Fichier_de_calcul!$N477)*(Price_Catalogue_Indexation!$O$14:$AS$219)),0)</f>
        <v>43056.18596</v>
      </c>
      <c r="R477" s="149">
        <f>IFERROR(SUMPRODUCT((Price_Catalogue_Indexation!$O$5:$AS$5=Fichier_de_calcul!R$4)*(Price_Catalogue_Indexation!$O$6:$AS$6=Fichier_de_calcul!$L477)*(Price_Catalogue_Indexation!$O$7:$AS$7=Fichier_de_calcul!$M477)*(Price_Catalogue_Indexation!$A$14:$A$219=Fichier_de_calcul!$O477)*(Price_Catalogue_Indexation!$C$14:$C$219=Fichier_de_calcul!$N477)*(Price_Catalogue_Indexation!$O$14:$AS$219)),0)</f>
        <v>259992.2136</v>
      </c>
      <c r="S477" s="149">
        <f>IFERROR(SUMPRODUCT((Price_Catalogue_Indexation!$O$5:$AS$5=Fichier_de_calcul!S$4)*(Price_Catalogue_Indexation!$O$6:$AS$6=Fichier_de_calcul!$L477)*(Price_Catalogue_Indexation!$O$7:$AS$7=Fichier_de_calcul!$M477)*(Price_Catalogue_Indexation!$A$14:$A$219=Fichier_de_calcul!$O477)*(Price_Catalogue_Indexation!$C$14:$C$219=Fichier_de_calcul!$N477)*(Price_Catalogue_Indexation!$O$14:$AS$219)),0)</f>
        <v>182873.6642</v>
      </c>
      <c r="T477" s="150"/>
      <c r="U477" s="149">
        <f>IF(E477="YES",'Autres_hypothèses'!$E$3,0)</f>
        <v>26225.58067</v>
      </c>
      <c r="V477" s="149">
        <f>IF(J477="YES",'Autres_hypothèses'!$E$4,0)</f>
        <v>75000</v>
      </c>
      <c r="W477" s="149"/>
      <c r="X477" s="151">
        <f>S477*Facture_pour_Orange!$K$142+Fichier_de_calcul!Q477*Facture_pour_Orange!$K$144+Fichier_de_calcul!U477*Facture_pour_Orange!$K$172</f>
        <v>-15685.08997</v>
      </c>
      <c r="Y477" s="152"/>
      <c r="Z477" s="151">
        <f t="shared" si="2"/>
        <v>571462.5545</v>
      </c>
      <c r="AA477" s="149">
        <f t="shared" si="3"/>
        <v>102863.2598</v>
      </c>
      <c r="AB477" s="149">
        <f t="shared" si="4"/>
        <v>674325.8143</v>
      </c>
      <c r="AC477" s="150"/>
      <c r="AD477" s="153"/>
      <c r="AE477" s="154"/>
      <c r="AF477" s="155">
        <v>43982.0</v>
      </c>
      <c r="AG477" s="155">
        <v>43955.0</v>
      </c>
      <c r="AH477" s="162">
        <f t="shared" si="32"/>
        <v>0.9</v>
      </c>
      <c r="AI477" s="155">
        <v>44012.0</v>
      </c>
      <c r="AJ477" s="155">
        <v>43987.0</v>
      </c>
      <c r="AK477" s="162">
        <f t="shared" si="31"/>
        <v>0.8333333333</v>
      </c>
      <c r="AL477" s="155">
        <v>44018.0</v>
      </c>
      <c r="AM477" s="162">
        <f t="shared" ref="AM477:AM481" si="34">(AN477-AL477)/30</f>
        <v>0.8333333333</v>
      </c>
      <c r="AN477" s="155">
        <v>44043.0</v>
      </c>
      <c r="AO477" s="158"/>
      <c r="AP477" s="158"/>
      <c r="AQ477" s="158"/>
      <c r="AR477" s="152"/>
      <c r="AS477" s="152"/>
      <c r="AT477" s="152"/>
      <c r="AU477" s="152"/>
      <c r="AV477" s="152"/>
      <c r="AW477" s="152"/>
      <c r="AX477" s="152"/>
      <c r="AY477" s="152"/>
      <c r="AZ477" s="152"/>
      <c r="BA477" s="152"/>
      <c r="BB477" s="152"/>
      <c r="BC477" s="152"/>
      <c r="BD477" s="152"/>
      <c r="BE477" s="152"/>
      <c r="BF477" s="152"/>
      <c r="BG477" s="152"/>
      <c r="BH477" s="152"/>
      <c r="BI477" s="152"/>
      <c r="BJ477" s="152"/>
      <c r="BK477" s="152"/>
    </row>
    <row r="478" ht="10.5" customHeight="1">
      <c r="A478" s="144">
        <v>474.0</v>
      </c>
      <c r="B478" s="144" t="s">
        <v>1489</v>
      </c>
      <c r="C478" s="144" t="s">
        <v>1490</v>
      </c>
      <c r="D478" s="159" t="s">
        <v>1491</v>
      </c>
      <c r="E478" s="146" t="s">
        <v>0</v>
      </c>
      <c r="F478" s="147"/>
      <c r="G478" s="149" t="s">
        <v>1374</v>
      </c>
      <c r="H478" s="149" t="s">
        <v>0</v>
      </c>
      <c r="I478" s="149" t="s">
        <v>138</v>
      </c>
      <c r="J478" s="149" t="s">
        <v>0</v>
      </c>
      <c r="K478" s="149" t="s">
        <v>111</v>
      </c>
      <c r="L478" s="149" t="s">
        <v>38</v>
      </c>
      <c r="M478" s="149" t="s">
        <v>42</v>
      </c>
      <c r="N478" s="149">
        <v>6500.0</v>
      </c>
      <c r="O478" s="149" t="s">
        <v>27</v>
      </c>
      <c r="P478" s="150"/>
      <c r="Q478" s="149">
        <f>IFERROR(SUMPRODUCT((Price_Catalogue_Indexation!$O$5:$AS$5=Fichier_de_calcul!Q$4)*(Price_Catalogue_Indexation!$O$6:$AS$6=Fichier_de_calcul!$L478)*(Price_Catalogue_Indexation!$O$7:$AS$7=Fichier_de_calcul!$M478)*(Price_Catalogue_Indexation!$A$14:$A$219=Fichier_de_calcul!$O478)*(Price_Catalogue_Indexation!$C$14:$C$219=Fichier_de_calcul!$N478)*(Price_Catalogue_Indexation!$O$14:$AS$219)),0)</f>
        <v>43855.43468</v>
      </c>
      <c r="R478" s="149">
        <f>IFERROR(SUMPRODUCT((Price_Catalogue_Indexation!$O$5:$AS$5=Fichier_de_calcul!R$4)*(Price_Catalogue_Indexation!$O$6:$AS$6=Fichier_de_calcul!$L478)*(Price_Catalogue_Indexation!$O$7:$AS$7=Fichier_de_calcul!$M478)*(Price_Catalogue_Indexation!$A$14:$A$219=Fichier_de_calcul!$O478)*(Price_Catalogue_Indexation!$C$14:$C$219=Fichier_de_calcul!$N478)*(Price_Catalogue_Indexation!$O$14:$AS$219)),0)</f>
        <v>467285.8568</v>
      </c>
      <c r="S478" s="149">
        <f>IFERROR(SUMPRODUCT((Price_Catalogue_Indexation!$O$5:$AS$5=Fichier_de_calcul!S$4)*(Price_Catalogue_Indexation!$O$6:$AS$6=Fichier_de_calcul!$L478)*(Price_Catalogue_Indexation!$O$7:$AS$7=Fichier_de_calcul!$M478)*(Price_Catalogue_Indexation!$A$14:$A$219=Fichier_de_calcul!$O478)*(Price_Catalogue_Indexation!$C$14:$C$219=Fichier_de_calcul!$N478)*(Price_Catalogue_Indexation!$O$14:$AS$219)),0)</f>
        <v>255895.4182</v>
      </c>
      <c r="T478" s="150"/>
      <c r="U478" s="149">
        <f>IF(E478="YES",'Autres_hypothèses'!$E$3,0)</f>
        <v>26225.58067</v>
      </c>
      <c r="V478" s="149">
        <f>IF(J478="YES",'Autres_hypothèses'!$E$4,0)</f>
        <v>75000</v>
      </c>
      <c r="W478" s="149"/>
      <c r="X478" s="151">
        <f>S478*Facture_pour_Orange!$K$142+Fichier_de_calcul!Q478*Facture_pour_Orange!$K$144+Fichier_de_calcul!U478*Facture_pour_Orange!$K$172</f>
        <v>-16575.15725</v>
      </c>
      <c r="Y478" s="152"/>
      <c r="Z478" s="151">
        <f t="shared" si="2"/>
        <v>851687.1331</v>
      </c>
      <c r="AA478" s="149">
        <f t="shared" si="3"/>
        <v>153303.6839</v>
      </c>
      <c r="AB478" s="149">
        <f t="shared" si="4"/>
        <v>1004990.817</v>
      </c>
      <c r="AC478" s="150"/>
      <c r="AD478" s="153"/>
      <c r="AE478" s="154"/>
      <c r="AF478" s="155">
        <v>43982.0</v>
      </c>
      <c r="AG478" s="186">
        <v>43956.0</v>
      </c>
      <c r="AH478" s="162">
        <f t="shared" si="32"/>
        <v>0.8666666667</v>
      </c>
      <c r="AI478" s="155">
        <v>44012.0</v>
      </c>
      <c r="AJ478" s="155">
        <v>43992.0</v>
      </c>
      <c r="AK478" s="162">
        <f t="shared" si="31"/>
        <v>0.6666666667</v>
      </c>
      <c r="AL478" s="155">
        <v>44040.0</v>
      </c>
      <c r="AM478" s="162">
        <f t="shared" si="34"/>
        <v>0.1</v>
      </c>
      <c r="AN478" s="155">
        <v>44043.0</v>
      </c>
      <c r="AO478" s="158"/>
      <c r="AP478" s="158"/>
      <c r="AQ478" s="158"/>
      <c r="AR478" s="152"/>
      <c r="AS478" s="152"/>
      <c r="AT478" s="152"/>
      <c r="AU478" s="152"/>
      <c r="AV478" s="152"/>
      <c r="AW478" s="152"/>
      <c r="AX478" s="152"/>
      <c r="AY478" s="152"/>
      <c r="AZ478" s="152"/>
      <c r="BA478" s="152"/>
      <c r="BB478" s="152"/>
      <c r="BC478" s="152"/>
      <c r="BD478" s="152"/>
      <c r="BE478" s="152"/>
      <c r="BF478" s="152"/>
      <c r="BG478" s="152"/>
      <c r="BH478" s="152"/>
      <c r="BI478" s="152"/>
      <c r="BJ478" s="152"/>
      <c r="BK478" s="152"/>
    </row>
    <row r="479" ht="10.5" customHeight="1">
      <c r="A479" s="144">
        <v>475.0</v>
      </c>
      <c r="B479" s="144" t="s">
        <v>1492</v>
      </c>
      <c r="C479" s="144" t="s">
        <v>1493</v>
      </c>
      <c r="D479" s="159" t="s">
        <v>1494</v>
      </c>
      <c r="E479" s="146" t="s">
        <v>0</v>
      </c>
      <c r="F479" s="147"/>
      <c r="G479" s="149" t="s">
        <v>1374</v>
      </c>
      <c r="H479" s="149" t="s">
        <v>0</v>
      </c>
      <c r="I479" s="149" t="s">
        <v>138</v>
      </c>
      <c r="J479" s="149" t="s">
        <v>0</v>
      </c>
      <c r="K479" s="149" t="s">
        <v>111</v>
      </c>
      <c r="L479" s="149" t="s">
        <v>38</v>
      </c>
      <c r="M479" s="149" t="s">
        <v>42</v>
      </c>
      <c r="N479" s="149">
        <v>6500.0</v>
      </c>
      <c r="O479" s="149" t="s">
        <v>27</v>
      </c>
      <c r="P479" s="150"/>
      <c r="Q479" s="149">
        <f>IFERROR(SUMPRODUCT((Price_Catalogue_Indexation!$O$5:$AS$5=Fichier_de_calcul!Q$4)*(Price_Catalogue_Indexation!$O$6:$AS$6=Fichier_de_calcul!$L479)*(Price_Catalogue_Indexation!$O$7:$AS$7=Fichier_de_calcul!$M479)*(Price_Catalogue_Indexation!$A$14:$A$219=Fichier_de_calcul!$O479)*(Price_Catalogue_Indexation!$C$14:$C$219=Fichier_de_calcul!$N479)*(Price_Catalogue_Indexation!$O$14:$AS$219)),0)</f>
        <v>43855.43468</v>
      </c>
      <c r="R479" s="149">
        <f>IFERROR(SUMPRODUCT((Price_Catalogue_Indexation!$O$5:$AS$5=Fichier_de_calcul!R$4)*(Price_Catalogue_Indexation!$O$6:$AS$6=Fichier_de_calcul!$L479)*(Price_Catalogue_Indexation!$O$7:$AS$7=Fichier_de_calcul!$M479)*(Price_Catalogue_Indexation!$A$14:$A$219=Fichier_de_calcul!$O479)*(Price_Catalogue_Indexation!$C$14:$C$219=Fichier_de_calcul!$N479)*(Price_Catalogue_Indexation!$O$14:$AS$219)),0)</f>
        <v>467285.8568</v>
      </c>
      <c r="S479" s="149">
        <f>IFERROR(SUMPRODUCT((Price_Catalogue_Indexation!$O$5:$AS$5=Fichier_de_calcul!S$4)*(Price_Catalogue_Indexation!$O$6:$AS$6=Fichier_de_calcul!$L479)*(Price_Catalogue_Indexation!$O$7:$AS$7=Fichier_de_calcul!$M479)*(Price_Catalogue_Indexation!$A$14:$A$219=Fichier_de_calcul!$O479)*(Price_Catalogue_Indexation!$C$14:$C$219=Fichier_de_calcul!$N479)*(Price_Catalogue_Indexation!$O$14:$AS$219)),0)</f>
        <v>255895.4182</v>
      </c>
      <c r="T479" s="150"/>
      <c r="U479" s="149">
        <f>IF(E479="YES",'Autres_hypothèses'!$E$3,0)</f>
        <v>26225.58067</v>
      </c>
      <c r="V479" s="149">
        <f>IF(J479="YES",'Autres_hypothèses'!$E$4,0)</f>
        <v>75000</v>
      </c>
      <c r="W479" s="149"/>
      <c r="X479" s="151">
        <f>S479*Facture_pour_Orange!$K$142+Fichier_de_calcul!Q479*Facture_pour_Orange!$K$144+Fichier_de_calcul!U479*Facture_pour_Orange!$K$172</f>
        <v>-16575.15725</v>
      </c>
      <c r="Y479" s="152"/>
      <c r="Z479" s="151">
        <f t="shared" si="2"/>
        <v>851687.1331</v>
      </c>
      <c r="AA479" s="149">
        <f t="shared" si="3"/>
        <v>153303.6839</v>
      </c>
      <c r="AB479" s="149">
        <f t="shared" si="4"/>
        <v>1004990.817</v>
      </c>
      <c r="AC479" s="150"/>
      <c r="AD479" s="153"/>
      <c r="AE479" s="154"/>
      <c r="AF479" s="155">
        <v>43982.0</v>
      </c>
      <c r="AG479" s="186">
        <v>43956.0</v>
      </c>
      <c r="AH479" s="162">
        <f t="shared" si="32"/>
        <v>0.8666666667</v>
      </c>
      <c r="AI479" s="155">
        <v>44074.0</v>
      </c>
      <c r="AJ479" s="155">
        <v>44048.0</v>
      </c>
      <c r="AK479" s="162">
        <f t="shared" si="31"/>
        <v>0.8666666667</v>
      </c>
      <c r="AL479" s="155">
        <v>44092.0</v>
      </c>
      <c r="AM479" s="162">
        <f t="shared" si="34"/>
        <v>0.4</v>
      </c>
      <c r="AN479" s="155">
        <v>44104.0</v>
      </c>
      <c r="AO479" s="158"/>
      <c r="AP479" s="158"/>
      <c r="AQ479" s="158"/>
      <c r="AR479" s="152"/>
      <c r="AS479" s="152"/>
      <c r="AT479" s="152"/>
      <c r="AU479" s="152"/>
      <c r="AV479" s="152"/>
      <c r="AW479" s="152"/>
      <c r="AX479" s="152"/>
      <c r="AY479" s="152"/>
      <c r="AZ479" s="152"/>
      <c r="BA479" s="152"/>
      <c r="BB479" s="152"/>
      <c r="BC479" s="152"/>
      <c r="BD479" s="152"/>
      <c r="BE479" s="152"/>
      <c r="BF479" s="152"/>
      <c r="BG479" s="152"/>
      <c r="BH479" s="152"/>
      <c r="BI479" s="152"/>
      <c r="BJ479" s="152"/>
      <c r="BK479" s="152"/>
    </row>
    <row r="480" ht="10.5" customHeight="1">
      <c r="A480" s="144">
        <v>476.0</v>
      </c>
      <c r="B480" s="144" t="s">
        <v>1495</v>
      </c>
      <c r="C480" s="144" t="s">
        <v>1496</v>
      </c>
      <c r="D480" s="145" t="s">
        <v>1497</v>
      </c>
      <c r="E480" s="146" t="s">
        <v>0</v>
      </c>
      <c r="F480" s="147"/>
      <c r="G480" s="161" t="s">
        <v>137</v>
      </c>
      <c r="H480" s="149" t="s">
        <v>0</v>
      </c>
      <c r="I480" s="149" t="s">
        <v>138</v>
      </c>
      <c r="J480" s="149" t="s">
        <v>0</v>
      </c>
      <c r="K480" s="149" t="s">
        <v>111</v>
      </c>
      <c r="L480" s="149" t="s">
        <v>38</v>
      </c>
      <c r="M480" s="149" t="s">
        <v>42</v>
      </c>
      <c r="N480" s="149">
        <v>4500.0</v>
      </c>
      <c r="O480" s="149" t="s">
        <v>27</v>
      </c>
      <c r="P480" s="150"/>
      <c r="Q480" s="149">
        <f>IFERROR(SUMPRODUCT((Price_Catalogue_Indexation!$O$5:$AS$5=Fichier_de_calcul!Q$4)*(Price_Catalogue_Indexation!$O$6:$AS$6=Fichier_de_calcul!$L480)*(Price_Catalogue_Indexation!$O$7:$AS$7=Fichier_de_calcul!$M480)*(Price_Catalogue_Indexation!$A$14:$A$219=Fichier_de_calcul!$O480)*(Price_Catalogue_Indexation!$C$14:$C$219=Fichier_de_calcul!$N480)*(Price_Catalogue_Indexation!$O$14:$AS$219)),0)</f>
        <v>43437.93551</v>
      </c>
      <c r="R480" s="149">
        <f>IFERROR(SUMPRODUCT((Price_Catalogue_Indexation!$O$5:$AS$5=Fichier_de_calcul!R$4)*(Price_Catalogue_Indexation!$O$6:$AS$6=Fichier_de_calcul!$L480)*(Price_Catalogue_Indexation!$O$7:$AS$7=Fichier_de_calcul!$M480)*(Price_Catalogue_Indexation!$A$14:$A$219=Fichier_de_calcul!$O480)*(Price_Catalogue_Indexation!$C$14:$C$219=Fichier_de_calcul!$N480)*(Price_Catalogue_Indexation!$O$14:$AS$219)),0)</f>
        <v>329090.0947</v>
      </c>
      <c r="S480" s="149">
        <f>IFERROR(SUMPRODUCT((Price_Catalogue_Indexation!$O$5:$AS$5=Fichier_de_calcul!S$4)*(Price_Catalogue_Indexation!$O$6:$AS$6=Fichier_de_calcul!$L480)*(Price_Catalogue_Indexation!$O$7:$AS$7=Fichier_de_calcul!$M480)*(Price_Catalogue_Indexation!$A$14:$A$219=Fichier_de_calcul!$O480)*(Price_Catalogue_Indexation!$C$14:$C$219=Fichier_de_calcul!$N480)*(Price_Catalogue_Indexation!$O$14:$AS$219)),0)</f>
        <v>219254.7067</v>
      </c>
      <c r="T480" s="150"/>
      <c r="U480" s="149">
        <f>IF(E480="YES",'Autres_hypothèses'!$E$3,0)</f>
        <v>26225.58067</v>
      </c>
      <c r="V480" s="149">
        <f>IF(J480="YES",'Autres_hypothèses'!$E$4,0)</f>
        <v>75000</v>
      </c>
      <c r="W480" s="149"/>
      <c r="X480" s="151">
        <f>S480*Facture_pour_Orange!$K$142+Fichier_de_calcul!Q480*Facture_pour_Orange!$K$144+Fichier_de_calcul!U480*Facture_pour_Orange!$K$172</f>
        <v>-16125.2503</v>
      </c>
      <c r="Y480" s="152"/>
      <c r="Z480" s="151">
        <f t="shared" si="2"/>
        <v>676883.0673</v>
      </c>
      <c r="AA480" s="149">
        <f t="shared" si="3"/>
        <v>121838.9521</v>
      </c>
      <c r="AB480" s="149">
        <f t="shared" si="4"/>
        <v>798722.0194</v>
      </c>
      <c r="AC480" s="150"/>
      <c r="AD480" s="153"/>
      <c r="AE480" s="154"/>
      <c r="AF480" s="155">
        <v>43982.0</v>
      </c>
      <c r="AG480" s="155">
        <v>43952.0</v>
      </c>
      <c r="AH480" s="162">
        <f t="shared" si="32"/>
        <v>1</v>
      </c>
      <c r="AI480" s="155">
        <v>43982.0</v>
      </c>
      <c r="AJ480" s="155">
        <v>43952.0</v>
      </c>
      <c r="AK480" s="169">
        <f t="shared" si="31"/>
        <v>1</v>
      </c>
      <c r="AL480" s="155">
        <v>44001.0</v>
      </c>
      <c r="AM480" s="162">
        <f t="shared" si="34"/>
        <v>0.3666666667</v>
      </c>
      <c r="AN480" s="155">
        <v>44012.0</v>
      </c>
      <c r="AO480" s="158"/>
      <c r="AP480" s="158"/>
      <c r="AQ480" s="158"/>
      <c r="AR480" s="152"/>
      <c r="AS480" s="152"/>
      <c r="AT480" s="152"/>
      <c r="AU480" s="152"/>
      <c r="AV480" s="152"/>
      <c r="AW480" s="152"/>
      <c r="AX480" s="152"/>
      <c r="AY480" s="152"/>
      <c r="AZ480" s="152"/>
      <c r="BA480" s="152"/>
      <c r="BB480" s="152"/>
      <c r="BC480" s="152"/>
      <c r="BD480" s="152"/>
      <c r="BE480" s="152"/>
      <c r="BF480" s="152"/>
      <c r="BG480" s="152"/>
      <c r="BH480" s="152"/>
      <c r="BI480" s="152"/>
      <c r="BJ480" s="152"/>
      <c r="BK480" s="152"/>
    </row>
    <row r="481" ht="10.5" customHeight="1">
      <c r="A481" s="144">
        <v>477.0</v>
      </c>
      <c r="B481" s="144" t="s">
        <v>1498</v>
      </c>
      <c r="C481" s="144" t="s">
        <v>1499</v>
      </c>
      <c r="D481" s="159" t="s">
        <v>1500</v>
      </c>
      <c r="E481" s="146" t="s">
        <v>0</v>
      </c>
      <c r="F481" s="147"/>
      <c r="G481" s="161" t="s">
        <v>137</v>
      </c>
      <c r="H481" s="149" t="s">
        <v>0</v>
      </c>
      <c r="I481" s="149" t="s">
        <v>138</v>
      </c>
      <c r="J481" s="149" t="s">
        <v>0</v>
      </c>
      <c r="K481" s="149" t="s">
        <v>111</v>
      </c>
      <c r="L481" s="149" t="s">
        <v>38</v>
      </c>
      <c r="M481" s="149" t="s">
        <v>42</v>
      </c>
      <c r="N481" s="149">
        <v>4500.0</v>
      </c>
      <c r="O481" s="149" t="s">
        <v>30</v>
      </c>
      <c r="P481" s="150"/>
      <c r="Q481" s="149">
        <f>IFERROR(SUMPRODUCT((Price_Catalogue_Indexation!$O$5:$AS$5=Fichier_de_calcul!Q$4)*(Price_Catalogue_Indexation!$O$6:$AS$6=Fichier_de_calcul!$L481)*(Price_Catalogue_Indexation!$O$7:$AS$7=Fichier_de_calcul!$M481)*(Price_Catalogue_Indexation!$A$14:$A$219=Fichier_de_calcul!$O481)*(Price_Catalogue_Indexation!$C$14:$C$219=Fichier_de_calcul!$N481)*(Price_Catalogue_Indexation!$O$14:$AS$219)),0)</f>
        <v>44216.19419</v>
      </c>
      <c r="R481" s="149">
        <f>IFERROR(SUMPRODUCT((Price_Catalogue_Indexation!$O$5:$AS$5=Fichier_de_calcul!R$4)*(Price_Catalogue_Indexation!$O$6:$AS$6=Fichier_de_calcul!$L481)*(Price_Catalogue_Indexation!$O$7:$AS$7=Fichier_de_calcul!$M481)*(Price_Catalogue_Indexation!$A$14:$A$219=Fichier_de_calcul!$O481)*(Price_Catalogue_Indexation!$C$14:$C$219=Fichier_de_calcul!$N481)*(Price_Catalogue_Indexation!$O$14:$AS$219)),0)</f>
        <v>329456.4107</v>
      </c>
      <c r="S481" s="149">
        <f>IFERROR(SUMPRODUCT((Price_Catalogue_Indexation!$O$5:$AS$5=Fichier_de_calcul!S$4)*(Price_Catalogue_Indexation!$O$6:$AS$6=Fichier_de_calcul!$L481)*(Price_Catalogue_Indexation!$O$7:$AS$7=Fichier_de_calcul!$M481)*(Price_Catalogue_Indexation!$A$14:$A$219=Fichier_de_calcul!$O481)*(Price_Catalogue_Indexation!$C$14:$C$219=Fichier_de_calcul!$N481)*(Price_Catalogue_Indexation!$O$14:$AS$219)),0)</f>
        <v>289605.9786</v>
      </c>
      <c r="T481" s="150"/>
      <c r="U481" s="149">
        <f>IF(E481="YES",'Autres_hypothèses'!$E$3,0)</f>
        <v>26225.58067</v>
      </c>
      <c r="V481" s="149">
        <f>IF(J481="YES",'Autres_hypothèses'!$E$4,0)</f>
        <v>75000</v>
      </c>
      <c r="W481" s="149"/>
      <c r="X481" s="151">
        <f>S481*Facture_pour_Orange!$K$142+Fichier_de_calcul!Q481*Facture_pour_Orange!$K$144+Fichier_de_calcul!U481*Facture_pour_Orange!$K$172</f>
        <v>-16984.41476</v>
      </c>
      <c r="Y481" s="152"/>
      <c r="Z481" s="151">
        <f t="shared" si="2"/>
        <v>747519.7494</v>
      </c>
      <c r="AA481" s="149">
        <f t="shared" si="3"/>
        <v>134553.5549</v>
      </c>
      <c r="AB481" s="149">
        <f t="shared" si="4"/>
        <v>882073.3043</v>
      </c>
      <c r="AC481" s="150"/>
      <c r="AD481" s="153"/>
      <c r="AE481" s="154"/>
      <c r="AF481" s="155">
        <v>44012.0</v>
      </c>
      <c r="AG481" s="155">
        <v>44005.0</v>
      </c>
      <c r="AH481" s="162">
        <f t="shared" si="32"/>
        <v>0.2333333333</v>
      </c>
      <c r="AI481" s="155">
        <v>44012.0</v>
      </c>
      <c r="AJ481" s="155">
        <v>43991.0</v>
      </c>
      <c r="AK481" s="162">
        <f t="shared" si="31"/>
        <v>0.7</v>
      </c>
      <c r="AL481" s="155">
        <v>44019.0</v>
      </c>
      <c r="AM481" s="162">
        <f t="shared" si="34"/>
        <v>0.8</v>
      </c>
      <c r="AN481" s="155">
        <v>44043.0</v>
      </c>
      <c r="AO481" s="158"/>
      <c r="AP481" s="158"/>
      <c r="AQ481" s="158"/>
      <c r="AR481" s="152"/>
      <c r="AS481" s="152"/>
      <c r="AT481" s="152"/>
      <c r="AU481" s="152"/>
      <c r="AV481" s="152"/>
      <c r="AW481" s="152"/>
      <c r="AX481" s="152"/>
      <c r="AY481" s="152"/>
      <c r="AZ481" s="152"/>
      <c r="BA481" s="152"/>
      <c r="BB481" s="152"/>
      <c r="BC481" s="152"/>
      <c r="BD481" s="152"/>
      <c r="BE481" s="152"/>
      <c r="BF481" s="152"/>
      <c r="BG481" s="152"/>
      <c r="BH481" s="152"/>
      <c r="BI481" s="152"/>
      <c r="BJ481" s="152"/>
      <c r="BK481" s="152"/>
    </row>
    <row r="482" ht="10.5" customHeight="1">
      <c r="A482" s="144">
        <v>478.0</v>
      </c>
      <c r="B482" s="144" t="s">
        <v>1501</v>
      </c>
      <c r="C482" s="144" t="s">
        <v>1502</v>
      </c>
      <c r="D482" s="159" t="s">
        <v>1503</v>
      </c>
      <c r="E482" s="146" t="s">
        <v>0</v>
      </c>
      <c r="F482" s="147"/>
      <c r="G482" s="149" t="s">
        <v>1374</v>
      </c>
      <c r="H482" s="149" t="s">
        <v>0</v>
      </c>
      <c r="I482" s="149" t="s">
        <v>138</v>
      </c>
      <c r="J482" s="149" t="s">
        <v>0</v>
      </c>
      <c r="K482" s="149" t="s">
        <v>111</v>
      </c>
      <c r="L482" s="149" t="s">
        <v>38</v>
      </c>
      <c r="M482" s="149" t="s">
        <v>42</v>
      </c>
      <c r="N482" s="149">
        <v>6500.0</v>
      </c>
      <c r="O482" s="149" t="s">
        <v>27</v>
      </c>
      <c r="P482" s="150"/>
      <c r="Q482" s="149">
        <f>IFERROR(SUMPRODUCT((Price_Catalogue_Indexation!$O$5:$AS$5=Fichier_de_calcul!Q$4)*(Price_Catalogue_Indexation!$O$6:$AS$6=Fichier_de_calcul!$L482)*(Price_Catalogue_Indexation!$O$7:$AS$7=Fichier_de_calcul!$M482)*(Price_Catalogue_Indexation!$A$14:$A$219=Fichier_de_calcul!$O482)*(Price_Catalogue_Indexation!$C$14:$C$219=Fichier_de_calcul!$N482)*(Price_Catalogue_Indexation!$O$14:$AS$219)),0)</f>
        <v>43855.43468</v>
      </c>
      <c r="R482" s="149">
        <f>IFERROR(SUMPRODUCT((Price_Catalogue_Indexation!$O$5:$AS$5=Fichier_de_calcul!R$4)*(Price_Catalogue_Indexation!$O$6:$AS$6=Fichier_de_calcul!$L482)*(Price_Catalogue_Indexation!$O$7:$AS$7=Fichier_de_calcul!$M482)*(Price_Catalogue_Indexation!$A$14:$A$219=Fichier_de_calcul!$O482)*(Price_Catalogue_Indexation!$C$14:$C$219=Fichier_de_calcul!$N482)*(Price_Catalogue_Indexation!$O$14:$AS$219)),0)</f>
        <v>467285.8568</v>
      </c>
      <c r="S482" s="149">
        <f>IFERROR(SUMPRODUCT((Price_Catalogue_Indexation!$O$5:$AS$5=Fichier_de_calcul!S$4)*(Price_Catalogue_Indexation!$O$6:$AS$6=Fichier_de_calcul!$L482)*(Price_Catalogue_Indexation!$O$7:$AS$7=Fichier_de_calcul!$M482)*(Price_Catalogue_Indexation!$A$14:$A$219=Fichier_de_calcul!$O482)*(Price_Catalogue_Indexation!$C$14:$C$219=Fichier_de_calcul!$N482)*(Price_Catalogue_Indexation!$O$14:$AS$219)),0)</f>
        <v>255895.4182</v>
      </c>
      <c r="T482" s="150"/>
      <c r="U482" s="149">
        <f>IF(E482="YES",'Autres_hypothèses'!$E$3,0)</f>
        <v>26225.58067</v>
      </c>
      <c r="V482" s="149">
        <f>IF(J482="YES",'Autres_hypothèses'!$E$4,0)</f>
        <v>75000</v>
      </c>
      <c r="W482" s="149"/>
      <c r="X482" s="151">
        <f>S482*Facture_pour_Orange!$K$142+Fichier_de_calcul!Q482*Facture_pour_Orange!$K$144+Fichier_de_calcul!U482*Facture_pour_Orange!$K$172</f>
        <v>-16575.15725</v>
      </c>
      <c r="Y482" s="152"/>
      <c r="Z482" s="151">
        <f t="shared" si="2"/>
        <v>851687.1331</v>
      </c>
      <c r="AA482" s="149">
        <f t="shared" si="3"/>
        <v>153303.6839</v>
      </c>
      <c r="AB482" s="149">
        <f t="shared" si="4"/>
        <v>1004990.817</v>
      </c>
      <c r="AC482" s="150"/>
      <c r="AD482" s="153"/>
      <c r="AE482" s="154"/>
      <c r="AF482" s="155">
        <v>44012.0</v>
      </c>
      <c r="AG482" s="155">
        <v>44005.0</v>
      </c>
      <c r="AH482" s="162">
        <f t="shared" si="32"/>
        <v>0.2333333333</v>
      </c>
      <c r="AI482" s="155">
        <v>44012.0</v>
      </c>
      <c r="AJ482" s="155">
        <v>43987.0</v>
      </c>
      <c r="AK482" s="162">
        <f t="shared" si="31"/>
        <v>0.8333333333</v>
      </c>
      <c r="AL482" s="155"/>
      <c r="AM482" s="162"/>
      <c r="AN482" s="155"/>
      <c r="AO482" s="158"/>
      <c r="AP482" s="158"/>
      <c r="AQ482" s="158"/>
      <c r="AR482" s="152"/>
      <c r="AS482" s="152"/>
      <c r="AT482" s="152"/>
      <c r="AU482" s="152"/>
      <c r="AV482" s="152"/>
      <c r="AW482" s="152"/>
      <c r="AX482" s="152"/>
      <c r="AY482" s="152"/>
      <c r="AZ482" s="152"/>
      <c r="BA482" s="152"/>
      <c r="BB482" s="152"/>
      <c r="BC482" s="152"/>
      <c r="BD482" s="152"/>
      <c r="BE482" s="152"/>
      <c r="BF482" s="152"/>
      <c r="BG482" s="152"/>
      <c r="BH482" s="152"/>
      <c r="BI482" s="152"/>
      <c r="BJ482" s="152"/>
      <c r="BK482" s="152"/>
    </row>
    <row r="483" ht="10.5" customHeight="1">
      <c r="A483" s="144">
        <v>479.0</v>
      </c>
      <c r="B483" s="144" t="s">
        <v>1504</v>
      </c>
      <c r="C483" s="144" t="s">
        <v>1505</v>
      </c>
      <c r="D483" s="145" t="s">
        <v>1506</v>
      </c>
      <c r="E483" s="146" t="s">
        <v>0</v>
      </c>
      <c r="F483" s="147"/>
      <c r="G483" s="149" t="s">
        <v>1374</v>
      </c>
      <c r="H483" s="149" t="s">
        <v>0</v>
      </c>
      <c r="I483" s="149" t="s">
        <v>138</v>
      </c>
      <c r="J483" s="149" t="s">
        <v>0</v>
      </c>
      <c r="K483" s="149" t="s">
        <v>111</v>
      </c>
      <c r="L483" s="149" t="s">
        <v>38</v>
      </c>
      <c r="M483" s="149" t="s">
        <v>42</v>
      </c>
      <c r="N483" s="149">
        <v>4500.0</v>
      </c>
      <c r="O483" s="149" t="s">
        <v>30</v>
      </c>
      <c r="P483" s="150"/>
      <c r="Q483" s="149">
        <f>IFERROR(SUMPRODUCT((Price_Catalogue_Indexation!$O$5:$AS$5=Fichier_de_calcul!Q$4)*(Price_Catalogue_Indexation!$O$6:$AS$6=Fichier_de_calcul!$L483)*(Price_Catalogue_Indexation!$O$7:$AS$7=Fichier_de_calcul!$M483)*(Price_Catalogue_Indexation!$A$14:$A$219=Fichier_de_calcul!$O483)*(Price_Catalogue_Indexation!$C$14:$C$219=Fichier_de_calcul!$N483)*(Price_Catalogue_Indexation!$O$14:$AS$219)),0)</f>
        <v>44216.19419</v>
      </c>
      <c r="R483" s="149">
        <f>IFERROR(SUMPRODUCT((Price_Catalogue_Indexation!$O$5:$AS$5=Fichier_de_calcul!R$4)*(Price_Catalogue_Indexation!$O$6:$AS$6=Fichier_de_calcul!$L483)*(Price_Catalogue_Indexation!$O$7:$AS$7=Fichier_de_calcul!$M483)*(Price_Catalogue_Indexation!$A$14:$A$219=Fichier_de_calcul!$O483)*(Price_Catalogue_Indexation!$C$14:$C$219=Fichier_de_calcul!$N483)*(Price_Catalogue_Indexation!$O$14:$AS$219)),0)</f>
        <v>329456.4107</v>
      </c>
      <c r="S483" s="149">
        <f>IFERROR(SUMPRODUCT((Price_Catalogue_Indexation!$O$5:$AS$5=Fichier_de_calcul!S$4)*(Price_Catalogue_Indexation!$O$6:$AS$6=Fichier_de_calcul!$L483)*(Price_Catalogue_Indexation!$O$7:$AS$7=Fichier_de_calcul!$M483)*(Price_Catalogue_Indexation!$A$14:$A$219=Fichier_de_calcul!$O483)*(Price_Catalogue_Indexation!$C$14:$C$219=Fichier_de_calcul!$N483)*(Price_Catalogue_Indexation!$O$14:$AS$219)),0)</f>
        <v>289605.9786</v>
      </c>
      <c r="T483" s="150"/>
      <c r="U483" s="149">
        <f>IF(E483="YES",'Autres_hypothèses'!$E$3,0)</f>
        <v>26225.58067</v>
      </c>
      <c r="V483" s="149">
        <f>IF(J483="YES",'Autres_hypothèses'!$E$4,0)</f>
        <v>75000</v>
      </c>
      <c r="W483" s="149"/>
      <c r="X483" s="151">
        <f>S483*Facture_pour_Orange!$K$142+Fichier_de_calcul!Q483*Facture_pour_Orange!$K$144+Fichier_de_calcul!U483*Facture_pour_Orange!$K$172</f>
        <v>-16984.41476</v>
      </c>
      <c r="Y483" s="152"/>
      <c r="Z483" s="151">
        <f t="shared" si="2"/>
        <v>747519.7494</v>
      </c>
      <c r="AA483" s="149">
        <f t="shared" si="3"/>
        <v>134553.5549</v>
      </c>
      <c r="AB483" s="149">
        <f t="shared" si="4"/>
        <v>882073.3043</v>
      </c>
      <c r="AC483" s="150"/>
      <c r="AD483" s="153"/>
      <c r="AE483" s="154"/>
      <c r="AF483" s="155">
        <v>44012.0</v>
      </c>
      <c r="AG483" s="155">
        <v>44008.0</v>
      </c>
      <c r="AH483" s="162">
        <f t="shared" si="32"/>
        <v>0.1333333333</v>
      </c>
      <c r="AI483" s="155">
        <v>44012.0</v>
      </c>
      <c r="AJ483" s="155">
        <v>44008.0</v>
      </c>
      <c r="AK483" s="162">
        <f t="shared" si="31"/>
        <v>0.1333333333</v>
      </c>
      <c r="AL483" s="155"/>
      <c r="AM483" s="162"/>
      <c r="AN483" s="155"/>
      <c r="AO483" s="158"/>
      <c r="AP483" s="158"/>
      <c r="AQ483" s="158"/>
      <c r="AR483" s="152"/>
      <c r="AS483" s="152"/>
      <c r="AT483" s="152"/>
      <c r="AU483" s="152"/>
      <c r="AV483" s="152"/>
      <c r="AW483" s="152"/>
      <c r="AX483" s="152"/>
      <c r="AY483" s="152"/>
      <c r="AZ483" s="152"/>
      <c r="BA483" s="152"/>
      <c r="BB483" s="152"/>
      <c r="BC483" s="152"/>
      <c r="BD483" s="152"/>
      <c r="BE483" s="152"/>
      <c r="BF483" s="152"/>
      <c r="BG483" s="152"/>
      <c r="BH483" s="152"/>
      <c r="BI483" s="152"/>
      <c r="BJ483" s="152"/>
      <c r="BK483" s="152"/>
    </row>
    <row r="484" ht="10.5" customHeight="1">
      <c r="A484" s="144">
        <v>480.0</v>
      </c>
      <c r="B484" s="144" t="s">
        <v>1507</v>
      </c>
      <c r="C484" s="144" t="s">
        <v>1508</v>
      </c>
      <c r="D484" s="159" t="s">
        <v>1509</v>
      </c>
      <c r="E484" s="146" t="s">
        <v>0</v>
      </c>
      <c r="F484" s="147"/>
      <c r="G484" s="168" t="s">
        <v>1374</v>
      </c>
      <c r="H484" s="168" t="s">
        <v>0</v>
      </c>
      <c r="I484" s="168" t="s">
        <v>138</v>
      </c>
      <c r="J484" s="149" t="s">
        <v>0</v>
      </c>
      <c r="K484" s="168" t="s">
        <v>111</v>
      </c>
      <c r="L484" s="168" t="s">
        <v>38</v>
      </c>
      <c r="M484" s="168" t="s">
        <v>42</v>
      </c>
      <c r="N484" s="168">
        <v>4500.0</v>
      </c>
      <c r="O484" s="149" t="s">
        <v>30</v>
      </c>
      <c r="P484" s="150"/>
      <c r="Q484" s="149">
        <f>IFERROR(SUMPRODUCT((Price_Catalogue_Indexation!$O$5:$AS$5=Fichier_de_calcul!Q$4)*(Price_Catalogue_Indexation!$O$6:$AS$6=Fichier_de_calcul!$L484)*(Price_Catalogue_Indexation!$O$7:$AS$7=Fichier_de_calcul!$M484)*(Price_Catalogue_Indexation!$A$14:$A$219=Fichier_de_calcul!$O484)*(Price_Catalogue_Indexation!$C$14:$C$219=Fichier_de_calcul!$N484)*(Price_Catalogue_Indexation!$O$14:$AS$219)),0)</f>
        <v>44216.19419</v>
      </c>
      <c r="R484" s="149">
        <f>IFERROR(SUMPRODUCT((Price_Catalogue_Indexation!$O$5:$AS$5=Fichier_de_calcul!R$4)*(Price_Catalogue_Indexation!$O$6:$AS$6=Fichier_de_calcul!$L484)*(Price_Catalogue_Indexation!$O$7:$AS$7=Fichier_de_calcul!$M484)*(Price_Catalogue_Indexation!$A$14:$A$219=Fichier_de_calcul!$O484)*(Price_Catalogue_Indexation!$C$14:$C$219=Fichier_de_calcul!$N484)*(Price_Catalogue_Indexation!$O$14:$AS$219)),0)</f>
        <v>329456.4107</v>
      </c>
      <c r="S484" s="149">
        <f>IFERROR(SUMPRODUCT((Price_Catalogue_Indexation!$O$5:$AS$5=Fichier_de_calcul!S$4)*(Price_Catalogue_Indexation!$O$6:$AS$6=Fichier_de_calcul!$L484)*(Price_Catalogue_Indexation!$O$7:$AS$7=Fichier_de_calcul!$M484)*(Price_Catalogue_Indexation!$A$14:$A$219=Fichier_de_calcul!$O484)*(Price_Catalogue_Indexation!$C$14:$C$219=Fichier_de_calcul!$N484)*(Price_Catalogue_Indexation!$O$14:$AS$219)),0)</f>
        <v>289605.9786</v>
      </c>
      <c r="T484" s="150"/>
      <c r="U484" s="149">
        <f>IF(E484="YES",'Autres_hypothèses'!$E$3,0)</f>
        <v>26225.58067</v>
      </c>
      <c r="V484" s="149">
        <f>IF(J484="YES",'Autres_hypothèses'!$E$4,0)</f>
        <v>75000</v>
      </c>
      <c r="W484" s="149"/>
      <c r="X484" s="151">
        <f>S484*Facture_pour_Orange!$K$142+Fichier_de_calcul!Q484*Facture_pour_Orange!$K$144+Fichier_de_calcul!U484*Facture_pour_Orange!$K$172</f>
        <v>-16984.41476</v>
      </c>
      <c r="Y484" s="152"/>
      <c r="Z484" s="151">
        <f t="shared" si="2"/>
        <v>747519.7494</v>
      </c>
      <c r="AA484" s="149">
        <f t="shared" si="3"/>
        <v>134553.5549</v>
      </c>
      <c r="AB484" s="149">
        <f t="shared" si="4"/>
        <v>882073.3043</v>
      </c>
      <c r="AC484" s="150"/>
      <c r="AD484" s="153"/>
      <c r="AE484" s="154"/>
      <c r="AF484" s="155">
        <v>44012.0</v>
      </c>
      <c r="AG484" s="155">
        <v>44009.0</v>
      </c>
      <c r="AH484" s="162">
        <f t="shared" si="32"/>
        <v>0.1</v>
      </c>
      <c r="AI484" s="155">
        <v>44012.0</v>
      </c>
      <c r="AJ484" s="155">
        <v>44009.0</v>
      </c>
      <c r="AK484" s="162">
        <f t="shared" si="31"/>
        <v>0.1</v>
      </c>
      <c r="AL484" s="155"/>
      <c r="AM484" s="162"/>
      <c r="AN484" s="155"/>
      <c r="AO484" s="158"/>
      <c r="AP484" s="158"/>
      <c r="AQ484" s="158"/>
      <c r="AR484" s="152"/>
      <c r="AS484" s="152"/>
      <c r="AT484" s="152"/>
      <c r="AU484" s="152"/>
      <c r="AV484" s="152"/>
      <c r="AW484" s="152"/>
      <c r="AX484" s="152"/>
      <c r="AY484" s="152"/>
      <c r="AZ484" s="152"/>
      <c r="BA484" s="152"/>
      <c r="BB484" s="152"/>
      <c r="BC484" s="152"/>
      <c r="BD484" s="152"/>
      <c r="BE484" s="152"/>
      <c r="BF484" s="152"/>
      <c r="BG484" s="152"/>
      <c r="BH484" s="152"/>
      <c r="BI484" s="152"/>
      <c r="BJ484" s="152"/>
      <c r="BK484" s="152"/>
    </row>
    <row r="485" ht="10.5" customHeight="1">
      <c r="A485" s="144">
        <v>481.0</v>
      </c>
      <c r="B485" s="144" t="s">
        <v>1510</v>
      </c>
      <c r="C485" s="144" t="s">
        <v>1511</v>
      </c>
      <c r="D485" s="159" t="s">
        <v>1512</v>
      </c>
      <c r="E485" s="146" t="s">
        <v>0</v>
      </c>
      <c r="F485" s="147"/>
      <c r="G485" s="149" t="s">
        <v>1374</v>
      </c>
      <c r="H485" s="149" t="s">
        <v>0</v>
      </c>
      <c r="I485" s="149" t="s">
        <v>138</v>
      </c>
      <c r="J485" s="149" t="s">
        <v>0</v>
      </c>
      <c r="K485" s="149" t="s">
        <v>111</v>
      </c>
      <c r="L485" s="149" t="s">
        <v>38</v>
      </c>
      <c r="M485" s="149" t="s">
        <v>42</v>
      </c>
      <c r="N485" s="149">
        <v>3500.0</v>
      </c>
      <c r="O485" s="149" t="s">
        <v>30</v>
      </c>
      <c r="P485" s="150"/>
      <c r="Q485" s="149">
        <f>IFERROR(SUMPRODUCT((Price_Catalogue_Indexation!$O$5:$AS$5=Fichier_de_calcul!Q$4)*(Price_Catalogue_Indexation!$O$6:$AS$6=Fichier_de_calcul!$L485)*(Price_Catalogue_Indexation!$O$7:$AS$7=Fichier_de_calcul!$M485)*(Price_Catalogue_Indexation!$A$14:$A$219=Fichier_de_calcul!$O485)*(Price_Catalogue_Indexation!$C$14:$C$219=Fichier_de_calcul!$N485)*(Price_Catalogue_Indexation!$O$14:$AS$219)),0)</f>
        <v>43777.60888</v>
      </c>
      <c r="R485" s="149">
        <f>IFERROR(SUMPRODUCT((Price_Catalogue_Indexation!$O$5:$AS$5=Fichier_de_calcul!R$4)*(Price_Catalogue_Indexation!$O$6:$AS$6=Fichier_de_calcul!$L485)*(Price_Catalogue_Indexation!$O$7:$AS$7=Fichier_de_calcul!$M485)*(Price_Catalogue_Indexation!$A$14:$A$219=Fichier_de_calcul!$O485)*(Price_Catalogue_Indexation!$C$14:$C$219=Fichier_de_calcul!$N485)*(Price_Catalogue_Indexation!$O$14:$AS$219)),0)</f>
        <v>260356.9553</v>
      </c>
      <c r="S485" s="149">
        <f>IFERROR(SUMPRODUCT((Price_Catalogue_Indexation!$O$5:$AS$5=Fichier_de_calcul!S$4)*(Price_Catalogue_Indexation!$O$6:$AS$6=Fichier_de_calcul!$L485)*(Price_Catalogue_Indexation!$O$7:$AS$7=Fichier_de_calcul!$M485)*(Price_Catalogue_Indexation!$A$14:$A$219=Fichier_de_calcul!$O485)*(Price_Catalogue_Indexation!$C$14:$C$219=Fichier_de_calcul!$N485)*(Price_Catalogue_Indexation!$O$14:$AS$219)),0)</f>
        <v>247960.634</v>
      </c>
      <c r="T485" s="150"/>
      <c r="U485" s="149">
        <f>IF(E485="YES",'Autres_hypothèses'!$E$3,0)</f>
        <v>26225.58067</v>
      </c>
      <c r="V485" s="149">
        <f>IF(J485="YES",'Autres_hypothèses'!$E$4,0)</f>
        <v>75000</v>
      </c>
      <c r="W485" s="149"/>
      <c r="X485" s="151">
        <f>S485*Facture_pour_Orange!$K$142+Fichier_de_calcul!Q485*Facture_pour_Orange!$K$144+Fichier_de_calcul!U485*Facture_pour_Orange!$K$172</f>
        <v>-16480.24425</v>
      </c>
      <c r="Y485" s="152"/>
      <c r="Z485" s="151">
        <f t="shared" si="2"/>
        <v>636840.5346</v>
      </c>
      <c r="AA485" s="149">
        <f t="shared" si="3"/>
        <v>114631.2962</v>
      </c>
      <c r="AB485" s="149">
        <f t="shared" si="4"/>
        <v>751471.8308</v>
      </c>
      <c r="AC485" s="150"/>
      <c r="AD485" s="153"/>
      <c r="AE485" s="154"/>
      <c r="AF485" s="155">
        <v>44043.0</v>
      </c>
      <c r="AG485" s="155">
        <v>44012.0</v>
      </c>
      <c r="AH485" s="162">
        <f t="shared" si="32"/>
        <v>1.033333333</v>
      </c>
      <c r="AI485" s="155">
        <v>44043.0</v>
      </c>
      <c r="AJ485" s="155">
        <v>44012.0</v>
      </c>
      <c r="AK485" s="162">
        <f t="shared" si="31"/>
        <v>1.033333333</v>
      </c>
      <c r="AL485" s="155"/>
      <c r="AM485" s="162"/>
      <c r="AN485" s="155"/>
      <c r="AO485" s="158"/>
      <c r="AP485" s="158"/>
      <c r="AQ485" s="158"/>
      <c r="AR485" s="152"/>
      <c r="AS485" s="152"/>
      <c r="AT485" s="152"/>
      <c r="AU485" s="152"/>
      <c r="AV485" s="152"/>
      <c r="AW485" s="152"/>
      <c r="AX485" s="152"/>
      <c r="AY485" s="152"/>
      <c r="AZ485" s="152"/>
      <c r="BA485" s="152"/>
      <c r="BB485" s="152"/>
      <c r="BC485" s="152"/>
      <c r="BD485" s="152"/>
      <c r="BE485" s="152"/>
      <c r="BF485" s="152"/>
      <c r="BG485" s="152"/>
      <c r="BH485" s="152"/>
      <c r="BI485" s="152"/>
      <c r="BJ485" s="152"/>
      <c r="BK485" s="152"/>
    </row>
    <row r="486" ht="10.5" customHeight="1">
      <c r="A486" s="144">
        <v>482.0</v>
      </c>
      <c r="B486" s="144" t="s">
        <v>1513</v>
      </c>
      <c r="C486" s="144" t="s">
        <v>1514</v>
      </c>
      <c r="D486" s="145" t="s">
        <v>1515</v>
      </c>
      <c r="E486" s="146" t="s">
        <v>0</v>
      </c>
      <c r="F486" s="147"/>
      <c r="G486" s="148" t="s">
        <v>1374</v>
      </c>
      <c r="H486" s="148" t="s">
        <v>0</v>
      </c>
      <c r="I486" s="148" t="s">
        <v>138</v>
      </c>
      <c r="J486" s="149" t="s">
        <v>0</v>
      </c>
      <c r="K486" s="148" t="s">
        <v>111</v>
      </c>
      <c r="L486" s="148" t="s">
        <v>38</v>
      </c>
      <c r="M486" s="148" t="s">
        <v>42</v>
      </c>
      <c r="N486" s="148">
        <v>6500.0</v>
      </c>
      <c r="O486" s="149" t="s">
        <v>30</v>
      </c>
      <c r="P486" s="150"/>
      <c r="Q486" s="149">
        <f>IFERROR(SUMPRODUCT((Price_Catalogue_Indexation!$O$5:$AS$5=Fichier_de_calcul!Q$4)*(Price_Catalogue_Indexation!$O$6:$AS$6=Fichier_de_calcul!$L486)*(Price_Catalogue_Indexation!$O$7:$AS$7=Fichier_de_calcul!$M486)*(Price_Catalogue_Indexation!$A$14:$A$219=Fichier_de_calcul!$O486)*(Price_Catalogue_Indexation!$C$14:$C$219=Fichier_de_calcul!$N486)*(Price_Catalogue_Indexation!$O$14:$AS$219)),0)</f>
        <v>44634.18227</v>
      </c>
      <c r="R486" s="149">
        <f>IFERROR(SUMPRODUCT((Price_Catalogue_Indexation!$O$5:$AS$5=Fichier_de_calcul!R$4)*(Price_Catalogue_Indexation!$O$6:$AS$6=Fichier_de_calcul!$L486)*(Price_Catalogue_Indexation!$O$7:$AS$7=Fichier_de_calcul!$M486)*(Price_Catalogue_Indexation!$A$14:$A$219=Fichier_de_calcul!$O486)*(Price_Catalogue_Indexation!$C$14:$C$219=Fichier_de_calcul!$N486)*(Price_Catalogue_Indexation!$O$14:$AS$219)),0)</f>
        <v>467800.4657</v>
      </c>
      <c r="S486" s="149">
        <f>IFERROR(SUMPRODUCT((Price_Catalogue_Indexation!$O$5:$AS$5=Fichier_de_calcul!S$4)*(Price_Catalogue_Indexation!$O$6:$AS$6=Fichier_de_calcul!$L486)*(Price_Catalogue_Indexation!$O$7:$AS$7=Fichier_de_calcul!$M486)*(Price_Catalogue_Indexation!$A$14:$A$219=Fichier_de_calcul!$O486)*(Price_Catalogue_Indexation!$C$14:$C$219=Fichier_de_calcul!$N486)*(Price_Catalogue_Indexation!$O$14:$AS$219)),0)</f>
        <v>326285.8197</v>
      </c>
      <c r="T486" s="150"/>
      <c r="U486" s="149">
        <f>IF(E486="YES",'Autres_hypothèses'!$E$3,0)</f>
        <v>26225.58067</v>
      </c>
      <c r="V486" s="149">
        <f>IF(J486="YES",'Autres_hypothèses'!$E$4,0)</f>
        <v>75000</v>
      </c>
      <c r="W486" s="149"/>
      <c r="X486" s="151">
        <f>S486*Facture_pour_Orange!$K$142+Fichier_de_calcul!Q486*Facture_pour_Orange!$K$144+Fichier_de_calcul!U486*Facture_pour_Orange!$K$172</f>
        <v>-17434.81079</v>
      </c>
      <c r="Y486" s="152"/>
      <c r="Z486" s="151">
        <f t="shared" si="2"/>
        <v>922511.2375</v>
      </c>
      <c r="AA486" s="149">
        <f t="shared" si="3"/>
        <v>166052.0228</v>
      </c>
      <c r="AB486" s="149">
        <f t="shared" si="4"/>
        <v>1088563.26</v>
      </c>
      <c r="AC486" s="150"/>
      <c r="AD486" s="153"/>
      <c r="AE486" s="154"/>
      <c r="AF486" s="155">
        <v>44043.0</v>
      </c>
      <c r="AG486" s="155">
        <v>44012.0</v>
      </c>
      <c r="AH486" s="162">
        <f t="shared" si="32"/>
        <v>1.033333333</v>
      </c>
      <c r="AI486" s="155">
        <v>44043.0</v>
      </c>
      <c r="AJ486" s="155">
        <v>44012.0</v>
      </c>
      <c r="AK486" s="162">
        <f t="shared" si="31"/>
        <v>1.033333333</v>
      </c>
      <c r="AL486" s="155"/>
      <c r="AM486" s="162"/>
      <c r="AN486" s="155"/>
      <c r="AO486" s="158"/>
      <c r="AP486" s="158"/>
      <c r="AQ486" s="158"/>
      <c r="AR486" s="152"/>
      <c r="AS486" s="152"/>
      <c r="AT486" s="152"/>
      <c r="AU486" s="152"/>
      <c r="AV486" s="152"/>
      <c r="AW486" s="152"/>
      <c r="AX486" s="152"/>
      <c r="AY486" s="152"/>
      <c r="AZ486" s="152"/>
      <c r="BA486" s="152"/>
      <c r="BB486" s="152"/>
      <c r="BC486" s="152"/>
      <c r="BD486" s="152"/>
      <c r="BE486" s="152"/>
      <c r="BF486" s="152"/>
      <c r="BG486" s="152"/>
      <c r="BH486" s="152"/>
      <c r="BI486" s="152"/>
      <c r="BJ486" s="152"/>
      <c r="BK486" s="152"/>
    </row>
    <row r="487" ht="10.5" customHeight="1">
      <c r="A487" s="144">
        <v>483.0</v>
      </c>
      <c r="B487" s="144" t="s">
        <v>1516</v>
      </c>
      <c r="C487" s="144" t="s">
        <v>1517</v>
      </c>
      <c r="D487" s="159" t="s">
        <v>1518</v>
      </c>
      <c r="E487" s="146" t="s">
        <v>0</v>
      </c>
      <c r="F487" s="147"/>
      <c r="G487" s="149" t="s">
        <v>1374</v>
      </c>
      <c r="H487" s="149" t="s">
        <v>0</v>
      </c>
      <c r="I487" s="149" t="s">
        <v>138</v>
      </c>
      <c r="J487" s="149" t="s">
        <v>0</v>
      </c>
      <c r="K487" s="149" t="s">
        <v>111</v>
      </c>
      <c r="L487" s="149" t="s">
        <v>38</v>
      </c>
      <c r="M487" s="149" t="s">
        <v>42</v>
      </c>
      <c r="N487" s="149">
        <v>6500.0</v>
      </c>
      <c r="O487" s="149" t="s">
        <v>27</v>
      </c>
      <c r="P487" s="150"/>
      <c r="Q487" s="149">
        <f>IFERROR(SUMPRODUCT((Price_Catalogue_Indexation!$O$5:$AS$5=Fichier_de_calcul!Q$4)*(Price_Catalogue_Indexation!$O$6:$AS$6=Fichier_de_calcul!$L487)*(Price_Catalogue_Indexation!$O$7:$AS$7=Fichier_de_calcul!$M487)*(Price_Catalogue_Indexation!$A$14:$A$219=Fichier_de_calcul!$O487)*(Price_Catalogue_Indexation!$C$14:$C$219=Fichier_de_calcul!$N487)*(Price_Catalogue_Indexation!$O$14:$AS$219)),0)</f>
        <v>43855.43468</v>
      </c>
      <c r="R487" s="149">
        <f>IFERROR(SUMPRODUCT((Price_Catalogue_Indexation!$O$5:$AS$5=Fichier_de_calcul!R$4)*(Price_Catalogue_Indexation!$O$6:$AS$6=Fichier_de_calcul!$L487)*(Price_Catalogue_Indexation!$O$7:$AS$7=Fichier_de_calcul!$M487)*(Price_Catalogue_Indexation!$A$14:$A$219=Fichier_de_calcul!$O487)*(Price_Catalogue_Indexation!$C$14:$C$219=Fichier_de_calcul!$N487)*(Price_Catalogue_Indexation!$O$14:$AS$219)),0)</f>
        <v>467285.8568</v>
      </c>
      <c r="S487" s="149">
        <f>IFERROR(SUMPRODUCT((Price_Catalogue_Indexation!$O$5:$AS$5=Fichier_de_calcul!S$4)*(Price_Catalogue_Indexation!$O$6:$AS$6=Fichier_de_calcul!$L487)*(Price_Catalogue_Indexation!$O$7:$AS$7=Fichier_de_calcul!$M487)*(Price_Catalogue_Indexation!$A$14:$A$219=Fichier_de_calcul!$O487)*(Price_Catalogue_Indexation!$C$14:$C$219=Fichier_de_calcul!$N487)*(Price_Catalogue_Indexation!$O$14:$AS$219)),0)</f>
        <v>255895.4182</v>
      </c>
      <c r="T487" s="150"/>
      <c r="U487" s="149">
        <f>IF(E487="YES",'Autres_hypothèses'!$E$3,0)</f>
        <v>26225.58067</v>
      </c>
      <c r="V487" s="149">
        <f>IF(J487="YES",'Autres_hypothèses'!$E$4,0)</f>
        <v>75000</v>
      </c>
      <c r="W487" s="149"/>
      <c r="X487" s="151">
        <f>S487*Facture_pour_Orange!$K$142+Fichier_de_calcul!Q487*Facture_pour_Orange!$K$144+Fichier_de_calcul!U487*Facture_pour_Orange!$K$172</f>
        <v>-16575.15725</v>
      </c>
      <c r="Y487" s="152"/>
      <c r="Z487" s="151">
        <f t="shared" si="2"/>
        <v>851687.1331</v>
      </c>
      <c r="AA487" s="149">
        <f t="shared" si="3"/>
        <v>153303.6839</v>
      </c>
      <c r="AB487" s="149">
        <f t="shared" si="4"/>
        <v>1004990.817</v>
      </c>
      <c r="AC487" s="150"/>
      <c r="AD487" s="153"/>
      <c r="AE487" s="154"/>
      <c r="AF487" s="155">
        <v>44043.0</v>
      </c>
      <c r="AG487" s="155">
        <v>44015.0</v>
      </c>
      <c r="AH487" s="162">
        <f t="shared" si="32"/>
        <v>0.9333333333</v>
      </c>
      <c r="AI487" s="155">
        <v>44074.0</v>
      </c>
      <c r="AJ487" s="155">
        <v>44056.0</v>
      </c>
      <c r="AK487" s="162">
        <f t="shared" si="31"/>
        <v>0.6</v>
      </c>
      <c r="AL487" s="155">
        <v>44092.0</v>
      </c>
      <c r="AM487" s="162">
        <f t="shared" ref="AM487:AM493" si="35">(AN487-AL487)/30</f>
        <v>0.4</v>
      </c>
      <c r="AN487" s="155">
        <v>44104.0</v>
      </c>
      <c r="AO487" s="158"/>
      <c r="AP487" s="158"/>
      <c r="AQ487" s="158"/>
      <c r="AR487" s="152"/>
      <c r="AS487" s="152"/>
      <c r="AT487" s="152"/>
      <c r="AU487" s="152"/>
      <c r="AV487" s="152"/>
      <c r="AW487" s="152"/>
      <c r="AX487" s="152"/>
      <c r="AY487" s="152"/>
      <c r="AZ487" s="152"/>
      <c r="BA487" s="152"/>
      <c r="BB487" s="152"/>
      <c r="BC487" s="152"/>
      <c r="BD487" s="152"/>
      <c r="BE487" s="152"/>
      <c r="BF487" s="152"/>
      <c r="BG487" s="152"/>
      <c r="BH487" s="152"/>
      <c r="BI487" s="152"/>
      <c r="BJ487" s="152"/>
      <c r="BK487" s="152"/>
    </row>
    <row r="488" ht="10.5" customHeight="1">
      <c r="A488" s="144">
        <v>484.0</v>
      </c>
      <c r="B488" s="144" t="s">
        <v>1519</v>
      </c>
      <c r="C488" s="144" t="s">
        <v>1520</v>
      </c>
      <c r="D488" s="145" t="s">
        <v>1521</v>
      </c>
      <c r="E488" s="146" t="s">
        <v>0</v>
      </c>
      <c r="F488" s="147"/>
      <c r="G488" s="149" t="s">
        <v>1374</v>
      </c>
      <c r="H488" s="149" t="s">
        <v>0</v>
      </c>
      <c r="I488" s="149" t="s">
        <v>138</v>
      </c>
      <c r="J488" s="149" t="s">
        <v>0</v>
      </c>
      <c r="K488" s="149" t="s">
        <v>111</v>
      </c>
      <c r="L488" s="149" t="s">
        <v>38</v>
      </c>
      <c r="M488" s="149" t="s">
        <v>42</v>
      </c>
      <c r="N488" s="149">
        <v>6500.0</v>
      </c>
      <c r="O488" s="149" t="s">
        <v>27</v>
      </c>
      <c r="P488" s="150"/>
      <c r="Q488" s="149">
        <f>IFERROR(SUMPRODUCT((Price_Catalogue_Indexation!$O$5:$AS$5=Fichier_de_calcul!Q$4)*(Price_Catalogue_Indexation!$O$6:$AS$6=Fichier_de_calcul!$L488)*(Price_Catalogue_Indexation!$O$7:$AS$7=Fichier_de_calcul!$M488)*(Price_Catalogue_Indexation!$A$14:$A$219=Fichier_de_calcul!$O488)*(Price_Catalogue_Indexation!$C$14:$C$219=Fichier_de_calcul!$N488)*(Price_Catalogue_Indexation!$O$14:$AS$219)),0)</f>
        <v>43855.43468</v>
      </c>
      <c r="R488" s="149">
        <f>IFERROR(SUMPRODUCT((Price_Catalogue_Indexation!$O$5:$AS$5=Fichier_de_calcul!R$4)*(Price_Catalogue_Indexation!$O$6:$AS$6=Fichier_de_calcul!$L488)*(Price_Catalogue_Indexation!$O$7:$AS$7=Fichier_de_calcul!$M488)*(Price_Catalogue_Indexation!$A$14:$A$219=Fichier_de_calcul!$O488)*(Price_Catalogue_Indexation!$C$14:$C$219=Fichier_de_calcul!$N488)*(Price_Catalogue_Indexation!$O$14:$AS$219)),0)</f>
        <v>467285.8568</v>
      </c>
      <c r="S488" s="149">
        <f>IFERROR(SUMPRODUCT((Price_Catalogue_Indexation!$O$5:$AS$5=Fichier_de_calcul!S$4)*(Price_Catalogue_Indexation!$O$6:$AS$6=Fichier_de_calcul!$L488)*(Price_Catalogue_Indexation!$O$7:$AS$7=Fichier_de_calcul!$M488)*(Price_Catalogue_Indexation!$A$14:$A$219=Fichier_de_calcul!$O488)*(Price_Catalogue_Indexation!$C$14:$C$219=Fichier_de_calcul!$N488)*(Price_Catalogue_Indexation!$O$14:$AS$219)),0)</f>
        <v>255895.4182</v>
      </c>
      <c r="T488" s="150"/>
      <c r="U488" s="149">
        <f>IF(E488="YES",'Autres_hypothèses'!$E$3,0)</f>
        <v>26225.58067</v>
      </c>
      <c r="V488" s="149">
        <f>IF(J488="YES",'Autres_hypothèses'!$E$4,0)</f>
        <v>75000</v>
      </c>
      <c r="W488" s="149"/>
      <c r="X488" s="151">
        <f>S488*Facture_pour_Orange!$K$142+Fichier_de_calcul!Q488*Facture_pour_Orange!$K$144+Fichier_de_calcul!U488*Facture_pour_Orange!$K$172</f>
        <v>-16575.15725</v>
      </c>
      <c r="Y488" s="152"/>
      <c r="Z488" s="151">
        <f t="shared" si="2"/>
        <v>851687.1331</v>
      </c>
      <c r="AA488" s="149">
        <f t="shared" si="3"/>
        <v>153303.6839</v>
      </c>
      <c r="AB488" s="149">
        <f t="shared" si="4"/>
        <v>1004990.817</v>
      </c>
      <c r="AC488" s="150"/>
      <c r="AD488" s="153"/>
      <c r="AE488" s="154"/>
      <c r="AF488" s="155">
        <v>44043.0</v>
      </c>
      <c r="AG488" s="155">
        <v>44015.0</v>
      </c>
      <c r="AH488" s="162">
        <f t="shared" si="32"/>
        <v>0.9333333333</v>
      </c>
      <c r="AI488" s="155">
        <v>44074.0</v>
      </c>
      <c r="AJ488" s="155">
        <v>44042.0</v>
      </c>
      <c r="AK488" s="162">
        <f t="shared" si="31"/>
        <v>1.066666667</v>
      </c>
      <c r="AL488" s="155">
        <v>44092.0</v>
      </c>
      <c r="AM488" s="162">
        <f t="shared" si="35"/>
        <v>0.4</v>
      </c>
      <c r="AN488" s="155">
        <v>44104.0</v>
      </c>
      <c r="AO488" s="158"/>
      <c r="AP488" s="158"/>
      <c r="AQ488" s="158"/>
      <c r="AR488" s="152"/>
      <c r="AS488" s="152"/>
      <c r="AT488" s="152"/>
      <c r="AU488" s="152"/>
      <c r="AV488" s="152"/>
      <c r="AW488" s="152"/>
      <c r="AX488" s="152"/>
      <c r="AY488" s="152"/>
      <c r="AZ488" s="152"/>
      <c r="BA488" s="152"/>
      <c r="BB488" s="152"/>
      <c r="BC488" s="152"/>
      <c r="BD488" s="152"/>
      <c r="BE488" s="152"/>
      <c r="BF488" s="152"/>
      <c r="BG488" s="152"/>
      <c r="BH488" s="152"/>
      <c r="BI488" s="152"/>
      <c r="BJ488" s="152"/>
      <c r="BK488" s="152"/>
    </row>
    <row r="489" ht="10.5" customHeight="1">
      <c r="A489" s="144">
        <v>485.0</v>
      </c>
      <c r="B489" s="144" t="s">
        <v>1522</v>
      </c>
      <c r="C489" s="144" t="s">
        <v>1523</v>
      </c>
      <c r="D489" s="159" t="s">
        <v>1524</v>
      </c>
      <c r="E489" s="146" t="s">
        <v>0</v>
      </c>
      <c r="F489" s="147"/>
      <c r="G489" s="149" t="s">
        <v>1374</v>
      </c>
      <c r="H489" s="149" t="s">
        <v>0</v>
      </c>
      <c r="I489" s="149" t="s">
        <v>138</v>
      </c>
      <c r="J489" s="149" t="s">
        <v>0</v>
      </c>
      <c r="K489" s="149" t="s">
        <v>111</v>
      </c>
      <c r="L489" s="149" t="s">
        <v>38</v>
      </c>
      <c r="M489" s="149" t="s">
        <v>42</v>
      </c>
      <c r="N489" s="149">
        <v>6500.0</v>
      </c>
      <c r="O489" s="149" t="s">
        <v>27</v>
      </c>
      <c r="P489" s="150"/>
      <c r="Q489" s="149">
        <f>IFERROR(SUMPRODUCT((Price_Catalogue_Indexation!$O$5:$AS$5=Fichier_de_calcul!Q$4)*(Price_Catalogue_Indexation!$O$6:$AS$6=Fichier_de_calcul!$L489)*(Price_Catalogue_Indexation!$O$7:$AS$7=Fichier_de_calcul!$M489)*(Price_Catalogue_Indexation!$A$14:$A$219=Fichier_de_calcul!$O489)*(Price_Catalogue_Indexation!$C$14:$C$219=Fichier_de_calcul!$N489)*(Price_Catalogue_Indexation!$O$14:$AS$219)),0)</f>
        <v>43855.43468</v>
      </c>
      <c r="R489" s="149">
        <f>IFERROR(SUMPRODUCT((Price_Catalogue_Indexation!$O$5:$AS$5=Fichier_de_calcul!R$4)*(Price_Catalogue_Indexation!$O$6:$AS$6=Fichier_de_calcul!$L489)*(Price_Catalogue_Indexation!$O$7:$AS$7=Fichier_de_calcul!$M489)*(Price_Catalogue_Indexation!$A$14:$A$219=Fichier_de_calcul!$O489)*(Price_Catalogue_Indexation!$C$14:$C$219=Fichier_de_calcul!$N489)*(Price_Catalogue_Indexation!$O$14:$AS$219)),0)</f>
        <v>467285.8568</v>
      </c>
      <c r="S489" s="149">
        <f>IFERROR(SUMPRODUCT((Price_Catalogue_Indexation!$O$5:$AS$5=Fichier_de_calcul!S$4)*(Price_Catalogue_Indexation!$O$6:$AS$6=Fichier_de_calcul!$L489)*(Price_Catalogue_Indexation!$O$7:$AS$7=Fichier_de_calcul!$M489)*(Price_Catalogue_Indexation!$A$14:$A$219=Fichier_de_calcul!$O489)*(Price_Catalogue_Indexation!$C$14:$C$219=Fichier_de_calcul!$N489)*(Price_Catalogue_Indexation!$O$14:$AS$219)),0)</f>
        <v>255895.4182</v>
      </c>
      <c r="T489" s="150"/>
      <c r="U489" s="149">
        <f>IF(E489="YES",'Autres_hypothèses'!$E$3,0)</f>
        <v>26225.58067</v>
      </c>
      <c r="V489" s="149">
        <f>IF(J489="YES",'Autres_hypothèses'!$E$4,0)</f>
        <v>75000</v>
      </c>
      <c r="W489" s="149"/>
      <c r="X489" s="151">
        <f>S489*Facture_pour_Orange!$K$142+Fichier_de_calcul!Q489*Facture_pour_Orange!$K$144+Fichier_de_calcul!U489*Facture_pour_Orange!$K$172</f>
        <v>-16575.15725</v>
      </c>
      <c r="Y489" s="152"/>
      <c r="Z489" s="151">
        <f t="shared" si="2"/>
        <v>851687.1331</v>
      </c>
      <c r="AA489" s="149">
        <f t="shared" si="3"/>
        <v>153303.6839</v>
      </c>
      <c r="AB489" s="149">
        <f t="shared" si="4"/>
        <v>1004990.817</v>
      </c>
      <c r="AC489" s="150"/>
      <c r="AD489" s="153"/>
      <c r="AE489" s="154"/>
      <c r="AF489" s="155">
        <v>44043.0</v>
      </c>
      <c r="AG489" s="155">
        <v>44015.0</v>
      </c>
      <c r="AH489" s="162">
        <f t="shared" si="32"/>
        <v>0.9333333333</v>
      </c>
      <c r="AI489" s="155">
        <v>44043.0</v>
      </c>
      <c r="AJ489" s="155">
        <v>44029.0</v>
      </c>
      <c r="AK489" s="162">
        <f t="shared" si="31"/>
        <v>0.4666666667</v>
      </c>
      <c r="AL489" s="155">
        <v>44092.0</v>
      </c>
      <c r="AM489" s="162">
        <f t="shared" si="35"/>
        <v>0.4</v>
      </c>
      <c r="AN489" s="155">
        <v>44104.0</v>
      </c>
      <c r="AO489" s="158"/>
      <c r="AP489" s="158"/>
      <c r="AQ489" s="158"/>
      <c r="AR489" s="152"/>
      <c r="AS489" s="152"/>
      <c r="AT489" s="152"/>
      <c r="AU489" s="152"/>
      <c r="AV489" s="152"/>
      <c r="AW489" s="152"/>
      <c r="AX489" s="152"/>
      <c r="AY489" s="152"/>
      <c r="AZ489" s="152"/>
      <c r="BA489" s="152"/>
      <c r="BB489" s="152"/>
      <c r="BC489" s="152"/>
      <c r="BD489" s="152"/>
      <c r="BE489" s="152"/>
      <c r="BF489" s="152"/>
      <c r="BG489" s="152"/>
      <c r="BH489" s="152"/>
      <c r="BI489" s="152"/>
      <c r="BJ489" s="152"/>
      <c r="BK489" s="152"/>
    </row>
    <row r="490" ht="10.5" customHeight="1">
      <c r="A490" s="144">
        <v>486.0</v>
      </c>
      <c r="B490" s="144" t="s">
        <v>1525</v>
      </c>
      <c r="C490" s="144" t="s">
        <v>1526</v>
      </c>
      <c r="D490" s="163" t="s">
        <v>1527</v>
      </c>
      <c r="E490" s="146" t="s">
        <v>0</v>
      </c>
      <c r="F490" s="147"/>
      <c r="G490" s="168" t="s">
        <v>1374</v>
      </c>
      <c r="H490" s="149" t="s">
        <v>0</v>
      </c>
      <c r="I490" s="149" t="s">
        <v>138</v>
      </c>
      <c r="J490" s="149" t="s">
        <v>0</v>
      </c>
      <c r="K490" s="168" t="s">
        <v>111</v>
      </c>
      <c r="L490" s="168" t="s">
        <v>38</v>
      </c>
      <c r="M490" s="168" t="s">
        <v>42</v>
      </c>
      <c r="N490" s="168">
        <v>6500.0</v>
      </c>
      <c r="O490" s="149" t="s">
        <v>30</v>
      </c>
      <c r="P490" s="150"/>
      <c r="Q490" s="149">
        <f>IFERROR(SUMPRODUCT((Price_Catalogue_Indexation!$O$5:$AS$5=Fichier_de_calcul!Q$4)*(Price_Catalogue_Indexation!$O$6:$AS$6=Fichier_de_calcul!$L490)*(Price_Catalogue_Indexation!$O$7:$AS$7=Fichier_de_calcul!$M490)*(Price_Catalogue_Indexation!$A$14:$A$219=Fichier_de_calcul!$O490)*(Price_Catalogue_Indexation!$C$14:$C$219=Fichier_de_calcul!$N490)*(Price_Catalogue_Indexation!$O$14:$AS$219)),0)</f>
        <v>44634.18227</v>
      </c>
      <c r="R490" s="149">
        <f>IFERROR(SUMPRODUCT((Price_Catalogue_Indexation!$O$5:$AS$5=Fichier_de_calcul!R$4)*(Price_Catalogue_Indexation!$O$6:$AS$6=Fichier_de_calcul!$L490)*(Price_Catalogue_Indexation!$O$7:$AS$7=Fichier_de_calcul!$M490)*(Price_Catalogue_Indexation!$A$14:$A$219=Fichier_de_calcul!$O490)*(Price_Catalogue_Indexation!$C$14:$C$219=Fichier_de_calcul!$N490)*(Price_Catalogue_Indexation!$O$14:$AS$219)),0)</f>
        <v>467800.4657</v>
      </c>
      <c r="S490" s="149">
        <f>IFERROR(SUMPRODUCT((Price_Catalogue_Indexation!$O$5:$AS$5=Fichier_de_calcul!S$4)*(Price_Catalogue_Indexation!$O$6:$AS$6=Fichier_de_calcul!$L490)*(Price_Catalogue_Indexation!$O$7:$AS$7=Fichier_de_calcul!$M490)*(Price_Catalogue_Indexation!$A$14:$A$219=Fichier_de_calcul!$O490)*(Price_Catalogue_Indexation!$C$14:$C$219=Fichier_de_calcul!$N490)*(Price_Catalogue_Indexation!$O$14:$AS$219)),0)</f>
        <v>326285.8197</v>
      </c>
      <c r="T490" s="150"/>
      <c r="U490" s="149">
        <f>IF(E490="YES",'Autres_hypothèses'!$E$3,0)</f>
        <v>26225.58067</v>
      </c>
      <c r="V490" s="149">
        <f>IF(J490="YES",'Autres_hypothèses'!$E$4,0)</f>
        <v>75000</v>
      </c>
      <c r="W490" s="149"/>
      <c r="X490" s="151">
        <f>S490*Facture_pour_Orange!$K$142+Fichier_de_calcul!Q490*Facture_pour_Orange!$K$144+Fichier_de_calcul!U490*Facture_pour_Orange!$K$172</f>
        <v>-17434.81079</v>
      </c>
      <c r="Y490" s="152"/>
      <c r="Z490" s="151">
        <f t="shared" si="2"/>
        <v>922511.2375</v>
      </c>
      <c r="AA490" s="149">
        <f t="shared" si="3"/>
        <v>166052.0228</v>
      </c>
      <c r="AB490" s="149">
        <f t="shared" si="4"/>
        <v>1088563.26</v>
      </c>
      <c r="AC490" s="150"/>
      <c r="AD490" s="153"/>
      <c r="AE490" s="154"/>
      <c r="AF490" s="155">
        <v>44043.0</v>
      </c>
      <c r="AG490" s="155">
        <v>44015.0</v>
      </c>
      <c r="AH490" s="162">
        <f t="shared" si="32"/>
        <v>0.9333333333</v>
      </c>
      <c r="AI490" s="155">
        <v>44074.0</v>
      </c>
      <c r="AJ490" s="155">
        <v>44042.0</v>
      </c>
      <c r="AK490" s="162">
        <f t="shared" si="31"/>
        <v>1.066666667</v>
      </c>
      <c r="AL490" s="155">
        <v>44092.0</v>
      </c>
      <c r="AM490" s="162">
        <f t="shared" si="35"/>
        <v>0.4</v>
      </c>
      <c r="AN490" s="155">
        <v>44104.0</v>
      </c>
      <c r="AO490" s="158"/>
      <c r="AP490" s="158"/>
      <c r="AQ490" s="158"/>
      <c r="AR490" s="152"/>
      <c r="AS490" s="152"/>
      <c r="AT490" s="152"/>
      <c r="AU490" s="152"/>
      <c r="AV490" s="152"/>
      <c r="AW490" s="152"/>
      <c r="AX490" s="152"/>
      <c r="AY490" s="152"/>
      <c r="AZ490" s="152"/>
      <c r="BA490" s="152"/>
      <c r="BB490" s="152"/>
      <c r="BC490" s="152"/>
      <c r="BD490" s="152"/>
      <c r="BE490" s="152"/>
      <c r="BF490" s="152"/>
      <c r="BG490" s="152"/>
      <c r="BH490" s="152"/>
      <c r="BI490" s="152"/>
      <c r="BJ490" s="152"/>
      <c r="BK490" s="152"/>
    </row>
    <row r="491" ht="10.5" customHeight="1">
      <c r="A491" s="144">
        <v>487.0</v>
      </c>
      <c r="B491" s="144" t="s">
        <v>1528</v>
      </c>
      <c r="C491" s="144" t="s">
        <v>1529</v>
      </c>
      <c r="D491" s="145" t="s">
        <v>1530</v>
      </c>
      <c r="E491" s="146" t="s">
        <v>0</v>
      </c>
      <c r="F491" s="147"/>
      <c r="G491" s="149" t="s">
        <v>1374</v>
      </c>
      <c r="H491" s="149" t="s">
        <v>0</v>
      </c>
      <c r="I491" s="149" t="s">
        <v>138</v>
      </c>
      <c r="J491" s="149" t="s">
        <v>0</v>
      </c>
      <c r="K491" s="149" t="s">
        <v>111</v>
      </c>
      <c r="L491" s="149" t="s">
        <v>38</v>
      </c>
      <c r="M491" s="149" t="s">
        <v>42</v>
      </c>
      <c r="N491" s="149">
        <v>4500.0</v>
      </c>
      <c r="O491" s="149" t="s">
        <v>30</v>
      </c>
      <c r="P491" s="150"/>
      <c r="Q491" s="149">
        <f>IFERROR(SUMPRODUCT((Price_Catalogue_Indexation!$O$5:$AS$5=Fichier_de_calcul!Q$4)*(Price_Catalogue_Indexation!$O$6:$AS$6=Fichier_de_calcul!$L491)*(Price_Catalogue_Indexation!$O$7:$AS$7=Fichier_de_calcul!$M491)*(Price_Catalogue_Indexation!$A$14:$A$219=Fichier_de_calcul!$O491)*(Price_Catalogue_Indexation!$C$14:$C$219=Fichier_de_calcul!$N491)*(Price_Catalogue_Indexation!$O$14:$AS$219)),0)</f>
        <v>44216.19419</v>
      </c>
      <c r="R491" s="149">
        <f>IFERROR(SUMPRODUCT((Price_Catalogue_Indexation!$O$5:$AS$5=Fichier_de_calcul!R$4)*(Price_Catalogue_Indexation!$O$6:$AS$6=Fichier_de_calcul!$L491)*(Price_Catalogue_Indexation!$O$7:$AS$7=Fichier_de_calcul!$M491)*(Price_Catalogue_Indexation!$A$14:$A$219=Fichier_de_calcul!$O491)*(Price_Catalogue_Indexation!$C$14:$C$219=Fichier_de_calcul!$N491)*(Price_Catalogue_Indexation!$O$14:$AS$219)),0)</f>
        <v>329456.4107</v>
      </c>
      <c r="S491" s="149">
        <f>IFERROR(SUMPRODUCT((Price_Catalogue_Indexation!$O$5:$AS$5=Fichier_de_calcul!S$4)*(Price_Catalogue_Indexation!$O$6:$AS$6=Fichier_de_calcul!$L491)*(Price_Catalogue_Indexation!$O$7:$AS$7=Fichier_de_calcul!$M491)*(Price_Catalogue_Indexation!$A$14:$A$219=Fichier_de_calcul!$O491)*(Price_Catalogue_Indexation!$C$14:$C$219=Fichier_de_calcul!$N491)*(Price_Catalogue_Indexation!$O$14:$AS$219)),0)</f>
        <v>289605.9786</v>
      </c>
      <c r="T491" s="150"/>
      <c r="U491" s="149">
        <f>IF(E491="YES",'Autres_hypothèses'!$E$3,0)</f>
        <v>26225.58067</v>
      </c>
      <c r="V491" s="149">
        <f>IF(J491="YES",'Autres_hypothèses'!$E$4,0)</f>
        <v>75000</v>
      </c>
      <c r="W491" s="149"/>
      <c r="X491" s="151">
        <f>S491*Facture_pour_Orange!$K$142+Fichier_de_calcul!Q491*Facture_pour_Orange!$K$144+Fichier_de_calcul!U491*Facture_pour_Orange!$K$172</f>
        <v>-16984.41476</v>
      </c>
      <c r="Y491" s="152"/>
      <c r="Z491" s="151">
        <f t="shared" si="2"/>
        <v>747519.7494</v>
      </c>
      <c r="AA491" s="149">
        <f t="shared" si="3"/>
        <v>134553.5549</v>
      </c>
      <c r="AB491" s="149">
        <f t="shared" si="4"/>
        <v>882073.3043</v>
      </c>
      <c r="AC491" s="150"/>
      <c r="AD491" s="153"/>
      <c r="AE491" s="154"/>
      <c r="AF491" s="155">
        <v>44043.0</v>
      </c>
      <c r="AG491" s="155">
        <v>44015.0</v>
      </c>
      <c r="AH491" s="162">
        <f t="shared" si="32"/>
        <v>0.9333333333</v>
      </c>
      <c r="AI491" s="155">
        <v>44043.0</v>
      </c>
      <c r="AJ491" s="155">
        <v>44026.0</v>
      </c>
      <c r="AK491" s="162">
        <f t="shared" si="31"/>
        <v>0.5666666667</v>
      </c>
      <c r="AL491" s="155">
        <v>44040.0</v>
      </c>
      <c r="AM491" s="162">
        <f t="shared" si="35"/>
        <v>0.1</v>
      </c>
      <c r="AN491" s="155">
        <v>44043.0</v>
      </c>
      <c r="AO491" s="158"/>
      <c r="AP491" s="158"/>
      <c r="AQ491" s="158"/>
      <c r="AR491" s="152"/>
      <c r="AS491" s="152"/>
      <c r="AT491" s="152"/>
      <c r="AU491" s="152"/>
      <c r="AV491" s="152"/>
      <c r="AW491" s="152"/>
      <c r="AX491" s="152"/>
      <c r="AY491" s="152"/>
      <c r="AZ491" s="152"/>
      <c r="BA491" s="152"/>
      <c r="BB491" s="152"/>
      <c r="BC491" s="152"/>
      <c r="BD491" s="152"/>
      <c r="BE491" s="152"/>
      <c r="BF491" s="152"/>
      <c r="BG491" s="152"/>
      <c r="BH491" s="152"/>
      <c r="BI491" s="152"/>
      <c r="BJ491" s="152"/>
      <c r="BK491" s="152"/>
    </row>
    <row r="492" ht="10.5" customHeight="1">
      <c r="A492" s="144">
        <v>488.0</v>
      </c>
      <c r="B492" s="144" t="s">
        <v>1531</v>
      </c>
      <c r="C492" s="144" t="s">
        <v>1532</v>
      </c>
      <c r="D492" s="159" t="s">
        <v>1533</v>
      </c>
      <c r="E492" s="146" t="s">
        <v>0</v>
      </c>
      <c r="F492" s="147"/>
      <c r="G492" s="148" t="s">
        <v>1374</v>
      </c>
      <c r="H492" s="148" t="s">
        <v>0</v>
      </c>
      <c r="I492" s="148" t="s">
        <v>138</v>
      </c>
      <c r="J492" s="149" t="s">
        <v>0</v>
      </c>
      <c r="K492" s="148" t="s">
        <v>111</v>
      </c>
      <c r="L492" s="148" t="s">
        <v>38</v>
      </c>
      <c r="M492" s="148" t="s">
        <v>42</v>
      </c>
      <c r="N492" s="148">
        <v>4500.0</v>
      </c>
      <c r="O492" s="149" t="s">
        <v>27</v>
      </c>
      <c r="P492" s="150"/>
      <c r="Q492" s="149">
        <f>IFERROR(SUMPRODUCT((Price_Catalogue_Indexation!$O$5:$AS$5=Fichier_de_calcul!Q$4)*(Price_Catalogue_Indexation!$O$6:$AS$6=Fichier_de_calcul!$L492)*(Price_Catalogue_Indexation!$O$7:$AS$7=Fichier_de_calcul!$M492)*(Price_Catalogue_Indexation!$A$14:$A$219=Fichier_de_calcul!$O492)*(Price_Catalogue_Indexation!$C$14:$C$219=Fichier_de_calcul!$N492)*(Price_Catalogue_Indexation!$O$14:$AS$219)),0)</f>
        <v>43437.93551</v>
      </c>
      <c r="R492" s="149">
        <v>0.0</v>
      </c>
      <c r="S492" s="149">
        <f>IFERROR(SUMPRODUCT((Price_Catalogue_Indexation!$O$5:$AS$5=Fichier_de_calcul!S$4)*(Price_Catalogue_Indexation!$O$6:$AS$6=Fichier_de_calcul!$L492)*(Price_Catalogue_Indexation!$O$7:$AS$7=Fichier_de_calcul!$M492)*(Price_Catalogue_Indexation!$A$14:$A$219=Fichier_de_calcul!$O492)*(Price_Catalogue_Indexation!$C$14:$C$219=Fichier_de_calcul!$N492)*(Price_Catalogue_Indexation!$O$14:$AS$219)),0)</f>
        <v>219254.7067</v>
      </c>
      <c r="T492" s="150"/>
      <c r="U492" s="149">
        <f>IF(E492="YES",'Autres_hypothèses'!$E$3,0)</f>
        <v>26225.58067</v>
      </c>
      <c r="V492" s="149">
        <f>IF(J492="YES",'Autres_hypothèses'!$E$4,0)</f>
        <v>75000</v>
      </c>
      <c r="W492" s="149"/>
      <c r="X492" s="151">
        <f>S492*Facture_pour_Orange!$K$142+Fichier_de_calcul!Q492*Facture_pour_Orange!$K$144+Fichier_de_calcul!U492*Facture_pour_Orange!$K$172</f>
        <v>-16125.2503</v>
      </c>
      <c r="Y492" s="152"/>
      <c r="Z492" s="151">
        <f t="shared" si="2"/>
        <v>347792.9726</v>
      </c>
      <c r="AA492" s="149">
        <f t="shared" si="3"/>
        <v>62602.73507</v>
      </c>
      <c r="AB492" s="149">
        <f t="shared" si="4"/>
        <v>410395.7077</v>
      </c>
      <c r="AC492" s="150"/>
      <c r="AD492" s="164" t="s">
        <v>542</v>
      </c>
      <c r="AE492" s="154"/>
      <c r="AF492" s="155">
        <v>44043.0</v>
      </c>
      <c r="AG492" s="155">
        <v>44015.0</v>
      </c>
      <c r="AH492" s="162">
        <f t="shared" si="32"/>
        <v>0.9333333333</v>
      </c>
      <c r="AI492" s="155">
        <v>44043.0</v>
      </c>
      <c r="AJ492" s="155">
        <v>44040.0</v>
      </c>
      <c r="AK492" s="162">
        <f t="shared" si="31"/>
        <v>0.1</v>
      </c>
      <c r="AL492" s="155">
        <v>44092.0</v>
      </c>
      <c r="AM492" s="162">
        <f t="shared" si="35"/>
        <v>0.4</v>
      </c>
      <c r="AN492" s="155">
        <v>44104.0</v>
      </c>
      <c r="AO492" s="158"/>
      <c r="AP492" s="158"/>
      <c r="AQ492" s="158"/>
      <c r="AR492" s="152"/>
      <c r="AS492" s="152"/>
      <c r="AT492" s="152"/>
      <c r="AU492" s="152"/>
      <c r="AV492" s="152"/>
      <c r="AW492" s="152"/>
      <c r="AX492" s="152"/>
      <c r="AY492" s="152"/>
      <c r="AZ492" s="152"/>
      <c r="BA492" s="152"/>
      <c r="BB492" s="152"/>
      <c r="BC492" s="152"/>
      <c r="BD492" s="152"/>
      <c r="BE492" s="152"/>
      <c r="BF492" s="152"/>
      <c r="BG492" s="152"/>
      <c r="BH492" s="152"/>
      <c r="BI492" s="152"/>
      <c r="BJ492" s="152"/>
      <c r="BK492" s="152"/>
    </row>
    <row r="493" ht="10.5" customHeight="1">
      <c r="A493" s="144">
        <v>489.0</v>
      </c>
      <c r="B493" s="144" t="s">
        <v>1534</v>
      </c>
      <c r="C493" s="144" t="s">
        <v>1535</v>
      </c>
      <c r="D493" s="163" t="s">
        <v>1536</v>
      </c>
      <c r="E493" s="146" t="s">
        <v>0</v>
      </c>
      <c r="F493" s="147"/>
      <c r="G493" s="149" t="s">
        <v>1374</v>
      </c>
      <c r="H493" s="149" t="s">
        <v>0</v>
      </c>
      <c r="I493" s="149" t="s">
        <v>138</v>
      </c>
      <c r="J493" s="149" t="s">
        <v>0</v>
      </c>
      <c r="K493" s="149" t="s">
        <v>111</v>
      </c>
      <c r="L493" s="149" t="s">
        <v>38</v>
      </c>
      <c r="M493" s="149" t="s">
        <v>42</v>
      </c>
      <c r="N493" s="149">
        <v>3500.0</v>
      </c>
      <c r="O493" s="149" t="s">
        <v>30</v>
      </c>
      <c r="P493" s="150"/>
      <c r="Q493" s="149">
        <f>IFERROR(SUMPRODUCT((Price_Catalogue_Indexation!$O$5:$AS$5=Fichier_de_calcul!Q$4)*(Price_Catalogue_Indexation!$O$6:$AS$6=Fichier_de_calcul!$L493)*(Price_Catalogue_Indexation!$O$7:$AS$7=Fichier_de_calcul!$M493)*(Price_Catalogue_Indexation!$A$14:$A$219=Fichier_de_calcul!$O493)*(Price_Catalogue_Indexation!$C$14:$C$219=Fichier_de_calcul!$N493)*(Price_Catalogue_Indexation!$O$14:$AS$219)),0)</f>
        <v>43777.60888</v>
      </c>
      <c r="R493" s="149">
        <f>IFERROR(SUMPRODUCT((Price_Catalogue_Indexation!$O$5:$AS$5=Fichier_de_calcul!R$4)*(Price_Catalogue_Indexation!$O$6:$AS$6=Fichier_de_calcul!$L493)*(Price_Catalogue_Indexation!$O$7:$AS$7=Fichier_de_calcul!$M493)*(Price_Catalogue_Indexation!$A$14:$A$219=Fichier_de_calcul!$O493)*(Price_Catalogue_Indexation!$C$14:$C$219=Fichier_de_calcul!$N493)*(Price_Catalogue_Indexation!$O$14:$AS$219)),0)</f>
        <v>260356.9553</v>
      </c>
      <c r="S493" s="149">
        <f>IFERROR(SUMPRODUCT((Price_Catalogue_Indexation!$O$5:$AS$5=Fichier_de_calcul!S$4)*(Price_Catalogue_Indexation!$O$6:$AS$6=Fichier_de_calcul!$L493)*(Price_Catalogue_Indexation!$O$7:$AS$7=Fichier_de_calcul!$M493)*(Price_Catalogue_Indexation!$A$14:$A$219=Fichier_de_calcul!$O493)*(Price_Catalogue_Indexation!$C$14:$C$219=Fichier_de_calcul!$N493)*(Price_Catalogue_Indexation!$O$14:$AS$219)),0)</f>
        <v>247960.634</v>
      </c>
      <c r="T493" s="150"/>
      <c r="U493" s="149">
        <f>IF(E493="YES",'Autres_hypothèses'!$E$3,0)</f>
        <v>26225.58067</v>
      </c>
      <c r="V493" s="149">
        <f>IF(J493="YES",'Autres_hypothèses'!$E$4,0)</f>
        <v>75000</v>
      </c>
      <c r="W493" s="149"/>
      <c r="X493" s="151">
        <f>S493*Facture_pour_Orange!$K$142+Fichier_de_calcul!Q493*Facture_pour_Orange!$K$144+Fichier_de_calcul!U493*Facture_pour_Orange!$K$172</f>
        <v>-16480.24425</v>
      </c>
      <c r="Y493" s="152"/>
      <c r="Z493" s="151">
        <f t="shared" si="2"/>
        <v>636840.5346</v>
      </c>
      <c r="AA493" s="149">
        <f t="shared" si="3"/>
        <v>114631.2962</v>
      </c>
      <c r="AB493" s="149">
        <f t="shared" si="4"/>
        <v>751471.8308</v>
      </c>
      <c r="AC493" s="150"/>
      <c r="AD493" s="164"/>
      <c r="AE493" s="154"/>
      <c r="AF493" s="155">
        <v>44043.0</v>
      </c>
      <c r="AG493" s="155">
        <v>44015.0</v>
      </c>
      <c r="AH493" s="162">
        <f t="shared" si="32"/>
        <v>0.9333333333</v>
      </c>
      <c r="AI493" s="155">
        <v>44043.0</v>
      </c>
      <c r="AJ493" s="155">
        <v>44038.0</v>
      </c>
      <c r="AK493" s="162">
        <f t="shared" si="31"/>
        <v>0.1666666667</v>
      </c>
      <c r="AL493" s="155">
        <v>44092.0</v>
      </c>
      <c r="AM493" s="162">
        <f t="shared" si="35"/>
        <v>0.4</v>
      </c>
      <c r="AN493" s="155">
        <v>44104.0</v>
      </c>
      <c r="AO493" s="158"/>
      <c r="AP493" s="158"/>
      <c r="AQ493" s="158"/>
      <c r="AR493" s="152"/>
      <c r="AS493" s="152"/>
      <c r="AT493" s="152"/>
      <c r="AU493" s="152"/>
      <c r="AV493" s="152"/>
      <c r="AW493" s="152"/>
      <c r="AX493" s="152"/>
      <c r="AY493" s="152"/>
      <c r="AZ493" s="152"/>
      <c r="BA493" s="152"/>
      <c r="BB493" s="152"/>
      <c r="BC493" s="152"/>
      <c r="BD493" s="152"/>
      <c r="BE493" s="152"/>
      <c r="BF493" s="152"/>
      <c r="BG493" s="152"/>
      <c r="BH493" s="152"/>
      <c r="BI493" s="152"/>
      <c r="BJ493" s="152"/>
      <c r="BK493" s="152"/>
    </row>
    <row r="494" ht="10.5" customHeight="1">
      <c r="A494" s="144">
        <v>490.0</v>
      </c>
      <c r="B494" s="144" t="s">
        <v>1537</v>
      </c>
      <c r="C494" s="144" t="s">
        <v>1538</v>
      </c>
      <c r="D494" s="145" t="s">
        <v>1539</v>
      </c>
      <c r="E494" s="146" t="s">
        <v>0</v>
      </c>
      <c r="F494" s="147"/>
      <c r="G494" s="149" t="s">
        <v>1374</v>
      </c>
      <c r="H494" s="149" t="s">
        <v>0</v>
      </c>
      <c r="I494" s="149" t="s">
        <v>138</v>
      </c>
      <c r="J494" s="149" t="s">
        <v>0</v>
      </c>
      <c r="K494" s="149" t="s">
        <v>111</v>
      </c>
      <c r="L494" s="149" t="s">
        <v>38</v>
      </c>
      <c r="M494" s="149" t="s">
        <v>42</v>
      </c>
      <c r="N494" s="149">
        <v>3500.0</v>
      </c>
      <c r="O494" s="149" t="s">
        <v>27</v>
      </c>
      <c r="P494" s="150"/>
      <c r="Q494" s="149">
        <f>IFERROR(SUMPRODUCT((Price_Catalogue_Indexation!$O$5:$AS$5=Fichier_de_calcul!Q$4)*(Price_Catalogue_Indexation!$O$6:$AS$6=Fichier_de_calcul!$L494)*(Price_Catalogue_Indexation!$O$7:$AS$7=Fichier_de_calcul!$M494)*(Price_Catalogue_Indexation!$A$14:$A$219=Fichier_de_calcul!$O494)*(Price_Catalogue_Indexation!$C$14:$C$219=Fichier_de_calcul!$N494)*(Price_Catalogue_Indexation!$O$14:$AS$219)),0)</f>
        <v>43056.18596</v>
      </c>
      <c r="R494" s="149">
        <f>IFERROR(SUMPRODUCT((Price_Catalogue_Indexation!$O$5:$AS$5=Fichier_de_calcul!R$4)*(Price_Catalogue_Indexation!$O$6:$AS$6=Fichier_de_calcul!$L494)*(Price_Catalogue_Indexation!$O$7:$AS$7=Fichier_de_calcul!$M494)*(Price_Catalogue_Indexation!$A$14:$A$219=Fichier_de_calcul!$O494)*(Price_Catalogue_Indexation!$C$14:$C$219=Fichier_de_calcul!$N494)*(Price_Catalogue_Indexation!$O$14:$AS$219)),0)</f>
        <v>259992.2136</v>
      </c>
      <c r="S494" s="149">
        <f>IFERROR(SUMPRODUCT((Price_Catalogue_Indexation!$O$5:$AS$5=Fichier_de_calcul!S$4)*(Price_Catalogue_Indexation!$O$6:$AS$6=Fichier_de_calcul!$L494)*(Price_Catalogue_Indexation!$O$7:$AS$7=Fichier_de_calcul!$M494)*(Price_Catalogue_Indexation!$A$14:$A$219=Fichier_de_calcul!$O494)*(Price_Catalogue_Indexation!$C$14:$C$219=Fichier_de_calcul!$N494)*(Price_Catalogue_Indexation!$O$14:$AS$219)),0)</f>
        <v>182873.6642</v>
      </c>
      <c r="T494" s="150"/>
      <c r="U494" s="149">
        <f>IF(E494="YES",'Autres_hypothèses'!$E$3,0)</f>
        <v>26225.58067</v>
      </c>
      <c r="V494" s="149">
        <f>IF(J494="YES",'Autres_hypothèses'!$E$4,0)</f>
        <v>75000</v>
      </c>
      <c r="W494" s="149"/>
      <c r="X494" s="151">
        <f>S494*Facture_pour_Orange!$K$142+Fichier_de_calcul!Q494*Facture_pour_Orange!$K$144+Fichier_de_calcul!U494*Facture_pour_Orange!$K$172</f>
        <v>-15685.08997</v>
      </c>
      <c r="Y494" s="152"/>
      <c r="Z494" s="151">
        <f t="shared" si="2"/>
        <v>571462.5545</v>
      </c>
      <c r="AA494" s="149">
        <f t="shared" si="3"/>
        <v>102863.2598</v>
      </c>
      <c r="AB494" s="149">
        <f t="shared" si="4"/>
        <v>674325.8143</v>
      </c>
      <c r="AC494" s="150"/>
      <c r="AD494" s="153"/>
      <c r="AE494" s="154"/>
      <c r="AF494" s="155">
        <v>44043.0</v>
      </c>
      <c r="AG494" s="155">
        <v>44015.0</v>
      </c>
      <c r="AH494" s="162">
        <f t="shared" si="32"/>
        <v>0.9333333333</v>
      </c>
      <c r="AI494" s="155">
        <v>44043.0</v>
      </c>
      <c r="AJ494" s="155">
        <v>44026.0</v>
      </c>
      <c r="AK494" s="162">
        <f t="shared" si="31"/>
        <v>0.5666666667</v>
      </c>
      <c r="AL494" s="155"/>
      <c r="AM494" s="162"/>
      <c r="AN494" s="155"/>
      <c r="AO494" s="158"/>
      <c r="AP494" s="158"/>
      <c r="AQ494" s="158"/>
      <c r="AR494" s="152"/>
      <c r="AS494" s="152"/>
      <c r="AT494" s="152"/>
      <c r="AU494" s="152"/>
      <c r="AV494" s="152"/>
      <c r="AW494" s="152"/>
      <c r="AX494" s="152"/>
      <c r="AY494" s="152"/>
      <c r="AZ494" s="152"/>
      <c r="BA494" s="152"/>
      <c r="BB494" s="152"/>
      <c r="BC494" s="152"/>
      <c r="BD494" s="152"/>
      <c r="BE494" s="152"/>
      <c r="BF494" s="152"/>
      <c r="BG494" s="152"/>
      <c r="BH494" s="152"/>
      <c r="BI494" s="152"/>
      <c r="BJ494" s="152"/>
      <c r="BK494" s="152"/>
    </row>
    <row r="495" ht="10.5" customHeight="1">
      <c r="A495" s="144">
        <v>491.0</v>
      </c>
      <c r="B495" s="144" t="s">
        <v>1540</v>
      </c>
      <c r="C495" s="144" t="s">
        <v>1541</v>
      </c>
      <c r="D495" s="163" t="s">
        <v>1542</v>
      </c>
      <c r="E495" s="146" t="s">
        <v>0</v>
      </c>
      <c r="F495" s="147"/>
      <c r="G495" s="148" t="s">
        <v>1374</v>
      </c>
      <c r="H495" s="148" t="s">
        <v>0</v>
      </c>
      <c r="I495" s="148" t="s">
        <v>138</v>
      </c>
      <c r="J495" s="149" t="s">
        <v>0</v>
      </c>
      <c r="K495" s="148" t="s">
        <v>111</v>
      </c>
      <c r="L495" s="148" t="s">
        <v>38</v>
      </c>
      <c r="M495" s="148" t="s">
        <v>42</v>
      </c>
      <c r="N495" s="149">
        <v>3500.0</v>
      </c>
      <c r="O495" s="149" t="s">
        <v>30</v>
      </c>
      <c r="P495" s="150"/>
      <c r="Q495" s="149">
        <f>IFERROR(SUMPRODUCT((Price_Catalogue_Indexation!$O$5:$AS$5=Fichier_de_calcul!Q$4)*(Price_Catalogue_Indexation!$O$6:$AS$6=Fichier_de_calcul!$L495)*(Price_Catalogue_Indexation!$O$7:$AS$7=Fichier_de_calcul!$M495)*(Price_Catalogue_Indexation!$A$14:$A$219=Fichier_de_calcul!$O495)*(Price_Catalogue_Indexation!$C$14:$C$219=Fichier_de_calcul!$N495)*(Price_Catalogue_Indexation!$O$14:$AS$219)),0)</f>
        <v>43777.60888</v>
      </c>
      <c r="R495" s="149">
        <f>IFERROR(SUMPRODUCT((Price_Catalogue_Indexation!$O$5:$AS$5=Fichier_de_calcul!R$4)*(Price_Catalogue_Indexation!$O$6:$AS$6=Fichier_de_calcul!$L495)*(Price_Catalogue_Indexation!$O$7:$AS$7=Fichier_de_calcul!$M495)*(Price_Catalogue_Indexation!$A$14:$A$219=Fichier_de_calcul!$O495)*(Price_Catalogue_Indexation!$C$14:$C$219=Fichier_de_calcul!$N495)*(Price_Catalogue_Indexation!$O$14:$AS$219)),0)</f>
        <v>260356.9553</v>
      </c>
      <c r="S495" s="149">
        <f>IFERROR(SUMPRODUCT((Price_Catalogue_Indexation!$O$5:$AS$5=Fichier_de_calcul!S$4)*(Price_Catalogue_Indexation!$O$6:$AS$6=Fichier_de_calcul!$L495)*(Price_Catalogue_Indexation!$O$7:$AS$7=Fichier_de_calcul!$M495)*(Price_Catalogue_Indexation!$A$14:$A$219=Fichier_de_calcul!$O495)*(Price_Catalogue_Indexation!$C$14:$C$219=Fichier_de_calcul!$N495)*(Price_Catalogue_Indexation!$O$14:$AS$219)),0)</f>
        <v>247960.634</v>
      </c>
      <c r="T495" s="150"/>
      <c r="U495" s="149">
        <f>IF(E495="YES",'Autres_hypothèses'!$E$3,0)</f>
        <v>26225.58067</v>
      </c>
      <c r="V495" s="149">
        <f>IF(J495="YES",'Autres_hypothèses'!$E$4,0)</f>
        <v>75000</v>
      </c>
      <c r="W495" s="149"/>
      <c r="X495" s="151">
        <f>S495*Facture_pour_Orange!$K$142+Fichier_de_calcul!Q495*Facture_pour_Orange!$K$144+Fichier_de_calcul!U495*Facture_pour_Orange!$K$172</f>
        <v>-16480.24425</v>
      </c>
      <c r="Y495" s="152"/>
      <c r="Z495" s="151">
        <f t="shared" si="2"/>
        <v>636840.5346</v>
      </c>
      <c r="AA495" s="149">
        <f t="shared" si="3"/>
        <v>114631.2962</v>
      </c>
      <c r="AB495" s="149">
        <f t="shared" si="4"/>
        <v>751471.8308</v>
      </c>
      <c r="AC495" s="150"/>
      <c r="AD495" s="153"/>
      <c r="AE495" s="154"/>
      <c r="AF495" s="155">
        <v>44043.0</v>
      </c>
      <c r="AG495" s="155">
        <v>44015.0</v>
      </c>
      <c r="AH495" s="162">
        <f t="shared" si="32"/>
        <v>0.9333333333</v>
      </c>
      <c r="AI495" s="155">
        <v>44043.0</v>
      </c>
      <c r="AJ495" s="155">
        <v>44038.0</v>
      </c>
      <c r="AK495" s="162">
        <f t="shared" si="31"/>
        <v>0.1666666667</v>
      </c>
      <c r="AL495" s="155">
        <v>44072.0</v>
      </c>
      <c r="AM495" s="162">
        <f t="shared" ref="AM495:AM505" si="36">(AN495-AL495)/30</f>
        <v>0.06666666667</v>
      </c>
      <c r="AN495" s="155">
        <v>44074.0</v>
      </c>
      <c r="AO495" s="158"/>
      <c r="AP495" s="158"/>
      <c r="AQ495" s="158"/>
      <c r="AR495" s="152"/>
      <c r="AS495" s="152"/>
      <c r="AT495" s="152"/>
      <c r="AU495" s="152"/>
      <c r="AV495" s="152"/>
      <c r="AW495" s="152"/>
      <c r="AX495" s="152"/>
      <c r="AY495" s="152"/>
      <c r="AZ495" s="152"/>
      <c r="BA495" s="152"/>
      <c r="BB495" s="152"/>
      <c r="BC495" s="152"/>
      <c r="BD495" s="152"/>
      <c r="BE495" s="152"/>
      <c r="BF495" s="152"/>
      <c r="BG495" s="152"/>
      <c r="BH495" s="152"/>
      <c r="BI495" s="152"/>
      <c r="BJ495" s="152"/>
      <c r="BK495" s="152"/>
    </row>
    <row r="496" ht="10.5" customHeight="1">
      <c r="A496" s="144">
        <v>492.0</v>
      </c>
      <c r="B496" s="144" t="s">
        <v>1543</v>
      </c>
      <c r="C496" s="144" t="s">
        <v>1544</v>
      </c>
      <c r="D496" s="159" t="s">
        <v>1545</v>
      </c>
      <c r="E496" s="146" t="s">
        <v>0</v>
      </c>
      <c r="F496" s="147"/>
      <c r="G496" s="149" t="s">
        <v>1374</v>
      </c>
      <c r="H496" s="149" t="s">
        <v>0</v>
      </c>
      <c r="I496" s="149" t="s">
        <v>138</v>
      </c>
      <c r="J496" s="149" t="s">
        <v>0</v>
      </c>
      <c r="K496" s="149" t="s">
        <v>111</v>
      </c>
      <c r="L496" s="149" t="s">
        <v>38</v>
      </c>
      <c r="M496" s="149" t="s">
        <v>42</v>
      </c>
      <c r="N496" s="149">
        <v>6500.0</v>
      </c>
      <c r="O496" s="149" t="s">
        <v>27</v>
      </c>
      <c r="P496" s="150"/>
      <c r="Q496" s="149">
        <f>IFERROR(SUMPRODUCT((Price_Catalogue_Indexation!$O$5:$AS$5=Fichier_de_calcul!Q$4)*(Price_Catalogue_Indexation!$O$6:$AS$6=Fichier_de_calcul!$L496)*(Price_Catalogue_Indexation!$O$7:$AS$7=Fichier_de_calcul!$M496)*(Price_Catalogue_Indexation!$A$14:$A$219=Fichier_de_calcul!$O496)*(Price_Catalogue_Indexation!$C$14:$C$219=Fichier_de_calcul!$N496)*(Price_Catalogue_Indexation!$O$14:$AS$219)),0)</f>
        <v>43855.43468</v>
      </c>
      <c r="R496" s="149">
        <f>IFERROR(SUMPRODUCT((Price_Catalogue_Indexation!$O$5:$AS$5=Fichier_de_calcul!R$4)*(Price_Catalogue_Indexation!$O$6:$AS$6=Fichier_de_calcul!$L496)*(Price_Catalogue_Indexation!$O$7:$AS$7=Fichier_de_calcul!$M496)*(Price_Catalogue_Indexation!$A$14:$A$219=Fichier_de_calcul!$O496)*(Price_Catalogue_Indexation!$C$14:$C$219=Fichier_de_calcul!$N496)*(Price_Catalogue_Indexation!$O$14:$AS$219)),0)</f>
        <v>467285.8568</v>
      </c>
      <c r="S496" s="149">
        <f>IFERROR(SUMPRODUCT((Price_Catalogue_Indexation!$O$5:$AS$5=Fichier_de_calcul!S$4)*(Price_Catalogue_Indexation!$O$6:$AS$6=Fichier_de_calcul!$L496)*(Price_Catalogue_Indexation!$O$7:$AS$7=Fichier_de_calcul!$M496)*(Price_Catalogue_Indexation!$A$14:$A$219=Fichier_de_calcul!$O496)*(Price_Catalogue_Indexation!$C$14:$C$219=Fichier_de_calcul!$N496)*(Price_Catalogue_Indexation!$O$14:$AS$219)),0)</f>
        <v>255895.4182</v>
      </c>
      <c r="T496" s="150"/>
      <c r="U496" s="149">
        <f>IF(E496="YES",'Autres_hypothèses'!$E$3,0)</f>
        <v>26225.58067</v>
      </c>
      <c r="V496" s="149">
        <f>IF(J496="YES",'Autres_hypothèses'!$E$4,0)</f>
        <v>75000</v>
      </c>
      <c r="W496" s="149"/>
      <c r="X496" s="151">
        <f>S496*Facture_pour_Orange!$K$142+Fichier_de_calcul!Q496*Facture_pour_Orange!$K$144+Fichier_de_calcul!U496*Facture_pour_Orange!$K$172</f>
        <v>-16575.15725</v>
      </c>
      <c r="Y496" s="152"/>
      <c r="Z496" s="151">
        <f t="shared" si="2"/>
        <v>851687.1331</v>
      </c>
      <c r="AA496" s="149">
        <f t="shared" si="3"/>
        <v>153303.6839</v>
      </c>
      <c r="AB496" s="149">
        <f t="shared" si="4"/>
        <v>1004990.817</v>
      </c>
      <c r="AC496" s="150"/>
      <c r="AD496" s="153"/>
      <c r="AE496" s="154"/>
      <c r="AF496" s="155">
        <v>44043.0</v>
      </c>
      <c r="AG496" s="155">
        <v>44015.0</v>
      </c>
      <c r="AH496" s="162">
        <f t="shared" si="32"/>
        <v>0.9333333333</v>
      </c>
      <c r="AI496" s="155">
        <v>44074.0</v>
      </c>
      <c r="AJ496" s="155">
        <v>44048.0</v>
      </c>
      <c r="AK496" s="162">
        <f t="shared" si="31"/>
        <v>0.8666666667</v>
      </c>
      <c r="AL496" s="155">
        <v>44092.0</v>
      </c>
      <c r="AM496" s="162">
        <f t="shared" si="36"/>
        <v>0.4</v>
      </c>
      <c r="AN496" s="155">
        <v>44104.0</v>
      </c>
      <c r="AO496" s="158"/>
      <c r="AP496" s="158"/>
      <c r="AQ496" s="158"/>
      <c r="AR496" s="152"/>
      <c r="AS496" s="152"/>
      <c r="AT496" s="152"/>
      <c r="AU496" s="152"/>
      <c r="AV496" s="152"/>
      <c r="AW496" s="152"/>
      <c r="AX496" s="152"/>
      <c r="AY496" s="152"/>
      <c r="AZ496" s="152"/>
      <c r="BA496" s="152"/>
      <c r="BB496" s="152"/>
      <c r="BC496" s="152"/>
      <c r="BD496" s="152"/>
      <c r="BE496" s="152"/>
      <c r="BF496" s="152"/>
      <c r="BG496" s="152"/>
      <c r="BH496" s="152"/>
      <c r="BI496" s="152"/>
      <c r="BJ496" s="152"/>
      <c r="BK496" s="152"/>
    </row>
    <row r="497" ht="10.5" customHeight="1">
      <c r="A497" s="144">
        <v>493.0</v>
      </c>
      <c r="B497" s="144" t="s">
        <v>1546</v>
      </c>
      <c r="C497" s="144" t="s">
        <v>1547</v>
      </c>
      <c r="D497" s="165" t="s">
        <v>1548</v>
      </c>
      <c r="E497" s="146" t="s">
        <v>0</v>
      </c>
      <c r="F497" s="147"/>
      <c r="G497" s="149" t="s">
        <v>1374</v>
      </c>
      <c r="H497" s="149" t="s">
        <v>0</v>
      </c>
      <c r="I497" s="149" t="s">
        <v>138</v>
      </c>
      <c r="J497" s="149" t="s">
        <v>0</v>
      </c>
      <c r="K497" s="149" t="s">
        <v>111</v>
      </c>
      <c r="L497" s="149" t="s">
        <v>38</v>
      </c>
      <c r="M497" s="149" t="s">
        <v>42</v>
      </c>
      <c r="N497" s="149">
        <v>3500.0</v>
      </c>
      <c r="O497" s="149" t="s">
        <v>30</v>
      </c>
      <c r="P497" s="150"/>
      <c r="Q497" s="149">
        <f>IFERROR(SUMPRODUCT((Price_Catalogue_Indexation!$O$5:$AS$5=Fichier_de_calcul!Q$4)*(Price_Catalogue_Indexation!$O$6:$AS$6=Fichier_de_calcul!$L497)*(Price_Catalogue_Indexation!$O$7:$AS$7=Fichier_de_calcul!$M497)*(Price_Catalogue_Indexation!$A$14:$A$219=Fichier_de_calcul!$O497)*(Price_Catalogue_Indexation!$C$14:$C$219=Fichier_de_calcul!$N497)*(Price_Catalogue_Indexation!$O$14:$AS$219)),0)</f>
        <v>43777.60888</v>
      </c>
      <c r="R497" s="149">
        <f>IFERROR(SUMPRODUCT((Price_Catalogue_Indexation!$O$5:$AS$5=Fichier_de_calcul!R$4)*(Price_Catalogue_Indexation!$O$6:$AS$6=Fichier_de_calcul!$L497)*(Price_Catalogue_Indexation!$O$7:$AS$7=Fichier_de_calcul!$M497)*(Price_Catalogue_Indexation!$A$14:$A$219=Fichier_de_calcul!$O497)*(Price_Catalogue_Indexation!$C$14:$C$219=Fichier_de_calcul!$N497)*(Price_Catalogue_Indexation!$O$14:$AS$219)),0)</f>
        <v>260356.9553</v>
      </c>
      <c r="S497" s="149">
        <f>IFERROR(SUMPRODUCT((Price_Catalogue_Indexation!$O$5:$AS$5=Fichier_de_calcul!S$4)*(Price_Catalogue_Indexation!$O$6:$AS$6=Fichier_de_calcul!$L497)*(Price_Catalogue_Indexation!$O$7:$AS$7=Fichier_de_calcul!$M497)*(Price_Catalogue_Indexation!$A$14:$A$219=Fichier_de_calcul!$O497)*(Price_Catalogue_Indexation!$C$14:$C$219=Fichier_de_calcul!$N497)*(Price_Catalogue_Indexation!$O$14:$AS$219)),0)</f>
        <v>247960.634</v>
      </c>
      <c r="T497" s="150"/>
      <c r="U497" s="149">
        <f>IF(E497="YES",'Autres_hypothèses'!$E$3,0)</f>
        <v>26225.58067</v>
      </c>
      <c r="V497" s="149">
        <f>IF(J497="YES",'Autres_hypothèses'!$E$4,0)</f>
        <v>75000</v>
      </c>
      <c r="W497" s="149"/>
      <c r="X497" s="151">
        <f>S497*Facture_pour_Orange!$K$142+Fichier_de_calcul!Q497*Facture_pour_Orange!$K$144+Fichier_de_calcul!U497*Facture_pour_Orange!$K$172</f>
        <v>-16480.24425</v>
      </c>
      <c r="Y497" s="152"/>
      <c r="Z497" s="151">
        <f t="shared" si="2"/>
        <v>636840.5346</v>
      </c>
      <c r="AA497" s="149">
        <f t="shared" si="3"/>
        <v>114631.2962</v>
      </c>
      <c r="AB497" s="149">
        <f t="shared" si="4"/>
        <v>751471.8308</v>
      </c>
      <c r="AC497" s="150"/>
      <c r="AD497" s="164"/>
      <c r="AE497" s="154"/>
      <c r="AF497" s="155">
        <v>44043.0</v>
      </c>
      <c r="AG497" s="155">
        <v>44015.0</v>
      </c>
      <c r="AH497" s="162">
        <f t="shared" si="32"/>
        <v>0.9333333333</v>
      </c>
      <c r="AI497" s="155">
        <v>44043.0</v>
      </c>
      <c r="AJ497" s="155">
        <v>44037.0</v>
      </c>
      <c r="AK497" s="162">
        <f t="shared" si="31"/>
        <v>0.2</v>
      </c>
      <c r="AL497" s="155">
        <v>44072.0</v>
      </c>
      <c r="AM497" s="162">
        <f t="shared" si="36"/>
        <v>0.06666666667</v>
      </c>
      <c r="AN497" s="155">
        <v>44074.0</v>
      </c>
      <c r="AO497" s="158"/>
      <c r="AP497" s="158"/>
      <c r="AQ497" s="158"/>
      <c r="AR497" s="152"/>
      <c r="AS497" s="152"/>
      <c r="AT497" s="152"/>
      <c r="AU497" s="152"/>
      <c r="AV497" s="152"/>
      <c r="AW497" s="152"/>
      <c r="AX497" s="152"/>
      <c r="AY497" s="152"/>
      <c r="AZ497" s="152"/>
      <c r="BA497" s="152"/>
      <c r="BB497" s="152"/>
      <c r="BC497" s="152"/>
      <c r="BD497" s="152"/>
      <c r="BE497" s="152"/>
      <c r="BF497" s="152"/>
      <c r="BG497" s="152"/>
      <c r="BH497" s="152"/>
      <c r="BI497" s="152"/>
      <c r="BJ497" s="152"/>
      <c r="BK497" s="152"/>
    </row>
    <row r="498" ht="10.5" customHeight="1">
      <c r="A498" s="144">
        <v>494.0</v>
      </c>
      <c r="B498" s="144" t="s">
        <v>1549</v>
      </c>
      <c r="C498" s="144" t="s">
        <v>1550</v>
      </c>
      <c r="D498" s="163" t="s">
        <v>1551</v>
      </c>
      <c r="E498" s="146" t="s">
        <v>0</v>
      </c>
      <c r="F498" s="147"/>
      <c r="G498" s="149" t="s">
        <v>1374</v>
      </c>
      <c r="H498" s="149" t="s">
        <v>0</v>
      </c>
      <c r="I498" s="149" t="s">
        <v>138</v>
      </c>
      <c r="J498" s="149" t="s">
        <v>0</v>
      </c>
      <c r="K498" s="149" t="s">
        <v>111</v>
      </c>
      <c r="L498" s="149" t="s">
        <v>38</v>
      </c>
      <c r="M498" s="149" t="s">
        <v>42</v>
      </c>
      <c r="N498" s="149">
        <v>3500.0</v>
      </c>
      <c r="O498" s="149" t="s">
        <v>30</v>
      </c>
      <c r="P498" s="150"/>
      <c r="Q498" s="149">
        <f>IFERROR(SUMPRODUCT((Price_Catalogue_Indexation!$O$5:$AS$5=Fichier_de_calcul!Q$4)*(Price_Catalogue_Indexation!$O$6:$AS$6=Fichier_de_calcul!$L498)*(Price_Catalogue_Indexation!$O$7:$AS$7=Fichier_de_calcul!$M498)*(Price_Catalogue_Indexation!$A$14:$A$219=Fichier_de_calcul!$O498)*(Price_Catalogue_Indexation!$C$14:$C$219=Fichier_de_calcul!$N498)*(Price_Catalogue_Indexation!$O$14:$AS$219)),0)</f>
        <v>43777.60888</v>
      </c>
      <c r="R498" s="149">
        <f>IFERROR(SUMPRODUCT((Price_Catalogue_Indexation!$O$5:$AS$5=Fichier_de_calcul!R$4)*(Price_Catalogue_Indexation!$O$6:$AS$6=Fichier_de_calcul!$L498)*(Price_Catalogue_Indexation!$O$7:$AS$7=Fichier_de_calcul!$M498)*(Price_Catalogue_Indexation!$A$14:$A$219=Fichier_de_calcul!$O498)*(Price_Catalogue_Indexation!$C$14:$C$219=Fichier_de_calcul!$N498)*(Price_Catalogue_Indexation!$O$14:$AS$219)),0)</f>
        <v>260356.9553</v>
      </c>
      <c r="S498" s="149">
        <f>IFERROR(SUMPRODUCT((Price_Catalogue_Indexation!$O$5:$AS$5=Fichier_de_calcul!S$4)*(Price_Catalogue_Indexation!$O$6:$AS$6=Fichier_de_calcul!$L498)*(Price_Catalogue_Indexation!$O$7:$AS$7=Fichier_de_calcul!$M498)*(Price_Catalogue_Indexation!$A$14:$A$219=Fichier_de_calcul!$O498)*(Price_Catalogue_Indexation!$C$14:$C$219=Fichier_de_calcul!$N498)*(Price_Catalogue_Indexation!$O$14:$AS$219)),0)</f>
        <v>247960.634</v>
      </c>
      <c r="T498" s="150"/>
      <c r="U498" s="149">
        <f>IF(E498="YES",'Autres_hypothèses'!$E$3,0)</f>
        <v>26225.58067</v>
      </c>
      <c r="V498" s="149">
        <f>IF(J498="YES",'Autres_hypothèses'!$E$4,0)</f>
        <v>75000</v>
      </c>
      <c r="W498" s="149"/>
      <c r="X498" s="151">
        <f>S498*Facture_pour_Orange!$K$142+Fichier_de_calcul!Q498*Facture_pour_Orange!$K$144+Fichier_de_calcul!U498*Facture_pour_Orange!$K$172</f>
        <v>-16480.24425</v>
      </c>
      <c r="Y498" s="152"/>
      <c r="Z498" s="151">
        <f t="shared" si="2"/>
        <v>636840.5346</v>
      </c>
      <c r="AA498" s="149">
        <f t="shared" si="3"/>
        <v>114631.2962</v>
      </c>
      <c r="AB498" s="149">
        <f t="shared" si="4"/>
        <v>751471.8308</v>
      </c>
      <c r="AC498" s="150"/>
      <c r="AD498" s="164"/>
      <c r="AE498" s="154"/>
      <c r="AF498" s="155">
        <v>44043.0</v>
      </c>
      <c r="AG498" s="155">
        <v>44015.0</v>
      </c>
      <c r="AH498" s="162">
        <f t="shared" si="32"/>
        <v>0.9333333333</v>
      </c>
      <c r="AI498" s="155">
        <v>44043.0</v>
      </c>
      <c r="AJ498" s="155">
        <v>44038.0</v>
      </c>
      <c r="AK498" s="162">
        <f t="shared" si="31"/>
        <v>0.1666666667</v>
      </c>
      <c r="AL498" s="155">
        <v>44092.0</v>
      </c>
      <c r="AM498" s="162">
        <f t="shared" si="36"/>
        <v>0.4</v>
      </c>
      <c r="AN498" s="155">
        <v>44104.0</v>
      </c>
      <c r="AO498" s="158"/>
      <c r="AP498" s="158"/>
      <c r="AQ498" s="158"/>
      <c r="AR498" s="152"/>
      <c r="AS498" s="152"/>
      <c r="AT498" s="152"/>
      <c r="AU498" s="152"/>
      <c r="AV498" s="152"/>
      <c r="AW498" s="152"/>
      <c r="AX498" s="152"/>
      <c r="AY498" s="152"/>
      <c r="AZ498" s="152"/>
      <c r="BA498" s="152"/>
      <c r="BB498" s="152"/>
      <c r="BC498" s="152"/>
      <c r="BD498" s="152"/>
      <c r="BE498" s="152"/>
      <c r="BF498" s="152"/>
      <c r="BG498" s="152"/>
      <c r="BH498" s="152"/>
      <c r="BI498" s="152"/>
      <c r="BJ498" s="152"/>
      <c r="BK498" s="152"/>
    </row>
    <row r="499" ht="10.5" customHeight="1">
      <c r="A499" s="144">
        <v>495.0</v>
      </c>
      <c r="B499" s="144" t="s">
        <v>1552</v>
      </c>
      <c r="C499" s="144" t="s">
        <v>1553</v>
      </c>
      <c r="D499" s="159" t="s">
        <v>1554</v>
      </c>
      <c r="E499" s="146" t="s">
        <v>0</v>
      </c>
      <c r="F499" s="147"/>
      <c r="G499" s="149" t="s">
        <v>1374</v>
      </c>
      <c r="H499" s="149" t="s">
        <v>0</v>
      </c>
      <c r="I499" s="149" t="s">
        <v>138</v>
      </c>
      <c r="J499" s="149" t="s">
        <v>0</v>
      </c>
      <c r="K499" s="149" t="s">
        <v>111</v>
      </c>
      <c r="L499" s="149" t="s">
        <v>38</v>
      </c>
      <c r="M499" s="149" t="s">
        <v>42</v>
      </c>
      <c r="N499" s="149">
        <v>6500.0</v>
      </c>
      <c r="O499" s="149" t="s">
        <v>27</v>
      </c>
      <c r="P499" s="150"/>
      <c r="Q499" s="149">
        <f>IFERROR(SUMPRODUCT((Price_Catalogue_Indexation!$O$5:$AS$5=Fichier_de_calcul!Q$4)*(Price_Catalogue_Indexation!$O$6:$AS$6=Fichier_de_calcul!$L499)*(Price_Catalogue_Indexation!$O$7:$AS$7=Fichier_de_calcul!$M499)*(Price_Catalogue_Indexation!$A$14:$A$219=Fichier_de_calcul!$O499)*(Price_Catalogue_Indexation!$C$14:$C$219=Fichier_de_calcul!$N499)*(Price_Catalogue_Indexation!$O$14:$AS$219)),0)</f>
        <v>43855.43468</v>
      </c>
      <c r="R499" s="149">
        <f>IFERROR(SUMPRODUCT((Price_Catalogue_Indexation!$O$5:$AS$5=Fichier_de_calcul!R$4)*(Price_Catalogue_Indexation!$O$6:$AS$6=Fichier_de_calcul!$L499)*(Price_Catalogue_Indexation!$O$7:$AS$7=Fichier_de_calcul!$M499)*(Price_Catalogue_Indexation!$A$14:$A$219=Fichier_de_calcul!$O499)*(Price_Catalogue_Indexation!$C$14:$C$219=Fichier_de_calcul!$N499)*(Price_Catalogue_Indexation!$O$14:$AS$219)),0)</f>
        <v>467285.8568</v>
      </c>
      <c r="S499" s="149">
        <f>IFERROR(SUMPRODUCT((Price_Catalogue_Indexation!$O$5:$AS$5=Fichier_de_calcul!S$4)*(Price_Catalogue_Indexation!$O$6:$AS$6=Fichier_de_calcul!$L499)*(Price_Catalogue_Indexation!$O$7:$AS$7=Fichier_de_calcul!$M499)*(Price_Catalogue_Indexation!$A$14:$A$219=Fichier_de_calcul!$O499)*(Price_Catalogue_Indexation!$C$14:$C$219=Fichier_de_calcul!$N499)*(Price_Catalogue_Indexation!$O$14:$AS$219)),0)</f>
        <v>255895.4182</v>
      </c>
      <c r="T499" s="150"/>
      <c r="U499" s="149">
        <f>IF(E499="YES",'Autres_hypothèses'!$E$3,0)</f>
        <v>26225.58067</v>
      </c>
      <c r="V499" s="149">
        <f>IF(J499="YES",'Autres_hypothèses'!$E$4,0)</f>
        <v>75000</v>
      </c>
      <c r="W499" s="149"/>
      <c r="X499" s="151">
        <f>S499*Facture_pour_Orange!$K$142+Fichier_de_calcul!Q499*Facture_pour_Orange!$K$144+Fichier_de_calcul!U499*Facture_pour_Orange!$K$172</f>
        <v>-16575.15725</v>
      </c>
      <c r="Y499" s="152"/>
      <c r="Z499" s="151">
        <f t="shared" si="2"/>
        <v>851687.1331</v>
      </c>
      <c r="AA499" s="149">
        <f t="shared" si="3"/>
        <v>153303.6839</v>
      </c>
      <c r="AB499" s="149">
        <f t="shared" si="4"/>
        <v>1004990.817</v>
      </c>
      <c r="AC499" s="150"/>
      <c r="AD499" s="153"/>
      <c r="AE499" s="154"/>
      <c r="AF499" s="155">
        <v>44043.0</v>
      </c>
      <c r="AG499" s="155">
        <v>44027.0</v>
      </c>
      <c r="AH499" s="162">
        <f t="shared" si="32"/>
        <v>0.5333333333</v>
      </c>
      <c r="AI499" s="155">
        <v>44043.0</v>
      </c>
      <c r="AJ499" s="155">
        <v>44027.0</v>
      </c>
      <c r="AK499" s="162">
        <f t="shared" si="31"/>
        <v>0.5333333333</v>
      </c>
      <c r="AL499" s="155">
        <v>44072.0</v>
      </c>
      <c r="AM499" s="162">
        <f t="shared" si="36"/>
        <v>0.06666666667</v>
      </c>
      <c r="AN499" s="155">
        <v>44074.0</v>
      </c>
      <c r="AO499" s="158"/>
      <c r="AP499" s="158"/>
      <c r="AQ499" s="158"/>
      <c r="AR499" s="152"/>
      <c r="AS499" s="152"/>
      <c r="AT499" s="152"/>
      <c r="AU499" s="152"/>
      <c r="AV499" s="152"/>
      <c r="AW499" s="152"/>
      <c r="AX499" s="152"/>
      <c r="AY499" s="152"/>
      <c r="AZ499" s="152"/>
      <c r="BA499" s="152"/>
      <c r="BB499" s="152"/>
      <c r="BC499" s="152"/>
      <c r="BD499" s="152"/>
      <c r="BE499" s="152"/>
      <c r="BF499" s="152"/>
      <c r="BG499" s="152"/>
      <c r="BH499" s="152"/>
      <c r="BI499" s="152"/>
      <c r="BJ499" s="152"/>
      <c r="BK499" s="152"/>
    </row>
    <row r="500" ht="10.5" customHeight="1">
      <c r="A500" s="144">
        <v>496.0</v>
      </c>
      <c r="B500" s="144" t="s">
        <v>1555</v>
      </c>
      <c r="C500" s="144" t="s">
        <v>1556</v>
      </c>
      <c r="D500" s="145" t="s">
        <v>1557</v>
      </c>
      <c r="E500" s="146" t="s">
        <v>0</v>
      </c>
      <c r="F500" s="147"/>
      <c r="G500" s="149" t="s">
        <v>1374</v>
      </c>
      <c r="H500" s="149" t="s">
        <v>0</v>
      </c>
      <c r="I500" s="149" t="s">
        <v>138</v>
      </c>
      <c r="J500" s="149" t="s">
        <v>0</v>
      </c>
      <c r="K500" s="149" t="s">
        <v>111</v>
      </c>
      <c r="L500" s="149" t="s">
        <v>38</v>
      </c>
      <c r="M500" s="149" t="s">
        <v>42</v>
      </c>
      <c r="N500" s="149">
        <v>3500.0</v>
      </c>
      <c r="O500" s="149" t="s">
        <v>27</v>
      </c>
      <c r="P500" s="150"/>
      <c r="Q500" s="149">
        <f>IFERROR(SUMPRODUCT((Price_Catalogue_Indexation!$O$5:$AS$5=Fichier_de_calcul!Q$4)*(Price_Catalogue_Indexation!$O$6:$AS$6=Fichier_de_calcul!$L500)*(Price_Catalogue_Indexation!$O$7:$AS$7=Fichier_de_calcul!$M500)*(Price_Catalogue_Indexation!$A$14:$A$219=Fichier_de_calcul!$O500)*(Price_Catalogue_Indexation!$C$14:$C$219=Fichier_de_calcul!$N500)*(Price_Catalogue_Indexation!$O$14:$AS$219)),0)</f>
        <v>43056.18596</v>
      </c>
      <c r="R500" s="149">
        <f>IFERROR(SUMPRODUCT((Price_Catalogue_Indexation!$O$5:$AS$5=Fichier_de_calcul!R$4)*(Price_Catalogue_Indexation!$O$6:$AS$6=Fichier_de_calcul!$L500)*(Price_Catalogue_Indexation!$O$7:$AS$7=Fichier_de_calcul!$M500)*(Price_Catalogue_Indexation!$A$14:$A$219=Fichier_de_calcul!$O500)*(Price_Catalogue_Indexation!$C$14:$C$219=Fichier_de_calcul!$N500)*(Price_Catalogue_Indexation!$O$14:$AS$219)),0)</f>
        <v>259992.2136</v>
      </c>
      <c r="S500" s="149">
        <f>IFERROR(SUMPRODUCT((Price_Catalogue_Indexation!$O$5:$AS$5=Fichier_de_calcul!S$4)*(Price_Catalogue_Indexation!$O$6:$AS$6=Fichier_de_calcul!$L500)*(Price_Catalogue_Indexation!$O$7:$AS$7=Fichier_de_calcul!$M500)*(Price_Catalogue_Indexation!$A$14:$A$219=Fichier_de_calcul!$O500)*(Price_Catalogue_Indexation!$C$14:$C$219=Fichier_de_calcul!$N500)*(Price_Catalogue_Indexation!$O$14:$AS$219)),0)</f>
        <v>182873.6642</v>
      </c>
      <c r="T500" s="150"/>
      <c r="U500" s="149">
        <f>IF(E500="YES",'Autres_hypothèses'!$E$3,0)</f>
        <v>26225.58067</v>
      </c>
      <c r="V500" s="149">
        <f>IF(J500="YES",'Autres_hypothèses'!$E$4,0)</f>
        <v>75000</v>
      </c>
      <c r="W500" s="149"/>
      <c r="X500" s="151">
        <f>S500*Facture_pour_Orange!$K$142+Fichier_de_calcul!Q500*Facture_pour_Orange!$K$144+Fichier_de_calcul!U500*Facture_pour_Orange!$K$172</f>
        <v>-15685.08997</v>
      </c>
      <c r="Y500" s="152"/>
      <c r="Z500" s="151">
        <f t="shared" si="2"/>
        <v>571462.5545</v>
      </c>
      <c r="AA500" s="149">
        <f t="shared" si="3"/>
        <v>102863.2598</v>
      </c>
      <c r="AB500" s="149">
        <f t="shared" si="4"/>
        <v>674325.8143</v>
      </c>
      <c r="AC500" s="150"/>
      <c r="AD500" s="153"/>
      <c r="AE500" s="154"/>
      <c r="AF500" s="155">
        <v>44043.0</v>
      </c>
      <c r="AG500" s="155">
        <v>44039.0</v>
      </c>
      <c r="AH500" s="162">
        <f t="shared" si="32"/>
        <v>0.1333333333</v>
      </c>
      <c r="AI500" s="155">
        <v>44043.0</v>
      </c>
      <c r="AJ500" s="155">
        <v>44039.0</v>
      </c>
      <c r="AK500" s="162">
        <f t="shared" si="31"/>
        <v>0.1333333333</v>
      </c>
      <c r="AL500" s="155">
        <v>44092.0</v>
      </c>
      <c r="AM500" s="162">
        <f t="shared" si="36"/>
        <v>0.4</v>
      </c>
      <c r="AN500" s="155">
        <v>44104.0</v>
      </c>
      <c r="AO500" s="158"/>
      <c r="AP500" s="158"/>
      <c r="AQ500" s="158"/>
      <c r="AR500" s="152"/>
      <c r="AS500" s="152"/>
      <c r="AT500" s="152"/>
      <c r="AU500" s="152"/>
      <c r="AV500" s="152"/>
      <c r="AW500" s="152"/>
      <c r="AX500" s="152"/>
      <c r="AY500" s="152"/>
      <c r="AZ500" s="152"/>
      <c r="BA500" s="152"/>
      <c r="BB500" s="152"/>
      <c r="BC500" s="152"/>
      <c r="BD500" s="152"/>
      <c r="BE500" s="152"/>
      <c r="BF500" s="152"/>
      <c r="BG500" s="152"/>
      <c r="BH500" s="152"/>
      <c r="BI500" s="152"/>
      <c r="BJ500" s="152"/>
      <c r="BK500" s="152"/>
    </row>
    <row r="501" ht="10.5" customHeight="1">
      <c r="A501" s="144">
        <v>497.0</v>
      </c>
      <c r="B501" s="144" t="s">
        <v>1558</v>
      </c>
      <c r="C501" s="144" t="s">
        <v>1559</v>
      </c>
      <c r="D501" s="159" t="s">
        <v>1560</v>
      </c>
      <c r="E501" s="146" t="s">
        <v>0</v>
      </c>
      <c r="F501" s="147"/>
      <c r="G501" s="149" t="s">
        <v>1374</v>
      </c>
      <c r="H501" s="149" t="s">
        <v>0</v>
      </c>
      <c r="I501" s="149" t="s">
        <v>138</v>
      </c>
      <c r="J501" s="149" t="s">
        <v>0</v>
      </c>
      <c r="K501" s="149" t="s">
        <v>111</v>
      </c>
      <c r="L501" s="149" t="s">
        <v>38</v>
      </c>
      <c r="M501" s="149" t="s">
        <v>42</v>
      </c>
      <c r="N501" s="149">
        <v>4500.0</v>
      </c>
      <c r="O501" s="149" t="s">
        <v>27</v>
      </c>
      <c r="P501" s="150"/>
      <c r="Q501" s="149">
        <f>IFERROR(SUMPRODUCT((Price_Catalogue_Indexation!$O$5:$AS$5=Fichier_de_calcul!Q$4)*(Price_Catalogue_Indexation!$O$6:$AS$6=Fichier_de_calcul!$L501)*(Price_Catalogue_Indexation!$O$7:$AS$7=Fichier_de_calcul!$M501)*(Price_Catalogue_Indexation!$A$14:$A$219=Fichier_de_calcul!$O501)*(Price_Catalogue_Indexation!$C$14:$C$219=Fichier_de_calcul!$N501)*(Price_Catalogue_Indexation!$O$14:$AS$219)),0)</f>
        <v>43437.93551</v>
      </c>
      <c r="R501" s="149">
        <f>IFERROR(SUMPRODUCT((Price_Catalogue_Indexation!$O$5:$AS$5=Fichier_de_calcul!R$4)*(Price_Catalogue_Indexation!$O$6:$AS$6=Fichier_de_calcul!$L501)*(Price_Catalogue_Indexation!$O$7:$AS$7=Fichier_de_calcul!$M501)*(Price_Catalogue_Indexation!$A$14:$A$219=Fichier_de_calcul!$O501)*(Price_Catalogue_Indexation!$C$14:$C$219=Fichier_de_calcul!$N501)*(Price_Catalogue_Indexation!$O$14:$AS$219)),0)</f>
        <v>329090.0947</v>
      </c>
      <c r="S501" s="149">
        <f>IFERROR(SUMPRODUCT((Price_Catalogue_Indexation!$O$5:$AS$5=Fichier_de_calcul!S$4)*(Price_Catalogue_Indexation!$O$6:$AS$6=Fichier_de_calcul!$L501)*(Price_Catalogue_Indexation!$O$7:$AS$7=Fichier_de_calcul!$M501)*(Price_Catalogue_Indexation!$A$14:$A$219=Fichier_de_calcul!$O501)*(Price_Catalogue_Indexation!$C$14:$C$219=Fichier_de_calcul!$N501)*(Price_Catalogue_Indexation!$O$14:$AS$219)),0)</f>
        <v>219254.7067</v>
      </c>
      <c r="T501" s="150"/>
      <c r="U501" s="149">
        <f>IF(E501="YES",'Autres_hypothèses'!$E$3,0)</f>
        <v>26225.58067</v>
      </c>
      <c r="V501" s="149">
        <f>IF(J501="YES",'Autres_hypothèses'!$E$4,0)</f>
        <v>75000</v>
      </c>
      <c r="W501" s="149"/>
      <c r="X501" s="151">
        <f>S501*Facture_pour_Orange!$K$142+Fichier_de_calcul!Q501*Facture_pour_Orange!$K$144+Fichier_de_calcul!U501*Facture_pour_Orange!$K$172</f>
        <v>-16125.2503</v>
      </c>
      <c r="Y501" s="152"/>
      <c r="Z501" s="151">
        <f t="shared" si="2"/>
        <v>676883.0673</v>
      </c>
      <c r="AA501" s="149">
        <f t="shared" si="3"/>
        <v>121838.9521</v>
      </c>
      <c r="AB501" s="149">
        <f t="shared" si="4"/>
        <v>798722.0194</v>
      </c>
      <c r="AC501" s="150"/>
      <c r="AD501" s="153"/>
      <c r="AE501" s="154"/>
      <c r="AF501" s="155">
        <v>44043.0</v>
      </c>
      <c r="AG501" s="155">
        <v>44040.0</v>
      </c>
      <c r="AH501" s="162">
        <f t="shared" si="32"/>
        <v>0.1</v>
      </c>
      <c r="AI501" s="155">
        <v>44074.0</v>
      </c>
      <c r="AJ501" s="155">
        <v>44068.0</v>
      </c>
      <c r="AK501" s="162">
        <f t="shared" si="31"/>
        <v>0.2</v>
      </c>
      <c r="AL501" s="155">
        <v>44092.0</v>
      </c>
      <c r="AM501" s="162">
        <f t="shared" si="36"/>
        <v>0.4</v>
      </c>
      <c r="AN501" s="155">
        <v>44104.0</v>
      </c>
      <c r="AO501" s="158"/>
      <c r="AP501" s="158"/>
      <c r="AQ501" s="158"/>
      <c r="AR501" s="152"/>
      <c r="AS501" s="152"/>
      <c r="AT501" s="152"/>
      <c r="AU501" s="152"/>
      <c r="AV501" s="152"/>
      <c r="AW501" s="152"/>
      <c r="AX501" s="152"/>
      <c r="AY501" s="152"/>
      <c r="AZ501" s="152"/>
      <c r="BA501" s="152"/>
      <c r="BB501" s="152"/>
      <c r="BC501" s="152"/>
      <c r="BD501" s="152"/>
      <c r="BE501" s="152"/>
      <c r="BF501" s="152"/>
      <c r="BG501" s="152"/>
      <c r="BH501" s="152"/>
      <c r="BI501" s="152"/>
      <c r="BJ501" s="152"/>
      <c r="BK501" s="152"/>
    </row>
    <row r="502" ht="10.5" customHeight="1">
      <c r="A502" s="144">
        <v>498.0</v>
      </c>
      <c r="B502" s="144" t="s">
        <v>1561</v>
      </c>
      <c r="C502" s="144" t="s">
        <v>1562</v>
      </c>
      <c r="D502" s="159" t="s">
        <v>1563</v>
      </c>
      <c r="E502" s="146" t="s">
        <v>0</v>
      </c>
      <c r="F502" s="147"/>
      <c r="G502" s="149" t="s">
        <v>1374</v>
      </c>
      <c r="H502" s="149" t="s">
        <v>0</v>
      </c>
      <c r="I502" s="149" t="s">
        <v>138</v>
      </c>
      <c r="J502" s="149" t="s">
        <v>0</v>
      </c>
      <c r="K502" s="149" t="s">
        <v>111</v>
      </c>
      <c r="L502" s="149" t="s">
        <v>38</v>
      </c>
      <c r="M502" s="149" t="s">
        <v>42</v>
      </c>
      <c r="N502" s="149">
        <v>6500.0</v>
      </c>
      <c r="O502" s="149" t="s">
        <v>27</v>
      </c>
      <c r="P502" s="150"/>
      <c r="Q502" s="149">
        <f>IFERROR(SUMPRODUCT((Price_Catalogue_Indexation!$O$5:$AS$5=Fichier_de_calcul!Q$4)*(Price_Catalogue_Indexation!$O$6:$AS$6=Fichier_de_calcul!$L502)*(Price_Catalogue_Indexation!$O$7:$AS$7=Fichier_de_calcul!$M502)*(Price_Catalogue_Indexation!$A$14:$A$219=Fichier_de_calcul!$O502)*(Price_Catalogue_Indexation!$C$14:$C$219=Fichier_de_calcul!$N502)*(Price_Catalogue_Indexation!$O$14:$AS$219)),0)</f>
        <v>43855.43468</v>
      </c>
      <c r="R502" s="149">
        <f>IFERROR(SUMPRODUCT((Price_Catalogue_Indexation!$O$5:$AS$5=Fichier_de_calcul!R$4)*(Price_Catalogue_Indexation!$O$6:$AS$6=Fichier_de_calcul!$L502)*(Price_Catalogue_Indexation!$O$7:$AS$7=Fichier_de_calcul!$M502)*(Price_Catalogue_Indexation!$A$14:$A$219=Fichier_de_calcul!$O502)*(Price_Catalogue_Indexation!$C$14:$C$219=Fichier_de_calcul!$N502)*(Price_Catalogue_Indexation!$O$14:$AS$219)),0)</f>
        <v>467285.8568</v>
      </c>
      <c r="S502" s="149">
        <f>IFERROR(SUMPRODUCT((Price_Catalogue_Indexation!$O$5:$AS$5=Fichier_de_calcul!S$4)*(Price_Catalogue_Indexation!$O$6:$AS$6=Fichier_de_calcul!$L502)*(Price_Catalogue_Indexation!$O$7:$AS$7=Fichier_de_calcul!$M502)*(Price_Catalogue_Indexation!$A$14:$A$219=Fichier_de_calcul!$O502)*(Price_Catalogue_Indexation!$C$14:$C$219=Fichier_de_calcul!$N502)*(Price_Catalogue_Indexation!$O$14:$AS$219)),0)</f>
        <v>255895.4182</v>
      </c>
      <c r="T502" s="150"/>
      <c r="U502" s="149">
        <f>IF(E502="YES",'Autres_hypothèses'!$E$3,0)</f>
        <v>26225.58067</v>
      </c>
      <c r="V502" s="149">
        <f>IF(J502="YES",'Autres_hypothèses'!$E$4,0)</f>
        <v>75000</v>
      </c>
      <c r="W502" s="149"/>
      <c r="X502" s="151">
        <f>S502*Facture_pour_Orange!$K$142+Fichier_de_calcul!Q502*Facture_pour_Orange!$K$144+Fichier_de_calcul!U502*Facture_pour_Orange!$K$172</f>
        <v>-16575.15725</v>
      </c>
      <c r="Y502" s="152"/>
      <c r="Z502" s="151">
        <f t="shared" si="2"/>
        <v>851687.1331</v>
      </c>
      <c r="AA502" s="149">
        <f t="shared" si="3"/>
        <v>153303.6839</v>
      </c>
      <c r="AB502" s="149">
        <f t="shared" si="4"/>
        <v>1004990.817</v>
      </c>
      <c r="AC502" s="150"/>
      <c r="AD502" s="153"/>
      <c r="AE502" s="154"/>
      <c r="AF502" s="155">
        <v>44043.0</v>
      </c>
      <c r="AG502" s="155">
        <v>44040.0</v>
      </c>
      <c r="AH502" s="162">
        <f t="shared" si="32"/>
        <v>0.1</v>
      </c>
      <c r="AI502" s="155">
        <v>44074.0</v>
      </c>
      <c r="AJ502" s="155">
        <v>44049.0</v>
      </c>
      <c r="AK502" s="162">
        <f t="shared" si="31"/>
        <v>0.8333333333</v>
      </c>
      <c r="AL502" s="155">
        <v>44092.0</v>
      </c>
      <c r="AM502" s="162">
        <f t="shared" si="36"/>
        <v>0.4</v>
      </c>
      <c r="AN502" s="155">
        <v>44104.0</v>
      </c>
      <c r="AO502" s="158"/>
      <c r="AP502" s="158"/>
      <c r="AQ502" s="158"/>
      <c r="AR502" s="152"/>
      <c r="AS502" s="152"/>
      <c r="AT502" s="152"/>
      <c r="AU502" s="152"/>
      <c r="AV502" s="152"/>
      <c r="AW502" s="152"/>
      <c r="AX502" s="152"/>
      <c r="AY502" s="152"/>
      <c r="AZ502" s="152"/>
      <c r="BA502" s="152"/>
      <c r="BB502" s="152"/>
      <c r="BC502" s="152"/>
      <c r="BD502" s="152"/>
      <c r="BE502" s="152"/>
      <c r="BF502" s="152"/>
      <c r="BG502" s="152"/>
      <c r="BH502" s="152"/>
      <c r="BI502" s="152"/>
      <c r="BJ502" s="152"/>
      <c r="BK502" s="152"/>
    </row>
    <row r="503" ht="10.5" customHeight="1">
      <c r="A503" s="144">
        <v>499.0</v>
      </c>
      <c r="B503" s="144" t="s">
        <v>1564</v>
      </c>
      <c r="C503" s="144" t="s">
        <v>1565</v>
      </c>
      <c r="D503" s="145" t="s">
        <v>1566</v>
      </c>
      <c r="E503" s="146" t="s">
        <v>0</v>
      </c>
      <c r="F503" s="147"/>
      <c r="G503" s="149" t="s">
        <v>1374</v>
      </c>
      <c r="H503" s="149" t="s">
        <v>0</v>
      </c>
      <c r="I503" s="149" t="s">
        <v>138</v>
      </c>
      <c r="J503" s="149" t="s">
        <v>0</v>
      </c>
      <c r="K503" s="149" t="s">
        <v>111</v>
      </c>
      <c r="L503" s="149" t="s">
        <v>38</v>
      </c>
      <c r="M503" s="149" t="s">
        <v>42</v>
      </c>
      <c r="N503" s="149">
        <v>4500.0</v>
      </c>
      <c r="O503" s="149" t="s">
        <v>30</v>
      </c>
      <c r="P503" s="150"/>
      <c r="Q503" s="149">
        <f>IFERROR(SUMPRODUCT((Price_Catalogue_Indexation!$O$5:$AS$5=Fichier_de_calcul!Q$4)*(Price_Catalogue_Indexation!$O$6:$AS$6=Fichier_de_calcul!$L503)*(Price_Catalogue_Indexation!$O$7:$AS$7=Fichier_de_calcul!$M503)*(Price_Catalogue_Indexation!$A$14:$A$219=Fichier_de_calcul!$O503)*(Price_Catalogue_Indexation!$C$14:$C$219=Fichier_de_calcul!$N503)*(Price_Catalogue_Indexation!$O$14:$AS$219)),0)</f>
        <v>44216.19419</v>
      </c>
      <c r="R503" s="149">
        <f>IFERROR(SUMPRODUCT((Price_Catalogue_Indexation!$O$5:$AS$5=Fichier_de_calcul!R$4)*(Price_Catalogue_Indexation!$O$6:$AS$6=Fichier_de_calcul!$L503)*(Price_Catalogue_Indexation!$O$7:$AS$7=Fichier_de_calcul!$M503)*(Price_Catalogue_Indexation!$A$14:$A$219=Fichier_de_calcul!$O503)*(Price_Catalogue_Indexation!$C$14:$C$219=Fichier_de_calcul!$N503)*(Price_Catalogue_Indexation!$O$14:$AS$219)),0)</f>
        <v>329456.4107</v>
      </c>
      <c r="S503" s="149">
        <f>IFERROR(SUMPRODUCT((Price_Catalogue_Indexation!$O$5:$AS$5=Fichier_de_calcul!S$4)*(Price_Catalogue_Indexation!$O$6:$AS$6=Fichier_de_calcul!$L503)*(Price_Catalogue_Indexation!$O$7:$AS$7=Fichier_de_calcul!$M503)*(Price_Catalogue_Indexation!$A$14:$A$219=Fichier_de_calcul!$O503)*(Price_Catalogue_Indexation!$C$14:$C$219=Fichier_de_calcul!$N503)*(Price_Catalogue_Indexation!$O$14:$AS$219)),0)</f>
        <v>289605.9786</v>
      </c>
      <c r="T503" s="150"/>
      <c r="U503" s="149">
        <f>IF(E503="YES",'Autres_hypothèses'!$E$3,0)</f>
        <v>26225.58067</v>
      </c>
      <c r="V503" s="149">
        <f>IF(J503="YES",'Autres_hypothèses'!$E$4,0)</f>
        <v>75000</v>
      </c>
      <c r="W503" s="149"/>
      <c r="X503" s="151">
        <f>S503*Facture_pour_Orange!$K$142+Fichier_de_calcul!Q503*Facture_pour_Orange!$K$144+Fichier_de_calcul!U503*Facture_pour_Orange!$K$172</f>
        <v>-16984.41476</v>
      </c>
      <c r="Y503" s="152"/>
      <c r="Z503" s="151">
        <f t="shared" si="2"/>
        <v>747519.7494</v>
      </c>
      <c r="AA503" s="149">
        <f t="shared" si="3"/>
        <v>134553.5549</v>
      </c>
      <c r="AB503" s="149">
        <f t="shared" si="4"/>
        <v>882073.3043</v>
      </c>
      <c r="AC503" s="150"/>
      <c r="AD503" s="153"/>
      <c r="AE503" s="154"/>
      <c r="AF503" s="155">
        <v>44043.0</v>
      </c>
      <c r="AG503" s="155">
        <v>44040.0</v>
      </c>
      <c r="AH503" s="162">
        <f t="shared" si="32"/>
        <v>0.1</v>
      </c>
      <c r="AI503" s="155">
        <v>44074.0</v>
      </c>
      <c r="AJ503" s="155">
        <v>44065.0</v>
      </c>
      <c r="AK503" s="162">
        <f t="shared" si="31"/>
        <v>0.3</v>
      </c>
      <c r="AL503" s="155">
        <v>44072.0</v>
      </c>
      <c r="AM503" s="162">
        <f t="shared" si="36"/>
        <v>0.06666666667</v>
      </c>
      <c r="AN503" s="155">
        <v>44074.0</v>
      </c>
      <c r="AO503" s="158"/>
      <c r="AP503" s="158"/>
      <c r="AQ503" s="158"/>
      <c r="AR503" s="152"/>
      <c r="AS503" s="152"/>
      <c r="AT503" s="152"/>
      <c r="AU503" s="152"/>
      <c r="AV503" s="152"/>
      <c r="AW503" s="152"/>
      <c r="AX503" s="152"/>
      <c r="AY503" s="152"/>
      <c r="AZ503" s="152"/>
      <c r="BA503" s="152"/>
      <c r="BB503" s="152"/>
      <c r="BC503" s="152"/>
      <c r="BD503" s="152"/>
      <c r="BE503" s="152"/>
      <c r="BF503" s="152"/>
      <c r="BG503" s="152"/>
      <c r="BH503" s="152"/>
      <c r="BI503" s="152"/>
      <c r="BJ503" s="152"/>
      <c r="BK503" s="152"/>
    </row>
    <row r="504" ht="10.5" customHeight="1">
      <c r="A504" s="144">
        <v>500.0</v>
      </c>
      <c r="B504" s="144" t="s">
        <v>1567</v>
      </c>
      <c r="C504" s="144" t="s">
        <v>1568</v>
      </c>
      <c r="D504" s="163" t="s">
        <v>1569</v>
      </c>
      <c r="E504" s="146" t="s">
        <v>0</v>
      </c>
      <c r="F504" s="147"/>
      <c r="G504" s="149" t="s">
        <v>1374</v>
      </c>
      <c r="H504" s="149" t="s">
        <v>0</v>
      </c>
      <c r="I504" s="149" t="s">
        <v>138</v>
      </c>
      <c r="J504" s="149" t="s">
        <v>0</v>
      </c>
      <c r="K504" s="149" t="s">
        <v>111</v>
      </c>
      <c r="L504" s="149" t="s">
        <v>38</v>
      </c>
      <c r="M504" s="149" t="s">
        <v>42</v>
      </c>
      <c r="N504" s="149">
        <v>4500.0</v>
      </c>
      <c r="O504" s="149" t="s">
        <v>30</v>
      </c>
      <c r="P504" s="150"/>
      <c r="Q504" s="149">
        <f>IFERROR(SUMPRODUCT((Price_Catalogue_Indexation!$O$5:$AS$5=Fichier_de_calcul!Q$4)*(Price_Catalogue_Indexation!$O$6:$AS$6=Fichier_de_calcul!$L504)*(Price_Catalogue_Indexation!$O$7:$AS$7=Fichier_de_calcul!$M504)*(Price_Catalogue_Indexation!$A$14:$A$219=Fichier_de_calcul!$O504)*(Price_Catalogue_Indexation!$C$14:$C$219=Fichier_de_calcul!$N504)*(Price_Catalogue_Indexation!$O$14:$AS$219)),0)</f>
        <v>44216.19419</v>
      </c>
      <c r="R504" s="149">
        <f>IFERROR(SUMPRODUCT((Price_Catalogue_Indexation!$O$5:$AS$5=Fichier_de_calcul!R$4)*(Price_Catalogue_Indexation!$O$6:$AS$6=Fichier_de_calcul!$L504)*(Price_Catalogue_Indexation!$O$7:$AS$7=Fichier_de_calcul!$M504)*(Price_Catalogue_Indexation!$A$14:$A$219=Fichier_de_calcul!$O504)*(Price_Catalogue_Indexation!$C$14:$C$219=Fichier_de_calcul!$N504)*(Price_Catalogue_Indexation!$O$14:$AS$219)),0)</f>
        <v>329456.4107</v>
      </c>
      <c r="S504" s="149">
        <f>IFERROR(SUMPRODUCT((Price_Catalogue_Indexation!$O$5:$AS$5=Fichier_de_calcul!S$4)*(Price_Catalogue_Indexation!$O$6:$AS$6=Fichier_de_calcul!$L504)*(Price_Catalogue_Indexation!$O$7:$AS$7=Fichier_de_calcul!$M504)*(Price_Catalogue_Indexation!$A$14:$A$219=Fichier_de_calcul!$O504)*(Price_Catalogue_Indexation!$C$14:$C$219=Fichier_de_calcul!$N504)*(Price_Catalogue_Indexation!$O$14:$AS$219)),0)</f>
        <v>289605.9786</v>
      </c>
      <c r="T504" s="150"/>
      <c r="U504" s="149">
        <f>IF(E504="YES",'Autres_hypothèses'!$E$3,0)</f>
        <v>26225.58067</v>
      </c>
      <c r="V504" s="149">
        <f>IF(J504="YES",'Autres_hypothèses'!$E$4,0)</f>
        <v>75000</v>
      </c>
      <c r="W504" s="149"/>
      <c r="X504" s="151">
        <f>S504*Facture_pour_Orange!$K$142+Fichier_de_calcul!Q504*Facture_pour_Orange!$K$144+Fichier_de_calcul!U504*Facture_pour_Orange!$K$172</f>
        <v>-16984.41476</v>
      </c>
      <c r="Y504" s="152"/>
      <c r="Z504" s="151">
        <f t="shared" si="2"/>
        <v>747519.7494</v>
      </c>
      <c r="AA504" s="149">
        <f t="shared" si="3"/>
        <v>134553.5549</v>
      </c>
      <c r="AB504" s="149">
        <f t="shared" si="4"/>
        <v>882073.3043</v>
      </c>
      <c r="AC504" s="150"/>
      <c r="AD504" s="153"/>
      <c r="AE504" s="154"/>
      <c r="AF504" s="155">
        <v>44043.0</v>
      </c>
      <c r="AG504" s="155">
        <v>44040.0</v>
      </c>
      <c r="AH504" s="162">
        <f t="shared" si="32"/>
        <v>0.1</v>
      </c>
      <c r="AI504" s="155">
        <v>44074.0</v>
      </c>
      <c r="AJ504" s="155">
        <v>44065.0</v>
      </c>
      <c r="AK504" s="162">
        <f t="shared" si="31"/>
        <v>0.3</v>
      </c>
      <c r="AL504" s="155">
        <v>44092.0</v>
      </c>
      <c r="AM504" s="162">
        <f t="shared" si="36"/>
        <v>0.4</v>
      </c>
      <c r="AN504" s="155">
        <v>44104.0</v>
      </c>
      <c r="AO504" s="158"/>
      <c r="AP504" s="158"/>
      <c r="AQ504" s="158"/>
      <c r="AR504" s="152"/>
      <c r="AS504" s="152"/>
      <c r="AT504" s="152"/>
      <c r="AU504" s="152"/>
      <c r="AV504" s="152"/>
      <c r="AW504" s="152"/>
      <c r="AX504" s="152"/>
      <c r="AY504" s="152"/>
      <c r="AZ504" s="152"/>
      <c r="BA504" s="152"/>
      <c r="BB504" s="152"/>
      <c r="BC504" s="152"/>
      <c r="BD504" s="152"/>
      <c r="BE504" s="152"/>
      <c r="BF504" s="152"/>
      <c r="BG504" s="152"/>
      <c r="BH504" s="152"/>
      <c r="BI504" s="152"/>
      <c r="BJ504" s="152"/>
      <c r="BK504" s="152"/>
    </row>
    <row r="505" ht="10.5" customHeight="1">
      <c r="A505" s="144">
        <v>501.0</v>
      </c>
      <c r="B505" s="144" t="s">
        <v>1570</v>
      </c>
      <c r="C505" s="144" t="s">
        <v>1571</v>
      </c>
      <c r="D505" s="159" t="s">
        <v>1572</v>
      </c>
      <c r="E505" s="146" t="s">
        <v>0</v>
      </c>
      <c r="F505" s="147"/>
      <c r="G505" s="149" t="s">
        <v>1374</v>
      </c>
      <c r="H505" s="149" t="s">
        <v>0</v>
      </c>
      <c r="I505" s="149" t="s">
        <v>138</v>
      </c>
      <c r="J505" s="149" t="s">
        <v>0</v>
      </c>
      <c r="K505" s="149" t="s">
        <v>111</v>
      </c>
      <c r="L505" s="149" t="s">
        <v>38</v>
      </c>
      <c r="M505" s="149" t="s">
        <v>42</v>
      </c>
      <c r="N505" s="149">
        <v>6000.0</v>
      </c>
      <c r="O505" s="149" t="s">
        <v>30</v>
      </c>
      <c r="P505" s="150"/>
      <c r="Q505" s="149">
        <f>IFERROR(SUMPRODUCT((Price_Catalogue_Indexation!$O$5:$AS$5=Fichier_de_calcul!Q$4)*(Price_Catalogue_Indexation!$O$6:$AS$6=Fichier_de_calcul!$L505)*(Price_Catalogue_Indexation!$O$7:$AS$7=Fichier_de_calcul!$M505)*(Price_Catalogue_Indexation!$A$14:$A$219=Fichier_de_calcul!$O505)*(Price_Catalogue_Indexation!$C$14:$C$219=Fichier_de_calcul!$N505)*(Price_Catalogue_Indexation!$O$14:$AS$219)),0)</f>
        <v>44346.05464</v>
      </c>
      <c r="R505" s="149">
        <f>IFERROR(SUMPRODUCT((Price_Catalogue_Indexation!$O$5:$AS$5=Fichier_de_calcul!R$4)*(Price_Catalogue_Indexation!$O$6:$AS$6=Fichier_de_calcul!$L505)*(Price_Catalogue_Indexation!$O$7:$AS$7=Fichier_de_calcul!$M505)*(Price_Catalogue_Indexation!$A$14:$A$219=Fichier_de_calcul!$O505)*(Price_Catalogue_Indexation!$C$14:$C$219=Fichier_de_calcul!$N505)*(Price_Catalogue_Indexation!$O$14:$AS$219)),0)</f>
        <v>433184.2689</v>
      </c>
      <c r="S505" s="149">
        <f>IFERROR(SUMPRODUCT((Price_Catalogue_Indexation!$O$5:$AS$5=Fichier_de_calcul!S$4)*(Price_Catalogue_Indexation!$O$6:$AS$6=Fichier_de_calcul!$L505)*(Price_Catalogue_Indexation!$O$7:$AS$7=Fichier_de_calcul!$M505)*(Price_Catalogue_Indexation!$A$14:$A$219=Fichier_de_calcul!$O505)*(Price_Catalogue_Indexation!$C$14:$C$219=Fichier_de_calcul!$N505)*(Price_Catalogue_Indexation!$O$14:$AS$219)),0)</f>
        <v>301393.4857</v>
      </c>
      <c r="T505" s="150"/>
      <c r="U505" s="149">
        <f>IF(E505="YES",'Autres_hypothèses'!$E$3,0)</f>
        <v>26225.58067</v>
      </c>
      <c r="V505" s="149">
        <f>IF(J505="YES",'Autres_hypothèses'!$E$4,0)</f>
        <v>75000</v>
      </c>
      <c r="W505" s="149"/>
      <c r="X505" s="151">
        <f>S505*Facture_pour_Orange!$K$142+Fichier_de_calcul!Q505*Facture_pour_Orange!$K$144+Fichier_de_calcul!U505*Facture_pour_Orange!$K$172</f>
        <v>-17128.26192</v>
      </c>
      <c r="Y505" s="152"/>
      <c r="Z505" s="151">
        <f t="shared" si="2"/>
        <v>863021.128</v>
      </c>
      <c r="AA505" s="149">
        <f t="shared" si="3"/>
        <v>155343.803</v>
      </c>
      <c r="AB505" s="149">
        <f t="shared" si="4"/>
        <v>1018364.931</v>
      </c>
      <c r="AC505" s="150"/>
      <c r="AD505" s="153"/>
      <c r="AE505" s="154"/>
      <c r="AF505" s="155">
        <v>44043.0</v>
      </c>
      <c r="AG505" s="155">
        <v>44040.0</v>
      </c>
      <c r="AH505" s="162">
        <f t="shared" si="32"/>
        <v>0.1</v>
      </c>
      <c r="AI505" s="155">
        <v>44074.0</v>
      </c>
      <c r="AJ505" s="155">
        <v>44062.0</v>
      </c>
      <c r="AK505" s="162">
        <f t="shared" si="31"/>
        <v>0.4</v>
      </c>
      <c r="AL505" s="155">
        <v>44092.0</v>
      </c>
      <c r="AM505" s="162">
        <f t="shared" si="36"/>
        <v>0.4</v>
      </c>
      <c r="AN505" s="155">
        <v>44104.0</v>
      </c>
      <c r="AO505" s="158"/>
      <c r="AP505" s="158"/>
      <c r="AQ505" s="158"/>
      <c r="AR505" s="152"/>
      <c r="AS505" s="152"/>
      <c r="AT505" s="152"/>
      <c r="AU505" s="152"/>
      <c r="AV505" s="152"/>
      <c r="AW505" s="152"/>
      <c r="AX505" s="152"/>
      <c r="AY505" s="152"/>
      <c r="AZ505" s="152"/>
      <c r="BA505" s="152"/>
      <c r="BB505" s="152"/>
      <c r="BC505" s="152"/>
      <c r="BD505" s="152"/>
      <c r="BE505" s="152"/>
      <c r="BF505" s="152"/>
      <c r="BG505" s="152"/>
      <c r="BH505" s="152"/>
      <c r="BI505" s="152"/>
      <c r="BJ505" s="152"/>
      <c r="BK505" s="152"/>
    </row>
    <row r="506" ht="10.5" customHeight="1">
      <c r="A506" s="144">
        <v>502.0</v>
      </c>
      <c r="B506" s="144" t="s">
        <v>1573</v>
      </c>
      <c r="C506" s="144" t="s">
        <v>1574</v>
      </c>
      <c r="D506" s="145" t="s">
        <v>1575</v>
      </c>
      <c r="E506" s="146" t="s">
        <v>0</v>
      </c>
      <c r="F506" s="147"/>
      <c r="G506" s="149" t="s">
        <v>102</v>
      </c>
      <c r="H506" s="149" t="s">
        <v>0</v>
      </c>
      <c r="I506" s="149" t="s">
        <v>138</v>
      </c>
      <c r="J506" s="149" t="s">
        <v>0</v>
      </c>
      <c r="K506" s="149" t="s">
        <v>111</v>
      </c>
      <c r="L506" s="149" t="s">
        <v>38</v>
      </c>
      <c r="M506" s="149" t="s">
        <v>42</v>
      </c>
      <c r="N506" s="149">
        <v>3500.0</v>
      </c>
      <c r="O506" s="149" t="s">
        <v>25</v>
      </c>
      <c r="P506" s="150"/>
      <c r="Q506" s="149">
        <f>IFERROR(SUMPRODUCT((Price_Catalogue_Indexation!$O$5:$AS$5=Fichier_de_calcul!Q$4)*(Price_Catalogue_Indexation!$O$6:$AS$6=Fichier_de_calcul!$L506)*(Price_Catalogue_Indexation!$O$7:$AS$7=Fichier_de_calcul!$M506)*(Price_Catalogue_Indexation!$A$14:$A$219=Fichier_de_calcul!$O506)*(Price_Catalogue_Indexation!$C$14:$C$219=Fichier_de_calcul!$N506)*(Price_Catalogue_Indexation!$O$14:$AS$219)),0)</f>
        <v>112010.9768</v>
      </c>
      <c r="R506" s="149">
        <f>IFERROR(SUMPRODUCT((Price_Catalogue_Indexation!$O$5:$AS$5=Fichier_de_calcul!R$4)*(Price_Catalogue_Indexation!$O$6:$AS$6=Fichier_de_calcul!$L506)*(Price_Catalogue_Indexation!$O$7:$AS$7=Fichier_de_calcul!$M506)*(Price_Catalogue_Indexation!$A$14:$A$219=Fichier_de_calcul!$O506)*(Price_Catalogue_Indexation!$C$14:$C$219=Fichier_de_calcul!$N506)*(Price_Catalogue_Indexation!$O$14:$AS$219)),0)</f>
        <v>724410.5707</v>
      </c>
      <c r="S506" s="149">
        <f>IFERROR(SUMPRODUCT((Price_Catalogue_Indexation!$O$5:$AS$5=Fichier_de_calcul!S$4)*(Price_Catalogue_Indexation!$O$6:$AS$6=Fichier_de_calcul!$L506)*(Price_Catalogue_Indexation!$O$7:$AS$7=Fichier_de_calcul!$M506)*(Price_Catalogue_Indexation!$A$14:$A$219=Fichier_de_calcul!$O506)*(Price_Catalogue_Indexation!$C$14:$C$219=Fichier_de_calcul!$N506)*(Price_Catalogue_Indexation!$O$14:$AS$219)),0)</f>
        <v>482222.3614</v>
      </c>
      <c r="T506" s="150"/>
      <c r="U506" s="149">
        <f>IF(E506="YES",'Autres_hypothèses'!$E$3,0)</f>
        <v>26225.58067</v>
      </c>
      <c r="V506" s="149">
        <f>IF(J506="YES",'Autres_hypothèses'!$E$4,0)</f>
        <v>75000</v>
      </c>
      <c r="W506" s="149">
        <f t="shared" ref="W506:W507" si="37">-47*655.957</f>
        <v>-30829.979</v>
      </c>
      <c r="X506" s="151">
        <f>S506*Facture_pour_Orange!$K$142+Fichier_de_calcul!Q506*Facture_pour_Orange!$K$144+Fichier_de_calcul!U506*Facture_pour_Orange!$K$172</f>
        <v>-32469.53511</v>
      </c>
      <c r="Y506" s="152"/>
      <c r="Z506" s="151">
        <f t="shared" si="2"/>
        <v>1356569.975</v>
      </c>
      <c r="AA506" s="149">
        <f t="shared" si="3"/>
        <v>244182.5956</v>
      </c>
      <c r="AB506" s="149">
        <f t="shared" si="4"/>
        <v>1600752.571</v>
      </c>
      <c r="AC506" s="150"/>
      <c r="AD506" s="153"/>
      <c r="AE506" s="154"/>
      <c r="AF506" s="155">
        <v>44043.0</v>
      </c>
      <c r="AG506" s="155">
        <v>44040.0</v>
      </c>
      <c r="AH506" s="162">
        <f t="shared" si="32"/>
        <v>0.1</v>
      </c>
      <c r="AI506" s="155"/>
      <c r="AJ506" s="155">
        <v>44042.0</v>
      </c>
      <c r="AK506" s="162"/>
      <c r="AL506" s="155"/>
      <c r="AM506" s="162"/>
      <c r="AN506" s="155"/>
      <c r="AO506" s="158"/>
      <c r="AP506" s="158"/>
      <c r="AQ506" s="158"/>
      <c r="AR506" s="152"/>
      <c r="AS506" s="152"/>
      <c r="AT506" s="152"/>
      <c r="AU506" s="152"/>
      <c r="AV506" s="152"/>
      <c r="AW506" s="152"/>
      <c r="AX506" s="152"/>
      <c r="AY506" s="152"/>
      <c r="AZ506" s="152"/>
      <c r="BA506" s="152"/>
      <c r="BB506" s="152"/>
      <c r="BC506" s="152"/>
      <c r="BD506" s="152"/>
      <c r="BE506" s="152"/>
      <c r="BF506" s="152"/>
      <c r="BG506" s="152"/>
      <c r="BH506" s="152"/>
      <c r="BI506" s="152"/>
      <c r="BJ506" s="152"/>
      <c r="BK506" s="152"/>
    </row>
    <row r="507" ht="10.5" customHeight="1">
      <c r="A507" s="144">
        <v>503.0</v>
      </c>
      <c r="B507" s="144" t="s">
        <v>1576</v>
      </c>
      <c r="C507" s="144" t="s">
        <v>1577</v>
      </c>
      <c r="D507" s="159" t="s">
        <v>1578</v>
      </c>
      <c r="E507" s="146" t="s">
        <v>0</v>
      </c>
      <c r="F507" s="147"/>
      <c r="G507" s="149" t="s">
        <v>102</v>
      </c>
      <c r="H507" s="149" t="s">
        <v>0</v>
      </c>
      <c r="I507" s="149" t="s">
        <v>138</v>
      </c>
      <c r="J507" s="149" t="s">
        <v>0</v>
      </c>
      <c r="K507" s="149" t="s">
        <v>111</v>
      </c>
      <c r="L507" s="149" t="s">
        <v>38</v>
      </c>
      <c r="M507" s="149" t="s">
        <v>42</v>
      </c>
      <c r="N507" s="149">
        <v>3500.0</v>
      </c>
      <c r="O507" s="149" t="s">
        <v>25</v>
      </c>
      <c r="P507" s="150"/>
      <c r="Q507" s="149">
        <f>IFERROR(SUMPRODUCT((Price_Catalogue_Indexation!$O$5:$AS$5=Fichier_de_calcul!Q$4)*(Price_Catalogue_Indexation!$O$6:$AS$6=Fichier_de_calcul!$L507)*(Price_Catalogue_Indexation!$O$7:$AS$7=Fichier_de_calcul!$M507)*(Price_Catalogue_Indexation!$A$14:$A$219=Fichier_de_calcul!$O507)*(Price_Catalogue_Indexation!$C$14:$C$219=Fichier_de_calcul!$N507)*(Price_Catalogue_Indexation!$O$14:$AS$219)),0)</f>
        <v>112010.9768</v>
      </c>
      <c r="R507" s="149">
        <f>IFERROR(SUMPRODUCT((Price_Catalogue_Indexation!$O$5:$AS$5=Fichier_de_calcul!R$4)*(Price_Catalogue_Indexation!$O$6:$AS$6=Fichier_de_calcul!$L507)*(Price_Catalogue_Indexation!$O$7:$AS$7=Fichier_de_calcul!$M507)*(Price_Catalogue_Indexation!$A$14:$A$219=Fichier_de_calcul!$O507)*(Price_Catalogue_Indexation!$C$14:$C$219=Fichier_de_calcul!$N507)*(Price_Catalogue_Indexation!$O$14:$AS$219)),0)</f>
        <v>724410.5707</v>
      </c>
      <c r="S507" s="149">
        <f>IFERROR(SUMPRODUCT((Price_Catalogue_Indexation!$O$5:$AS$5=Fichier_de_calcul!S$4)*(Price_Catalogue_Indexation!$O$6:$AS$6=Fichier_de_calcul!$L507)*(Price_Catalogue_Indexation!$O$7:$AS$7=Fichier_de_calcul!$M507)*(Price_Catalogue_Indexation!$A$14:$A$219=Fichier_de_calcul!$O507)*(Price_Catalogue_Indexation!$C$14:$C$219=Fichier_de_calcul!$N507)*(Price_Catalogue_Indexation!$O$14:$AS$219)),0)</f>
        <v>482222.3614</v>
      </c>
      <c r="T507" s="150"/>
      <c r="U507" s="149">
        <f>IF(E507="YES",'Autres_hypothèses'!$E$3,0)</f>
        <v>26225.58067</v>
      </c>
      <c r="V507" s="149">
        <f>IF(J507="YES",'Autres_hypothèses'!$E$4,0)</f>
        <v>75000</v>
      </c>
      <c r="W507" s="149">
        <f t="shared" si="37"/>
        <v>-30829.979</v>
      </c>
      <c r="X507" s="151">
        <f>S507*Facture_pour_Orange!$K$142+Fichier_de_calcul!Q507*Facture_pour_Orange!$K$144+Fichier_de_calcul!U507*Facture_pour_Orange!$K$172</f>
        <v>-32469.53511</v>
      </c>
      <c r="Y507" s="152"/>
      <c r="Z507" s="151">
        <f t="shared" si="2"/>
        <v>1356569.975</v>
      </c>
      <c r="AA507" s="149">
        <f t="shared" si="3"/>
        <v>244182.5956</v>
      </c>
      <c r="AB507" s="149">
        <f t="shared" si="4"/>
        <v>1600752.571</v>
      </c>
      <c r="AC507" s="150"/>
      <c r="AD507" s="153"/>
      <c r="AE507" s="154"/>
      <c r="AF507" s="155">
        <v>44043.0</v>
      </c>
      <c r="AG507" s="155">
        <v>44040.0</v>
      </c>
      <c r="AH507" s="162">
        <f t="shared" si="32"/>
        <v>0.1</v>
      </c>
      <c r="AI507" s="155"/>
      <c r="AJ507" s="155">
        <v>44042.0</v>
      </c>
      <c r="AK507" s="162"/>
      <c r="AL507" s="155"/>
      <c r="AM507" s="162"/>
      <c r="AN507" s="155"/>
      <c r="AO507" s="158"/>
      <c r="AP507" s="158"/>
      <c r="AQ507" s="158"/>
      <c r="AR507" s="152"/>
      <c r="AS507" s="152"/>
      <c r="AT507" s="152"/>
      <c r="AU507" s="152"/>
      <c r="AV507" s="152"/>
      <c r="AW507" s="152"/>
      <c r="AX507" s="152"/>
      <c r="AY507" s="152"/>
      <c r="AZ507" s="152"/>
      <c r="BA507" s="152"/>
      <c r="BB507" s="152"/>
      <c r="BC507" s="152"/>
      <c r="BD507" s="152"/>
      <c r="BE507" s="152"/>
      <c r="BF507" s="152"/>
      <c r="BG507" s="152"/>
      <c r="BH507" s="152"/>
      <c r="BI507" s="152"/>
      <c r="BJ507" s="152"/>
      <c r="BK507" s="152"/>
    </row>
    <row r="508" ht="10.5" customHeight="1">
      <c r="A508" s="144">
        <v>504.0</v>
      </c>
      <c r="B508" s="144" t="s">
        <v>1579</v>
      </c>
      <c r="C508" s="144" t="s">
        <v>1580</v>
      </c>
      <c r="D508" s="159" t="s">
        <v>1581</v>
      </c>
      <c r="E508" s="146" t="s">
        <v>0</v>
      </c>
      <c r="F508" s="147"/>
      <c r="G508" s="149" t="s">
        <v>1374</v>
      </c>
      <c r="H508" s="149" t="s">
        <v>0</v>
      </c>
      <c r="I508" s="149" t="s">
        <v>138</v>
      </c>
      <c r="J508" s="149" t="s">
        <v>0</v>
      </c>
      <c r="K508" s="149" t="s">
        <v>111</v>
      </c>
      <c r="L508" s="149" t="s">
        <v>38</v>
      </c>
      <c r="M508" s="149" t="s">
        <v>42</v>
      </c>
      <c r="N508" s="149">
        <v>6500.0</v>
      </c>
      <c r="O508" s="149" t="s">
        <v>27</v>
      </c>
      <c r="P508" s="150"/>
      <c r="Q508" s="149">
        <f>IFERROR(SUMPRODUCT((Price_Catalogue_Indexation!$O$5:$AS$5=Fichier_de_calcul!Q$4)*(Price_Catalogue_Indexation!$O$6:$AS$6=Fichier_de_calcul!$L508)*(Price_Catalogue_Indexation!$O$7:$AS$7=Fichier_de_calcul!$M508)*(Price_Catalogue_Indexation!$A$14:$A$219=Fichier_de_calcul!$O508)*(Price_Catalogue_Indexation!$C$14:$C$219=Fichier_de_calcul!$N508)*(Price_Catalogue_Indexation!$O$14:$AS$219)),0)</f>
        <v>43855.43468</v>
      </c>
      <c r="R508" s="149">
        <f>IFERROR(SUMPRODUCT((Price_Catalogue_Indexation!$O$5:$AS$5=Fichier_de_calcul!R$4)*(Price_Catalogue_Indexation!$O$6:$AS$6=Fichier_de_calcul!$L508)*(Price_Catalogue_Indexation!$O$7:$AS$7=Fichier_de_calcul!$M508)*(Price_Catalogue_Indexation!$A$14:$A$219=Fichier_de_calcul!$O508)*(Price_Catalogue_Indexation!$C$14:$C$219=Fichier_de_calcul!$N508)*(Price_Catalogue_Indexation!$O$14:$AS$219)),0)</f>
        <v>467285.8568</v>
      </c>
      <c r="S508" s="149">
        <f>IFERROR(SUMPRODUCT((Price_Catalogue_Indexation!$O$5:$AS$5=Fichier_de_calcul!S$4)*(Price_Catalogue_Indexation!$O$6:$AS$6=Fichier_de_calcul!$L508)*(Price_Catalogue_Indexation!$O$7:$AS$7=Fichier_de_calcul!$M508)*(Price_Catalogue_Indexation!$A$14:$A$219=Fichier_de_calcul!$O508)*(Price_Catalogue_Indexation!$C$14:$C$219=Fichier_de_calcul!$N508)*(Price_Catalogue_Indexation!$O$14:$AS$219)),0)</f>
        <v>255895.4182</v>
      </c>
      <c r="T508" s="150"/>
      <c r="U508" s="149">
        <f>IF(E508="YES",'Autres_hypothèses'!$E$3,0)</f>
        <v>26225.58067</v>
      </c>
      <c r="V508" s="149">
        <f>IF(J508="YES",'Autres_hypothèses'!$E$4,0)</f>
        <v>75000</v>
      </c>
      <c r="W508" s="149"/>
      <c r="X508" s="151">
        <f>S508*Facture_pour_Orange!$K$142+Fichier_de_calcul!Q508*Facture_pour_Orange!$K$144+Fichier_de_calcul!U508*Facture_pour_Orange!$K$172</f>
        <v>-16575.15725</v>
      </c>
      <c r="Y508" s="152"/>
      <c r="Z508" s="151">
        <f t="shared" si="2"/>
        <v>851687.1331</v>
      </c>
      <c r="AA508" s="149">
        <f t="shared" si="3"/>
        <v>153303.6839</v>
      </c>
      <c r="AB508" s="149">
        <f t="shared" si="4"/>
        <v>1004990.817</v>
      </c>
      <c r="AC508" s="150"/>
      <c r="AD508" s="153"/>
      <c r="AE508" s="154"/>
      <c r="AF508" s="155">
        <v>44074.0</v>
      </c>
      <c r="AG508" s="155">
        <v>44072.0</v>
      </c>
      <c r="AH508" s="162">
        <f t="shared" si="32"/>
        <v>0.06666666667</v>
      </c>
      <c r="AI508" s="155">
        <v>44135.0</v>
      </c>
      <c r="AJ508" s="155">
        <v>44106.0</v>
      </c>
      <c r="AK508" s="162">
        <f t="shared" ref="AK508:AK573" si="38">(AI508-AJ508)/30</f>
        <v>0.9666666667</v>
      </c>
      <c r="AL508" s="155">
        <v>44132.0</v>
      </c>
      <c r="AM508" s="162">
        <f t="shared" ref="AM508:AM573" si="39">(AN508-AL508)/30</f>
        <v>0.1</v>
      </c>
      <c r="AN508" s="155">
        <v>44135.0</v>
      </c>
      <c r="AO508" s="158"/>
      <c r="AP508" s="158"/>
      <c r="AQ508" s="158"/>
      <c r="AR508" s="152"/>
      <c r="AS508" s="152"/>
      <c r="AT508" s="152"/>
      <c r="AU508" s="152"/>
      <c r="AV508" s="152"/>
      <c r="AW508" s="152"/>
      <c r="AX508" s="152"/>
      <c r="AY508" s="152"/>
      <c r="AZ508" s="152"/>
      <c r="BA508" s="152"/>
      <c r="BB508" s="152"/>
      <c r="BC508" s="152"/>
      <c r="BD508" s="152"/>
      <c r="BE508" s="152"/>
      <c r="BF508" s="152"/>
      <c r="BG508" s="152"/>
      <c r="BH508" s="152"/>
      <c r="BI508" s="152"/>
      <c r="BJ508" s="152"/>
      <c r="BK508" s="152"/>
    </row>
    <row r="509" ht="10.5" customHeight="1">
      <c r="A509" s="144">
        <v>505.0</v>
      </c>
      <c r="B509" s="144" t="s">
        <v>1582</v>
      </c>
      <c r="C509" s="144" t="s">
        <v>1583</v>
      </c>
      <c r="D509" s="145" t="s">
        <v>1584</v>
      </c>
      <c r="E509" s="146" t="s">
        <v>0</v>
      </c>
      <c r="F509" s="147"/>
      <c r="G509" s="149" t="s">
        <v>1374</v>
      </c>
      <c r="H509" s="149" t="s">
        <v>0</v>
      </c>
      <c r="I509" s="149" t="s">
        <v>138</v>
      </c>
      <c r="J509" s="149" t="s">
        <v>0</v>
      </c>
      <c r="K509" s="149" t="s">
        <v>111</v>
      </c>
      <c r="L509" s="149" t="s">
        <v>38</v>
      </c>
      <c r="M509" s="149" t="s">
        <v>42</v>
      </c>
      <c r="N509" s="149">
        <v>2500.0</v>
      </c>
      <c r="O509" s="149" t="s">
        <v>27</v>
      </c>
      <c r="P509" s="150"/>
      <c r="Q509" s="149">
        <f>IFERROR(SUMPRODUCT((Price_Catalogue_Indexation!$O$5:$AS$5=Fichier_de_calcul!Q$4)*(Price_Catalogue_Indexation!$O$6:$AS$6=Fichier_de_calcul!$L509)*(Price_Catalogue_Indexation!$O$7:$AS$7=Fichier_de_calcul!$M509)*(Price_Catalogue_Indexation!$A$14:$A$219=Fichier_de_calcul!$O509)*(Price_Catalogue_Indexation!$C$14:$C$219=Fichier_de_calcul!$N509)*(Price_Catalogue_Indexation!$O$14:$AS$219)),0)</f>
        <v>42928.13608</v>
      </c>
      <c r="R509" s="149">
        <f>IFERROR(SUMPRODUCT((Price_Catalogue_Indexation!$O$5:$AS$5=Fichier_de_calcul!R$4)*(Price_Catalogue_Indexation!$O$6:$AS$6=Fichier_de_calcul!$L509)*(Price_Catalogue_Indexation!$O$7:$AS$7=Fichier_de_calcul!$M509)*(Price_Catalogue_Indexation!$A$14:$A$219=Fichier_de_calcul!$O509)*(Price_Catalogue_Indexation!$C$14:$C$219=Fichier_de_calcul!$N509)*(Price_Catalogue_Indexation!$O$14:$AS$219)),0)</f>
        <v>190894.3326</v>
      </c>
      <c r="S509" s="149">
        <f>IFERROR(SUMPRODUCT((Price_Catalogue_Indexation!$O$5:$AS$5=Fichier_de_calcul!S$4)*(Price_Catalogue_Indexation!$O$6:$AS$6=Fichier_de_calcul!$L509)*(Price_Catalogue_Indexation!$O$7:$AS$7=Fichier_de_calcul!$M509)*(Price_Catalogue_Indexation!$A$14:$A$219=Fichier_de_calcul!$O509)*(Price_Catalogue_Indexation!$C$14:$C$219=Fichier_de_calcul!$N509)*(Price_Catalogue_Indexation!$O$14:$AS$219)),0)</f>
        <v>173836.6191</v>
      </c>
      <c r="T509" s="150"/>
      <c r="U509" s="149">
        <f>IF(E509="YES",'Autres_hypothèses'!$E$3,0)</f>
        <v>26225.58067</v>
      </c>
      <c r="V509" s="149">
        <f>IF(J509="YES",'Autres_hypothèses'!$E$4,0)</f>
        <v>75000</v>
      </c>
      <c r="W509" s="149"/>
      <c r="X509" s="151">
        <f>S509*Facture_pour_Orange!$K$142+Fichier_de_calcul!Q509*Facture_pour_Orange!$K$144+Fichier_de_calcul!U509*Facture_pour_Orange!$K$172</f>
        <v>-15569.10954</v>
      </c>
      <c r="Y509" s="152"/>
      <c r="Z509" s="151">
        <f t="shared" si="2"/>
        <v>493315.5589</v>
      </c>
      <c r="AA509" s="149">
        <f t="shared" si="3"/>
        <v>88796.8006</v>
      </c>
      <c r="AB509" s="149">
        <f t="shared" si="4"/>
        <v>582112.3595</v>
      </c>
      <c r="AC509" s="150"/>
      <c r="AD509" s="153"/>
      <c r="AE509" s="154"/>
      <c r="AF509" s="155">
        <v>44074.0</v>
      </c>
      <c r="AG509" s="155">
        <v>44072.0</v>
      </c>
      <c r="AH509" s="162">
        <f t="shared" si="32"/>
        <v>0.06666666667</v>
      </c>
      <c r="AI509" s="155">
        <v>44104.0</v>
      </c>
      <c r="AJ509" s="155">
        <v>44077.0</v>
      </c>
      <c r="AK509" s="162">
        <f t="shared" si="38"/>
        <v>0.9</v>
      </c>
      <c r="AL509" s="155">
        <v>44132.0</v>
      </c>
      <c r="AM509" s="162">
        <f t="shared" si="39"/>
        <v>0.1</v>
      </c>
      <c r="AN509" s="155">
        <v>44135.0</v>
      </c>
      <c r="AO509" s="158"/>
      <c r="AP509" s="158"/>
      <c r="AQ509" s="158"/>
      <c r="AR509" s="152"/>
      <c r="AS509" s="152"/>
      <c r="AT509" s="152"/>
      <c r="AU509" s="152"/>
      <c r="AV509" s="152"/>
      <c r="AW509" s="152"/>
      <c r="AX509" s="152"/>
      <c r="AY509" s="152"/>
      <c r="AZ509" s="152"/>
      <c r="BA509" s="152"/>
      <c r="BB509" s="152"/>
      <c r="BC509" s="152"/>
      <c r="BD509" s="152"/>
      <c r="BE509" s="152"/>
      <c r="BF509" s="152"/>
      <c r="BG509" s="152"/>
      <c r="BH509" s="152"/>
      <c r="BI509" s="152"/>
      <c r="BJ509" s="152"/>
      <c r="BK509" s="152"/>
    </row>
    <row r="510" ht="10.5" customHeight="1">
      <c r="A510" s="144">
        <v>506.0</v>
      </c>
      <c r="B510" s="144" t="s">
        <v>1585</v>
      </c>
      <c r="C510" s="144" t="s">
        <v>1586</v>
      </c>
      <c r="D510" s="159" t="s">
        <v>1587</v>
      </c>
      <c r="E510" s="146" t="s">
        <v>0</v>
      </c>
      <c r="F510" s="147"/>
      <c r="G510" s="149" t="s">
        <v>1374</v>
      </c>
      <c r="H510" s="149" t="s">
        <v>0</v>
      </c>
      <c r="I510" s="149" t="s">
        <v>138</v>
      </c>
      <c r="J510" s="149" t="s">
        <v>0</v>
      </c>
      <c r="K510" s="149" t="s">
        <v>111</v>
      </c>
      <c r="L510" s="149" t="s">
        <v>38</v>
      </c>
      <c r="M510" s="149" t="s">
        <v>42</v>
      </c>
      <c r="N510" s="149">
        <v>2500.0</v>
      </c>
      <c r="O510" s="149" t="s">
        <v>27</v>
      </c>
      <c r="P510" s="150"/>
      <c r="Q510" s="149">
        <f>IFERROR(SUMPRODUCT((Price_Catalogue_Indexation!$O$5:$AS$5=Fichier_de_calcul!Q$4)*(Price_Catalogue_Indexation!$O$6:$AS$6=Fichier_de_calcul!$L510)*(Price_Catalogue_Indexation!$O$7:$AS$7=Fichier_de_calcul!$M510)*(Price_Catalogue_Indexation!$A$14:$A$219=Fichier_de_calcul!$O510)*(Price_Catalogue_Indexation!$C$14:$C$219=Fichier_de_calcul!$N510)*(Price_Catalogue_Indexation!$O$14:$AS$219)),0)</f>
        <v>42928.13608</v>
      </c>
      <c r="R510" s="149">
        <f>IFERROR(SUMPRODUCT((Price_Catalogue_Indexation!$O$5:$AS$5=Fichier_de_calcul!R$4)*(Price_Catalogue_Indexation!$O$6:$AS$6=Fichier_de_calcul!$L510)*(Price_Catalogue_Indexation!$O$7:$AS$7=Fichier_de_calcul!$M510)*(Price_Catalogue_Indexation!$A$14:$A$219=Fichier_de_calcul!$O510)*(Price_Catalogue_Indexation!$C$14:$C$219=Fichier_de_calcul!$N510)*(Price_Catalogue_Indexation!$O$14:$AS$219)),0)</f>
        <v>190894.3326</v>
      </c>
      <c r="S510" s="149">
        <f>IFERROR(SUMPRODUCT((Price_Catalogue_Indexation!$O$5:$AS$5=Fichier_de_calcul!S$4)*(Price_Catalogue_Indexation!$O$6:$AS$6=Fichier_de_calcul!$L510)*(Price_Catalogue_Indexation!$O$7:$AS$7=Fichier_de_calcul!$M510)*(Price_Catalogue_Indexation!$A$14:$A$219=Fichier_de_calcul!$O510)*(Price_Catalogue_Indexation!$C$14:$C$219=Fichier_de_calcul!$N510)*(Price_Catalogue_Indexation!$O$14:$AS$219)),0)</f>
        <v>173836.6191</v>
      </c>
      <c r="T510" s="150"/>
      <c r="U510" s="149">
        <f>IF(E510="YES",'Autres_hypothèses'!$E$3,0)</f>
        <v>26225.58067</v>
      </c>
      <c r="V510" s="149">
        <f>IF(J510="YES",'Autres_hypothèses'!$E$4,0)</f>
        <v>75000</v>
      </c>
      <c r="W510" s="149"/>
      <c r="X510" s="151">
        <f>S510*Facture_pour_Orange!$K$142+Fichier_de_calcul!Q510*Facture_pour_Orange!$K$144+Fichier_de_calcul!U510*Facture_pour_Orange!$K$172</f>
        <v>-15569.10954</v>
      </c>
      <c r="Y510" s="152"/>
      <c r="Z510" s="151">
        <f t="shared" si="2"/>
        <v>493315.5589</v>
      </c>
      <c r="AA510" s="149">
        <f t="shared" si="3"/>
        <v>88796.8006</v>
      </c>
      <c r="AB510" s="149">
        <f t="shared" si="4"/>
        <v>582112.3595</v>
      </c>
      <c r="AC510" s="150"/>
      <c r="AD510" s="153"/>
      <c r="AE510" s="154"/>
      <c r="AF510" s="155">
        <v>44074.0</v>
      </c>
      <c r="AG510" s="155">
        <v>44072.0</v>
      </c>
      <c r="AH510" s="162">
        <f t="shared" si="32"/>
        <v>0.06666666667</v>
      </c>
      <c r="AI510" s="155">
        <v>44104.0</v>
      </c>
      <c r="AJ510" s="155">
        <v>44071.0</v>
      </c>
      <c r="AK510" s="162">
        <f t="shared" si="38"/>
        <v>1.1</v>
      </c>
      <c r="AL510" s="155">
        <v>44132.0</v>
      </c>
      <c r="AM510" s="162">
        <f t="shared" si="39"/>
        <v>0.1</v>
      </c>
      <c r="AN510" s="155">
        <v>44135.0</v>
      </c>
      <c r="AO510" s="158"/>
      <c r="AP510" s="158"/>
      <c r="AQ510" s="158"/>
      <c r="AR510" s="152"/>
      <c r="AS510" s="152"/>
      <c r="AT510" s="152"/>
      <c r="AU510" s="152"/>
      <c r="AV510" s="152"/>
      <c r="AW510" s="152"/>
      <c r="AX510" s="152"/>
      <c r="AY510" s="152"/>
      <c r="AZ510" s="152"/>
      <c r="BA510" s="152"/>
      <c r="BB510" s="152"/>
      <c r="BC510" s="152"/>
      <c r="BD510" s="152"/>
      <c r="BE510" s="152"/>
      <c r="BF510" s="152"/>
      <c r="BG510" s="152"/>
      <c r="BH510" s="152"/>
      <c r="BI510" s="152"/>
      <c r="BJ510" s="152"/>
      <c r="BK510" s="152"/>
    </row>
    <row r="511" ht="10.5" customHeight="1">
      <c r="A511" s="144">
        <v>507.0</v>
      </c>
      <c r="B511" s="144" t="s">
        <v>1588</v>
      </c>
      <c r="C511" s="144" t="s">
        <v>1589</v>
      </c>
      <c r="D511" s="159" t="s">
        <v>1590</v>
      </c>
      <c r="E511" s="146" t="s">
        <v>0</v>
      </c>
      <c r="F511" s="147"/>
      <c r="G511" s="149" t="s">
        <v>1374</v>
      </c>
      <c r="H511" s="149" t="s">
        <v>0</v>
      </c>
      <c r="I511" s="149" t="s">
        <v>138</v>
      </c>
      <c r="J511" s="149" t="s">
        <v>0</v>
      </c>
      <c r="K511" s="149" t="s">
        <v>111</v>
      </c>
      <c r="L511" s="149" t="s">
        <v>38</v>
      </c>
      <c r="M511" s="149" t="s">
        <v>42</v>
      </c>
      <c r="N511" s="149">
        <v>2500.0</v>
      </c>
      <c r="O511" s="149" t="s">
        <v>27</v>
      </c>
      <c r="P511" s="150"/>
      <c r="Q511" s="149">
        <f>IFERROR(SUMPRODUCT((Price_Catalogue_Indexation!$O$5:$AS$5=Fichier_de_calcul!Q$4)*(Price_Catalogue_Indexation!$O$6:$AS$6=Fichier_de_calcul!$L511)*(Price_Catalogue_Indexation!$O$7:$AS$7=Fichier_de_calcul!$M511)*(Price_Catalogue_Indexation!$A$14:$A$219=Fichier_de_calcul!$O511)*(Price_Catalogue_Indexation!$C$14:$C$219=Fichier_de_calcul!$N511)*(Price_Catalogue_Indexation!$O$14:$AS$219)),0)</f>
        <v>42928.13608</v>
      </c>
      <c r="R511" s="149">
        <f>IFERROR(SUMPRODUCT((Price_Catalogue_Indexation!$O$5:$AS$5=Fichier_de_calcul!R$4)*(Price_Catalogue_Indexation!$O$6:$AS$6=Fichier_de_calcul!$L511)*(Price_Catalogue_Indexation!$O$7:$AS$7=Fichier_de_calcul!$M511)*(Price_Catalogue_Indexation!$A$14:$A$219=Fichier_de_calcul!$O511)*(Price_Catalogue_Indexation!$C$14:$C$219=Fichier_de_calcul!$N511)*(Price_Catalogue_Indexation!$O$14:$AS$219)),0)</f>
        <v>190894.3326</v>
      </c>
      <c r="S511" s="149">
        <f>IFERROR(SUMPRODUCT((Price_Catalogue_Indexation!$O$5:$AS$5=Fichier_de_calcul!S$4)*(Price_Catalogue_Indexation!$O$6:$AS$6=Fichier_de_calcul!$L511)*(Price_Catalogue_Indexation!$O$7:$AS$7=Fichier_de_calcul!$M511)*(Price_Catalogue_Indexation!$A$14:$A$219=Fichier_de_calcul!$O511)*(Price_Catalogue_Indexation!$C$14:$C$219=Fichier_de_calcul!$N511)*(Price_Catalogue_Indexation!$O$14:$AS$219)),0)</f>
        <v>173836.6191</v>
      </c>
      <c r="T511" s="150"/>
      <c r="U511" s="149">
        <f>IF(E511="YES",'Autres_hypothèses'!$E$3,0)</f>
        <v>26225.58067</v>
      </c>
      <c r="V511" s="149">
        <f>IF(J511="YES",'Autres_hypothèses'!$E$4,0)</f>
        <v>75000</v>
      </c>
      <c r="W511" s="149"/>
      <c r="X511" s="151">
        <f>S511*Facture_pour_Orange!$K$142+Fichier_de_calcul!Q511*Facture_pour_Orange!$K$144+Fichier_de_calcul!U511*Facture_pour_Orange!$K$172</f>
        <v>-15569.10954</v>
      </c>
      <c r="Y511" s="152"/>
      <c r="Z511" s="151">
        <f t="shared" si="2"/>
        <v>493315.5589</v>
      </c>
      <c r="AA511" s="149">
        <f t="shared" si="3"/>
        <v>88796.8006</v>
      </c>
      <c r="AB511" s="149">
        <f t="shared" si="4"/>
        <v>582112.3595</v>
      </c>
      <c r="AC511" s="150"/>
      <c r="AD511" s="153"/>
      <c r="AE511" s="154"/>
      <c r="AF511" s="155">
        <v>44074.0</v>
      </c>
      <c r="AG511" s="155">
        <v>44072.0</v>
      </c>
      <c r="AH511" s="162">
        <f t="shared" si="32"/>
        <v>0.06666666667</v>
      </c>
      <c r="AI511" s="155">
        <v>44104.0</v>
      </c>
      <c r="AJ511" s="155">
        <v>44092.0</v>
      </c>
      <c r="AK511" s="162">
        <f t="shared" si="38"/>
        <v>0.4</v>
      </c>
      <c r="AL511" s="155">
        <v>44132.0</v>
      </c>
      <c r="AM511" s="162">
        <f t="shared" si="39"/>
        <v>0.1</v>
      </c>
      <c r="AN511" s="155">
        <v>44135.0</v>
      </c>
      <c r="AO511" s="158"/>
      <c r="AP511" s="158"/>
      <c r="AQ511" s="158"/>
      <c r="AR511" s="152"/>
      <c r="AS511" s="152"/>
      <c r="AT511" s="152"/>
      <c r="AU511" s="152"/>
      <c r="AV511" s="152"/>
      <c r="AW511" s="152"/>
      <c r="AX511" s="152"/>
      <c r="AY511" s="152"/>
      <c r="AZ511" s="152"/>
      <c r="BA511" s="152"/>
      <c r="BB511" s="152"/>
      <c r="BC511" s="152"/>
      <c r="BD511" s="152"/>
      <c r="BE511" s="152"/>
      <c r="BF511" s="152"/>
      <c r="BG511" s="152"/>
      <c r="BH511" s="152"/>
      <c r="BI511" s="152"/>
      <c r="BJ511" s="152"/>
      <c r="BK511" s="152"/>
    </row>
    <row r="512" ht="10.5" customHeight="1">
      <c r="A512" s="144">
        <v>508.0</v>
      </c>
      <c r="B512" s="144" t="s">
        <v>1591</v>
      </c>
      <c r="C512" s="144" t="s">
        <v>1592</v>
      </c>
      <c r="D512" s="145" t="s">
        <v>1593</v>
      </c>
      <c r="E512" s="146" t="s">
        <v>0</v>
      </c>
      <c r="F512" s="147"/>
      <c r="G512" s="149" t="s">
        <v>1374</v>
      </c>
      <c r="H512" s="149" t="s">
        <v>0</v>
      </c>
      <c r="I512" s="149" t="s">
        <v>138</v>
      </c>
      <c r="J512" s="149" t="s">
        <v>0</v>
      </c>
      <c r="K512" s="149" t="s">
        <v>111</v>
      </c>
      <c r="L512" s="149" t="s">
        <v>38</v>
      </c>
      <c r="M512" s="149" t="s">
        <v>42</v>
      </c>
      <c r="N512" s="149">
        <v>2500.0</v>
      </c>
      <c r="O512" s="149" t="s">
        <v>27</v>
      </c>
      <c r="P512" s="150"/>
      <c r="Q512" s="149">
        <f>IFERROR(SUMPRODUCT((Price_Catalogue_Indexation!$O$5:$AS$5=Fichier_de_calcul!Q$4)*(Price_Catalogue_Indexation!$O$6:$AS$6=Fichier_de_calcul!$L512)*(Price_Catalogue_Indexation!$O$7:$AS$7=Fichier_de_calcul!$M512)*(Price_Catalogue_Indexation!$A$14:$A$219=Fichier_de_calcul!$O512)*(Price_Catalogue_Indexation!$C$14:$C$219=Fichier_de_calcul!$N512)*(Price_Catalogue_Indexation!$O$14:$AS$219)),0)</f>
        <v>42928.13608</v>
      </c>
      <c r="R512" s="149">
        <f>IFERROR(SUMPRODUCT((Price_Catalogue_Indexation!$O$5:$AS$5=Fichier_de_calcul!R$4)*(Price_Catalogue_Indexation!$O$6:$AS$6=Fichier_de_calcul!$L512)*(Price_Catalogue_Indexation!$O$7:$AS$7=Fichier_de_calcul!$M512)*(Price_Catalogue_Indexation!$A$14:$A$219=Fichier_de_calcul!$O512)*(Price_Catalogue_Indexation!$C$14:$C$219=Fichier_de_calcul!$N512)*(Price_Catalogue_Indexation!$O$14:$AS$219)),0)</f>
        <v>190894.3326</v>
      </c>
      <c r="S512" s="149">
        <f>IFERROR(SUMPRODUCT((Price_Catalogue_Indexation!$O$5:$AS$5=Fichier_de_calcul!S$4)*(Price_Catalogue_Indexation!$O$6:$AS$6=Fichier_de_calcul!$L512)*(Price_Catalogue_Indexation!$O$7:$AS$7=Fichier_de_calcul!$M512)*(Price_Catalogue_Indexation!$A$14:$A$219=Fichier_de_calcul!$O512)*(Price_Catalogue_Indexation!$C$14:$C$219=Fichier_de_calcul!$N512)*(Price_Catalogue_Indexation!$O$14:$AS$219)),0)</f>
        <v>173836.6191</v>
      </c>
      <c r="T512" s="150"/>
      <c r="U512" s="149">
        <f>IF(E512="YES",'Autres_hypothèses'!$E$3,0)</f>
        <v>26225.58067</v>
      </c>
      <c r="V512" s="149">
        <f>IF(J512="YES",'Autres_hypothèses'!$E$4,0)</f>
        <v>75000</v>
      </c>
      <c r="W512" s="149"/>
      <c r="X512" s="151">
        <f>S512*Facture_pour_Orange!$K$142+Fichier_de_calcul!Q512*Facture_pour_Orange!$K$144+Fichier_de_calcul!U512*Facture_pour_Orange!$K$172</f>
        <v>-15569.10954</v>
      </c>
      <c r="Y512" s="152"/>
      <c r="Z512" s="151">
        <f t="shared" si="2"/>
        <v>493315.5589</v>
      </c>
      <c r="AA512" s="149">
        <f t="shared" si="3"/>
        <v>88796.8006</v>
      </c>
      <c r="AB512" s="149">
        <f t="shared" si="4"/>
        <v>582112.3595</v>
      </c>
      <c r="AC512" s="150"/>
      <c r="AD512" s="153"/>
      <c r="AE512" s="154"/>
      <c r="AF512" s="155">
        <v>44074.0</v>
      </c>
      <c r="AG512" s="155">
        <v>44072.0</v>
      </c>
      <c r="AH512" s="162">
        <f t="shared" si="32"/>
        <v>0.06666666667</v>
      </c>
      <c r="AI512" s="155">
        <v>44104.0</v>
      </c>
      <c r="AJ512" s="155">
        <v>44078.0</v>
      </c>
      <c r="AK512" s="162">
        <f t="shared" si="38"/>
        <v>0.8666666667</v>
      </c>
      <c r="AL512" s="155">
        <v>44132.0</v>
      </c>
      <c r="AM512" s="162">
        <f t="shared" si="39"/>
        <v>0.1</v>
      </c>
      <c r="AN512" s="155">
        <v>44135.0</v>
      </c>
      <c r="AO512" s="158"/>
      <c r="AP512" s="158"/>
      <c r="AQ512" s="158"/>
      <c r="AR512" s="152"/>
      <c r="AS512" s="152"/>
      <c r="AT512" s="152"/>
      <c r="AU512" s="152"/>
      <c r="AV512" s="152"/>
      <c r="AW512" s="152"/>
      <c r="AX512" s="152"/>
      <c r="AY512" s="152"/>
      <c r="AZ512" s="152"/>
      <c r="BA512" s="152"/>
      <c r="BB512" s="152"/>
      <c r="BC512" s="152"/>
      <c r="BD512" s="152"/>
      <c r="BE512" s="152"/>
      <c r="BF512" s="152"/>
      <c r="BG512" s="152"/>
      <c r="BH512" s="152"/>
      <c r="BI512" s="152"/>
      <c r="BJ512" s="152"/>
      <c r="BK512" s="152"/>
    </row>
    <row r="513" ht="10.5" customHeight="1">
      <c r="A513" s="144">
        <v>509.0</v>
      </c>
      <c r="B513" s="144" t="s">
        <v>1594</v>
      </c>
      <c r="C513" s="144" t="s">
        <v>1595</v>
      </c>
      <c r="D513" s="159" t="s">
        <v>1596</v>
      </c>
      <c r="E513" s="146" t="s">
        <v>0</v>
      </c>
      <c r="F513" s="147"/>
      <c r="G513" s="149" t="s">
        <v>1374</v>
      </c>
      <c r="H513" s="149" t="s">
        <v>0</v>
      </c>
      <c r="I513" s="149" t="s">
        <v>138</v>
      </c>
      <c r="J513" s="149" t="s">
        <v>0</v>
      </c>
      <c r="K513" s="149" t="s">
        <v>111</v>
      </c>
      <c r="L513" s="149" t="s">
        <v>38</v>
      </c>
      <c r="M513" s="149" t="s">
        <v>42</v>
      </c>
      <c r="N513" s="149">
        <v>2500.0</v>
      </c>
      <c r="O513" s="149" t="s">
        <v>27</v>
      </c>
      <c r="P513" s="150"/>
      <c r="Q513" s="149">
        <f>IFERROR(SUMPRODUCT((Price_Catalogue_Indexation!$O$5:$AS$5=Fichier_de_calcul!Q$4)*(Price_Catalogue_Indexation!$O$6:$AS$6=Fichier_de_calcul!$L513)*(Price_Catalogue_Indexation!$O$7:$AS$7=Fichier_de_calcul!$M513)*(Price_Catalogue_Indexation!$A$14:$A$219=Fichier_de_calcul!$O513)*(Price_Catalogue_Indexation!$C$14:$C$219=Fichier_de_calcul!$N513)*(Price_Catalogue_Indexation!$O$14:$AS$219)),0)</f>
        <v>42928.13608</v>
      </c>
      <c r="R513" s="149">
        <f>IFERROR(SUMPRODUCT((Price_Catalogue_Indexation!$O$5:$AS$5=Fichier_de_calcul!R$4)*(Price_Catalogue_Indexation!$O$6:$AS$6=Fichier_de_calcul!$L513)*(Price_Catalogue_Indexation!$O$7:$AS$7=Fichier_de_calcul!$M513)*(Price_Catalogue_Indexation!$A$14:$A$219=Fichier_de_calcul!$O513)*(Price_Catalogue_Indexation!$C$14:$C$219=Fichier_de_calcul!$N513)*(Price_Catalogue_Indexation!$O$14:$AS$219)),0)</f>
        <v>190894.3326</v>
      </c>
      <c r="S513" s="149">
        <f>IFERROR(SUMPRODUCT((Price_Catalogue_Indexation!$O$5:$AS$5=Fichier_de_calcul!S$4)*(Price_Catalogue_Indexation!$O$6:$AS$6=Fichier_de_calcul!$L513)*(Price_Catalogue_Indexation!$O$7:$AS$7=Fichier_de_calcul!$M513)*(Price_Catalogue_Indexation!$A$14:$A$219=Fichier_de_calcul!$O513)*(Price_Catalogue_Indexation!$C$14:$C$219=Fichier_de_calcul!$N513)*(Price_Catalogue_Indexation!$O$14:$AS$219)),0)</f>
        <v>173836.6191</v>
      </c>
      <c r="T513" s="150"/>
      <c r="U513" s="149">
        <f>IF(E513="YES",'Autres_hypothèses'!$E$3,0)</f>
        <v>26225.58067</v>
      </c>
      <c r="V513" s="149">
        <f>IF(J513="YES",'Autres_hypothèses'!$E$4,0)</f>
        <v>75000</v>
      </c>
      <c r="W513" s="149"/>
      <c r="X513" s="151">
        <f>S513*Facture_pour_Orange!$K$142+Fichier_de_calcul!Q513*Facture_pour_Orange!$K$144+Fichier_de_calcul!U513*Facture_pour_Orange!$K$172</f>
        <v>-15569.10954</v>
      </c>
      <c r="Y513" s="152"/>
      <c r="Z513" s="151">
        <f t="shared" si="2"/>
        <v>493315.5589</v>
      </c>
      <c r="AA513" s="149">
        <f t="shared" si="3"/>
        <v>88796.8006</v>
      </c>
      <c r="AB513" s="149">
        <f t="shared" si="4"/>
        <v>582112.3595</v>
      </c>
      <c r="AC513" s="150"/>
      <c r="AD513" s="153"/>
      <c r="AE513" s="154"/>
      <c r="AF513" s="155">
        <v>44074.0</v>
      </c>
      <c r="AG513" s="155">
        <v>44072.0</v>
      </c>
      <c r="AH513" s="162">
        <f t="shared" si="32"/>
        <v>0.06666666667</v>
      </c>
      <c r="AI513" s="155">
        <v>44104.0</v>
      </c>
      <c r="AJ513" s="155">
        <v>44075.0</v>
      </c>
      <c r="AK513" s="162">
        <f t="shared" si="38"/>
        <v>0.9666666667</v>
      </c>
      <c r="AL513" s="155">
        <v>44132.0</v>
      </c>
      <c r="AM513" s="162">
        <f t="shared" si="39"/>
        <v>0.1</v>
      </c>
      <c r="AN513" s="155">
        <v>44135.0</v>
      </c>
      <c r="AO513" s="158"/>
      <c r="AP513" s="158"/>
      <c r="AQ513" s="158"/>
      <c r="AR513" s="152"/>
      <c r="AS513" s="152"/>
      <c r="AT513" s="152"/>
      <c r="AU513" s="152"/>
      <c r="AV513" s="152"/>
      <c r="AW513" s="152"/>
      <c r="AX513" s="152"/>
      <c r="AY513" s="152"/>
      <c r="AZ513" s="152"/>
      <c r="BA513" s="152"/>
      <c r="BB513" s="152"/>
      <c r="BC513" s="152"/>
      <c r="BD513" s="152"/>
      <c r="BE513" s="152"/>
      <c r="BF513" s="152"/>
      <c r="BG513" s="152"/>
      <c r="BH513" s="152"/>
      <c r="BI513" s="152"/>
      <c r="BJ513" s="152"/>
      <c r="BK513" s="152"/>
    </row>
    <row r="514" ht="10.5" customHeight="1">
      <c r="A514" s="144">
        <v>510.0</v>
      </c>
      <c r="B514" s="144" t="s">
        <v>1597</v>
      </c>
      <c r="C514" s="144" t="s">
        <v>1598</v>
      </c>
      <c r="D514" s="145" t="s">
        <v>1599</v>
      </c>
      <c r="E514" s="146" t="s">
        <v>0</v>
      </c>
      <c r="F514" s="147"/>
      <c r="G514" s="149" t="s">
        <v>1374</v>
      </c>
      <c r="H514" s="149" t="s">
        <v>0</v>
      </c>
      <c r="I514" s="149" t="s">
        <v>138</v>
      </c>
      <c r="J514" s="149" t="s">
        <v>0</v>
      </c>
      <c r="K514" s="149" t="s">
        <v>111</v>
      </c>
      <c r="L514" s="149" t="s">
        <v>38</v>
      </c>
      <c r="M514" s="149" t="s">
        <v>42</v>
      </c>
      <c r="N514" s="149">
        <v>2500.0</v>
      </c>
      <c r="O514" s="149" t="s">
        <v>27</v>
      </c>
      <c r="P514" s="150"/>
      <c r="Q514" s="149">
        <f>IFERROR(SUMPRODUCT((Price_Catalogue_Indexation!$O$5:$AS$5=Fichier_de_calcul!Q$4)*(Price_Catalogue_Indexation!$O$6:$AS$6=Fichier_de_calcul!$L514)*(Price_Catalogue_Indexation!$O$7:$AS$7=Fichier_de_calcul!$M514)*(Price_Catalogue_Indexation!$A$14:$A$219=Fichier_de_calcul!$O514)*(Price_Catalogue_Indexation!$C$14:$C$219=Fichier_de_calcul!$N514)*(Price_Catalogue_Indexation!$O$14:$AS$219)),0)</f>
        <v>42928.13608</v>
      </c>
      <c r="R514" s="149">
        <f>IFERROR(SUMPRODUCT((Price_Catalogue_Indexation!$O$5:$AS$5=Fichier_de_calcul!R$4)*(Price_Catalogue_Indexation!$O$6:$AS$6=Fichier_de_calcul!$L514)*(Price_Catalogue_Indexation!$O$7:$AS$7=Fichier_de_calcul!$M514)*(Price_Catalogue_Indexation!$A$14:$A$219=Fichier_de_calcul!$O514)*(Price_Catalogue_Indexation!$C$14:$C$219=Fichier_de_calcul!$N514)*(Price_Catalogue_Indexation!$O$14:$AS$219)),0)</f>
        <v>190894.3326</v>
      </c>
      <c r="S514" s="149">
        <f>IFERROR(SUMPRODUCT((Price_Catalogue_Indexation!$O$5:$AS$5=Fichier_de_calcul!S$4)*(Price_Catalogue_Indexation!$O$6:$AS$6=Fichier_de_calcul!$L514)*(Price_Catalogue_Indexation!$O$7:$AS$7=Fichier_de_calcul!$M514)*(Price_Catalogue_Indexation!$A$14:$A$219=Fichier_de_calcul!$O514)*(Price_Catalogue_Indexation!$C$14:$C$219=Fichier_de_calcul!$N514)*(Price_Catalogue_Indexation!$O$14:$AS$219)),0)</f>
        <v>173836.6191</v>
      </c>
      <c r="T514" s="150"/>
      <c r="U514" s="149">
        <f>IF(E514="YES",'Autres_hypothèses'!$E$3,0)</f>
        <v>26225.58067</v>
      </c>
      <c r="V514" s="149">
        <f>IF(J514="YES",'Autres_hypothèses'!$E$4,0)</f>
        <v>75000</v>
      </c>
      <c r="W514" s="149"/>
      <c r="X514" s="151">
        <f>S514*Facture_pour_Orange!$K$142+Fichier_de_calcul!Q514*Facture_pour_Orange!$K$144+Fichier_de_calcul!U514*Facture_pour_Orange!$K$172</f>
        <v>-15569.10954</v>
      </c>
      <c r="Y514" s="152"/>
      <c r="Z514" s="151">
        <f t="shared" si="2"/>
        <v>493315.5589</v>
      </c>
      <c r="AA514" s="149">
        <f t="shared" si="3"/>
        <v>88796.8006</v>
      </c>
      <c r="AB514" s="149">
        <f t="shared" si="4"/>
        <v>582112.3595</v>
      </c>
      <c r="AC514" s="150"/>
      <c r="AD514" s="153"/>
      <c r="AE514" s="154"/>
      <c r="AF514" s="155">
        <v>44074.0</v>
      </c>
      <c r="AG514" s="155">
        <v>44072.0</v>
      </c>
      <c r="AH514" s="162">
        <f t="shared" si="32"/>
        <v>0.06666666667</v>
      </c>
      <c r="AI514" s="155">
        <v>44135.0</v>
      </c>
      <c r="AJ514" s="155">
        <v>44116.0</v>
      </c>
      <c r="AK514" s="162">
        <f t="shared" si="38"/>
        <v>0.6333333333</v>
      </c>
      <c r="AL514" s="155">
        <v>44132.0</v>
      </c>
      <c r="AM514" s="162">
        <f t="shared" si="39"/>
        <v>0.1</v>
      </c>
      <c r="AN514" s="155">
        <v>44135.0</v>
      </c>
      <c r="AO514" s="158"/>
      <c r="AP514" s="158"/>
      <c r="AQ514" s="158"/>
      <c r="AR514" s="152"/>
      <c r="AS514" s="152"/>
      <c r="AT514" s="152"/>
      <c r="AU514" s="152"/>
      <c r="AV514" s="152"/>
      <c r="AW514" s="152"/>
      <c r="AX514" s="152"/>
      <c r="AY514" s="152"/>
      <c r="AZ514" s="152"/>
      <c r="BA514" s="152"/>
      <c r="BB514" s="152"/>
      <c r="BC514" s="152"/>
      <c r="BD514" s="152"/>
      <c r="BE514" s="152"/>
      <c r="BF514" s="152"/>
      <c r="BG514" s="152"/>
      <c r="BH514" s="152"/>
      <c r="BI514" s="152"/>
      <c r="BJ514" s="152"/>
      <c r="BK514" s="152"/>
    </row>
    <row r="515" ht="10.5" customHeight="1">
      <c r="A515" s="144">
        <v>511.0</v>
      </c>
      <c r="B515" s="144" t="s">
        <v>1600</v>
      </c>
      <c r="C515" s="144" t="s">
        <v>1601</v>
      </c>
      <c r="D515" s="159" t="s">
        <v>1602</v>
      </c>
      <c r="E515" s="146" t="s">
        <v>0</v>
      </c>
      <c r="F515" s="147"/>
      <c r="G515" s="149" t="s">
        <v>1374</v>
      </c>
      <c r="H515" s="149" t="s">
        <v>0</v>
      </c>
      <c r="I515" s="149" t="s">
        <v>138</v>
      </c>
      <c r="J515" s="149" t="s">
        <v>0</v>
      </c>
      <c r="K515" s="149" t="s">
        <v>111</v>
      </c>
      <c r="L515" s="149" t="s">
        <v>38</v>
      </c>
      <c r="M515" s="149" t="s">
        <v>42</v>
      </c>
      <c r="N515" s="149">
        <v>6000.0</v>
      </c>
      <c r="O515" s="149" t="s">
        <v>27</v>
      </c>
      <c r="P515" s="150"/>
      <c r="Q515" s="149">
        <f>IFERROR(SUMPRODUCT((Price_Catalogue_Indexation!$O$5:$AS$5=Fichier_de_calcul!Q$4)*(Price_Catalogue_Indexation!$O$6:$AS$6=Fichier_de_calcul!$L515)*(Price_Catalogue_Indexation!$O$7:$AS$7=Fichier_de_calcul!$M515)*(Price_Catalogue_Indexation!$A$14:$A$219=Fichier_de_calcul!$O515)*(Price_Catalogue_Indexation!$C$14:$C$219=Fichier_de_calcul!$N515)*(Price_Catalogue_Indexation!$O$14:$AS$219)),0)</f>
        <v>43567.79597</v>
      </c>
      <c r="R515" s="149">
        <f>IFERROR(SUMPRODUCT((Price_Catalogue_Indexation!$O$5:$AS$5=Fichier_de_calcul!R$4)*(Price_Catalogue_Indexation!$O$6:$AS$6=Fichier_de_calcul!$L515)*(Price_Catalogue_Indexation!$O$7:$AS$7=Fichier_de_calcul!$M515)*(Price_Catalogue_Indexation!$A$14:$A$219=Fichier_de_calcul!$O515)*(Price_Catalogue_Indexation!$C$14:$C$219=Fichier_de_calcul!$N515)*(Price_Catalogue_Indexation!$O$14:$AS$219)),0)</f>
        <v>432736.9163</v>
      </c>
      <c r="S515" s="149">
        <f>IFERROR(SUMPRODUCT((Price_Catalogue_Indexation!$O$5:$AS$5=Fichier_de_calcul!S$4)*(Price_Catalogue_Indexation!$O$6:$AS$6=Fichier_de_calcul!$L515)*(Price_Catalogue_Indexation!$O$7:$AS$7=Fichier_de_calcul!$M515)*(Price_Catalogue_Indexation!$A$14:$A$219=Fichier_de_calcul!$O515)*(Price_Catalogue_Indexation!$C$14:$C$219=Fichier_de_calcul!$N515)*(Price_Catalogue_Indexation!$O$14:$AS$219)),0)</f>
        <v>231043.7356</v>
      </c>
      <c r="T515" s="150"/>
      <c r="U515" s="149">
        <f>IF(E515="YES",'Autres_hypothèses'!$E$3,0)</f>
        <v>26225.58067</v>
      </c>
      <c r="V515" s="149">
        <f>IF(J515="YES",'Autres_hypothèses'!$E$4,0)</f>
        <v>75000</v>
      </c>
      <c r="W515" s="149"/>
      <c r="X515" s="151">
        <f>S515*Facture_pour_Orange!$K$142+Fichier_de_calcul!Q515*Facture_pour_Orange!$K$144+Fichier_de_calcul!U515*Facture_pour_Orange!$K$172</f>
        <v>-16269.11268</v>
      </c>
      <c r="Y515" s="152"/>
      <c r="Z515" s="151">
        <f t="shared" si="2"/>
        <v>792304.9158</v>
      </c>
      <c r="AA515" s="149">
        <f t="shared" si="3"/>
        <v>142614.8848</v>
      </c>
      <c r="AB515" s="149">
        <f t="shared" si="4"/>
        <v>934919.8006</v>
      </c>
      <c r="AC515" s="150"/>
      <c r="AD515" s="153"/>
      <c r="AE515" s="154"/>
      <c r="AF515" s="155">
        <v>44074.0</v>
      </c>
      <c r="AG515" s="155">
        <v>44072.0</v>
      </c>
      <c r="AH515" s="162">
        <f t="shared" si="32"/>
        <v>0.06666666667</v>
      </c>
      <c r="AI515" s="155">
        <v>44135.0</v>
      </c>
      <c r="AJ515" s="155">
        <v>44108.0</v>
      </c>
      <c r="AK515" s="162">
        <f t="shared" si="38"/>
        <v>0.9</v>
      </c>
      <c r="AL515" s="155">
        <v>44132.0</v>
      </c>
      <c r="AM515" s="162">
        <f t="shared" si="39"/>
        <v>0.1</v>
      </c>
      <c r="AN515" s="155">
        <v>44135.0</v>
      </c>
      <c r="AO515" s="158"/>
      <c r="AP515" s="158"/>
      <c r="AQ515" s="158"/>
      <c r="AR515" s="152"/>
      <c r="AS515" s="152"/>
      <c r="AT515" s="152"/>
      <c r="AU515" s="152"/>
      <c r="AV515" s="152"/>
      <c r="AW515" s="152"/>
      <c r="AX515" s="152"/>
      <c r="AY515" s="152"/>
      <c r="AZ515" s="152"/>
      <c r="BA515" s="152"/>
      <c r="BB515" s="152"/>
      <c r="BC515" s="152"/>
      <c r="BD515" s="152"/>
      <c r="BE515" s="152"/>
      <c r="BF515" s="152"/>
      <c r="BG515" s="152"/>
      <c r="BH515" s="152"/>
      <c r="BI515" s="152"/>
      <c r="BJ515" s="152"/>
      <c r="BK515" s="152"/>
    </row>
    <row r="516" ht="10.5" customHeight="1">
      <c r="A516" s="144">
        <v>512.0</v>
      </c>
      <c r="B516" s="144" t="s">
        <v>1603</v>
      </c>
      <c r="C516" s="144" t="s">
        <v>1604</v>
      </c>
      <c r="D516" s="159" t="s">
        <v>1605</v>
      </c>
      <c r="E516" s="146" t="s">
        <v>0</v>
      </c>
      <c r="F516" s="147"/>
      <c r="G516" s="149" t="s">
        <v>1374</v>
      </c>
      <c r="H516" s="149" t="s">
        <v>0</v>
      </c>
      <c r="I516" s="149" t="s">
        <v>138</v>
      </c>
      <c r="J516" s="149" t="s">
        <v>0</v>
      </c>
      <c r="K516" s="149" t="s">
        <v>111</v>
      </c>
      <c r="L516" s="149" t="s">
        <v>38</v>
      </c>
      <c r="M516" s="149" t="s">
        <v>42</v>
      </c>
      <c r="N516" s="149">
        <v>4500.0</v>
      </c>
      <c r="O516" s="149" t="s">
        <v>27</v>
      </c>
      <c r="P516" s="150"/>
      <c r="Q516" s="149">
        <f>IFERROR(SUMPRODUCT((Price_Catalogue_Indexation!$O$5:$AS$5=Fichier_de_calcul!Q$4)*(Price_Catalogue_Indexation!$O$6:$AS$6=Fichier_de_calcul!$L516)*(Price_Catalogue_Indexation!$O$7:$AS$7=Fichier_de_calcul!$M516)*(Price_Catalogue_Indexation!$A$14:$A$219=Fichier_de_calcul!$O516)*(Price_Catalogue_Indexation!$C$14:$C$219=Fichier_de_calcul!$N516)*(Price_Catalogue_Indexation!$O$14:$AS$219)),0)</f>
        <v>43437.93551</v>
      </c>
      <c r="R516" s="149">
        <v>0.0</v>
      </c>
      <c r="S516" s="149">
        <f>IFERROR(SUMPRODUCT((Price_Catalogue_Indexation!$O$5:$AS$5=Fichier_de_calcul!S$4)*(Price_Catalogue_Indexation!$O$6:$AS$6=Fichier_de_calcul!$L516)*(Price_Catalogue_Indexation!$O$7:$AS$7=Fichier_de_calcul!$M516)*(Price_Catalogue_Indexation!$A$14:$A$219=Fichier_de_calcul!$O516)*(Price_Catalogue_Indexation!$C$14:$C$219=Fichier_de_calcul!$N516)*(Price_Catalogue_Indexation!$O$14:$AS$219)),0)</f>
        <v>219254.7067</v>
      </c>
      <c r="T516" s="150"/>
      <c r="U516" s="149">
        <f>IF(E516="YES",'Autres_hypothèses'!$E$3,0)</f>
        <v>26225.58067</v>
      </c>
      <c r="V516" s="149">
        <f>IF(J516="YES",'Autres_hypothèses'!$E$4,0)</f>
        <v>75000</v>
      </c>
      <c r="W516" s="149"/>
      <c r="X516" s="151">
        <f>S516*Facture_pour_Orange!$K$142+Fichier_de_calcul!Q516*Facture_pour_Orange!$K$144+Fichier_de_calcul!U516*Facture_pour_Orange!$K$172</f>
        <v>-16125.2503</v>
      </c>
      <c r="Y516" s="152"/>
      <c r="Z516" s="151">
        <f t="shared" si="2"/>
        <v>347792.9726</v>
      </c>
      <c r="AA516" s="149">
        <f t="shared" si="3"/>
        <v>62602.73507</v>
      </c>
      <c r="AB516" s="149">
        <f t="shared" si="4"/>
        <v>410395.7077</v>
      </c>
      <c r="AC516" s="150"/>
      <c r="AD516" s="164" t="s">
        <v>542</v>
      </c>
      <c r="AE516" s="154"/>
      <c r="AF516" s="155">
        <v>44074.0</v>
      </c>
      <c r="AG516" s="155">
        <v>44072.0</v>
      </c>
      <c r="AH516" s="162">
        <f t="shared" si="32"/>
        <v>0.06666666667</v>
      </c>
      <c r="AI516" s="155">
        <v>44135.0</v>
      </c>
      <c r="AJ516" s="155">
        <v>44125.0</v>
      </c>
      <c r="AK516" s="162">
        <f t="shared" si="38"/>
        <v>0.3333333333</v>
      </c>
      <c r="AL516" s="155">
        <v>44187.0</v>
      </c>
      <c r="AM516" s="162">
        <f t="shared" si="39"/>
        <v>0.3</v>
      </c>
      <c r="AN516" s="155">
        <v>44196.0</v>
      </c>
      <c r="AO516" s="158"/>
      <c r="AP516" s="158"/>
      <c r="AQ516" s="158"/>
      <c r="AR516" s="152"/>
      <c r="AS516" s="152"/>
      <c r="AT516" s="152"/>
      <c r="AU516" s="152"/>
      <c r="AV516" s="152"/>
      <c r="AW516" s="152"/>
      <c r="AX516" s="152"/>
      <c r="AY516" s="152"/>
      <c r="AZ516" s="152"/>
      <c r="BA516" s="152"/>
      <c r="BB516" s="152"/>
      <c r="BC516" s="152"/>
      <c r="BD516" s="152"/>
      <c r="BE516" s="152"/>
      <c r="BF516" s="152"/>
      <c r="BG516" s="152"/>
      <c r="BH516" s="152"/>
      <c r="BI516" s="152"/>
      <c r="BJ516" s="152"/>
      <c r="BK516" s="152"/>
    </row>
    <row r="517" ht="10.5" customHeight="1">
      <c r="A517" s="144">
        <v>513.0</v>
      </c>
      <c r="B517" s="144" t="s">
        <v>1606</v>
      </c>
      <c r="C517" s="144" t="s">
        <v>1607</v>
      </c>
      <c r="D517" s="165" t="s">
        <v>1608</v>
      </c>
      <c r="E517" s="146" t="s">
        <v>0</v>
      </c>
      <c r="F517" s="147"/>
      <c r="G517" s="149" t="s">
        <v>1374</v>
      </c>
      <c r="H517" s="149" t="s">
        <v>0</v>
      </c>
      <c r="I517" s="149" t="s">
        <v>138</v>
      </c>
      <c r="J517" s="149" t="s">
        <v>0</v>
      </c>
      <c r="K517" s="149" t="s">
        <v>111</v>
      </c>
      <c r="L517" s="149" t="s">
        <v>38</v>
      </c>
      <c r="M517" s="149" t="s">
        <v>42</v>
      </c>
      <c r="N517" s="149">
        <v>4500.0</v>
      </c>
      <c r="O517" s="149" t="s">
        <v>30</v>
      </c>
      <c r="P517" s="150"/>
      <c r="Q517" s="149">
        <f>IFERROR(SUMPRODUCT((Price_Catalogue_Indexation!$O$5:$AS$5=Fichier_de_calcul!Q$4)*(Price_Catalogue_Indexation!$O$6:$AS$6=Fichier_de_calcul!$L517)*(Price_Catalogue_Indexation!$O$7:$AS$7=Fichier_de_calcul!$M517)*(Price_Catalogue_Indexation!$A$14:$A$219=Fichier_de_calcul!$O517)*(Price_Catalogue_Indexation!$C$14:$C$219=Fichier_de_calcul!$N517)*(Price_Catalogue_Indexation!$O$14:$AS$219)),0)</f>
        <v>44216.19419</v>
      </c>
      <c r="R517" s="149">
        <f>IFERROR(SUMPRODUCT((Price_Catalogue_Indexation!$O$5:$AS$5=Fichier_de_calcul!R$4)*(Price_Catalogue_Indexation!$O$6:$AS$6=Fichier_de_calcul!$L517)*(Price_Catalogue_Indexation!$O$7:$AS$7=Fichier_de_calcul!$M517)*(Price_Catalogue_Indexation!$A$14:$A$219=Fichier_de_calcul!$O517)*(Price_Catalogue_Indexation!$C$14:$C$219=Fichier_de_calcul!$N517)*(Price_Catalogue_Indexation!$O$14:$AS$219)),0)</f>
        <v>329456.4107</v>
      </c>
      <c r="S517" s="149">
        <f>IFERROR(SUMPRODUCT((Price_Catalogue_Indexation!$O$5:$AS$5=Fichier_de_calcul!S$4)*(Price_Catalogue_Indexation!$O$6:$AS$6=Fichier_de_calcul!$L517)*(Price_Catalogue_Indexation!$O$7:$AS$7=Fichier_de_calcul!$M517)*(Price_Catalogue_Indexation!$A$14:$A$219=Fichier_de_calcul!$O517)*(Price_Catalogue_Indexation!$C$14:$C$219=Fichier_de_calcul!$N517)*(Price_Catalogue_Indexation!$O$14:$AS$219)),0)</f>
        <v>289605.9786</v>
      </c>
      <c r="T517" s="150"/>
      <c r="U517" s="149">
        <f>IF(E517="YES",'Autres_hypothèses'!$E$3,0)</f>
        <v>26225.58067</v>
      </c>
      <c r="V517" s="149">
        <f>IF(J517="YES",'Autres_hypothèses'!$E$4,0)</f>
        <v>75000</v>
      </c>
      <c r="W517" s="149"/>
      <c r="X517" s="151">
        <f>S517*Facture_pour_Orange!$K$142+Fichier_de_calcul!Q517*Facture_pour_Orange!$K$144+Fichier_de_calcul!U517*Facture_pour_Orange!$K$172</f>
        <v>-16984.41476</v>
      </c>
      <c r="Y517" s="152"/>
      <c r="Z517" s="151">
        <f t="shared" si="2"/>
        <v>747519.7494</v>
      </c>
      <c r="AA517" s="149">
        <f t="shared" si="3"/>
        <v>134553.5549</v>
      </c>
      <c r="AB517" s="149">
        <f t="shared" si="4"/>
        <v>882073.3043</v>
      </c>
      <c r="AC517" s="150"/>
      <c r="AD517" s="153"/>
      <c r="AE517" s="154"/>
      <c r="AF517" s="155">
        <v>44074.0</v>
      </c>
      <c r="AG517" s="155">
        <v>44072.0</v>
      </c>
      <c r="AH517" s="162">
        <f t="shared" si="32"/>
        <v>0.06666666667</v>
      </c>
      <c r="AI517" s="155">
        <v>44135.0</v>
      </c>
      <c r="AJ517" s="155">
        <v>44132.0</v>
      </c>
      <c r="AK517" s="162">
        <f t="shared" si="38"/>
        <v>0.1</v>
      </c>
      <c r="AL517" s="155">
        <v>44187.0</v>
      </c>
      <c r="AM517" s="162">
        <f t="shared" si="39"/>
        <v>0.3</v>
      </c>
      <c r="AN517" s="155">
        <v>44196.0</v>
      </c>
      <c r="AO517" s="158"/>
      <c r="AP517" s="158"/>
      <c r="AQ517" s="158"/>
      <c r="AR517" s="152"/>
      <c r="AS517" s="152"/>
      <c r="AT517" s="152"/>
      <c r="AU517" s="152"/>
      <c r="AV517" s="152"/>
      <c r="AW517" s="152"/>
      <c r="AX517" s="152"/>
      <c r="AY517" s="152"/>
      <c r="AZ517" s="152"/>
      <c r="BA517" s="152"/>
      <c r="BB517" s="152"/>
      <c r="BC517" s="152"/>
      <c r="BD517" s="152"/>
      <c r="BE517" s="152"/>
      <c r="BF517" s="152"/>
      <c r="BG517" s="152"/>
      <c r="BH517" s="152"/>
      <c r="BI517" s="152"/>
      <c r="BJ517" s="152"/>
      <c r="BK517" s="152"/>
    </row>
    <row r="518" ht="10.5" customHeight="1">
      <c r="A518" s="144">
        <v>514.0</v>
      </c>
      <c r="B518" s="144" t="s">
        <v>1609</v>
      </c>
      <c r="C518" s="144" t="s">
        <v>1610</v>
      </c>
      <c r="D518" s="159" t="s">
        <v>1611</v>
      </c>
      <c r="E518" s="146" t="s">
        <v>0</v>
      </c>
      <c r="F518" s="147"/>
      <c r="G518" s="149" t="s">
        <v>1374</v>
      </c>
      <c r="H518" s="149" t="s">
        <v>0</v>
      </c>
      <c r="I518" s="149" t="s">
        <v>138</v>
      </c>
      <c r="J518" s="149" t="s">
        <v>0</v>
      </c>
      <c r="K518" s="149" t="s">
        <v>111</v>
      </c>
      <c r="L518" s="149" t="s">
        <v>38</v>
      </c>
      <c r="M518" s="149" t="s">
        <v>42</v>
      </c>
      <c r="N518" s="149">
        <v>4500.0</v>
      </c>
      <c r="O518" s="149" t="s">
        <v>30</v>
      </c>
      <c r="P518" s="150"/>
      <c r="Q518" s="149">
        <f>IFERROR(SUMPRODUCT((Price_Catalogue_Indexation!$O$5:$AS$5=Fichier_de_calcul!Q$4)*(Price_Catalogue_Indexation!$O$6:$AS$6=Fichier_de_calcul!$L518)*(Price_Catalogue_Indexation!$O$7:$AS$7=Fichier_de_calcul!$M518)*(Price_Catalogue_Indexation!$A$14:$A$219=Fichier_de_calcul!$O518)*(Price_Catalogue_Indexation!$C$14:$C$219=Fichier_de_calcul!$N518)*(Price_Catalogue_Indexation!$O$14:$AS$219)),0)</f>
        <v>44216.19419</v>
      </c>
      <c r="R518" s="149">
        <f>IFERROR(SUMPRODUCT((Price_Catalogue_Indexation!$O$5:$AS$5=Fichier_de_calcul!R$4)*(Price_Catalogue_Indexation!$O$6:$AS$6=Fichier_de_calcul!$L518)*(Price_Catalogue_Indexation!$O$7:$AS$7=Fichier_de_calcul!$M518)*(Price_Catalogue_Indexation!$A$14:$A$219=Fichier_de_calcul!$O518)*(Price_Catalogue_Indexation!$C$14:$C$219=Fichier_de_calcul!$N518)*(Price_Catalogue_Indexation!$O$14:$AS$219)),0)</f>
        <v>329456.4107</v>
      </c>
      <c r="S518" s="149">
        <f>IFERROR(SUMPRODUCT((Price_Catalogue_Indexation!$O$5:$AS$5=Fichier_de_calcul!S$4)*(Price_Catalogue_Indexation!$O$6:$AS$6=Fichier_de_calcul!$L518)*(Price_Catalogue_Indexation!$O$7:$AS$7=Fichier_de_calcul!$M518)*(Price_Catalogue_Indexation!$A$14:$A$219=Fichier_de_calcul!$O518)*(Price_Catalogue_Indexation!$C$14:$C$219=Fichier_de_calcul!$N518)*(Price_Catalogue_Indexation!$O$14:$AS$219)),0)</f>
        <v>289605.9786</v>
      </c>
      <c r="T518" s="150"/>
      <c r="U518" s="149">
        <f>IF(E518="YES",'Autres_hypothèses'!$E$3,0)</f>
        <v>26225.58067</v>
      </c>
      <c r="V518" s="149">
        <f>IF(J518="YES",'Autres_hypothèses'!$E$4,0)</f>
        <v>75000</v>
      </c>
      <c r="W518" s="149"/>
      <c r="X518" s="151">
        <f>S518*Facture_pour_Orange!$K$142+Fichier_de_calcul!Q518*Facture_pour_Orange!$K$144+Fichier_de_calcul!U518*Facture_pour_Orange!$K$172</f>
        <v>-16984.41476</v>
      </c>
      <c r="Y518" s="152"/>
      <c r="Z518" s="151">
        <f t="shared" si="2"/>
        <v>747519.7494</v>
      </c>
      <c r="AA518" s="149">
        <f t="shared" si="3"/>
        <v>134553.5549</v>
      </c>
      <c r="AB518" s="149">
        <f t="shared" si="4"/>
        <v>882073.3043</v>
      </c>
      <c r="AC518" s="150"/>
      <c r="AD518" s="153"/>
      <c r="AE518" s="154"/>
      <c r="AF518" s="155">
        <v>44074.0</v>
      </c>
      <c r="AG518" s="155">
        <v>44072.0</v>
      </c>
      <c r="AH518" s="162">
        <f t="shared" si="32"/>
        <v>0.06666666667</v>
      </c>
      <c r="AI518" s="155">
        <v>44135.0</v>
      </c>
      <c r="AJ518" s="155">
        <v>44119.0</v>
      </c>
      <c r="AK518" s="162">
        <f t="shared" si="38"/>
        <v>0.5333333333</v>
      </c>
      <c r="AL518" s="155">
        <v>44187.0</v>
      </c>
      <c r="AM518" s="162">
        <f t="shared" si="39"/>
        <v>0.3</v>
      </c>
      <c r="AN518" s="155">
        <v>44196.0</v>
      </c>
      <c r="AO518" s="158"/>
      <c r="AP518" s="158"/>
      <c r="AQ518" s="158"/>
      <c r="AR518" s="152"/>
      <c r="AS518" s="152"/>
      <c r="AT518" s="152"/>
      <c r="AU518" s="152"/>
      <c r="AV518" s="152"/>
      <c r="AW518" s="152"/>
      <c r="AX518" s="152"/>
      <c r="AY518" s="152"/>
      <c r="AZ518" s="152"/>
      <c r="BA518" s="152"/>
      <c r="BB518" s="152"/>
      <c r="BC518" s="152"/>
      <c r="BD518" s="152"/>
      <c r="BE518" s="152"/>
      <c r="BF518" s="152"/>
      <c r="BG518" s="152"/>
      <c r="BH518" s="152"/>
      <c r="BI518" s="152"/>
      <c r="BJ518" s="152"/>
      <c r="BK518" s="152"/>
    </row>
    <row r="519" ht="10.5" customHeight="1">
      <c r="A519" s="144">
        <v>515.0</v>
      </c>
      <c r="B519" s="144" t="s">
        <v>1612</v>
      </c>
      <c r="C519" s="144" t="s">
        <v>1613</v>
      </c>
      <c r="D519" s="159" t="s">
        <v>1614</v>
      </c>
      <c r="E519" s="146" t="s">
        <v>0</v>
      </c>
      <c r="F519" s="147"/>
      <c r="G519" s="149" t="s">
        <v>1374</v>
      </c>
      <c r="H519" s="149" t="s">
        <v>0</v>
      </c>
      <c r="I519" s="149" t="s">
        <v>138</v>
      </c>
      <c r="J519" s="149" t="s">
        <v>0</v>
      </c>
      <c r="K519" s="149" t="s">
        <v>111</v>
      </c>
      <c r="L519" s="149" t="s">
        <v>38</v>
      </c>
      <c r="M519" s="149" t="s">
        <v>42</v>
      </c>
      <c r="N519" s="149">
        <v>4500.0</v>
      </c>
      <c r="O519" s="149" t="s">
        <v>30</v>
      </c>
      <c r="P519" s="150"/>
      <c r="Q519" s="149">
        <f>IFERROR(SUMPRODUCT((Price_Catalogue_Indexation!$O$5:$AS$5=Fichier_de_calcul!Q$4)*(Price_Catalogue_Indexation!$O$6:$AS$6=Fichier_de_calcul!$L519)*(Price_Catalogue_Indexation!$O$7:$AS$7=Fichier_de_calcul!$M519)*(Price_Catalogue_Indexation!$A$14:$A$219=Fichier_de_calcul!$O519)*(Price_Catalogue_Indexation!$C$14:$C$219=Fichier_de_calcul!$N519)*(Price_Catalogue_Indexation!$O$14:$AS$219)),0)</f>
        <v>44216.19419</v>
      </c>
      <c r="R519" s="149">
        <f>IFERROR(SUMPRODUCT((Price_Catalogue_Indexation!$O$5:$AS$5=Fichier_de_calcul!R$4)*(Price_Catalogue_Indexation!$O$6:$AS$6=Fichier_de_calcul!$L519)*(Price_Catalogue_Indexation!$O$7:$AS$7=Fichier_de_calcul!$M519)*(Price_Catalogue_Indexation!$A$14:$A$219=Fichier_de_calcul!$O519)*(Price_Catalogue_Indexation!$C$14:$C$219=Fichier_de_calcul!$N519)*(Price_Catalogue_Indexation!$O$14:$AS$219)),0)</f>
        <v>329456.4107</v>
      </c>
      <c r="S519" s="149">
        <f>IFERROR(SUMPRODUCT((Price_Catalogue_Indexation!$O$5:$AS$5=Fichier_de_calcul!S$4)*(Price_Catalogue_Indexation!$O$6:$AS$6=Fichier_de_calcul!$L519)*(Price_Catalogue_Indexation!$O$7:$AS$7=Fichier_de_calcul!$M519)*(Price_Catalogue_Indexation!$A$14:$A$219=Fichier_de_calcul!$O519)*(Price_Catalogue_Indexation!$C$14:$C$219=Fichier_de_calcul!$N519)*(Price_Catalogue_Indexation!$O$14:$AS$219)),0)</f>
        <v>289605.9786</v>
      </c>
      <c r="T519" s="150"/>
      <c r="U519" s="149">
        <f>IF(E519="YES",'Autres_hypothèses'!$E$3,0)</f>
        <v>26225.58067</v>
      </c>
      <c r="V519" s="149">
        <f>IF(J519="YES",'Autres_hypothèses'!$E$4,0)</f>
        <v>75000</v>
      </c>
      <c r="W519" s="149"/>
      <c r="X519" s="151">
        <f>S519*Facture_pour_Orange!$K$142+Fichier_de_calcul!Q519*Facture_pour_Orange!$K$144+Fichier_de_calcul!U519*Facture_pour_Orange!$K$172</f>
        <v>-16984.41476</v>
      </c>
      <c r="Y519" s="152"/>
      <c r="Z519" s="151">
        <f t="shared" si="2"/>
        <v>747519.7494</v>
      </c>
      <c r="AA519" s="149">
        <f t="shared" si="3"/>
        <v>134553.5549</v>
      </c>
      <c r="AB519" s="149">
        <f t="shared" si="4"/>
        <v>882073.3043</v>
      </c>
      <c r="AC519" s="150"/>
      <c r="AD519" s="153"/>
      <c r="AE519" s="154"/>
      <c r="AF519" s="155">
        <v>44074.0</v>
      </c>
      <c r="AG519" s="155">
        <v>44072.0</v>
      </c>
      <c r="AH519" s="162">
        <f t="shared" si="32"/>
        <v>0.06666666667</v>
      </c>
      <c r="AI519" s="155">
        <v>44135.0</v>
      </c>
      <c r="AJ519" s="155">
        <v>44092.0</v>
      </c>
      <c r="AK519" s="162">
        <f t="shared" si="38"/>
        <v>1.433333333</v>
      </c>
      <c r="AL519" s="155">
        <v>44132.0</v>
      </c>
      <c r="AM519" s="162">
        <f t="shared" si="39"/>
        <v>0.1</v>
      </c>
      <c r="AN519" s="155">
        <v>44135.0</v>
      </c>
      <c r="AO519" s="158"/>
      <c r="AP519" s="158"/>
      <c r="AQ519" s="158"/>
      <c r="AR519" s="152"/>
      <c r="AS519" s="152"/>
      <c r="AT519" s="152"/>
      <c r="AU519" s="152"/>
      <c r="AV519" s="152"/>
      <c r="AW519" s="152"/>
      <c r="AX519" s="152"/>
      <c r="AY519" s="152"/>
      <c r="AZ519" s="152"/>
      <c r="BA519" s="152"/>
      <c r="BB519" s="152"/>
      <c r="BC519" s="152"/>
      <c r="BD519" s="152"/>
      <c r="BE519" s="152"/>
      <c r="BF519" s="152"/>
      <c r="BG519" s="152"/>
      <c r="BH519" s="152"/>
      <c r="BI519" s="152"/>
      <c r="BJ519" s="152"/>
      <c r="BK519" s="152"/>
    </row>
    <row r="520" ht="10.5" customHeight="1">
      <c r="A520" s="144">
        <v>516.0</v>
      </c>
      <c r="B520" s="144" t="s">
        <v>1615</v>
      </c>
      <c r="C520" s="144" t="s">
        <v>1616</v>
      </c>
      <c r="D520" s="145" t="s">
        <v>1617</v>
      </c>
      <c r="E520" s="146" t="s">
        <v>0</v>
      </c>
      <c r="F520" s="147"/>
      <c r="G520" s="149" t="s">
        <v>1374</v>
      </c>
      <c r="H520" s="149" t="s">
        <v>0</v>
      </c>
      <c r="I520" s="149" t="s">
        <v>138</v>
      </c>
      <c r="J520" s="149" t="s">
        <v>0</v>
      </c>
      <c r="K520" s="149" t="s">
        <v>111</v>
      </c>
      <c r="L520" s="149" t="s">
        <v>38</v>
      </c>
      <c r="M520" s="149" t="s">
        <v>42</v>
      </c>
      <c r="N520" s="149">
        <v>4500.0</v>
      </c>
      <c r="O520" s="149" t="s">
        <v>30</v>
      </c>
      <c r="P520" s="150"/>
      <c r="Q520" s="149">
        <f>IFERROR(SUMPRODUCT((Price_Catalogue_Indexation!$O$5:$AS$5=Fichier_de_calcul!Q$4)*(Price_Catalogue_Indexation!$O$6:$AS$6=Fichier_de_calcul!$L520)*(Price_Catalogue_Indexation!$O$7:$AS$7=Fichier_de_calcul!$M520)*(Price_Catalogue_Indexation!$A$14:$A$219=Fichier_de_calcul!$O520)*(Price_Catalogue_Indexation!$C$14:$C$219=Fichier_de_calcul!$N520)*(Price_Catalogue_Indexation!$O$14:$AS$219)),0)</f>
        <v>44216.19419</v>
      </c>
      <c r="R520" s="149">
        <f>IFERROR(SUMPRODUCT((Price_Catalogue_Indexation!$O$5:$AS$5=Fichier_de_calcul!R$4)*(Price_Catalogue_Indexation!$O$6:$AS$6=Fichier_de_calcul!$L520)*(Price_Catalogue_Indexation!$O$7:$AS$7=Fichier_de_calcul!$M520)*(Price_Catalogue_Indexation!$A$14:$A$219=Fichier_de_calcul!$O520)*(Price_Catalogue_Indexation!$C$14:$C$219=Fichier_de_calcul!$N520)*(Price_Catalogue_Indexation!$O$14:$AS$219)),0)</f>
        <v>329456.4107</v>
      </c>
      <c r="S520" s="149">
        <f>IFERROR(SUMPRODUCT((Price_Catalogue_Indexation!$O$5:$AS$5=Fichier_de_calcul!S$4)*(Price_Catalogue_Indexation!$O$6:$AS$6=Fichier_de_calcul!$L520)*(Price_Catalogue_Indexation!$O$7:$AS$7=Fichier_de_calcul!$M520)*(Price_Catalogue_Indexation!$A$14:$A$219=Fichier_de_calcul!$O520)*(Price_Catalogue_Indexation!$C$14:$C$219=Fichier_de_calcul!$N520)*(Price_Catalogue_Indexation!$O$14:$AS$219)),0)</f>
        <v>289605.9786</v>
      </c>
      <c r="T520" s="150"/>
      <c r="U520" s="149">
        <f>IF(E520="YES",'Autres_hypothèses'!$E$3,0)</f>
        <v>26225.58067</v>
      </c>
      <c r="V520" s="149">
        <f>IF(J520="YES",'Autres_hypothèses'!$E$4,0)</f>
        <v>75000</v>
      </c>
      <c r="W520" s="149"/>
      <c r="X520" s="151">
        <f>S520*Facture_pour_Orange!$K$142+Fichier_de_calcul!Q520*Facture_pour_Orange!$K$144+Fichier_de_calcul!U520*Facture_pour_Orange!$K$172</f>
        <v>-16984.41476</v>
      </c>
      <c r="Y520" s="152"/>
      <c r="Z520" s="151">
        <f t="shared" si="2"/>
        <v>747519.7494</v>
      </c>
      <c r="AA520" s="149">
        <f t="shared" si="3"/>
        <v>134553.5549</v>
      </c>
      <c r="AB520" s="149">
        <f t="shared" si="4"/>
        <v>882073.3043</v>
      </c>
      <c r="AC520" s="150"/>
      <c r="AD520" s="153"/>
      <c r="AE520" s="154"/>
      <c r="AF520" s="155">
        <v>44074.0</v>
      </c>
      <c r="AG520" s="155">
        <v>44072.0</v>
      </c>
      <c r="AH520" s="162">
        <f t="shared" si="32"/>
        <v>0.06666666667</v>
      </c>
      <c r="AI520" s="155">
        <v>44104.0</v>
      </c>
      <c r="AJ520" s="155">
        <v>44071.0</v>
      </c>
      <c r="AK520" s="162">
        <f t="shared" si="38"/>
        <v>1.1</v>
      </c>
      <c r="AL520" s="155">
        <v>44132.0</v>
      </c>
      <c r="AM520" s="162">
        <f t="shared" si="39"/>
        <v>0.1</v>
      </c>
      <c r="AN520" s="155">
        <v>44135.0</v>
      </c>
      <c r="AO520" s="158"/>
      <c r="AP520" s="158"/>
      <c r="AQ520" s="158"/>
      <c r="AR520" s="152"/>
      <c r="AS520" s="152"/>
      <c r="AT520" s="152"/>
      <c r="AU520" s="152"/>
      <c r="AV520" s="152"/>
      <c r="AW520" s="152"/>
      <c r="AX520" s="152"/>
      <c r="AY520" s="152"/>
      <c r="AZ520" s="152"/>
      <c r="BA520" s="152"/>
      <c r="BB520" s="152"/>
      <c r="BC520" s="152"/>
      <c r="BD520" s="152"/>
      <c r="BE520" s="152"/>
      <c r="BF520" s="152"/>
      <c r="BG520" s="152"/>
      <c r="BH520" s="152"/>
      <c r="BI520" s="152"/>
      <c r="BJ520" s="152"/>
      <c r="BK520" s="152"/>
    </row>
    <row r="521" ht="10.5" customHeight="1">
      <c r="A521" s="144">
        <v>517.0</v>
      </c>
      <c r="B521" s="144" t="s">
        <v>1618</v>
      </c>
      <c r="C521" s="144" t="s">
        <v>1619</v>
      </c>
      <c r="D521" s="159" t="s">
        <v>1620</v>
      </c>
      <c r="E521" s="146" t="s">
        <v>0</v>
      </c>
      <c r="F521" s="147"/>
      <c r="G521" s="149" t="s">
        <v>1374</v>
      </c>
      <c r="H521" s="149" t="s">
        <v>0</v>
      </c>
      <c r="I521" s="149" t="s">
        <v>138</v>
      </c>
      <c r="J521" s="149" t="s">
        <v>0</v>
      </c>
      <c r="K521" s="149" t="s">
        <v>111</v>
      </c>
      <c r="L521" s="149" t="s">
        <v>38</v>
      </c>
      <c r="M521" s="149" t="s">
        <v>42</v>
      </c>
      <c r="N521" s="149">
        <v>6500.0</v>
      </c>
      <c r="O521" s="149" t="s">
        <v>30</v>
      </c>
      <c r="P521" s="150"/>
      <c r="Q521" s="149">
        <f>IFERROR(SUMPRODUCT((Price_Catalogue_Indexation!$O$5:$AS$5=Fichier_de_calcul!Q$4)*(Price_Catalogue_Indexation!$O$6:$AS$6=Fichier_de_calcul!$L521)*(Price_Catalogue_Indexation!$O$7:$AS$7=Fichier_de_calcul!$M521)*(Price_Catalogue_Indexation!$A$14:$A$219=Fichier_de_calcul!$O521)*(Price_Catalogue_Indexation!$C$14:$C$219=Fichier_de_calcul!$N521)*(Price_Catalogue_Indexation!$O$14:$AS$219)),0)</f>
        <v>44634.18227</v>
      </c>
      <c r="R521" s="149">
        <f>IFERROR(SUMPRODUCT((Price_Catalogue_Indexation!$O$5:$AS$5=Fichier_de_calcul!R$4)*(Price_Catalogue_Indexation!$O$6:$AS$6=Fichier_de_calcul!$L521)*(Price_Catalogue_Indexation!$O$7:$AS$7=Fichier_de_calcul!$M521)*(Price_Catalogue_Indexation!$A$14:$A$219=Fichier_de_calcul!$O521)*(Price_Catalogue_Indexation!$C$14:$C$219=Fichier_de_calcul!$N521)*(Price_Catalogue_Indexation!$O$14:$AS$219)),0)</f>
        <v>467800.4657</v>
      </c>
      <c r="S521" s="149">
        <f>IFERROR(SUMPRODUCT((Price_Catalogue_Indexation!$O$5:$AS$5=Fichier_de_calcul!S$4)*(Price_Catalogue_Indexation!$O$6:$AS$6=Fichier_de_calcul!$L521)*(Price_Catalogue_Indexation!$O$7:$AS$7=Fichier_de_calcul!$M521)*(Price_Catalogue_Indexation!$A$14:$A$219=Fichier_de_calcul!$O521)*(Price_Catalogue_Indexation!$C$14:$C$219=Fichier_de_calcul!$N521)*(Price_Catalogue_Indexation!$O$14:$AS$219)),0)</f>
        <v>326285.8197</v>
      </c>
      <c r="T521" s="150"/>
      <c r="U521" s="149">
        <f>IF(E521="YES",'Autres_hypothèses'!$E$3,0)</f>
        <v>26225.58067</v>
      </c>
      <c r="V521" s="149">
        <f>IF(J521="YES",'Autres_hypothèses'!$E$4,0)</f>
        <v>75000</v>
      </c>
      <c r="W521" s="149"/>
      <c r="X521" s="151">
        <f>S521*Facture_pour_Orange!$K$142+Fichier_de_calcul!Q521*Facture_pour_Orange!$K$144+Fichier_de_calcul!U521*Facture_pour_Orange!$K$172</f>
        <v>-17434.81079</v>
      </c>
      <c r="Y521" s="152"/>
      <c r="Z521" s="151">
        <f t="shared" si="2"/>
        <v>922511.2375</v>
      </c>
      <c r="AA521" s="149">
        <f t="shared" si="3"/>
        <v>166052.0228</v>
      </c>
      <c r="AB521" s="149">
        <f t="shared" si="4"/>
        <v>1088563.26</v>
      </c>
      <c r="AC521" s="150"/>
      <c r="AD521" s="153"/>
      <c r="AE521" s="154"/>
      <c r="AF521" s="155">
        <v>44074.0</v>
      </c>
      <c r="AG521" s="155">
        <v>44072.0</v>
      </c>
      <c r="AH521" s="162">
        <f t="shared" si="32"/>
        <v>0.06666666667</v>
      </c>
      <c r="AI521" s="155">
        <v>44135.0</v>
      </c>
      <c r="AJ521" s="155">
        <v>44116.0</v>
      </c>
      <c r="AK521" s="162">
        <f t="shared" si="38"/>
        <v>0.6333333333</v>
      </c>
      <c r="AL521" s="155">
        <v>44132.0</v>
      </c>
      <c r="AM521" s="162">
        <f t="shared" si="39"/>
        <v>0.1</v>
      </c>
      <c r="AN521" s="155">
        <v>44135.0</v>
      </c>
      <c r="AO521" s="158"/>
      <c r="AP521" s="158"/>
      <c r="AQ521" s="158"/>
      <c r="AR521" s="152"/>
      <c r="AS521" s="152"/>
      <c r="AT521" s="152"/>
      <c r="AU521" s="152"/>
      <c r="AV521" s="152"/>
      <c r="AW521" s="152"/>
      <c r="AX521" s="152"/>
      <c r="AY521" s="152"/>
      <c r="AZ521" s="152"/>
      <c r="BA521" s="152"/>
      <c r="BB521" s="152"/>
      <c r="BC521" s="152"/>
      <c r="BD521" s="152"/>
      <c r="BE521" s="152"/>
      <c r="BF521" s="152"/>
      <c r="BG521" s="152"/>
      <c r="BH521" s="152"/>
      <c r="BI521" s="152"/>
      <c r="BJ521" s="152"/>
      <c r="BK521" s="152"/>
    </row>
    <row r="522" ht="10.5" customHeight="1">
      <c r="A522" s="144">
        <v>518.0</v>
      </c>
      <c r="B522" s="144" t="s">
        <v>1621</v>
      </c>
      <c r="C522" s="144" t="s">
        <v>1622</v>
      </c>
      <c r="D522" s="159" t="s">
        <v>1623</v>
      </c>
      <c r="E522" s="146" t="s">
        <v>0</v>
      </c>
      <c r="F522" s="147"/>
      <c r="G522" s="149" t="s">
        <v>1374</v>
      </c>
      <c r="H522" s="149" t="s">
        <v>0</v>
      </c>
      <c r="I522" s="149" t="s">
        <v>138</v>
      </c>
      <c r="J522" s="149" t="s">
        <v>0</v>
      </c>
      <c r="K522" s="149" t="s">
        <v>111</v>
      </c>
      <c r="L522" s="149" t="s">
        <v>38</v>
      </c>
      <c r="M522" s="149" t="s">
        <v>42</v>
      </c>
      <c r="N522" s="149">
        <v>4500.0</v>
      </c>
      <c r="O522" s="149" t="s">
        <v>30</v>
      </c>
      <c r="P522" s="150"/>
      <c r="Q522" s="149">
        <f>IFERROR(SUMPRODUCT((Price_Catalogue_Indexation!$O$5:$AS$5=Fichier_de_calcul!Q$4)*(Price_Catalogue_Indexation!$O$6:$AS$6=Fichier_de_calcul!$L522)*(Price_Catalogue_Indexation!$O$7:$AS$7=Fichier_de_calcul!$M522)*(Price_Catalogue_Indexation!$A$14:$A$219=Fichier_de_calcul!$O522)*(Price_Catalogue_Indexation!$C$14:$C$219=Fichier_de_calcul!$N522)*(Price_Catalogue_Indexation!$O$14:$AS$219)),0)</f>
        <v>44216.19419</v>
      </c>
      <c r="R522" s="149">
        <f>IFERROR(SUMPRODUCT((Price_Catalogue_Indexation!$O$5:$AS$5=Fichier_de_calcul!R$4)*(Price_Catalogue_Indexation!$O$6:$AS$6=Fichier_de_calcul!$L522)*(Price_Catalogue_Indexation!$O$7:$AS$7=Fichier_de_calcul!$M522)*(Price_Catalogue_Indexation!$A$14:$A$219=Fichier_de_calcul!$O522)*(Price_Catalogue_Indexation!$C$14:$C$219=Fichier_de_calcul!$N522)*(Price_Catalogue_Indexation!$O$14:$AS$219)),0)</f>
        <v>329456.4107</v>
      </c>
      <c r="S522" s="149">
        <f>IFERROR(SUMPRODUCT((Price_Catalogue_Indexation!$O$5:$AS$5=Fichier_de_calcul!S$4)*(Price_Catalogue_Indexation!$O$6:$AS$6=Fichier_de_calcul!$L522)*(Price_Catalogue_Indexation!$O$7:$AS$7=Fichier_de_calcul!$M522)*(Price_Catalogue_Indexation!$A$14:$A$219=Fichier_de_calcul!$O522)*(Price_Catalogue_Indexation!$C$14:$C$219=Fichier_de_calcul!$N522)*(Price_Catalogue_Indexation!$O$14:$AS$219)),0)</f>
        <v>289605.9786</v>
      </c>
      <c r="T522" s="150"/>
      <c r="U522" s="149">
        <f>IF(E522="YES",'Autres_hypothèses'!$E$3,0)</f>
        <v>26225.58067</v>
      </c>
      <c r="V522" s="149">
        <f>IF(J522="YES",'Autres_hypothèses'!$E$4,0)</f>
        <v>75000</v>
      </c>
      <c r="W522" s="149"/>
      <c r="X522" s="151">
        <f>S522*Facture_pour_Orange!$K$142+Fichier_de_calcul!Q522*Facture_pour_Orange!$K$144+Fichier_de_calcul!U522*Facture_pour_Orange!$K$172</f>
        <v>-16984.41476</v>
      </c>
      <c r="Y522" s="152"/>
      <c r="Z522" s="151">
        <f t="shared" si="2"/>
        <v>747519.7494</v>
      </c>
      <c r="AA522" s="149">
        <f t="shared" si="3"/>
        <v>134553.5549</v>
      </c>
      <c r="AB522" s="149">
        <f t="shared" si="4"/>
        <v>882073.3043</v>
      </c>
      <c r="AC522" s="150"/>
      <c r="AD522" s="153"/>
      <c r="AE522" s="154"/>
      <c r="AF522" s="155">
        <v>44074.0</v>
      </c>
      <c r="AG522" s="155">
        <v>44072.0</v>
      </c>
      <c r="AH522" s="162">
        <f t="shared" si="32"/>
        <v>0.06666666667</v>
      </c>
      <c r="AI522" s="155">
        <v>44135.0</v>
      </c>
      <c r="AJ522" s="155">
        <v>44111.0</v>
      </c>
      <c r="AK522" s="162">
        <f t="shared" si="38"/>
        <v>0.8</v>
      </c>
      <c r="AL522" s="155">
        <v>44132.0</v>
      </c>
      <c r="AM522" s="162">
        <f t="shared" si="39"/>
        <v>0.1</v>
      </c>
      <c r="AN522" s="155">
        <v>44135.0</v>
      </c>
      <c r="AO522" s="158"/>
      <c r="AP522" s="158"/>
      <c r="AQ522" s="158"/>
      <c r="AR522" s="152"/>
      <c r="AS522" s="152"/>
      <c r="AT522" s="152"/>
      <c r="AU522" s="152"/>
      <c r="AV522" s="152"/>
      <c r="AW522" s="152"/>
      <c r="AX522" s="152"/>
      <c r="AY522" s="152"/>
      <c r="AZ522" s="152"/>
      <c r="BA522" s="152"/>
      <c r="BB522" s="152"/>
      <c r="BC522" s="152"/>
      <c r="BD522" s="152"/>
      <c r="BE522" s="152"/>
      <c r="BF522" s="152"/>
      <c r="BG522" s="152"/>
      <c r="BH522" s="152"/>
      <c r="BI522" s="152"/>
      <c r="BJ522" s="152"/>
      <c r="BK522" s="152"/>
    </row>
    <row r="523" ht="10.5" customHeight="1">
      <c r="A523" s="144">
        <v>519.0</v>
      </c>
      <c r="B523" s="144" t="s">
        <v>1624</v>
      </c>
      <c r="C523" s="144" t="s">
        <v>1625</v>
      </c>
      <c r="D523" s="145" t="s">
        <v>1626</v>
      </c>
      <c r="E523" s="146" t="s">
        <v>0</v>
      </c>
      <c r="F523" s="147"/>
      <c r="G523" s="149" t="s">
        <v>1374</v>
      </c>
      <c r="H523" s="149" t="s">
        <v>0</v>
      </c>
      <c r="I523" s="149" t="s">
        <v>138</v>
      </c>
      <c r="J523" s="149" t="s">
        <v>0</v>
      </c>
      <c r="K523" s="149" t="s">
        <v>111</v>
      </c>
      <c r="L523" s="149" t="s">
        <v>38</v>
      </c>
      <c r="M523" s="149" t="s">
        <v>42</v>
      </c>
      <c r="N523" s="149">
        <v>4500.0</v>
      </c>
      <c r="O523" s="149" t="s">
        <v>27</v>
      </c>
      <c r="P523" s="150"/>
      <c r="Q523" s="149">
        <f>IFERROR(SUMPRODUCT((Price_Catalogue_Indexation!$O$5:$AS$5=Fichier_de_calcul!Q$4)*(Price_Catalogue_Indexation!$O$6:$AS$6=Fichier_de_calcul!$L523)*(Price_Catalogue_Indexation!$O$7:$AS$7=Fichier_de_calcul!$M523)*(Price_Catalogue_Indexation!$A$14:$A$219=Fichier_de_calcul!$O523)*(Price_Catalogue_Indexation!$C$14:$C$219=Fichier_de_calcul!$N523)*(Price_Catalogue_Indexation!$O$14:$AS$219)),0)</f>
        <v>43437.93551</v>
      </c>
      <c r="R523" s="149">
        <f>IFERROR(SUMPRODUCT((Price_Catalogue_Indexation!$O$5:$AS$5=Fichier_de_calcul!R$4)*(Price_Catalogue_Indexation!$O$6:$AS$6=Fichier_de_calcul!$L523)*(Price_Catalogue_Indexation!$O$7:$AS$7=Fichier_de_calcul!$M523)*(Price_Catalogue_Indexation!$A$14:$A$219=Fichier_de_calcul!$O523)*(Price_Catalogue_Indexation!$C$14:$C$219=Fichier_de_calcul!$N523)*(Price_Catalogue_Indexation!$O$14:$AS$219)),0)</f>
        <v>329090.0947</v>
      </c>
      <c r="S523" s="149">
        <f>IFERROR(SUMPRODUCT((Price_Catalogue_Indexation!$O$5:$AS$5=Fichier_de_calcul!S$4)*(Price_Catalogue_Indexation!$O$6:$AS$6=Fichier_de_calcul!$L523)*(Price_Catalogue_Indexation!$O$7:$AS$7=Fichier_de_calcul!$M523)*(Price_Catalogue_Indexation!$A$14:$A$219=Fichier_de_calcul!$O523)*(Price_Catalogue_Indexation!$C$14:$C$219=Fichier_de_calcul!$N523)*(Price_Catalogue_Indexation!$O$14:$AS$219)),0)</f>
        <v>219254.7067</v>
      </c>
      <c r="T523" s="150"/>
      <c r="U523" s="149">
        <f>IF(E523="YES",'Autres_hypothèses'!$E$3,0)</f>
        <v>26225.58067</v>
      </c>
      <c r="V523" s="149">
        <f>IF(J523="YES",'Autres_hypothèses'!$E$4,0)</f>
        <v>75000</v>
      </c>
      <c r="W523" s="149"/>
      <c r="X523" s="151">
        <f>S523*Facture_pour_Orange!$K$142+Fichier_de_calcul!Q523*Facture_pour_Orange!$K$144+Fichier_de_calcul!U523*Facture_pour_Orange!$K$172</f>
        <v>-16125.2503</v>
      </c>
      <c r="Y523" s="152"/>
      <c r="Z523" s="151">
        <f t="shared" si="2"/>
        <v>676883.0673</v>
      </c>
      <c r="AA523" s="149">
        <f t="shared" si="3"/>
        <v>121838.9521</v>
      </c>
      <c r="AB523" s="149">
        <f t="shared" si="4"/>
        <v>798722.0194</v>
      </c>
      <c r="AC523" s="150"/>
      <c r="AD523" s="153"/>
      <c r="AE523" s="154"/>
      <c r="AF523" s="155">
        <v>44074.0</v>
      </c>
      <c r="AG523" s="155">
        <v>44072.0</v>
      </c>
      <c r="AH523" s="162">
        <f t="shared" si="32"/>
        <v>0.06666666667</v>
      </c>
      <c r="AI523" s="155">
        <v>44104.0</v>
      </c>
      <c r="AJ523" s="155">
        <v>44071.0</v>
      </c>
      <c r="AK523" s="162">
        <f t="shared" si="38"/>
        <v>1.1</v>
      </c>
      <c r="AL523" s="155">
        <v>44132.0</v>
      </c>
      <c r="AM523" s="162">
        <f t="shared" si="39"/>
        <v>0.1</v>
      </c>
      <c r="AN523" s="155">
        <v>44135.0</v>
      </c>
      <c r="AO523" s="158"/>
      <c r="AP523" s="158"/>
      <c r="AQ523" s="158"/>
      <c r="AR523" s="152"/>
      <c r="AS523" s="152"/>
      <c r="AT523" s="152"/>
      <c r="AU523" s="152"/>
      <c r="AV523" s="152"/>
      <c r="AW523" s="152"/>
      <c r="AX523" s="152"/>
      <c r="AY523" s="152"/>
      <c r="AZ523" s="152"/>
      <c r="BA523" s="152"/>
      <c r="BB523" s="152"/>
      <c r="BC523" s="152"/>
      <c r="BD523" s="152"/>
      <c r="BE523" s="152"/>
      <c r="BF523" s="152"/>
      <c r="BG523" s="152"/>
      <c r="BH523" s="152"/>
      <c r="BI523" s="152"/>
      <c r="BJ523" s="152"/>
      <c r="BK523" s="152"/>
    </row>
    <row r="524" ht="10.5" customHeight="1">
      <c r="A524" s="144">
        <v>520.0</v>
      </c>
      <c r="B524" s="144" t="s">
        <v>1627</v>
      </c>
      <c r="C524" s="144" t="s">
        <v>1628</v>
      </c>
      <c r="D524" s="159" t="s">
        <v>1629</v>
      </c>
      <c r="E524" s="146" t="s">
        <v>0</v>
      </c>
      <c r="F524" s="147"/>
      <c r="G524" s="149" t="s">
        <v>1374</v>
      </c>
      <c r="H524" s="149" t="s">
        <v>0</v>
      </c>
      <c r="I524" s="149" t="s">
        <v>138</v>
      </c>
      <c r="J524" s="149" t="s">
        <v>0</v>
      </c>
      <c r="K524" s="149" t="s">
        <v>111</v>
      </c>
      <c r="L524" s="149" t="s">
        <v>38</v>
      </c>
      <c r="M524" s="149" t="s">
        <v>42</v>
      </c>
      <c r="N524" s="149">
        <v>3500.0</v>
      </c>
      <c r="O524" s="149" t="s">
        <v>27</v>
      </c>
      <c r="P524" s="150"/>
      <c r="Q524" s="149">
        <f>IFERROR(SUMPRODUCT((Price_Catalogue_Indexation!$O$5:$AS$5=Fichier_de_calcul!Q$4)*(Price_Catalogue_Indexation!$O$6:$AS$6=Fichier_de_calcul!$L524)*(Price_Catalogue_Indexation!$O$7:$AS$7=Fichier_de_calcul!$M524)*(Price_Catalogue_Indexation!$A$14:$A$219=Fichier_de_calcul!$O524)*(Price_Catalogue_Indexation!$C$14:$C$219=Fichier_de_calcul!$N524)*(Price_Catalogue_Indexation!$O$14:$AS$219)),0)</f>
        <v>43056.18596</v>
      </c>
      <c r="R524" s="149">
        <f>IFERROR(SUMPRODUCT((Price_Catalogue_Indexation!$O$5:$AS$5=Fichier_de_calcul!R$4)*(Price_Catalogue_Indexation!$O$6:$AS$6=Fichier_de_calcul!$L524)*(Price_Catalogue_Indexation!$O$7:$AS$7=Fichier_de_calcul!$M524)*(Price_Catalogue_Indexation!$A$14:$A$219=Fichier_de_calcul!$O524)*(Price_Catalogue_Indexation!$C$14:$C$219=Fichier_de_calcul!$N524)*(Price_Catalogue_Indexation!$O$14:$AS$219)),0)</f>
        <v>259992.2136</v>
      </c>
      <c r="S524" s="149">
        <f>IFERROR(SUMPRODUCT((Price_Catalogue_Indexation!$O$5:$AS$5=Fichier_de_calcul!S$4)*(Price_Catalogue_Indexation!$O$6:$AS$6=Fichier_de_calcul!$L524)*(Price_Catalogue_Indexation!$O$7:$AS$7=Fichier_de_calcul!$M524)*(Price_Catalogue_Indexation!$A$14:$A$219=Fichier_de_calcul!$O524)*(Price_Catalogue_Indexation!$C$14:$C$219=Fichier_de_calcul!$N524)*(Price_Catalogue_Indexation!$O$14:$AS$219)),0)</f>
        <v>182873.6642</v>
      </c>
      <c r="T524" s="150"/>
      <c r="U524" s="149">
        <f>IF(E524="YES",'Autres_hypothèses'!$E$3,0)</f>
        <v>26225.58067</v>
      </c>
      <c r="V524" s="149">
        <f>IF(J524="YES",'Autres_hypothèses'!$E$4,0)</f>
        <v>75000</v>
      </c>
      <c r="W524" s="149">
        <f>-47*655.957</f>
        <v>-30829.979</v>
      </c>
      <c r="X524" s="151">
        <f>S524*Facture_pour_Orange!$K$142+Fichier_de_calcul!Q524*Facture_pour_Orange!$K$144+Fichier_de_calcul!U524*Facture_pour_Orange!$K$172</f>
        <v>-15685.08997</v>
      </c>
      <c r="Y524" s="152"/>
      <c r="Z524" s="151">
        <f t="shared" si="2"/>
        <v>540632.5755</v>
      </c>
      <c r="AA524" s="149">
        <f t="shared" si="3"/>
        <v>97313.86359</v>
      </c>
      <c r="AB524" s="149">
        <f t="shared" si="4"/>
        <v>637946.4391</v>
      </c>
      <c r="AC524" s="150"/>
      <c r="AD524" s="153"/>
      <c r="AE524" s="154"/>
      <c r="AF524" s="155">
        <v>44074.0</v>
      </c>
      <c r="AG524" s="155">
        <v>44072.0</v>
      </c>
      <c r="AH524" s="162">
        <f t="shared" si="32"/>
        <v>0.06666666667</v>
      </c>
      <c r="AI524" s="155">
        <v>44104.0</v>
      </c>
      <c r="AJ524" s="155">
        <v>44075.0</v>
      </c>
      <c r="AK524" s="187">
        <f t="shared" si="38"/>
        <v>0.9666666667</v>
      </c>
      <c r="AL524" s="155">
        <v>44092.0</v>
      </c>
      <c r="AM524" s="162">
        <f t="shared" si="39"/>
        <v>0.4</v>
      </c>
      <c r="AN524" s="155">
        <v>44104.0</v>
      </c>
      <c r="AO524" s="158"/>
      <c r="AP524" s="158"/>
      <c r="AQ524" s="158"/>
      <c r="AR524" s="152"/>
      <c r="AS524" s="152"/>
      <c r="AT524" s="152"/>
      <c r="AU524" s="152"/>
      <c r="AV524" s="152"/>
      <c r="AW524" s="152"/>
      <c r="AX524" s="152"/>
      <c r="AY524" s="152"/>
      <c r="AZ524" s="152"/>
      <c r="BA524" s="152"/>
      <c r="BB524" s="152"/>
      <c r="BC524" s="152"/>
      <c r="BD524" s="152"/>
      <c r="BE524" s="152"/>
      <c r="BF524" s="152"/>
      <c r="BG524" s="152"/>
      <c r="BH524" s="152"/>
      <c r="BI524" s="152"/>
      <c r="BJ524" s="152"/>
      <c r="BK524" s="152"/>
    </row>
    <row r="525" ht="10.5" customHeight="1">
      <c r="A525" s="144">
        <v>521.0</v>
      </c>
      <c r="B525" s="144" t="s">
        <v>1630</v>
      </c>
      <c r="C525" s="144" t="s">
        <v>1631</v>
      </c>
      <c r="D525" s="145" t="s">
        <v>1632</v>
      </c>
      <c r="E525" s="146" t="s">
        <v>0</v>
      </c>
      <c r="F525" s="147"/>
      <c r="G525" s="149" t="s">
        <v>1374</v>
      </c>
      <c r="H525" s="149" t="s">
        <v>0</v>
      </c>
      <c r="I525" s="149" t="s">
        <v>138</v>
      </c>
      <c r="J525" s="149" t="s">
        <v>0</v>
      </c>
      <c r="K525" s="149" t="s">
        <v>111</v>
      </c>
      <c r="L525" s="149" t="s">
        <v>38</v>
      </c>
      <c r="M525" s="149" t="s">
        <v>42</v>
      </c>
      <c r="N525" s="149">
        <v>4500.0</v>
      </c>
      <c r="O525" s="149" t="s">
        <v>30</v>
      </c>
      <c r="P525" s="150"/>
      <c r="Q525" s="149">
        <f>IFERROR(SUMPRODUCT((Price_Catalogue_Indexation!$O$5:$AS$5=Fichier_de_calcul!Q$4)*(Price_Catalogue_Indexation!$O$6:$AS$6=Fichier_de_calcul!$L525)*(Price_Catalogue_Indexation!$O$7:$AS$7=Fichier_de_calcul!$M525)*(Price_Catalogue_Indexation!$A$14:$A$219=Fichier_de_calcul!$O525)*(Price_Catalogue_Indexation!$C$14:$C$219=Fichier_de_calcul!$N525)*(Price_Catalogue_Indexation!$O$14:$AS$219)),0)</f>
        <v>44216.19419</v>
      </c>
      <c r="R525" s="149">
        <f>IFERROR(SUMPRODUCT((Price_Catalogue_Indexation!$O$5:$AS$5=Fichier_de_calcul!R$4)*(Price_Catalogue_Indexation!$O$6:$AS$6=Fichier_de_calcul!$L525)*(Price_Catalogue_Indexation!$O$7:$AS$7=Fichier_de_calcul!$M525)*(Price_Catalogue_Indexation!$A$14:$A$219=Fichier_de_calcul!$O525)*(Price_Catalogue_Indexation!$C$14:$C$219=Fichier_de_calcul!$N525)*(Price_Catalogue_Indexation!$O$14:$AS$219)),0)</f>
        <v>329456.4107</v>
      </c>
      <c r="S525" s="149">
        <f>IFERROR(SUMPRODUCT((Price_Catalogue_Indexation!$O$5:$AS$5=Fichier_de_calcul!S$4)*(Price_Catalogue_Indexation!$O$6:$AS$6=Fichier_de_calcul!$L525)*(Price_Catalogue_Indexation!$O$7:$AS$7=Fichier_de_calcul!$M525)*(Price_Catalogue_Indexation!$A$14:$A$219=Fichier_de_calcul!$O525)*(Price_Catalogue_Indexation!$C$14:$C$219=Fichier_de_calcul!$N525)*(Price_Catalogue_Indexation!$O$14:$AS$219)),0)</f>
        <v>289605.9786</v>
      </c>
      <c r="T525" s="150"/>
      <c r="U525" s="149">
        <f>IF(E525="YES",'Autres_hypothèses'!$E$3,0)</f>
        <v>26225.58067</v>
      </c>
      <c r="V525" s="149">
        <f>IF(J525="YES",'Autres_hypothèses'!$E$4,0)</f>
        <v>75000</v>
      </c>
      <c r="W525" s="149"/>
      <c r="X525" s="151">
        <f>S525*Facture_pour_Orange!$K$142+Fichier_de_calcul!Q525*Facture_pour_Orange!$K$144+Fichier_de_calcul!U525*Facture_pour_Orange!$K$172</f>
        <v>-16984.41476</v>
      </c>
      <c r="Y525" s="152"/>
      <c r="Z525" s="151">
        <f t="shared" si="2"/>
        <v>747519.7494</v>
      </c>
      <c r="AA525" s="149">
        <f t="shared" si="3"/>
        <v>134553.5549</v>
      </c>
      <c r="AB525" s="149">
        <f t="shared" si="4"/>
        <v>882073.3043</v>
      </c>
      <c r="AC525" s="150"/>
      <c r="AD525" s="153"/>
      <c r="AE525" s="154"/>
      <c r="AF525" s="155">
        <v>44104.0</v>
      </c>
      <c r="AG525" s="155">
        <v>44085.0</v>
      </c>
      <c r="AH525" s="162">
        <f t="shared" si="32"/>
        <v>0.6333333333</v>
      </c>
      <c r="AI525" s="155">
        <v>44104.0</v>
      </c>
      <c r="AJ525" s="155">
        <v>44085.0</v>
      </c>
      <c r="AK525" s="162">
        <f t="shared" si="38"/>
        <v>0.6333333333</v>
      </c>
      <c r="AL525" s="155">
        <v>44132.0</v>
      </c>
      <c r="AM525" s="162">
        <f t="shared" si="39"/>
        <v>0.1</v>
      </c>
      <c r="AN525" s="155">
        <v>44135.0</v>
      </c>
      <c r="AO525" s="158"/>
      <c r="AP525" s="158"/>
      <c r="AQ525" s="158"/>
      <c r="AR525" s="152"/>
      <c r="AS525" s="152"/>
      <c r="AT525" s="152"/>
      <c r="AU525" s="152"/>
      <c r="AV525" s="152"/>
      <c r="AW525" s="152"/>
      <c r="AX525" s="152"/>
      <c r="AY525" s="152"/>
      <c r="AZ525" s="152"/>
      <c r="BA525" s="152"/>
      <c r="BB525" s="152"/>
      <c r="BC525" s="152"/>
      <c r="BD525" s="152"/>
      <c r="BE525" s="152"/>
      <c r="BF525" s="152"/>
      <c r="BG525" s="152"/>
      <c r="BH525" s="152"/>
      <c r="BI525" s="152"/>
      <c r="BJ525" s="152"/>
      <c r="BK525" s="152"/>
    </row>
    <row r="526" ht="10.5" customHeight="1">
      <c r="A526" s="144">
        <v>522.0</v>
      </c>
      <c r="B526" s="144" t="s">
        <v>1633</v>
      </c>
      <c r="C526" s="144" t="s">
        <v>1634</v>
      </c>
      <c r="D526" s="159" t="s">
        <v>1635</v>
      </c>
      <c r="E526" s="146" t="s">
        <v>0</v>
      </c>
      <c r="F526" s="147"/>
      <c r="G526" s="149" t="s">
        <v>1374</v>
      </c>
      <c r="H526" s="149" t="s">
        <v>0</v>
      </c>
      <c r="I526" s="149" t="s">
        <v>138</v>
      </c>
      <c r="J526" s="149" t="s">
        <v>0</v>
      </c>
      <c r="K526" s="149" t="s">
        <v>111</v>
      </c>
      <c r="L526" s="149" t="s">
        <v>38</v>
      </c>
      <c r="M526" s="149" t="s">
        <v>42</v>
      </c>
      <c r="N526" s="149">
        <v>4500.0</v>
      </c>
      <c r="O526" s="149" t="s">
        <v>27</v>
      </c>
      <c r="P526" s="150"/>
      <c r="Q526" s="149">
        <f>IFERROR(SUMPRODUCT((Price_Catalogue_Indexation!$O$5:$AS$5=Fichier_de_calcul!Q$4)*(Price_Catalogue_Indexation!$O$6:$AS$6=Fichier_de_calcul!$L526)*(Price_Catalogue_Indexation!$O$7:$AS$7=Fichier_de_calcul!$M526)*(Price_Catalogue_Indexation!$A$14:$A$219=Fichier_de_calcul!$O526)*(Price_Catalogue_Indexation!$C$14:$C$219=Fichier_de_calcul!$N526)*(Price_Catalogue_Indexation!$O$14:$AS$219)),0)</f>
        <v>43437.93551</v>
      </c>
      <c r="R526" s="149">
        <f>IFERROR(SUMPRODUCT((Price_Catalogue_Indexation!$O$5:$AS$5=Fichier_de_calcul!R$4)*(Price_Catalogue_Indexation!$O$6:$AS$6=Fichier_de_calcul!$L526)*(Price_Catalogue_Indexation!$O$7:$AS$7=Fichier_de_calcul!$M526)*(Price_Catalogue_Indexation!$A$14:$A$219=Fichier_de_calcul!$O526)*(Price_Catalogue_Indexation!$C$14:$C$219=Fichier_de_calcul!$N526)*(Price_Catalogue_Indexation!$O$14:$AS$219)),0)</f>
        <v>329090.0947</v>
      </c>
      <c r="S526" s="149">
        <f>IFERROR(SUMPRODUCT((Price_Catalogue_Indexation!$O$5:$AS$5=Fichier_de_calcul!S$4)*(Price_Catalogue_Indexation!$O$6:$AS$6=Fichier_de_calcul!$L526)*(Price_Catalogue_Indexation!$O$7:$AS$7=Fichier_de_calcul!$M526)*(Price_Catalogue_Indexation!$A$14:$A$219=Fichier_de_calcul!$O526)*(Price_Catalogue_Indexation!$C$14:$C$219=Fichier_de_calcul!$N526)*(Price_Catalogue_Indexation!$O$14:$AS$219)),0)</f>
        <v>219254.7067</v>
      </c>
      <c r="T526" s="150"/>
      <c r="U526" s="149">
        <f>IF(E526="YES",'Autres_hypothèses'!$E$3,0)</f>
        <v>26225.58067</v>
      </c>
      <c r="V526" s="149">
        <f>IF(J526="YES",'Autres_hypothèses'!$E$4,0)</f>
        <v>75000</v>
      </c>
      <c r="W526" s="149"/>
      <c r="X526" s="151">
        <f>S526*Facture_pour_Orange!$K$142+Fichier_de_calcul!Q526*Facture_pour_Orange!$K$144+Fichier_de_calcul!U526*Facture_pour_Orange!$K$172</f>
        <v>-16125.2503</v>
      </c>
      <c r="Y526" s="152"/>
      <c r="Z526" s="151">
        <f t="shared" si="2"/>
        <v>676883.0673</v>
      </c>
      <c r="AA526" s="149">
        <f t="shared" si="3"/>
        <v>121838.9521</v>
      </c>
      <c r="AB526" s="149">
        <f t="shared" si="4"/>
        <v>798722.0194</v>
      </c>
      <c r="AC526" s="150"/>
      <c r="AD526" s="153"/>
      <c r="AE526" s="154"/>
      <c r="AF526" s="155">
        <v>44104.0</v>
      </c>
      <c r="AG526" s="155">
        <v>44099.0</v>
      </c>
      <c r="AH526" s="162">
        <f t="shared" si="32"/>
        <v>0.1666666667</v>
      </c>
      <c r="AI526" s="155">
        <v>44104.0</v>
      </c>
      <c r="AJ526" s="155">
        <v>44099.0</v>
      </c>
      <c r="AK526" s="162">
        <f t="shared" si="38"/>
        <v>0.1666666667</v>
      </c>
      <c r="AL526" s="155">
        <v>44132.0</v>
      </c>
      <c r="AM526" s="162">
        <f t="shared" si="39"/>
        <v>0.1</v>
      </c>
      <c r="AN526" s="155">
        <v>44135.0</v>
      </c>
      <c r="AO526" s="158"/>
      <c r="AP526" s="158"/>
      <c r="AQ526" s="158"/>
      <c r="AR526" s="152"/>
      <c r="AS526" s="152"/>
      <c r="AT526" s="152"/>
      <c r="AU526" s="152"/>
      <c r="AV526" s="152"/>
      <c r="AW526" s="152"/>
      <c r="AX526" s="152"/>
      <c r="AY526" s="152"/>
      <c r="AZ526" s="152"/>
      <c r="BA526" s="152"/>
      <c r="BB526" s="152"/>
      <c r="BC526" s="152"/>
      <c r="BD526" s="152"/>
      <c r="BE526" s="152"/>
      <c r="BF526" s="152"/>
      <c r="BG526" s="152"/>
      <c r="BH526" s="152"/>
      <c r="BI526" s="152"/>
      <c r="BJ526" s="152"/>
      <c r="BK526" s="152"/>
    </row>
    <row r="527" ht="10.5" customHeight="1">
      <c r="A527" s="144">
        <v>523.0</v>
      </c>
      <c r="B527" s="144" t="s">
        <v>1636</v>
      </c>
      <c r="C527" s="144" t="s">
        <v>1637</v>
      </c>
      <c r="D527" s="145" t="s">
        <v>1638</v>
      </c>
      <c r="E527" s="146" t="s">
        <v>0</v>
      </c>
      <c r="F527" s="147"/>
      <c r="G527" s="149" t="s">
        <v>1374</v>
      </c>
      <c r="H527" s="149" t="s">
        <v>0</v>
      </c>
      <c r="I527" s="149" t="s">
        <v>138</v>
      </c>
      <c r="J527" s="149" t="s">
        <v>0</v>
      </c>
      <c r="K527" s="149" t="s">
        <v>111</v>
      </c>
      <c r="L527" s="149" t="s">
        <v>38</v>
      </c>
      <c r="M527" s="149" t="s">
        <v>42</v>
      </c>
      <c r="N527" s="149">
        <v>3500.0</v>
      </c>
      <c r="O527" s="149" t="s">
        <v>30</v>
      </c>
      <c r="P527" s="150"/>
      <c r="Q527" s="149">
        <f>IFERROR(SUMPRODUCT((Price_Catalogue_Indexation!$O$5:$AS$5=Fichier_de_calcul!Q$4)*(Price_Catalogue_Indexation!$O$6:$AS$6=Fichier_de_calcul!$L527)*(Price_Catalogue_Indexation!$O$7:$AS$7=Fichier_de_calcul!$M527)*(Price_Catalogue_Indexation!$A$14:$A$219=Fichier_de_calcul!$O527)*(Price_Catalogue_Indexation!$C$14:$C$219=Fichier_de_calcul!$N527)*(Price_Catalogue_Indexation!$O$14:$AS$219)),0)</f>
        <v>43777.60888</v>
      </c>
      <c r="R527" s="149">
        <f>IFERROR(SUMPRODUCT((Price_Catalogue_Indexation!$O$5:$AS$5=Fichier_de_calcul!R$4)*(Price_Catalogue_Indexation!$O$6:$AS$6=Fichier_de_calcul!$L527)*(Price_Catalogue_Indexation!$O$7:$AS$7=Fichier_de_calcul!$M527)*(Price_Catalogue_Indexation!$A$14:$A$219=Fichier_de_calcul!$O527)*(Price_Catalogue_Indexation!$C$14:$C$219=Fichier_de_calcul!$N527)*(Price_Catalogue_Indexation!$O$14:$AS$219)),0)</f>
        <v>260356.9553</v>
      </c>
      <c r="S527" s="149">
        <f>IFERROR(SUMPRODUCT((Price_Catalogue_Indexation!$O$5:$AS$5=Fichier_de_calcul!S$4)*(Price_Catalogue_Indexation!$O$6:$AS$6=Fichier_de_calcul!$L527)*(Price_Catalogue_Indexation!$O$7:$AS$7=Fichier_de_calcul!$M527)*(Price_Catalogue_Indexation!$A$14:$A$219=Fichier_de_calcul!$O527)*(Price_Catalogue_Indexation!$C$14:$C$219=Fichier_de_calcul!$N527)*(Price_Catalogue_Indexation!$O$14:$AS$219)),0)</f>
        <v>247960.634</v>
      </c>
      <c r="T527" s="150"/>
      <c r="U527" s="149">
        <f>IF(E527="YES",'Autres_hypothèses'!$E$3,0)</f>
        <v>26225.58067</v>
      </c>
      <c r="V527" s="149">
        <f>IF(J527="YES",'Autres_hypothèses'!$E$4,0)</f>
        <v>75000</v>
      </c>
      <c r="W527" s="149"/>
      <c r="X527" s="151">
        <f>S527*Facture_pour_Orange!$K$142+Fichier_de_calcul!Q527*Facture_pour_Orange!$K$144+Fichier_de_calcul!U527*Facture_pour_Orange!$K$172</f>
        <v>-16480.24425</v>
      </c>
      <c r="Y527" s="152"/>
      <c r="Z527" s="151">
        <f t="shared" si="2"/>
        <v>636840.5346</v>
      </c>
      <c r="AA527" s="149">
        <f t="shared" si="3"/>
        <v>114631.2962</v>
      </c>
      <c r="AB527" s="149">
        <f t="shared" si="4"/>
        <v>751471.8308</v>
      </c>
      <c r="AC527" s="150"/>
      <c r="AD527" s="153"/>
      <c r="AE527" s="154"/>
      <c r="AF527" s="155">
        <v>44104.0</v>
      </c>
      <c r="AG527" s="155">
        <v>44085.0</v>
      </c>
      <c r="AH527" s="162">
        <f t="shared" si="32"/>
        <v>0.6333333333</v>
      </c>
      <c r="AI527" s="155">
        <v>44104.0</v>
      </c>
      <c r="AJ527" s="155">
        <v>44085.0</v>
      </c>
      <c r="AK527" s="162">
        <f t="shared" si="38"/>
        <v>0.6333333333</v>
      </c>
      <c r="AL527" s="155">
        <v>44132.0</v>
      </c>
      <c r="AM527" s="162">
        <f t="shared" si="39"/>
        <v>0.1</v>
      </c>
      <c r="AN527" s="155">
        <v>44135.0</v>
      </c>
      <c r="AO527" s="155">
        <v>44385.0</v>
      </c>
      <c r="AP527" s="162">
        <f>(AQ527-AO527)/30</f>
        <v>2.8</v>
      </c>
      <c r="AQ527" s="155">
        <v>44469.0</v>
      </c>
      <c r="AR527" s="152"/>
      <c r="AS527" s="152"/>
      <c r="AT527" s="152"/>
      <c r="AU527" s="152"/>
      <c r="AV527" s="152"/>
      <c r="AW527" s="152"/>
      <c r="AX527" s="152"/>
      <c r="AY527" s="152"/>
      <c r="AZ527" s="152"/>
      <c r="BA527" s="152"/>
      <c r="BB527" s="152"/>
      <c r="BC527" s="152"/>
      <c r="BD527" s="152"/>
      <c r="BE527" s="152"/>
      <c r="BF527" s="152"/>
      <c r="BG527" s="152"/>
      <c r="BH527" s="152"/>
      <c r="BI527" s="152"/>
      <c r="BJ527" s="152"/>
      <c r="BK527" s="152"/>
    </row>
    <row r="528" ht="10.5" customHeight="1">
      <c r="A528" s="144">
        <v>524.0</v>
      </c>
      <c r="B528" s="144" t="s">
        <v>1639</v>
      </c>
      <c r="C528" s="144" t="s">
        <v>1640</v>
      </c>
      <c r="D528" s="145" t="s">
        <v>1641</v>
      </c>
      <c r="E528" s="146" t="s">
        <v>0</v>
      </c>
      <c r="F528" s="147"/>
      <c r="G528" s="149" t="s">
        <v>102</v>
      </c>
      <c r="H528" s="149" t="s">
        <v>0</v>
      </c>
      <c r="I528" s="149" t="s">
        <v>138</v>
      </c>
      <c r="J528" s="149" t="s">
        <v>0</v>
      </c>
      <c r="K528" s="149" t="s">
        <v>111</v>
      </c>
      <c r="L528" s="149" t="s">
        <v>38</v>
      </c>
      <c r="M528" s="149" t="s">
        <v>42</v>
      </c>
      <c r="N528" s="149">
        <v>3500.0</v>
      </c>
      <c r="O528" s="149" t="s">
        <v>25</v>
      </c>
      <c r="P528" s="150"/>
      <c r="Q528" s="149">
        <f>IFERROR(SUMPRODUCT((Price_Catalogue_Indexation!$O$5:$AS$5=Fichier_de_calcul!Q$4)*(Price_Catalogue_Indexation!$O$6:$AS$6=Fichier_de_calcul!$L528)*(Price_Catalogue_Indexation!$O$7:$AS$7=Fichier_de_calcul!$M528)*(Price_Catalogue_Indexation!$A$14:$A$219=Fichier_de_calcul!$O528)*(Price_Catalogue_Indexation!$C$14:$C$219=Fichier_de_calcul!$N528)*(Price_Catalogue_Indexation!$O$14:$AS$219)),0)</f>
        <v>112010.9768</v>
      </c>
      <c r="R528" s="149">
        <f>IFERROR(SUMPRODUCT((Price_Catalogue_Indexation!$O$5:$AS$5=Fichier_de_calcul!R$4)*(Price_Catalogue_Indexation!$O$6:$AS$6=Fichier_de_calcul!$L528)*(Price_Catalogue_Indexation!$O$7:$AS$7=Fichier_de_calcul!$M528)*(Price_Catalogue_Indexation!$A$14:$A$219=Fichier_de_calcul!$O528)*(Price_Catalogue_Indexation!$C$14:$C$219=Fichier_de_calcul!$N528)*(Price_Catalogue_Indexation!$O$14:$AS$219)),0)</f>
        <v>724410.5707</v>
      </c>
      <c r="S528" s="149">
        <f>IFERROR(SUMPRODUCT((Price_Catalogue_Indexation!$O$5:$AS$5=Fichier_de_calcul!S$4)*(Price_Catalogue_Indexation!$O$6:$AS$6=Fichier_de_calcul!$L528)*(Price_Catalogue_Indexation!$O$7:$AS$7=Fichier_de_calcul!$M528)*(Price_Catalogue_Indexation!$A$14:$A$219=Fichier_de_calcul!$O528)*(Price_Catalogue_Indexation!$C$14:$C$219=Fichier_de_calcul!$N528)*(Price_Catalogue_Indexation!$O$14:$AS$219)),0)</f>
        <v>482222.3614</v>
      </c>
      <c r="T528" s="150"/>
      <c r="U528" s="149">
        <f>IF(E528="YES",'Autres_hypothèses'!$E$3,0)</f>
        <v>26225.58067</v>
      </c>
      <c r="V528" s="149">
        <f>IF(J528="YES",'Autres_hypothèses'!$E$4,0)</f>
        <v>75000</v>
      </c>
      <c r="W528" s="149">
        <f>-47*655.957</f>
        <v>-30829.979</v>
      </c>
      <c r="X528" s="151">
        <f>S528*Facture_pour_Orange!$K$142+Fichier_de_calcul!Q528*Facture_pour_Orange!$K$144+Fichier_de_calcul!U528*Facture_pour_Orange!$K$172</f>
        <v>-32469.53511</v>
      </c>
      <c r="Y528" s="152"/>
      <c r="Z528" s="151">
        <f t="shared" si="2"/>
        <v>1356569.975</v>
      </c>
      <c r="AA528" s="149">
        <f t="shared" si="3"/>
        <v>244182.5956</v>
      </c>
      <c r="AB528" s="149">
        <f t="shared" si="4"/>
        <v>1600752.571</v>
      </c>
      <c r="AC528" s="150"/>
      <c r="AD528" s="153"/>
      <c r="AE528" s="154"/>
      <c r="AF528" s="155">
        <v>44135.0</v>
      </c>
      <c r="AG528" s="155">
        <v>44130.0</v>
      </c>
      <c r="AH528" s="162">
        <f t="shared" si="32"/>
        <v>0.1666666667</v>
      </c>
      <c r="AI528" s="155">
        <v>44135.0</v>
      </c>
      <c r="AJ528" s="155">
        <v>44130.0</v>
      </c>
      <c r="AK528" s="162">
        <f t="shared" si="38"/>
        <v>0.1666666667</v>
      </c>
      <c r="AL528" s="155">
        <v>44132.0</v>
      </c>
      <c r="AM528" s="162">
        <f t="shared" si="39"/>
        <v>0.1</v>
      </c>
      <c r="AN528" s="155">
        <v>44135.0</v>
      </c>
      <c r="AO528" s="158"/>
      <c r="AP528" s="158"/>
      <c r="AQ528" s="158"/>
      <c r="AR528" s="152"/>
      <c r="AS528" s="152"/>
      <c r="AT528" s="152"/>
      <c r="AU528" s="152"/>
      <c r="AV528" s="152"/>
      <c r="AW528" s="152"/>
      <c r="AX528" s="152"/>
      <c r="AY528" s="152"/>
      <c r="AZ528" s="152"/>
      <c r="BA528" s="152"/>
      <c r="BB528" s="152"/>
      <c r="BC528" s="152"/>
      <c r="BD528" s="152"/>
      <c r="BE528" s="152"/>
      <c r="BF528" s="152"/>
      <c r="BG528" s="152"/>
      <c r="BH528" s="152"/>
      <c r="BI528" s="152"/>
      <c r="BJ528" s="152"/>
      <c r="BK528" s="152"/>
    </row>
    <row r="529" ht="10.5" customHeight="1">
      <c r="A529" s="144">
        <v>525.0</v>
      </c>
      <c r="B529" s="144" t="s">
        <v>1642</v>
      </c>
      <c r="C529" s="144" t="s">
        <v>1643</v>
      </c>
      <c r="D529" s="163" t="s">
        <v>1644</v>
      </c>
      <c r="E529" s="146" t="s">
        <v>0</v>
      </c>
      <c r="F529" s="147"/>
      <c r="G529" s="149" t="s">
        <v>1374</v>
      </c>
      <c r="H529" s="149" t="s">
        <v>0</v>
      </c>
      <c r="I529" s="149" t="s">
        <v>138</v>
      </c>
      <c r="J529" s="149" t="s">
        <v>0</v>
      </c>
      <c r="K529" s="149" t="s">
        <v>111</v>
      </c>
      <c r="L529" s="149" t="s">
        <v>38</v>
      </c>
      <c r="M529" s="149" t="s">
        <v>42</v>
      </c>
      <c r="N529" s="149">
        <v>6000.0</v>
      </c>
      <c r="O529" s="149" t="s">
        <v>30</v>
      </c>
      <c r="P529" s="150"/>
      <c r="Q529" s="149">
        <f>IFERROR(SUMPRODUCT((Price_Catalogue_Indexation!$O$5:$AS$5=Fichier_de_calcul!Q$4)*(Price_Catalogue_Indexation!$O$6:$AS$6=Fichier_de_calcul!$L529)*(Price_Catalogue_Indexation!$O$7:$AS$7=Fichier_de_calcul!$M529)*(Price_Catalogue_Indexation!$A$14:$A$219=Fichier_de_calcul!$O529)*(Price_Catalogue_Indexation!$C$14:$C$219=Fichier_de_calcul!$N529)*(Price_Catalogue_Indexation!$O$14:$AS$219)),0)</f>
        <v>44346.05464</v>
      </c>
      <c r="R529" s="149">
        <f>IFERROR(SUMPRODUCT((Price_Catalogue_Indexation!$O$5:$AS$5=Fichier_de_calcul!R$4)*(Price_Catalogue_Indexation!$O$6:$AS$6=Fichier_de_calcul!$L529)*(Price_Catalogue_Indexation!$O$7:$AS$7=Fichier_de_calcul!$M529)*(Price_Catalogue_Indexation!$A$14:$A$219=Fichier_de_calcul!$O529)*(Price_Catalogue_Indexation!$C$14:$C$219=Fichier_de_calcul!$N529)*(Price_Catalogue_Indexation!$O$14:$AS$219)),0)</f>
        <v>433184.2689</v>
      </c>
      <c r="S529" s="149">
        <f>IFERROR(SUMPRODUCT((Price_Catalogue_Indexation!$O$5:$AS$5=Fichier_de_calcul!S$4)*(Price_Catalogue_Indexation!$O$6:$AS$6=Fichier_de_calcul!$L529)*(Price_Catalogue_Indexation!$O$7:$AS$7=Fichier_de_calcul!$M529)*(Price_Catalogue_Indexation!$A$14:$A$219=Fichier_de_calcul!$O529)*(Price_Catalogue_Indexation!$C$14:$C$219=Fichier_de_calcul!$N529)*(Price_Catalogue_Indexation!$O$14:$AS$219)),0)</f>
        <v>301393.4857</v>
      </c>
      <c r="T529" s="150"/>
      <c r="U529" s="149">
        <f>IF(E529="YES",'Autres_hypothèses'!$E$3,0)</f>
        <v>26225.58067</v>
      </c>
      <c r="V529" s="149">
        <f>IF(J529="YES",'Autres_hypothèses'!$E$4,0)</f>
        <v>75000</v>
      </c>
      <c r="W529" s="149"/>
      <c r="X529" s="151">
        <f>S529*Facture_pour_Orange!$K$142+Fichier_de_calcul!Q529*Facture_pour_Orange!$K$144+Fichier_de_calcul!U529*Facture_pour_Orange!$K$172</f>
        <v>-17128.26192</v>
      </c>
      <c r="Y529" s="152"/>
      <c r="Z529" s="151">
        <f t="shared" si="2"/>
        <v>863021.128</v>
      </c>
      <c r="AA529" s="149">
        <f t="shared" si="3"/>
        <v>155343.803</v>
      </c>
      <c r="AB529" s="149">
        <f t="shared" si="4"/>
        <v>1018364.931</v>
      </c>
      <c r="AC529" s="150"/>
      <c r="AD529" s="153"/>
      <c r="AE529" s="154"/>
      <c r="AF529" s="155">
        <v>44165.0</v>
      </c>
      <c r="AG529" s="155">
        <v>44137.0</v>
      </c>
      <c r="AH529" s="162">
        <f t="shared" si="32"/>
        <v>0.9333333333</v>
      </c>
      <c r="AI529" s="155">
        <v>44165.0</v>
      </c>
      <c r="AJ529" s="155">
        <v>44137.0</v>
      </c>
      <c r="AK529" s="162">
        <f t="shared" si="38"/>
        <v>0.9333333333</v>
      </c>
      <c r="AL529" s="155">
        <v>44778.0</v>
      </c>
      <c r="AM529" s="162">
        <f t="shared" si="39"/>
        <v>1.866666667</v>
      </c>
      <c r="AN529" s="155">
        <v>44834.0</v>
      </c>
      <c r="AO529" s="158"/>
      <c r="AP529" s="158"/>
      <c r="AQ529" s="158"/>
      <c r="AR529" s="152"/>
      <c r="AS529" s="152"/>
      <c r="AT529" s="152"/>
      <c r="AU529" s="152"/>
      <c r="AV529" s="152"/>
      <c r="AW529" s="152"/>
      <c r="AX529" s="152"/>
      <c r="AY529" s="152"/>
      <c r="AZ529" s="152"/>
      <c r="BA529" s="152"/>
      <c r="BB529" s="152"/>
      <c r="BC529" s="152"/>
      <c r="BD529" s="152"/>
      <c r="BE529" s="152"/>
      <c r="BF529" s="152"/>
      <c r="BG529" s="152"/>
      <c r="BH529" s="152"/>
      <c r="BI529" s="152"/>
      <c r="BJ529" s="152"/>
      <c r="BK529" s="152"/>
    </row>
    <row r="530" ht="10.5" customHeight="1">
      <c r="A530" s="144">
        <v>526.0</v>
      </c>
      <c r="B530" s="144" t="s">
        <v>1645</v>
      </c>
      <c r="C530" s="144" t="s">
        <v>1646</v>
      </c>
      <c r="D530" s="159" t="s">
        <v>1647</v>
      </c>
      <c r="E530" s="146" t="s">
        <v>0</v>
      </c>
      <c r="F530" s="147"/>
      <c r="G530" s="149" t="s">
        <v>1374</v>
      </c>
      <c r="H530" s="149" t="s">
        <v>0</v>
      </c>
      <c r="I530" s="149" t="s">
        <v>138</v>
      </c>
      <c r="J530" s="149" t="s">
        <v>0</v>
      </c>
      <c r="K530" s="149" t="s">
        <v>111</v>
      </c>
      <c r="L530" s="149" t="s">
        <v>38</v>
      </c>
      <c r="M530" s="149" t="s">
        <v>42</v>
      </c>
      <c r="N530" s="149">
        <v>2500.0</v>
      </c>
      <c r="O530" s="149" t="s">
        <v>27</v>
      </c>
      <c r="P530" s="150"/>
      <c r="Q530" s="149">
        <f>IFERROR(SUMPRODUCT((Price_Catalogue_Indexation!$O$5:$AS$5=Fichier_de_calcul!Q$4)*(Price_Catalogue_Indexation!$O$6:$AS$6=Fichier_de_calcul!$L530)*(Price_Catalogue_Indexation!$O$7:$AS$7=Fichier_de_calcul!$M530)*(Price_Catalogue_Indexation!$A$14:$A$219=Fichier_de_calcul!$O530)*(Price_Catalogue_Indexation!$C$14:$C$219=Fichier_de_calcul!$N530)*(Price_Catalogue_Indexation!$O$14:$AS$219)),0)</f>
        <v>42928.13608</v>
      </c>
      <c r="R530" s="149">
        <f>IFERROR(SUMPRODUCT((Price_Catalogue_Indexation!$O$5:$AS$5=Fichier_de_calcul!R$4)*(Price_Catalogue_Indexation!$O$6:$AS$6=Fichier_de_calcul!$L530)*(Price_Catalogue_Indexation!$O$7:$AS$7=Fichier_de_calcul!$M530)*(Price_Catalogue_Indexation!$A$14:$A$219=Fichier_de_calcul!$O530)*(Price_Catalogue_Indexation!$C$14:$C$219=Fichier_de_calcul!$N530)*(Price_Catalogue_Indexation!$O$14:$AS$219)),0)</f>
        <v>190894.3326</v>
      </c>
      <c r="S530" s="149">
        <f>IFERROR(SUMPRODUCT((Price_Catalogue_Indexation!$O$5:$AS$5=Fichier_de_calcul!S$4)*(Price_Catalogue_Indexation!$O$6:$AS$6=Fichier_de_calcul!$L530)*(Price_Catalogue_Indexation!$O$7:$AS$7=Fichier_de_calcul!$M530)*(Price_Catalogue_Indexation!$A$14:$A$219=Fichier_de_calcul!$O530)*(Price_Catalogue_Indexation!$C$14:$C$219=Fichier_de_calcul!$N530)*(Price_Catalogue_Indexation!$O$14:$AS$219)),0)</f>
        <v>173836.6191</v>
      </c>
      <c r="T530" s="150"/>
      <c r="U530" s="149">
        <f>IF(E530="YES",'Autres_hypothèses'!$E$3,0)</f>
        <v>26225.58067</v>
      </c>
      <c r="V530" s="149">
        <f>IF(J530="YES",'Autres_hypothèses'!$E$4,0)</f>
        <v>75000</v>
      </c>
      <c r="W530" s="149"/>
      <c r="X530" s="151">
        <f>S530*Facture_pour_Orange!$K$142+Fichier_de_calcul!Q530*Facture_pour_Orange!$K$144+Fichier_de_calcul!U530*Facture_pour_Orange!$K$172</f>
        <v>-15569.10954</v>
      </c>
      <c r="Y530" s="152"/>
      <c r="Z530" s="151">
        <f t="shared" si="2"/>
        <v>493315.5589</v>
      </c>
      <c r="AA530" s="149">
        <f t="shared" si="3"/>
        <v>88796.8006</v>
      </c>
      <c r="AB530" s="149">
        <f t="shared" si="4"/>
        <v>582112.3595</v>
      </c>
      <c r="AC530" s="150"/>
      <c r="AD530" s="153"/>
      <c r="AE530" s="154"/>
      <c r="AF530" s="155">
        <v>44165.0</v>
      </c>
      <c r="AG530" s="155">
        <v>44152.0</v>
      </c>
      <c r="AH530" s="162">
        <f t="shared" si="32"/>
        <v>0.4333333333</v>
      </c>
      <c r="AI530" s="155">
        <v>44165.0</v>
      </c>
      <c r="AJ530" s="155">
        <v>44152.0</v>
      </c>
      <c r="AK530" s="162">
        <f t="shared" si="38"/>
        <v>0.4333333333</v>
      </c>
      <c r="AL530" s="155">
        <v>44229.0</v>
      </c>
      <c r="AM530" s="162">
        <f t="shared" si="39"/>
        <v>0.8666666667</v>
      </c>
      <c r="AN530" s="155">
        <v>44255.0</v>
      </c>
      <c r="AO530" s="158"/>
      <c r="AP530" s="158"/>
      <c r="AQ530" s="158"/>
      <c r="AR530" s="152"/>
      <c r="AS530" s="152"/>
      <c r="AT530" s="152"/>
      <c r="AU530" s="152"/>
      <c r="AV530" s="152"/>
      <c r="AW530" s="152"/>
      <c r="AX530" s="152"/>
      <c r="AY530" s="152"/>
      <c r="AZ530" s="152"/>
      <c r="BA530" s="152"/>
      <c r="BB530" s="152"/>
      <c r="BC530" s="152"/>
      <c r="BD530" s="152"/>
      <c r="BE530" s="152"/>
      <c r="BF530" s="152"/>
      <c r="BG530" s="152"/>
      <c r="BH530" s="152"/>
      <c r="BI530" s="152"/>
      <c r="BJ530" s="152"/>
      <c r="BK530" s="152"/>
    </row>
    <row r="531" ht="10.5" customHeight="1">
      <c r="A531" s="144">
        <v>527.0</v>
      </c>
      <c r="B531" s="144" t="s">
        <v>1648</v>
      </c>
      <c r="C531" s="144" t="s">
        <v>1649</v>
      </c>
      <c r="D531" s="145" t="s">
        <v>1650</v>
      </c>
      <c r="E531" s="146" t="s">
        <v>0</v>
      </c>
      <c r="F531" s="147"/>
      <c r="G531" s="149" t="s">
        <v>1374</v>
      </c>
      <c r="H531" s="149" t="s">
        <v>0</v>
      </c>
      <c r="I531" s="149" t="s">
        <v>138</v>
      </c>
      <c r="J531" s="149" t="s">
        <v>0</v>
      </c>
      <c r="K531" s="149" t="s">
        <v>111</v>
      </c>
      <c r="L531" s="149" t="s">
        <v>38</v>
      </c>
      <c r="M531" s="149" t="s">
        <v>42</v>
      </c>
      <c r="N531" s="149">
        <v>6000.0</v>
      </c>
      <c r="O531" s="149" t="s">
        <v>30</v>
      </c>
      <c r="P531" s="150"/>
      <c r="Q531" s="149">
        <f>IFERROR(SUMPRODUCT((Price_Catalogue_Indexation!$O$5:$AS$5=Fichier_de_calcul!Q$4)*(Price_Catalogue_Indexation!$O$6:$AS$6=Fichier_de_calcul!$L531)*(Price_Catalogue_Indexation!$O$7:$AS$7=Fichier_de_calcul!$M531)*(Price_Catalogue_Indexation!$A$14:$A$219=Fichier_de_calcul!$O531)*(Price_Catalogue_Indexation!$C$14:$C$219=Fichier_de_calcul!$N531)*(Price_Catalogue_Indexation!$O$14:$AS$219)),0)</f>
        <v>44346.05464</v>
      </c>
      <c r="R531" s="149">
        <f>IFERROR(SUMPRODUCT((Price_Catalogue_Indexation!$O$5:$AS$5=Fichier_de_calcul!R$4)*(Price_Catalogue_Indexation!$O$6:$AS$6=Fichier_de_calcul!$L531)*(Price_Catalogue_Indexation!$O$7:$AS$7=Fichier_de_calcul!$M531)*(Price_Catalogue_Indexation!$A$14:$A$219=Fichier_de_calcul!$O531)*(Price_Catalogue_Indexation!$C$14:$C$219=Fichier_de_calcul!$N531)*(Price_Catalogue_Indexation!$O$14:$AS$219)),0)</f>
        <v>433184.2689</v>
      </c>
      <c r="S531" s="149">
        <f>IFERROR(SUMPRODUCT((Price_Catalogue_Indexation!$O$5:$AS$5=Fichier_de_calcul!S$4)*(Price_Catalogue_Indexation!$O$6:$AS$6=Fichier_de_calcul!$L531)*(Price_Catalogue_Indexation!$O$7:$AS$7=Fichier_de_calcul!$M531)*(Price_Catalogue_Indexation!$A$14:$A$219=Fichier_de_calcul!$O531)*(Price_Catalogue_Indexation!$C$14:$C$219=Fichier_de_calcul!$N531)*(Price_Catalogue_Indexation!$O$14:$AS$219)),0)</f>
        <v>301393.4857</v>
      </c>
      <c r="T531" s="150"/>
      <c r="U531" s="149">
        <f>IF(E531="YES",'Autres_hypothèses'!$E$3,0)</f>
        <v>26225.58067</v>
      </c>
      <c r="V531" s="149">
        <f>IF(J531="YES",'Autres_hypothèses'!$E$4,0)</f>
        <v>75000</v>
      </c>
      <c r="W531" s="149"/>
      <c r="X531" s="151">
        <f>S531*Facture_pour_Orange!$K$142+Fichier_de_calcul!Q531*Facture_pour_Orange!$K$144+Fichier_de_calcul!U531*Facture_pour_Orange!$K$172</f>
        <v>-17128.26192</v>
      </c>
      <c r="Y531" s="152"/>
      <c r="Z531" s="151">
        <f t="shared" si="2"/>
        <v>863021.128</v>
      </c>
      <c r="AA531" s="149">
        <f t="shared" si="3"/>
        <v>155343.803</v>
      </c>
      <c r="AB531" s="149">
        <f t="shared" si="4"/>
        <v>1018364.931</v>
      </c>
      <c r="AC531" s="150"/>
      <c r="AD531" s="153"/>
      <c r="AE531" s="154"/>
      <c r="AF531" s="155">
        <v>44165.0</v>
      </c>
      <c r="AG531" s="155">
        <v>44152.0</v>
      </c>
      <c r="AH531" s="162">
        <f t="shared" si="32"/>
        <v>0.4333333333</v>
      </c>
      <c r="AI531" s="155">
        <v>44165.0</v>
      </c>
      <c r="AJ531" s="155">
        <v>44152.0</v>
      </c>
      <c r="AK531" s="162">
        <f t="shared" si="38"/>
        <v>0.4333333333</v>
      </c>
      <c r="AL531" s="155">
        <v>44176.0</v>
      </c>
      <c r="AM531" s="162">
        <f t="shared" si="39"/>
        <v>0.6666666667</v>
      </c>
      <c r="AN531" s="155">
        <v>44196.0</v>
      </c>
      <c r="AO531" s="158"/>
      <c r="AP531" s="158"/>
      <c r="AQ531" s="158"/>
      <c r="AR531" s="152"/>
      <c r="AS531" s="152"/>
      <c r="AT531" s="152"/>
      <c r="AU531" s="152"/>
      <c r="AV531" s="152"/>
      <c r="AW531" s="152"/>
      <c r="AX531" s="152"/>
      <c r="AY531" s="152"/>
      <c r="AZ531" s="152"/>
      <c r="BA531" s="152"/>
      <c r="BB531" s="152"/>
      <c r="BC531" s="152"/>
      <c r="BD531" s="152"/>
      <c r="BE531" s="152"/>
      <c r="BF531" s="152"/>
      <c r="BG531" s="152"/>
      <c r="BH531" s="152"/>
      <c r="BI531" s="152"/>
      <c r="BJ531" s="152"/>
      <c r="BK531" s="152"/>
    </row>
    <row r="532" ht="10.5" customHeight="1">
      <c r="A532" s="144">
        <v>528.0</v>
      </c>
      <c r="B532" s="144" t="s">
        <v>1651</v>
      </c>
      <c r="C532" s="144" t="s">
        <v>1652</v>
      </c>
      <c r="D532" s="159" t="s">
        <v>1653</v>
      </c>
      <c r="E532" s="146" t="s">
        <v>0</v>
      </c>
      <c r="F532" s="147"/>
      <c r="G532" s="149" t="s">
        <v>1374</v>
      </c>
      <c r="H532" s="149" t="s">
        <v>0</v>
      </c>
      <c r="I532" s="149" t="s">
        <v>138</v>
      </c>
      <c r="J532" s="149" t="s">
        <v>0</v>
      </c>
      <c r="K532" s="149" t="s">
        <v>111</v>
      </c>
      <c r="L532" s="149" t="s">
        <v>38</v>
      </c>
      <c r="M532" s="149" t="s">
        <v>42</v>
      </c>
      <c r="N532" s="149">
        <v>6000.0</v>
      </c>
      <c r="O532" s="149" t="s">
        <v>30</v>
      </c>
      <c r="P532" s="150"/>
      <c r="Q532" s="149">
        <f>IFERROR(SUMPRODUCT((Price_Catalogue_Indexation!$O$5:$AS$5=Fichier_de_calcul!Q$4)*(Price_Catalogue_Indexation!$O$6:$AS$6=Fichier_de_calcul!$L532)*(Price_Catalogue_Indexation!$O$7:$AS$7=Fichier_de_calcul!$M532)*(Price_Catalogue_Indexation!$A$14:$A$219=Fichier_de_calcul!$O532)*(Price_Catalogue_Indexation!$C$14:$C$219=Fichier_de_calcul!$N532)*(Price_Catalogue_Indexation!$O$14:$AS$219)),0)</f>
        <v>44346.05464</v>
      </c>
      <c r="R532" s="149">
        <f>IFERROR(SUMPRODUCT((Price_Catalogue_Indexation!$O$5:$AS$5=Fichier_de_calcul!R$4)*(Price_Catalogue_Indexation!$O$6:$AS$6=Fichier_de_calcul!$L532)*(Price_Catalogue_Indexation!$O$7:$AS$7=Fichier_de_calcul!$M532)*(Price_Catalogue_Indexation!$A$14:$A$219=Fichier_de_calcul!$O532)*(Price_Catalogue_Indexation!$C$14:$C$219=Fichier_de_calcul!$N532)*(Price_Catalogue_Indexation!$O$14:$AS$219)),0)</f>
        <v>433184.2689</v>
      </c>
      <c r="S532" s="149">
        <f>IFERROR(SUMPRODUCT((Price_Catalogue_Indexation!$O$5:$AS$5=Fichier_de_calcul!S$4)*(Price_Catalogue_Indexation!$O$6:$AS$6=Fichier_de_calcul!$L532)*(Price_Catalogue_Indexation!$O$7:$AS$7=Fichier_de_calcul!$M532)*(Price_Catalogue_Indexation!$A$14:$A$219=Fichier_de_calcul!$O532)*(Price_Catalogue_Indexation!$C$14:$C$219=Fichier_de_calcul!$N532)*(Price_Catalogue_Indexation!$O$14:$AS$219)),0)</f>
        <v>301393.4857</v>
      </c>
      <c r="T532" s="150"/>
      <c r="U532" s="149">
        <f>IF(E532="YES",'Autres_hypothèses'!$E$3,0)</f>
        <v>26225.58067</v>
      </c>
      <c r="V532" s="149">
        <f>IF(J532="YES",'Autres_hypothèses'!$E$4,0)</f>
        <v>75000</v>
      </c>
      <c r="W532" s="149"/>
      <c r="X532" s="151">
        <f>S532*Facture_pour_Orange!$K$142+Fichier_de_calcul!Q532*Facture_pour_Orange!$K$144+Fichier_de_calcul!U532*Facture_pour_Orange!$K$172</f>
        <v>-17128.26192</v>
      </c>
      <c r="Y532" s="152"/>
      <c r="Z532" s="151">
        <f t="shared" si="2"/>
        <v>863021.128</v>
      </c>
      <c r="AA532" s="149">
        <f t="shared" si="3"/>
        <v>155343.803</v>
      </c>
      <c r="AB532" s="149">
        <f t="shared" si="4"/>
        <v>1018364.931</v>
      </c>
      <c r="AC532" s="150"/>
      <c r="AD532" s="153"/>
      <c r="AE532" s="154"/>
      <c r="AF532" s="155">
        <v>44165.0</v>
      </c>
      <c r="AG532" s="155">
        <v>44153.0</v>
      </c>
      <c r="AH532" s="162">
        <f t="shared" si="32"/>
        <v>0.4</v>
      </c>
      <c r="AI532" s="155">
        <v>44165.0</v>
      </c>
      <c r="AJ532" s="155">
        <v>44153.0</v>
      </c>
      <c r="AK532" s="162">
        <f t="shared" si="38"/>
        <v>0.4</v>
      </c>
      <c r="AL532" s="155">
        <v>44187.0</v>
      </c>
      <c r="AM532" s="162">
        <f t="shared" si="39"/>
        <v>0.3</v>
      </c>
      <c r="AN532" s="155">
        <v>44196.0</v>
      </c>
      <c r="AO532" s="158"/>
      <c r="AP532" s="158"/>
      <c r="AQ532" s="158"/>
      <c r="AR532" s="152"/>
      <c r="AS532" s="152"/>
      <c r="AT532" s="152"/>
      <c r="AU532" s="152"/>
      <c r="AV532" s="152"/>
      <c r="AW532" s="152"/>
      <c r="AX532" s="152"/>
      <c r="AY532" s="152"/>
      <c r="AZ532" s="152"/>
      <c r="BA532" s="152"/>
      <c r="BB532" s="152"/>
      <c r="BC532" s="152"/>
      <c r="BD532" s="152"/>
      <c r="BE532" s="152"/>
      <c r="BF532" s="152"/>
      <c r="BG532" s="152"/>
      <c r="BH532" s="152"/>
      <c r="BI532" s="152"/>
      <c r="BJ532" s="152"/>
      <c r="BK532" s="152"/>
    </row>
    <row r="533" ht="10.5" customHeight="1">
      <c r="A533" s="144">
        <v>529.0</v>
      </c>
      <c r="B533" s="144" t="s">
        <v>1654</v>
      </c>
      <c r="C533" s="144" t="s">
        <v>1655</v>
      </c>
      <c r="D533" s="159" t="s">
        <v>1656</v>
      </c>
      <c r="E533" s="146" t="s">
        <v>0</v>
      </c>
      <c r="F533" s="147"/>
      <c r="G533" s="149" t="s">
        <v>1374</v>
      </c>
      <c r="H533" s="149" t="s">
        <v>0</v>
      </c>
      <c r="I533" s="149" t="s">
        <v>138</v>
      </c>
      <c r="J533" s="149" t="s">
        <v>0</v>
      </c>
      <c r="K533" s="149" t="s">
        <v>111</v>
      </c>
      <c r="L533" s="149" t="s">
        <v>38</v>
      </c>
      <c r="M533" s="149" t="s">
        <v>42</v>
      </c>
      <c r="N533" s="149">
        <v>6000.0</v>
      </c>
      <c r="O533" s="149" t="s">
        <v>27</v>
      </c>
      <c r="P533" s="150"/>
      <c r="Q533" s="149">
        <f>IFERROR(SUMPRODUCT((Price_Catalogue_Indexation!$O$5:$AS$5=Fichier_de_calcul!Q$4)*(Price_Catalogue_Indexation!$O$6:$AS$6=Fichier_de_calcul!$L533)*(Price_Catalogue_Indexation!$O$7:$AS$7=Fichier_de_calcul!$M533)*(Price_Catalogue_Indexation!$A$14:$A$219=Fichier_de_calcul!$O533)*(Price_Catalogue_Indexation!$C$14:$C$219=Fichier_de_calcul!$N533)*(Price_Catalogue_Indexation!$O$14:$AS$219)),0)</f>
        <v>43567.79597</v>
      </c>
      <c r="R533" s="149">
        <f>IFERROR(SUMPRODUCT((Price_Catalogue_Indexation!$O$5:$AS$5=Fichier_de_calcul!R$4)*(Price_Catalogue_Indexation!$O$6:$AS$6=Fichier_de_calcul!$L533)*(Price_Catalogue_Indexation!$O$7:$AS$7=Fichier_de_calcul!$M533)*(Price_Catalogue_Indexation!$A$14:$A$219=Fichier_de_calcul!$O533)*(Price_Catalogue_Indexation!$C$14:$C$219=Fichier_de_calcul!$N533)*(Price_Catalogue_Indexation!$O$14:$AS$219)),0)</f>
        <v>432736.9163</v>
      </c>
      <c r="S533" s="149">
        <f>IFERROR(SUMPRODUCT((Price_Catalogue_Indexation!$O$5:$AS$5=Fichier_de_calcul!S$4)*(Price_Catalogue_Indexation!$O$6:$AS$6=Fichier_de_calcul!$L533)*(Price_Catalogue_Indexation!$O$7:$AS$7=Fichier_de_calcul!$M533)*(Price_Catalogue_Indexation!$A$14:$A$219=Fichier_de_calcul!$O533)*(Price_Catalogue_Indexation!$C$14:$C$219=Fichier_de_calcul!$N533)*(Price_Catalogue_Indexation!$O$14:$AS$219)),0)</f>
        <v>231043.7356</v>
      </c>
      <c r="T533" s="150"/>
      <c r="U533" s="149">
        <f>IF(E533="YES",'Autres_hypothèses'!$E$3,0)</f>
        <v>26225.58067</v>
      </c>
      <c r="V533" s="149">
        <f>IF(J533="YES",'Autres_hypothèses'!$E$4,0)</f>
        <v>75000</v>
      </c>
      <c r="W533" s="149"/>
      <c r="X533" s="151">
        <f>S533*Facture_pour_Orange!$K$142+Fichier_de_calcul!Q533*Facture_pour_Orange!$K$144+Fichier_de_calcul!U533*Facture_pour_Orange!$K$172</f>
        <v>-16269.11268</v>
      </c>
      <c r="Y533" s="152"/>
      <c r="Z533" s="151">
        <f t="shared" si="2"/>
        <v>792304.9158</v>
      </c>
      <c r="AA533" s="149">
        <f t="shared" si="3"/>
        <v>142614.8848</v>
      </c>
      <c r="AB533" s="149">
        <f t="shared" si="4"/>
        <v>934919.8006</v>
      </c>
      <c r="AC533" s="150"/>
      <c r="AD533" s="153"/>
      <c r="AE533" s="154"/>
      <c r="AF533" s="155">
        <v>44165.0</v>
      </c>
      <c r="AG533" s="155">
        <v>44127.0</v>
      </c>
      <c r="AH533" s="162">
        <f t="shared" si="32"/>
        <v>1.266666667</v>
      </c>
      <c r="AI533" s="155">
        <v>44165.0</v>
      </c>
      <c r="AJ533" s="155">
        <v>44127.0</v>
      </c>
      <c r="AK533" s="162">
        <f t="shared" si="38"/>
        <v>1.266666667</v>
      </c>
      <c r="AL533" s="155">
        <v>44187.0</v>
      </c>
      <c r="AM533" s="162">
        <f t="shared" si="39"/>
        <v>0.3</v>
      </c>
      <c r="AN533" s="155">
        <v>44196.0</v>
      </c>
      <c r="AO533" s="158"/>
      <c r="AP533" s="158"/>
      <c r="AQ533" s="158"/>
      <c r="AR533" s="152"/>
      <c r="AS533" s="152"/>
      <c r="AT533" s="152"/>
      <c r="AU533" s="152"/>
      <c r="AV533" s="152"/>
      <c r="AW533" s="152"/>
      <c r="AX533" s="152"/>
      <c r="AY533" s="152"/>
      <c r="AZ533" s="152"/>
      <c r="BA533" s="152"/>
      <c r="BB533" s="152"/>
      <c r="BC533" s="152"/>
      <c r="BD533" s="152"/>
      <c r="BE533" s="152"/>
      <c r="BF533" s="152"/>
      <c r="BG533" s="152"/>
      <c r="BH533" s="152"/>
      <c r="BI533" s="152"/>
      <c r="BJ533" s="152"/>
      <c r="BK533" s="152"/>
    </row>
    <row r="534" ht="10.5" customHeight="1">
      <c r="A534" s="144">
        <v>530.0</v>
      </c>
      <c r="B534" s="144" t="s">
        <v>1657</v>
      </c>
      <c r="C534" s="144" t="s">
        <v>1658</v>
      </c>
      <c r="D534" s="159" t="s">
        <v>1659</v>
      </c>
      <c r="E534" s="146" t="s">
        <v>0</v>
      </c>
      <c r="F534" s="147"/>
      <c r="G534" s="149" t="s">
        <v>1374</v>
      </c>
      <c r="H534" s="149" t="s">
        <v>0</v>
      </c>
      <c r="I534" s="149" t="s">
        <v>138</v>
      </c>
      <c r="J534" s="149" t="s">
        <v>0</v>
      </c>
      <c r="K534" s="149" t="s">
        <v>111</v>
      </c>
      <c r="L534" s="149" t="s">
        <v>38</v>
      </c>
      <c r="M534" s="149" t="s">
        <v>42</v>
      </c>
      <c r="N534" s="149">
        <v>6000.0</v>
      </c>
      <c r="O534" s="149" t="s">
        <v>27</v>
      </c>
      <c r="P534" s="150"/>
      <c r="Q534" s="149">
        <f>IFERROR(SUMPRODUCT((Price_Catalogue_Indexation!$O$5:$AS$5=Fichier_de_calcul!Q$4)*(Price_Catalogue_Indexation!$O$6:$AS$6=Fichier_de_calcul!$L534)*(Price_Catalogue_Indexation!$O$7:$AS$7=Fichier_de_calcul!$M534)*(Price_Catalogue_Indexation!$A$14:$A$219=Fichier_de_calcul!$O534)*(Price_Catalogue_Indexation!$C$14:$C$219=Fichier_de_calcul!$N534)*(Price_Catalogue_Indexation!$O$14:$AS$219)),0)</f>
        <v>43567.79597</v>
      </c>
      <c r="R534" s="149">
        <f>IFERROR(SUMPRODUCT((Price_Catalogue_Indexation!$O$5:$AS$5=Fichier_de_calcul!R$4)*(Price_Catalogue_Indexation!$O$6:$AS$6=Fichier_de_calcul!$L534)*(Price_Catalogue_Indexation!$O$7:$AS$7=Fichier_de_calcul!$M534)*(Price_Catalogue_Indexation!$A$14:$A$219=Fichier_de_calcul!$O534)*(Price_Catalogue_Indexation!$C$14:$C$219=Fichier_de_calcul!$N534)*(Price_Catalogue_Indexation!$O$14:$AS$219)),0)</f>
        <v>432736.9163</v>
      </c>
      <c r="S534" s="149">
        <f>IFERROR(SUMPRODUCT((Price_Catalogue_Indexation!$O$5:$AS$5=Fichier_de_calcul!S$4)*(Price_Catalogue_Indexation!$O$6:$AS$6=Fichier_de_calcul!$L534)*(Price_Catalogue_Indexation!$O$7:$AS$7=Fichier_de_calcul!$M534)*(Price_Catalogue_Indexation!$A$14:$A$219=Fichier_de_calcul!$O534)*(Price_Catalogue_Indexation!$C$14:$C$219=Fichier_de_calcul!$N534)*(Price_Catalogue_Indexation!$O$14:$AS$219)),0)</f>
        <v>231043.7356</v>
      </c>
      <c r="T534" s="150"/>
      <c r="U534" s="149">
        <f>IF(E534="YES",'Autres_hypothèses'!$E$3,0)</f>
        <v>26225.58067</v>
      </c>
      <c r="V534" s="149">
        <f>IF(J534="YES",'Autres_hypothèses'!$E$4,0)</f>
        <v>75000</v>
      </c>
      <c r="W534" s="149"/>
      <c r="X534" s="151">
        <f>S534*Facture_pour_Orange!$K$142+Fichier_de_calcul!Q534*Facture_pour_Orange!$K$144+Fichier_de_calcul!U534*Facture_pour_Orange!$K$172</f>
        <v>-16269.11268</v>
      </c>
      <c r="Y534" s="152"/>
      <c r="Z534" s="151">
        <f t="shared" si="2"/>
        <v>792304.9158</v>
      </c>
      <c r="AA534" s="149">
        <f t="shared" si="3"/>
        <v>142614.8848</v>
      </c>
      <c r="AB534" s="149">
        <f t="shared" si="4"/>
        <v>934919.8006</v>
      </c>
      <c r="AC534" s="150"/>
      <c r="AD534" s="153"/>
      <c r="AE534" s="154"/>
      <c r="AF534" s="155">
        <v>44165.0</v>
      </c>
      <c r="AG534" s="155">
        <v>44154.0</v>
      </c>
      <c r="AH534" s="162">
        <f t="shared" si="32"/>
        <v>0.3666666667</v>
      </c>
      <c r="AI534" s="155">
        <v>44165.0</v>
      </c>
      <c r="AJ534" s="155">
        <v>44154.0</v>
      </c>
      <c r="AK534" s="162">
        <f t="shared" si="38"/>
        <v>0.3666666667</v>
      </c>
      <c r="AL534" s="155">
        <v>44187.0</v>
      </c>
      <c r="AM534" s="162">
        <f t="shared" si="39"/>
        <v>0.3</v>
      </c>
      <c r="AN534" s="155">
        <v>44196.0</v>
      </c>
      <c r="AO534" s="158"/>
      <c r="AP534" s="158"/>
      <c r="AQ534" s="158"/>
      <c r="AR534" s="152"/>
      <c r="AS534" s="152"/>
      <c r="AT534" s="152"/>
      <c r="AU534" s="152"/>
      <c r="AV534" s="152"/>
      <c r="AW534" s="152"/>
      <c r="AX534" s="152"/>
      <c r="AY534" s="152"/>
      <c r="AZ534" s="152"/>
      <c r="BA534" s="152"/>
      <c r="BB534" s="152"/>
      <c r="BC534" s="152"/>
      <c r="BD534" s="152"/>
      <c r="BE534" s="152"/>
      <c r="BF534" s="152"/>
      <c r="BG534" s="152"/>
      <c r="BH534" s="152"/>
      <c r="BI534" s="152"/>
      <c r="BJ534" s="152"/>
      <c r="BK534" s="152"/>
    </row>
    <row r="535" ht="10.5" customHeight="1">
      <c r="A535" s="144">
        <v>531.0</v>
      </c>
      <c r="B535" s="144" t="s">
        <v>1660</v>
      </c>
      <c r="C535" s="144" t="s">
        <v>1661</v>
      </c>
      <c r="D535" s="159" t="s">
        <v>1662</v>
      </c>
      <c r="E535" s="146" t="s">
        <v>0</v>
      </c>
      <c r="F535" s="147"/>
      <c r="G535" s="149" t="s">
        <v>1374</v>
      </c>
      <c r="H535" s="149" t="s">
        <v>0</v>
      </c>
      <c r="I535" s="149" t="s">
        <v>138</v>
      </c>
      <c r="J535" s="149" t="s">
        <v>0</v>
      </c>
      <c r="K535" s="149" t="s">
        <v>111</v>
      </c>
      <c r="L535" s="149" t="s">
        <v>38</v>
      </c>
      <c r="M535" s="149" t="s">
        <v>42</v>
      </c>
      <c r="N535" s="149">
        <v>6000.0</v>
      </c>
      <c r="O535" s="149" t="s">
        <v>30</v>
      </c>
      <c r="P535" s="150"/>
      <c r="Q535" s="149">
        <f>IFERROR(SUMPRODUCT((Price_Catalogue_Indexation!$O$5:$AS$5=Fichier_de_calcul!Q$4)*(Price_Catalogue_Indexation!$O$6:$AS$6=Fichier_de_calcul!$L535)*(Price_Catalogue_Indexation!$O$7:$AS$7=Fichier_de_calcul!$M535)*(Price_Catalogue_Indexation!$A$14:$A$219=Fichier_de_calcul!$O535)*(Price_Catalogue_Indexation!$C$14:$C$219=Fichier_de_calcul!$N535)*(Price_Catalogue_Indexation!$O$14:$AS$219)),0)</f>
        <v>44346.05464</v>
      </c>
      <c r="R535" s="149">
        <f>IFERROR(SUMPRODUCT((Price_Catalogue_Indexation!$O$5:$AS$5=Fichier_de_calcul!R$4)*(Price_Catalogue_Indexation!$O$6:$AS$6=Fichier_de_calcul!$L535)*(Price_Catalogue_Indexation!$O$7:$AS$7=Fichier_de_calcul!$M535)*(Price_Catalogue_Indexation!$A$14:$A$219=Fichier_de_calcul!$O535)*(Price_Catalogue_Indexation!$C$14:$C$219=Fichier_de_calcul!$N535)*(Price_Catalogue_Indexation!$O$14:$AS$219)),0)</f>
        <v>433184.2689</v>
      </c>
      <c r="S535" s="149">
        <f>IFERROR(SUMPRODUCT((Price_Catalogue_Indexation!$O$5:$AS$5=Fichier_de_calcul!S$4)*(Price_Catalogue_Indexation!$O$6:$AS$6=Fichier_de_calcul!$L535)*(Price_Catalogue_Indexation!$O$7:$AS$7=Fichier_de_calcul!$M535)*(Price_Catalogue_Indexation!$A$14:$A$219=Fichier_de_calcul!$O535)*(Price_Catalogue_Indexation!$C$14:$C$219=Fichier_de_calcul!$N535)*(Price_Catalogue_Indexation!$O$14:$AS$219)),0)</f>
        <v>301393.4857</v>
      </c>
      <c r="T535" s="150"/>
      <c r="U535" s="149">
        <f>IF(E535="YES",'Autres_hypothèses'!$E$3,0)</f>
        <v>26225.58067</v>
      </c>
      <c r="V535" s="149">
        <f>IF(J535="YES",'Autres_hypothèses'!$E$4,0)</f>
        <v>75000</v>
      </c>
      <c r="W535" s="149"/>
      <c r="X535" s="151">
        <f>S535*Facture_pour_Orange!$K$142+Fichier_de_calcul!Q535*Facture_pour_Orange!$K$144+Fichier_de_calcul!U535*Facture_pour_Orange!$K$172</f>
        <v>-17128.26192</v>
      </c>
      <c r="Y535" s="152"/>
      <c r="Z535" s="151">
        <f t="shared" si="2"/>
        <v>863021.128</v>
      </c>
      <c r="AA535" s="149">
        <f t="shared" si="3"/>
        <v>155343.803</v>
      </c>
      <c r="AB535" s="149">
        <f t="shared" si="4"/>
        <v>1018364.931</v>
      </c>
      <c r="AC535" s="150"/>
      <c r="AD535" s="153"/>
      <c r="AE535" s="154"/>
      <c r="AF535" s="155">
        <v>44165.0</v>
      </c>
      <c r="AG535" s="155">
        <v>44165.0</v>
      </c>
      <c r="AH535" s="162">
        <f t="shared" si="32"/>
        <v>0</v>
      </c>
      <c r="AI535" s="155">
        <v>44196.0</v>
      </c>
      <c r="AJ535" s="155">
        <v>44189.0</v>
      </c>
      <c r="AK535" s="162">
        <f t="shared" si="38"/>
        <v>0.2333333333</v>
      </c>
      <c r="AL535" s="155">
        <v>44229.0</v>
      </c>
      <c r="AM535" s="162">
        <f t="shared" si="39"/>
        <v>0.8666666667</v>
      </c>
      <c r="AN535" s="155">
        <v>44255.0</v>
      </c>
      <c r="AO535" s="158"/>
      <c r="AP535" s="158"/>
      <c r="AQ535" s="158"/>
      <c r="AR535" s="152"/>
      <c r="AS535" s="152"/>
      <c r="AT535" s="152"/>
      <c r="AU535" s="152"/>
      <c r="AV535" s="152"/>
      <c r="AW535" s="152"/>
      <c r="AX535" s="152"/>
      <c r="AY535" s="152"/>
      <c r="AZ535" s="152"/>
      <c r="BA535" s="152"/>
      <c r="BB535" s="152"/>
      <c r="BC535" s="152"/>
      <c r="BD535" s="152"/>
      <c r="BE535" s="152"/>
      <c r="BF535" s="152"/>
      <c r="BG535" s="152"/>
      <c r="BH535" s="152"/>
      <c r="BI535" s="152"/>
      <c r="BJ535" s="152"/>
      <c r="BK535" s="152"/>
    </row>
    <row r="536" ht="10.5" customHeight="1">
      <c r="A536" s="144">
        <v>532.0</v>
      </c>
      <c r="B536" s="144" t="s">
        <v>1663</v>
      </c>
      <c r="C536" s="144" t="s">
        <v>1664</v>
      </c>
      <c r="D536" s="163" t="s">
        <v>1665</v>
      </c>
      <c r="E536" s="146" t="s">
        <v>0</v>
      </c>
      <c r="F536" s="147"/>
      <c r="G536" s="149" t="s">
        <v>1374</v>
      </c>
      <c r="H536" s="149" t="s">
        <v>0</v>
      </c>
      <c r="I536" s="149" t="s">
        <v>138</v>
      </c>
      <c r="J536" s="149" t="s">
        <v>0</v>
      </c>
      <c r="K536" s="149" t="s">
        <v>111</v>
      </c>
      <c r="L536" s="149" t="s">
        <v>38</v>
      </c>
      <c r="M536" s="149" t="s">
        <v>42</v>
      </c>
      <c r="N536" s="149">
        <v>6000.0</v>
      </c>
      <c r="O536" s="149" t="s">
        <v>30</v>
      </c>
      <c r="P536" s="150"/>
      <c r="Q536" s="149">
        <f>IFERROR(SUMPRODUCT((Price_Catalogue_Indexation!$O$5:$AS$5=Fichier_de_calcul!Q$4)*(Price_Catalogue_Indexation!$O$6:$AS$6=Fichier_de_calcul!$L536)*(Price_Catalogue_Indexation!$O$7:$AS$7=Fichier_de_calcul!$M536)*(Price_Catalogue_Indexation!$A$14:$A$219=Fichier_de_calcul!$O536)*(Price_Catalogue_Indexation!$C$14:$C$219=Fichier_de_calcul!$N536)*(Price_Catalogue_Indexation!$O$14:$AS$219)),0)</f>
        <v>44346.05464</v>
      </c>
      <c r="R536" s="149">
        <f>IFERROR(SUMPRODUCT((Price_Catalogue_Indexation!$O$5:$AS$5=Fichier_de_calcul!R$4)*(Price_Catalogue_Indexation!$O$6:$AS$6=Fichier_de_calcul!$L536)*(Price_Catalogue_Indexation!$O$7:$AS$7=Fichier_de_calcul!$M536)*(Price_Catalogue_Indexation!$A$14:$A$219=Fichier_de_calcul!$O536)*(Price_Catalogue_Indexation!$C$14:$C$219=Fichier_de_calcul!$N536)*(Price_Catalogue_Indexation!$O$14:$AS$219)),0)</f>
        <v>433184.2689</v>
      </c>
      <c r="S536" s="149">
        <f>IFERROR(SUMPRODUCT((Price_Catalogue_Indexation!$O$5:$AS$5=Fichier_de_calcul!S$4)*(Price_Catalogue_Indexation!$O$6:$AS$6=Fichier_de_calcul!$L536)*(Price_Catalogue_Indexation!$O$7:$AS$7=Fichier_de_calcul!$M536)*(Price_Catalogue_Indexation!$A$14:$A$219=Fichier_de_calcul!$O536)*(Price_Catalogue_Indexation!$C$14:$C$219=Fichier_de_calcul!$N536)*(Price_Catalogue_Indexation!$O$14:$AS$219)),0)</f>
        <v>301393.4857</v>
      </c>
      <c r="T536" s="150"/>
      <c r="U536" s="149">
        <f>IF(E536="YES",'Autres_hypothèses'!$E$3,0)</f>
        <v>26225.58067</v>
      </c>
      <c r="V536" s="149">
        <f>IF(J536="YES",'Autres_hypothèses'!$E$4,0)</f>
        <v>75000</v>
      </c>
      <c r="W536" s="149"/>
      <c r="X536" s="151">
        <f>S536*Facture_pour_Orange!$K$142+Fichier_de_calcul!Q536*Facture_pour_Orange!$K$144+Fichier_de_calcul!U536*Facture_pour_Orange!$K$172</f>
        <v>-17128.26192</v>
      </c>
      <c r="Y536" s="152"/>
      <c r="Z536" s="151">
        <f t="shared" si="2"/>
        <v>863021.128</v>
      </c>
      <c r="AA536" s="149">
        <f t="shared" si="3"/>
        <v>155343.803</v>
      </c>
      <c r="AB536" s="149">
        <f t="shared" si="4"/>
        <v>1018364.931</v>
      </c>
      <c r="AC536" s="150"/>
      <c r="AD536" s="153"/>
      <c r="AE536" s="154"/>
      <c r="AF536" s="155">
        <v>44165.0</v>
      </c>
      <c r="AG536" s="155">
        <v>44165.0</v>
      </c>
      <c r="AH536" s="162">
        <f t="shared" si="32"/>
        <v>0</v>
      </c>
      <c r="AI536" s="155">
        <v>44196.0</v>
      </c>
      <c r="AJ536" s="155">
        <v>44170.0</v>
      </c>
      <c r="AK536" s="162">
        <f t="shared" si="38"/>
        <v>0.8666666667</v>
      </c>
      <c r="AL536" s="155">
        <v>44187.0</v>
      </c>
      <c r="AM536" s="162">
        <f t="shared" si="39"/>
        <v>0.3</v>
      </c>
      <c r="AN536" s="155">
        <v>44196.0</v>
      </c>
      <c r="AO536" s="155">
        <v>44419.0</v>
      </c>
      <c r="AP536" s="162">
        <f>(AQ536-AO536)/30</f>
        <v>0.6666666667</v>
      </c>
      <c r="AQ536" s="155">
        <v>44439.0</v>
      </c>
      <c r="AR536" s="152"/>
      <c r="AS536" s="152"/>
      <c r="AT536" s="152"/>
      <c r="AU536" s="152"/>
      <c r="AV536" s="152"/>
      <c r="AW536" s="152"/>
      <c r="AX536" s="152"/>
      <c r="AY536" s="152"/>
      <c r="AZ536" s="152"/>
      <c r="BA536" s="152"/>
      <c r="BB536" s="152"/>
      <c r="BC536" s="152"/>
      <c r="BD536" s="152"/>
      <c r="BE536" s="152"/>
      <c r="BF536" s="152"/>
      <c r="BG536" s="152"/>
      <c r="BH536" s="152"/>
      <c r="BI536" s="152"/>
      <c r="BJ536" s="152"/>
      <c r="BK536" s="152"/>
    </row>
    <row r="537" ht="10.5" customHeight="1">
      <c r="A537" s="144">
        <v>533.0</v>
      </c>
      <c r="B537" s="144" t="s">
        <v>1666</v>
      </c>
      <c r="C537" s="144" t="s">
        <v>1667</v>
      </c>
      <c r="D537" s="159" t="s">
        <v>1668</v>
      </c>
      <c r="E537" s="146" t="s">
        <v>0</v>
      </c>
      <c r="F537" s="147"/>
      <c r="G537" s="149" t="s">
        <v>1374</v>
      </c>
      <c r="H537" s="149" t="s">
        <v>0</v>
      </c>
      <c r="I537" s="149" t="s">
        <v>138</v>
      </c>
      <c r="J537" s="149" t="s">
        <v>0</v>
      </c>
      <c r="K537" s="149" t="s">
        <v>111</v>
      </c>
      <c r="L537" s="149" t="s">
        <v>38</v>
      </c>
      <c r="M537" s="149" t="s">
        <v>42</v>
      </c>
      <c r="N537" s="149">
        <v>6000.0</v>
      </c>
      <c r="O537" s="149" t="s">
        <v>27</v>
      </c>
      <c r="P537" s="150"/>
      <c r="Q537" s="149">
        <f>IFERROR(SUMPRODUCT((Price_Catalogue_Indexation!$O$5:$AS$5=Fichier_de_calcul!Q$4)*(Price_Catalogue_Indexation!$O$6:$AS$6=Fichier_de_calcul!$L537)*(Price_Catalogue_Indexation!$O$7:$AS$7=Fichier_de_calcul!$M537)*(Price_Catalogue_Indexation!$A$14:$A$219=Fichier_de_calcul!$O537)*(Price_Catalogue_Indexation!$C$14:$C$219=Fichier_de_calcul!$N537)*(Price_Catalogue_Indexation!$O$14:$AS$219)),0)</f>
        <v>43567.79597</v>
      </c>
      <c r="R537" s="149">
        <v>0.0</v>
      </c>
      <c r="S537" s="149">
        <f>IFERROR(SUMPRODUCT((Price_Catalogue_Indexation!$O$5:$AS$5=Fichier_de_calcul!S$4)*(Price_Catalogue_Indexation!$O$6:$AS$6=Fichier_de_calcul!$L537)*(Price_Catalogue_Indexation!$O$7:$AS$7=Fichier_de_calcul!$M537)*(Price_Catalogue_Indexation!$A$14:$A$219=Fichier_de_calcul!$O537)*(Price_Catalogue_Indexation!$C$14:$C$219=Fichier_de_calcul!$N537)*(Price_Catalogue_Indexation!$O$14:$AS$219)),0)</f>
        <v>231043.7356</v>
      </c>
      <c r="T537" s="150"/>
      <c r="U537" s="149">
        <f>IF(E537="YES",'Autres_hypothèses'!$E$3,0)</f>
        <v>26225.58067</v>
      </c>
      <c r="V537" s="149">
        <f>IF(J537="YES",'Autres_hypothèses'!$E$4,0)</f>
        <v>75000</v>
      </c>
      <c r="W537" s="149"/>
      <c r="X537" s="151">
        <f>S537*Facture_pour_Orange!$K$142+Fichier_de_calcul!Q537*Facture_pour_Orange!$K$144+Fichier_de_calcul!U537*Facture_pour_Orange!$K$172</f>
        <v>-16269.11268</v>
      </c>
      <c r="Y537" s="152"/>
      <c r="Z537" s="151">
        <f t="shared" si="2"/>
        <v>359567.9995</v>
      </c>
      <c r="AA537" s="149">
        <f t="shared" si="3"/>
        <v>64722.23991</v>
      </c>
      <c r="AB537" s="149">
        <f t="shared" si="4"/>
        <v>424290.2394</v>
      </c>
      <c r="AC537" s="150"/>
      <c r="AD537" s="164" t="s">
        <v>542</v>
      </c>
      <c r="AE537" s="154"/>
      <c r="AF537" s="155">
        <v>44196.0</v>
      </c>
      <c r="AG537" s="155">
        <v>44169.0</v>
      </c>
      <c r="AH537" s="162">
        <f t="shared" si="32"/>
        <v>0.9</v>
      </c>
      <c r="AI537" s="155">
        <v>44196.0</v>
      </c>
      <c r="AJ537" s="155">
        <v>44169.0</v>
      </c>
      <c r="AK537" s="162">
        <f t="shared" si="38"/>
        <v>0.9</v>
      </c>
      <c r="AL537" s="155">
        <v>44187.0</v>
      </c>
      <c r="AM537" s="162">
        <f t="shared" si="39"/>
        <v>0.3</v>
      </c>
      <c r="AN537" s="155">
        <v>44196.0</v>
      </c>
      <c r="AO537" s="158"/>
      <c r="AP537" s="158"/>
      <c r="AQ537" s="158"/>
      <c r="AR537" s="152"/>
      <c r="AS537" s="152"/>
      <c r="AT537" s="152"/>
      <c r="AU537" s="152"/>
      <c r="AV537" s="152"/>
      <c r="AW537" s="152"/>
      <c r="AX537" s="152"/>
      <c r="AY537" s="152"/>
      <c r="AZ537" s="152"/>
      <c r="BA537" s="152"/>
      <c r="BB537" s="152"/>
      <c r="BC537" s="152"/>
      <c r="BD537" s="152"/>
      <c r="BE537" s="152"/>
      <c r="BF537" s="152"/>
      <c r="BG537" s="152"/>
      <c r="BH537" s="152"/>
      <c r="BI537" s="152"/>
      <c r="BJ537" s="152"/>
      <c r="BK537" s="152"/>
    </row>
    <row r="538" ht="10.5" customHeight="1">
      <c r="A538" s="144">
        <v>534.0</v>
      </c>
      <c r="B538" s="144" t="s">
        <v>1669</v>
      </c>
      <c r="C538" s="144" t="s">
        <v>1670</v>
      </c>
      <c r="D538" s="163" t="s">
        <v>1671</v>
      </c>
      <c r="E538" s="146" t="s">
        <v>0</v>
      </c>
      <c r="F538" s="147"/>
      <c r="G538" s="149" t="s">
        <v>1374</v>
      </c>
      <c r="H538" s="149" t="s">
        <v>0</v>
      </c>
      <c r="I538" s="149" t="s">
        <v>138</v>
      </c>
      <c r="J538" s="161" t="s">
        <v>0</v>
      </c>
      <c r="K538" s="149" t="s">
        <v>111</v>
      </c>
      <c r="L538" s="149" t="s">
        <v>38</v>
      </c>
      <c r="M538" s="149" t="s">
        <v>42</v>
      </c>
      <c r="N538" s="149">
        <v>6000.0</v>
      </c>
      <c r="O538" s="149" t="s">
        <v>30</v>
      </c>
      <c r="P538" s="150"/>
      <c r="Q538" s="149">
        <f>IFERROR(SUMPRODUCT((Price_Catalogue_Indexation!$O$5:$AS$5=Fichier_de_calcul!Q$4)*(Price_Catalogue_Indexation!$O$6:$AS$6=Fichier_de_calcul!$L538)*(Price_Catalogue_Indexation!$O$7:$AS$7=Fichier_de_calcul!$M538)*(Price_Catalogue_Indexation!$A$14:$A$219=Fichier_de_calcul!$O538)*(Price_Catalogue_Indexation!$C$14:$C$219=Fichier_de_calcul!$N538)*(Price_Catalogue_Indexation!$O$14:$AS$219)),0)</f>
        <v>44346.05464</v>
      </c>
      <c r="R538" s="149">
        <f>IFERROR(SUMPRODUCT((Price_Catalogue_Indexation!$O$5:$AS$5=Fichier_de_calcul!R$4)*(Price_Catalogue_Indexation!$O$6:$AS$6=Fichier_de_calcul!$L538)*(Price_Catalogue_Indexation!$O$7:$AS$7=Fichier_de_calcul!$M538)*(Price_Catalogue_Indexation!$A$14:$A$219=Fichier_de_calcul!$O538)*(Price_Catalogue_Indexation!$C$14:$C$219=Fichier_de_calcul!$N538)*(Price_Catalogue_Indexation!$O$14:$AS$219)),0)</f>
        <v>433184.2689</v>
      </c>
      <c r="S538" s="149">
        <f>IFERROR(SUMPRODUCT((Price_Catalogue_Indexation!$O$5:$AS$5=Fichier_de_calcul!S$4)*(Price_Catalogue_Indexation!$O$6:$AS$6=Fichier_de_calcul!$L538)*(Price_Catalogue_Indexation!$O$7:$AS$7=Fichier_de_calcul!$M538)*(Price_Catalogue_Indexation!$A$14:$A$219=Fichier_de_calcul!$O538)*(Price_Catalogue_Indexation!$C$14:$C$219=Fichier_de_calcul!$N538)*(Price_Catalogue_Indexation!$O$14:$AS$219)),0)</f>
        <v>301393.4857</v>
      </c>
      <c r="T538" s="150"/>
      <c r="U538" s="149">
        <f>IF(E538="YES",'Autres_hypothèses'!$E$3,0)</f>
        <v>26225.58067</v>
      </c>
      <c r="V538" s="149">
        <f>IF(J538="YES",'Autres_hypothèses'!$E$4,0)</f>
        <v>75000</v>
      </c>
      <c r="W538" s="149"/>
      <c r="X538" s="151">
        <f>S538*Facture_pour_Orange!$K$142+Fichier_de_calcul!Q538*Facture_pour_Orange!$K$144+Fichier_de_calcul!U538*Facture_pour_Orange!$K$172</f>
        <v>-17128.26192</v>
      </c>
      <c r="Y538" s="152"/>
      <c r="Z538" s="151">
        <f t="shared" si="2"/>
        <v>863021.128</v>
      </c>
      <c r="AA538" s="149">
        <f t="shared" si="3"/>
        <v>155343.803</v>
      </c>
      <c r="AB538" s="149">
        <f t="shared" si="4"/>
        <v>1018364.931</v>
      </c>
      <c r="AC538" s="150"/>
      <c r="AD538" s="153"/>
      <c r="AE538" s="154"/>
      <c r="AF538" s="155">
        <v>44227.0</v>
      </c>
      <c r="AG538" s="155">
        <v>44202.0</v>
      </c>
      <c r="AH538" s="162">
        <f t="shared" si="32"/>
        <v>0.8333333333</v>
      </c>
      <c r="AI538" s="155">
        <v>44227.0</v>
      </c>
      <c r="AJ538" s="155">
        <v>44209.0</v>
      </c>
      <c r="AK538" s="162">
        <f t="shared" si="38"/>
        <v>0.6</v>
      </c>
      <c r="AL538" s="155">
        <v>44229.0</v>
      </c>
      <c r="AM538" s="162">
        <f t="shared" si="39"/>
        <v>0.8666666667</v>
      </c>
      <c r="AN538" s="155">
        <v>44255.0</v>
      </c>
      <c r="AO538" s="155">
        <v>44385.0</v>
      </c>
      <c r="AP538" s="162">
        <f>(AQ538-AO538)/30</f>
        <v>1.8</v>
      </c>
      <c r="AQ538" s="155">
        <v>44439.0</v>
      </c>
      <c r="AR538" s="152"/>
      <c r="AS538" s="152"/>
      <c r="AT538" s="152"/>
      <c r="AU538" s="152"/>
      <c r="AV538" s="152"/>
      <c r="AW538" s="152"/>
      <c r="AX538" s="152"/>
      <c r="AY538" s="152"/>
      <c r="AZ538" s="152"/>
      <c r="BA538" s="152"/>
      <c r="BB538" s="152"/>
      <c r="BC538" s="152"/>
      <c r="BD538" s="152"/>
      <c r="BE538" s="152"/>
      <c r="BF538" s="152"/>
      <c r="BG538" s="152"/>
      <c r="BH538" s="152"/>
      <c r="BI538" s="152"/>
      <c r="BJ538" s="152"/>
      <c r="BK538" s="152"/>
    </row>
    <row r="539" ht="10.5" customHeight="1">
      <c r="A539" s="144">
        <v>535.0</v>
      </c>
      <c r="B539" s="144" t="s">
        <v>1672</v>
      </c>
      <c r="C539" s="144" t="s">
        <v>1673</v>
      </c>
      <c r="D539" s="163" t="s">
        <v>1674</v>
      </c>
      <c r="E539" s="146" t="s">
        <v>0</v>
      </c>
      <c r="F539" s="147"/>
      <c r="G539" s="149" t="s">
        <v>1374</v>
      </c>
      <c r="H539" s="149" t="s">
        <v>0</v>
      </c>
      <c r="I539" s="149" t="s">
        <v>138</v>
      </c>
      <c r="J539" s="149" t="s">
        <v>0</v>
      </c>
      <c r="K539" s="149" t="s">
        <v>111</v>
      </c>
      <c r="L539" s="149" t="s">
        <v>38</v>
      </c>
      <c r="M539" s="149" t="s">
        <v>42</v>
      </c>
      <c r="N539" s="149">
        <v>6000.0</v>
      </c>
      <c r="O539" s="149" t="s">
        <v>30</v>
      </c>
      <c r="P539" s="150"/>
      <c r="Q539" s="149">
        <f>IFERROR(SUMPRODUCT((Price_Catalogue_Indexation!$O$5:$AS$5=Fichier_de_calcul!Q$4)*(Price_Catalogue_Indexation!$O$6:$AS$6=Fichier_de_calcul!$L539)*(Price_Catalogue_Indexation!$O$7:$AS$7=Fichier_de_calcul!$M539)*(Price_Catalogue_Indexation!$A$14:$A$219=Fichier_de_calcul!$O539)*(Price_Catalogue_Indexation!$C$14:$C$219=Fichier_de_calcul!$N539)*(Price_Catalogue_Indexation!$O$14:$AS$219)),0)</f>
        <v>44346.05464</v>
      </c>
      <c r="R539" s="149">
        <f>IFERROR(SUMPRODUCT((Price_Catalogue_Indexation!$O$5:$AS$5=Fichier_de_calcul!R$4)*(Price_Catalogue_Indexation!$O$6:$AS$6=Fichier_de_calcul!$L539)*(Price_Catalogue_Indexation!$O$7:$AS$7=Fichier_de_calcul!$M539)*(Price_Catalogue_Indexation!$A$14:$A$219=Fichier_de_calcul!$O539)*(Price_Catalogue_Indexation!$C$14:$C$219=Fichier_de_calcul!$N539)*(Price_Catalogue_Indexation!$O$14:$AS$219)),0)</f>
        <v>433184.2689</v>
      </c>
      <c r="S539" s="149">
        <f>IFERROR(SUMPRODUCT((Price_Catalogue_Indexation!$O$5:$AS$5=Fichier_de_calcul!S$4)*(Price_Catalogue_Indexation!$O$6:$AS$6=Fichier_de_calcul!$L539)*(Price_Catalogue_Indexation!$O$7:$AS$7=Fichier_de_calcul!$M539)*(Price_Catalogue_Indexation!$A$14:$A$219=Fichier_de_calcul!$O539)*(Price_Catalogue_Indexation!$C$14:$C$219=Fichier_de_calcul!$N539)*(Price_Catalogue_Indexation!$O$14:$AS$219)),0)</f>
        <v>301393.4857</v>
      </c>
      <c r="T539" s="150"/>
      <c r="U539" s="149">
        <f>IF(E539="YES",'Autres_hypothèses'!$E$3,0)</f>
        <v>26225.58067</v>
      </c>
      <c r="V539" s="149">
        <f>IF(J539="YES",'Autres_hypothèses'!$E$4,0)</f>
        <v>75000</v>
      </c>
      <c r="W539" s="149"/>
      <c r="X539" s="151">
        <f>S539*Facture_pour_Orange!$K$142+Fichier_de_calcul!Q539*Facture_pour_Orange!$K$144+Fichier_de_calcul!U539*Facture_pour_Orange!$K$172</f>
        <v>-17128.26192</v>
      </c>
      <c r="Y539" s="152"/>
      <c r="Z539" s="151">
        <f t="shared" si="2"/>
        <v>863021.128</v>
      </c>
      <c r="AA539" s="149">
        <f t="shared" si="3"/>
        <v>155343.803</v>
      </c>
      <c r="AB539" s="149">
        <f t="shared" si="4"/>
        <v>1018364.931</v>
      </c>
      <c r="AC539" s="150"/>
      <c r="AD539" s="153"/>
      <c r="AE539" s="154"/>
      <c r="AF539" s="155">
        <v>44227.0</v>
      </c>
      <c r="AG539" s="155">
        <v>44202.0</v>
      </c>
      <c r="AH539" s="162">
        <f t="shared" si="32"/>
        <v>0.8333333333</v>
      </c>
      <c r="AI539" s="155">
        <v>44316.0</v>
      </c>
      <c r="AJ539" s="155">
        <v>44299.0</v>
      </c>
      <c r="AK539" s="162">
        <f t="shared" si="38"/>
        <v>0.5666666667</v>
      </c>
      <c r="AL539" s="155">
        <v>44351.0</v>
      </c>
      <c r="AM539" s="162">
        <f t="shared" si="39"/>
        <v>0.8666666667</v>
      </c>
      <c r="AN539" s="155">
        <v>44377.0</v>
      </c>
      <c r="AO539" s="158"/>
      <c r="AP539" s="158"/>
      <c r="AQ539" s="158"/>
      <c r="AR539" s="152"/>
      <c r="AS539" s="152"/>
      <c r="AT539" s="152"/>
      <c r="AU539" s="152"/>
      <c r="AV539" s="152"/>
      <c r="AW539" s="152"/>
      <c r="AX539" s="152"/>
      <c r="AY539" s="152"/>
      <c r="AZ539" s="152"/>
      <c r="BA539" s="152"/>
      <c r="BB539" s="152"/>
      <c r="BC539" s="152"/>
      <c r="BD539" s="152"/>
      <c r="BE539" s="152"/>
      <c r="BF539" s="152"/>
      <c r="BG539" s="152"/>
      <c r="BH539" s="152"/>
      <c r="BI539" s="152"/>
      <c r="BJ539" s="152"/>
      <c r="BK539" s="152"/>
    </row>
    <row r="540" ht="10.5" customHeight="1">
      <c r="A540" s="144">
        <v>536.0</v>
      </c>
      <c r="B540" s="144" t="s">
        <v>1675</v>
      </c>
      <c r="C540" s="144" t="s">
        <v>1676</v>
      </c>
      <c r="D540" s="163" t="s">
        <v>1677</v>
      </c>
      <c r="E540" s="146" t="s">
        <v>0</v>
      </c>
      <c r="F540" s="147"/>
      <c r="G540" s="149" t="s">
        <v>1374</v>
      </c>
      <c r="H540" s="149" t="s">
        <v>0</v>
      </c>
      <c r="I540" s="149" t="s">
        <v>138</v>
      </c>
      <c r="J540" s="161" t="s">
        <v>0</v>
      </c>
      <c r="K540" s="149" t="s">
        <v>111</v>
      </c>
      <c r="L540" s="149" t="s">
        <v>38</v>
      </c>
      <c r="M540" s="149" t="s">
        <v>42</v>
      </c>
      <c r="N540" s="149">
        <v>6000.0</v>
      </c>
      <c r="O540" s="149" t="s">
        <v>30</v>
      </c>
      <c r="P540" s="150"/>
      <c r="Q540" s="149">
        <f>IFERROR(SUMPRODUCT((Price_Catalogue_Indexation!$O$5:$AS$5=Fichier_de_calcul!Q$4)*(Price_Catalogue_Indexation!$O$6:$AS$6=Fichier_de_calcul!$L540)*(Price_Catalogue_Indexation!$O$7:$AS$7=Fichier_de_calcul!$M540)*(Price_Catalogue_Indexation!$A$14:$A$219=Fichier_de_calcul!$O540)*(Price_Catalogue_Indexation!$C$14:$C$219=Fichier_de_calcul!$N540)*(Price_Catalogue_Indexation!$O$14:$AS$219)),0)</f>
        <v>44346.05464</v>
      </c>
      <c r="R540" s="149">
        <f>IFERROR(SUMPRODUCT((Price_Catalogue_Indexation!$O$5:$AS$5=Fichier_de_calcul!R$4)*(Price_Catalogue_Indexation!$O$6:$AS$6=Fichier_de_calcul!$L540)*(Price_Catalogue_Indexation!$O$7:$AS$7=Fichier_de_calcul!$M540)*(Price_Catalogue_Indexation!$A$14:$A$219=Fichier_de_calcul!$O540)*(Price_Catalogue_Indexation!$C$14:$C$219=Fichier_de_calcul!$N540)*(Price_Catalogue_Indexation!$O$14:$AS$219)),0)</f>
        <v>433184.2689</v>
      </c>
      <c r="S540" s="149">
        <f>IFERROR(SUMPRODUCT((Price_Catalogue_Indexation!$O$5:$AS$5=Fichier_de_calcul!S$4)*(Price_Catalogue_Indexation!$O$6:$AS$6=Fichier_de_calcul!$L540)*(Price_Catalogue_Indexation!$O$7:$AS$7=Fichier_de_calcul!$M540)*(Price_Catalogue_Indexation!$A$14:$A$219=Fichier_de_calcul!$O540)*(Price_Catalogue_Indexation!$C$14:$C$219=Fichier_de_calcul!$N540)*(Price_Catalogue_Indexation!$O$14:$AS$219)),0)</f>
        <v>301393.4857</v>
      </c>
      <c r="T540" s="150"/>
      <c r="U540" s="149">
        <f>IF(E540="YES",'Autres_hypothèses'!$E$3,0)</f>
        <v>26225.58067</v>
      </c>
      <c r="V540" s="149">
        <f>IF(J540="YES",'Autres_hypothèses'!$E$4,0)</f>
        <v>75000</v>
      </c>
      <c r="W540" s="149"/>
      <c r="X540" s="151">
        <f>S540*Facture_pour_Orange!$K$142+Fichier_de_calcul!Q540*Facture_pour_Orange!$K$144+Fichier_de_calcul!U540*Facture_pour_Orange!$K$172</f>
        <v>-17128.26192</v>
      </c>
      <c r="Y540" s="152"/>
      <c r="Z540" s="151">
        <f t="shared" si="2"/>
        <v>863021.128</v>
      </c>
      <c r="AA540" s="149">
        <f t="shared" si="3"/>
        <v>155343.803</v>
      </c>
      <c r="AB540" s="149">
        <f t="shared" si="4"/>
        <v>1018364.931</v>
      </c>
      <c r="AC540" s="150"/>
      <c r="AD540" s="153"/>
      <c r="AE540" s="154"/>
      <c r="AF540" s="155">
        <v>44227.0</v>
      </c>
      <c r="AG540" s="155">
        <v>44202.0</v>
      </c>
      <c r="AH540" s="162">
        <f t="shared" si="32"/>
        <v>0.8333333333</v>
      </c>
      <c r="AI540" s="155">
        <v>44227.0</v>
      </c>
      <c r="AJ540" s="155">
        <v>44210.0</v>
      </c>
      <c r="AK540" s="162">
        <f t="shared" si="38"/>
        <v>0.5666666667</v>
      </c>
      <c r="AL540" s="155">
        <v>44229.0</v>
      </c>
      <c r="AM540" s="162">
        <f t="shared" si="39"/>
        <v>0.8666666667</v>
      </c>
      <c r="AN540" s="155">
        <v>44255.0</v>
      </c>
      <c r="AO540" s="155">
        <v>44426.0</v>
      </c>
      <c r="AP540" s="162">
        <f>(AQ540-AO540)/30</f>
        <v>0.4333333333</v>
      </c>
      <c r="AQ540" s="155">
        <v>44439.0</v>
      </c>
      <c r="AR540" s="152"/>
      <c r="AS540" s="152"/>
      <c r="AT540" s="152"/>
      <c r="AU540" s="152"/>
      <c r="AV540" s="152"/>
      <c r="AW540" s="152"/>
      <c r="AX540" s="152"/>
      <c r="AY540" s="152"/>
      <c r="AZ540" s="152"/>
      <c r="BA540" s="152"/>
      <c r="BB540" s="152"/>
      <c r="BC540" s="152"/>
      <c r="BD540" s="152"/>
      <c r="BE540" s="152"/>
      <c r="BF540" s="152"/>
      <c r="BG540" s="152"/>
      <c r="BH540" s="152"/>
      <c r="BI540" s="152"/>
      <c r="BJ540" s="152"/>
      <c r="BK540" s="152"/>
    </row>
    <row r="541" ht="10.5" customHeight="1">
      <c r="A541" s="144">
        <v>537.0</v>
      </c>
      <c r="B541" s="144" t="s">
        <v>1678</v>
      </c>
      <c r="C541" s="144" t="s">
        <v>1679</v>
      </c>
      <c r="D541" s="159" t="s">
        <v>1680</v>
      </c>
      <c r="E541" s="146" t="s">
        <v>0</v>
      </c>
      <c r="F541" s="147"/>
      <c r="G541" s="149" t="s">
        <v>1374</v>
      </c>
      <c r="H541" s="149" t="s">
        <v>0</v>
      </c>
      <c r="I541" s="149" t="s">
        <v>138</v>
      </c>
      <c r="J541" s="161" t="s">
        <v>0</v>
      </c>
      <c r="K541" s="149" t="s">
        <v>111</v>
      </c>
      <c r="L541" s="149" t="s">
        <v>38</v>
      </c>
      <c r="M541" s="149" t="s">
        <v>42</v>
      </c>
      <c r="N541" s="149">
        <v>6000.0</v>
      </c>
      <c r="O541" s="149" t="s">
        <v>30</v>
      </c>
      <c r="P541" s="150"/>
      <c r="Q541" s="149">
        <f>IFERROR(SUMPRODUCT((Price_Catalogue_Indexation!$O$5:$AS$5=Fichier_de_calcul!Q$4)*(Price_Catalogue_Indexation!$O$6:$AS$6=Fichier_de_calcul!$L541)*(Price_Catalogue_Indexation!$O$7:$AS$7=Fichier_de_calcul!$M541)*(Price_Catalogue_Indexation!$A$14:$A$219=Fichier_de_calcul!$O541)*(Price_Catalogue_Indexation!$C$14:$C$219=Fichier_de_calcul!$N541)*(Price_Catalogue_Indexation!$O$14:$AS$219)),0)</f>
        <v>44346.05464</v>
      </c>
      <c r="R541" s="149">
        <f>IFERROR(SUMPRODUCT((Price_Catalogue_Indexation!$O$5:$AS$5=Fichier_de_calcul!R$4)*(Price_Catalogue_Indexation!$O$6:$AS$6=Fichier_de_calcul!$L541)*(Price_Catalogue_Indexation!$O$7:$AS$7=Fichier_de_calcul!$M541)*(Price_Catalogue_Indexation!$A$14:$A$219=Fichier_de_calcul!$O541)*(Price_Catalogue_Indexation!$C$14:$C$219=Fichier_de_calcul!$N541)*(Price_Catalogue_Indexation!$O$14:$AS$219)),0)</f>
        <v>433184.2689</v>
      </c>
      <c r="S541" s="149">
        <f>IFERROR(SUMPRODUCT((Price_Catalogue_Indexation!$O$5:$AS$5=Fichier_de_calcul!S$4)*(Price_Catalogue_Indexation!$O$6:$AS$6=Fichier_de_calcul!$L541)*(Price_Catalogue_Indexation!$O$7:$AS$7=Fichier_de_calcul!$M541)*(Price_Catalogue_Indexation!$A$14:$A$219=Fichier_de_calcul!$O541)*(Price_Catalogue_Indexation!$C$14:$C$219=Fichier_de_calcul!$N541)*(Price_Catalogue_Indexation!$O$14:$AS$219)),0)</f>
        <v>301393.4857</v>
      </c>
      <c r="T541" s="150"/>
      <c r="U541" s="149">
        <f>IF(E541="YES",'Autres_hypothèses'!$E$3,0)</f>
        <v>26225.58067</v>
      </c>
      <c r="V541" s="149">
        <f>IF(J541="YES",'Autres_hypothèses'!$E$4,0)</f>
        <v>75000</v>
      </c>
      <c r="W541" s="149"/>
      <c r="X541" s="151">
        <f>S541*Facture_pour_Orange!$K$142+Fichier_de_calcul!Q541*Facture_pour_Orange!$K$144+Fichier_de_calcul!U541*Facture_pour_Orange!$K$172</f>
        <v>-17128.26192</v>
      </c>
      <c r="Y541" s="152"/>
      <c r="Z541" s="151">
        <f t="shared" si="2"/>
        <v>863021.128</v>
      </c>
      <c r="AA541" s="149">
        <f t="shared" si="3"/>
        <v>155343.803</v>
      </c>
      <c r="AB541" s="149">
        <f t="shared" si="4"/>
        <v>1018364.931</v>
      </c>
      <c r="AC541" s="150"/>
      <c r="AD541" s="153"/>
      <c r="AE541" s="154"/>
      <c r="AF541" s="155">
        <v>44227.0</v>
      </c>
      <c r="AG541" s="155">
        <v>44202.0</v>
      </c>
      <c r="AH541" s="162">
        <f t="shared" si="32"/>
        <v>0.8333333333</v>
      </c>
      <c r="AI541" s="155">
        <v>44227.0</v>
      </c>
      <c r="AJ541" s="155">
        <v>44210.0</v>
      </c>
      <c r="AK541" s="162">
        <f t="shared" si="38"/>
        <v>0.5666666667</v>
      </c>
      <c r="AL541" s="155">
        <v>44229.0</v>
      </c>
      <c r="AM541" s="162">
        <f t="shared" si="39"/>
        <v>0.8666666667</v>
      </c>
      <c r="AN541" s="155">
        <v>44255.0</v>
      </c>
      <c r="AO541" s="158"/>
      <c r="AP541" s="158"/>
      <c r="AQ541" s="158"/>
      <c r="AR541" s="152"/>
      <c r="AS541" s="152"/>
      <c r="AT541" s="152"/>
      <c r="AU541" s="152"/>
      <c r="AV541" s="152"/>
      <c r="AW541" s="152"/>
      <c r="AX541" s="152"/>
      <c r="AY541" s="152"/>
      <c r="AZ541" s="152"/>
      <c r="BA541" s="152"/>
      <c r="BB541" s="152"/>
      <c r="BC541" s="152"/>
      <c r="BD541" s="152"/>
      <c r="BE541" s="152"/>
      <c r="BF541" s="152"/>
      <c r="BG541" s="152"/>
      <c r="BH541" s="152"/>
      <c r="BI541" s="152"/>
      <c r="BJ541" s="152"/>
      <c r="BK541" s="152"/>
    </row>
    <row r="542" ht="10.5" customHeight="1">
      <c r="A542" s="144">
        <v>538.0</v>
      </c>
      <c r="B542" s="144" t="s">
        <v>1681</v>
      </c>
      <c r="C542" s="144" t="s">
        <v>1682</v>
      </c>
      <c r="D542" s="163" t="s">
        <v>1683</v>
      </c>
      <c r="E542" s="146" t="s">
        <v>0</v>
      </c>
      <c r="F542" s="147"/>
      <c r="G542" s="149" t="s">
        <v>1374</v>
      </c>
      <c r="H542" s="149" t="s">
        <v>0</v>
      </c>
      <c r="I542" s="149" t="s">
        <v>138</v>
      </c>
      <c r="J542" s="161" t="s">
        <v>0</v>
      </c>
      <c r="K542" s="149" t="s">
        <v>111</v>
      </c>
      <c r="L542" s="149" t="s">
        <v>38</v>
      </c>
      <c r="M542" s="149" t="s">
        <v>42</v>
      </c>
      <c r="N542" s="149">
        <v>6000.0</v>
      </c>
      <c r="O542" s="149" t="s">
        <v>30</v>
      </c>
      <c r="P542" s="150"/>
      <c r="Q542" s="149">
        <f>IFERROR(SUMPRODUCT((Price_Catalogue_Indexation!$O$5:$AS$5=Fichier_de_calcul!Q$4)*(Price_Catalogue_Indexation!$O$6:$AS$6=Fichier_de_calcul!$L542)*(Price_Catalogue_Indexation!$O$7:$AS$7=Fichier_de_calcul!$M542)*(Price_Catalogue_Indexation!$A$14:$A$219=Fichier_de_calcul!$O542)*(Price_Catalogue_Indexation!$C$14:$C$219=Fichier_de_calcul!$N542)*(Price_Catalogue_Indexation!$O$14:$AS$219)),0)</f>
        <v>44346.05464</v>
      </c>
      <c r="R542" s="149">
        <f>IFERROR(SUMPRODUCT((Price_Catalogue_Indexation!$O$5:$AS$5=Fichier_de_calcul!R$4)*(Price_Catalogue_Indexation!$O$6:$AS$6=Fichier_de_calcul!$L542)*(Price_Catalogue_Indexation!$O$7:$AS$7=Fichier_de_calcul!$M542)*(Price_Catalogue_Indexation!$A$14:$A$219=Fichier_de_calcul!$O542)*(Price_Catalogue_Indexation!$C$14:$C$219=Fichier_de_calcul!$N542)*(Price_Catalogue_Indexation!$O$14:$AS$219)),0)</f>
        <v>433184.2689</v>
      </c>
      <c r="S542" s="149">
        <f>IFERROR(SUMPRODUCT((Price_Catalogue_Indexation!$O$5:$AS$5=Fichier_de_calcul!S$4)*(Price_Catalogue_Indexation!$O$6:$AS$6=Fichier_de_calcul!$L542)*(Price_Catalogue_Indexation!$O$7:$AS$7=Fichier_de_calcul!$M542)*(Price_Catalogue_Indexation!$A$14:$A$219=Fichier_de_calcul!$O542)*(Price_Catalogue_Indexation!$C$14:$C$219=Fichier_de_calcul!$N542)*(Price_Catalogue_Indexation!$O$14:$AS$219)),0)</f>
        <v>301393.4857</v>
      </c>
      <c r="T542" s="150"/>
      <c r="U542" s="149">
        <f>IF(E542="YES",'Autres_hypothèses'!$E$3,0)</f>
        <v>26225.58067</v>
      </c>
      <c r="V542" s="149">
        <f>IF(J542="YES",'Autres_hypothèses'!$E$4,0)</f>
        <v>75000</v>
      </c>
      <c r="W542" s="149"/>
      <c r="X542" s="151">
        <f>S542*Facture_pour_Orange!$K$142+Fichier_de_calcul!Q542*Facture_pour_Orange!$K$144+Fichier_de_calcul!U542*Facture_pour_Orange!$K$172</f>
        <v>-17128.26192</v>
      </c>
      <c r="Y542" s="152"/>
      <c r="Z542" s="151">
        <f t="shared" si="2"/>
        <v>863021.128</v>
      </c>
      <c r="AA542" s="149">
        <f t="shared" si="3"/>
        <v>155343.803</v>
      </c>
      <c r="AB542" s="149">
        <f t="shared" si="4"/>
        <v>1018364.931</v>
      </c>
      <c r="AC542" s="150"/>
      <c r="AD542" s="153"/>
      <c r="AE542" s="154"/>
      <c r="AF542" s="155">
        <v>44227.0</v>
      </c>
      <c r="AG542" s="155">
        <v>44202.0</v>
      </c>
      <c r="AH542" s="162">
        <f t="shared" si="32"/>
        <v>0.8333333333</v>
      </c>
      <c r="AI542" s="155">
        <v>44227.0</v>
      </c>
      <c r="AJ542" s="155">
        <v>44209.0</v>
      </c>
      <c r="AK542" s="162">
        <f t="shared" si="38"/>
        <v>0.6</v>
      </c>
      <c r="AL542" s="155">
        <v>44229.0</v>
      </c>
      <c r="AM542" s="162">
        <f t="shared" si="39"/>
        <v>0.8666666667</v>
      </c>
      <c r="AN542" s="155">
        <v>44255.0</v>
      </c>
      <c r="AO542" s="158"/>
      <c r="AP542" s="158"/>
      <c r="AQ542" s="158"/>
      <c r="AR542" s="152"/>
      <c r="AS542" s="152"/>
      <c r="AT542" s="152"/>
      <c r="AU542" s="152"/>
      <c r="AV542" s="152"/>
      <c r="AW542" s="152"/>
      <c r="AX542" s="152"/>
      <c r="AY542" s="152"/>
      <c r="AZ542" s="152"/>
      <c r="BA542" s="152"/>
      <c r="BB542" s="152"/>
      <c r="BC542" s="152"/>
      <c r="BD542" s="152"/>
      <c r="BE542" s="152"/>
      <c r="BF542" s="152"/>
      <c r="BG542" s="152"/>
      <c r="BH542" s="152"/>
      <c r="BI542" s="152"/>
      <c r="BJ542" s="152"/>
      <c r="BK542" s="152"/>
    </row>
    <row r="543" ht="10.5" customHeight="1">
      <c r="A543" s="144">
        <v>539.0</v>
      </c>
      <c r="B543" s="144" t="s">
        <v>1684</v>
      </c>
      <c r="C543" s="144" t="s">
        <v>1685</v>
      </c>
      <c r="D543" s="159" t="s">
        <v>1686</v>
      </c>
      <c r="E543" s="146" t="s">
        <v>0</v>
      </c>
      <c r="F543" s="147"/>
      <c r="G543" s="149" t="s">
        <v>1374</v>
      </c>
      <c r="H543" s="149" t="s">
        <v>0</v>
      </c>
      <c r="I543" s="149" t="s">
        <v>138</v>
      </c>
      <c r="J543" s="161" t="s">
        <v>0</v>
      </c>
      <c r="K543" s="149" t="s">
        <v>111</v>
      </c>
      <c r="L543" s="149" t="s">
        <v>38</v>
      </c>
      <c r="M543" s="149" t="s">
        <v>42</v>
      </c>
      <c r="N543" s="149">
        <v>6000.0</v>
      </c>
      <c r="O543" s="149" t="s">
        <v>27</v>
      </c>
      <c r="P543" s="150"/>
      <c r="Q543" s="149">
        <f>IFERROR(SUMPRODUCT((Price_Catalogue_Indexation!$O$5:$AS$5=Fichier_de_calcul!Q$4)*(Price_Catalogue_Indexation!$O$6:$AS$6=Fichier_de_calcul!$L543)*(Price_Catalogue_Indexation!$O$7:$AS$7=Fichier_de_calcul!$M543)*(Price_Catalogue_Indexation!$A$14:$A$219=Fichier_de_calcul!$O543)*(Price_Catalogue_Indexation!$C$14:$C$219=Fichier_de_calcul!$N543)*(Price_Catalogue_Indexation!$O$14:$AS$219)),0)</f>
        <v>43567.79597</v>
      </c>
      <c r="R543" s="149">
        <f>IFERROR(SUMPRODUCT((Price_Catalogue_Indexation!$O$5:$AS$5=Fichier_de_calcul!R$4)*(Price_Catalogue_Indexation!$O$6:$AS$6=Fichier_de_calcul!$L543)*(Price_Catalogue_Indexation!$O$7:$AS$7=Fichier_de_calcul!$M543)*(Price_Catalogue_Indexation!$A$14:$A$219=Fichier_de_calcul!$O543)*(Price_Catalogue_Indexation!$C$14:$C$219=Fichier_de_calcul!$N543)*(Price_Catalogue_Indexation!$O$14:$AS$219)),0)</f>
        <v>432736.9163</v>
      </c>
      <c r="S543" s="149">
        <f>IFERROR(SUMPRODUCT((Price_Catalogue_Indexation!$O$5:$AS$5=Fichier_de_calcul!S$4)*(Price_Catalogue_Indexation!$O$6:$AS$6=Fichier_de_calcul!$L543)*(Price_Catalogue_Indexation!$O$7:$AS$7=Fichier_de_calcul!$M543)*(Price_Catalogue_Indexation!$A$14:$A$219=Fichier_de_calcul!$O543)*(Price_Catalogue_Indexation!$C$14:$C$219=Fichier_de_calcul!$N543)*(Price_Catalogue_Indexation!$O$14:$AS$219)),0)</f>
        <v>231043.7356</v>
      </c>
      <c r="T543" s="150"/>
      <c r="U543" s="149">
        <f>IF(E543="YES",'Autres_hypothèses'!$E$3,0)</f>
        <v>26225.58067</v>
      </c>
      <c r="V543" s="149">
        <f>IF(J543="YES",'Autres_hypothèses'!$E$4,0)</f>
        <v>75000</v>
      </c>
      <c r="W543" s="149"/>
      <c r="X543" s="151">
        <f>S543*Facture_pour_Orange!$K$142+Fichier_de_calcul!Q543*Facture_pour_Orange!$K$144+Fichier_de_calcul!U543*Facture_pour_Orange!$K$172</f>
        <v>-16269.11268</v>
      </c>
      <c r="Y543" s="152"/>
      <c r="Z543" s="151">
        <f t="shared" si="2"/>
        <v>792304.9158</v>
      </c>
      <c r="AA543" s="149">
        <f t="shared" si="3"/>
        <v>142614.8848</v>
      </c>
      <c r="AB543" s="149">
        <f t="shared" si="4"/>
        <v>934919.8006</v>
      </c>
      <c r="AC543" s="150"/>
      <c r="AD543" s="153"/>
      <c r="AE543" s="154"/>
      <c r="AF543" s="155">
        <v>44227.0</v>
      </c>
      <c r="AG543" s="155">
        <v>44202.0</v>
      </c>
      <c r="AH543" s="162">
        <f t="shared" si="32"/>
        <v>0.8333333333</v>
      </c>
      <c r="AI543" s="155">
        <v>44227.0</v>
      </c>
      <c r="AJ543" s="155">
        <v>44208.0</v>
      </c>
      <c r="AK543" s="162">
        <f t="shared" si="38"/>
        <v>0.6333333333</v>
      </c>
      <c r="AL543" s="155">
        <v>44229.0</v>
      </c>
      <c r="AM543" s="162">
        <f t="shared" si="39"/>
        <v>0.8666666667</v>
      </c>
      <c r="AN543" s="155">
        <v>44255.0</v>
      </c>
      <c r="AO543" s="158"/>
      <c r="AP543" s="158"/>
      <c r="AQ543" s="158"/>
      <c r="AR543" s="152"/>
      <c r="AS543" s="152"/>
      <c r="AT543" s="152"/>
      <c r="AU543" s="152"/>
      <c r="AV543" s="152"/>
      <c r="AW543" s="152"/>
      <c r="AX543" s="152"/>
      <c r="AY543" s="152"/>
      <c r="AZ543" s="152"/>
      <c r="BA543" s="152"/>
      <c r="BB543" s="152"/>
      <c r="BC543" s="152"/>
      <c r="BD543" s="152"/>
      <c r="BE543" s="152"/>
      <c r="BF543" s="152"/>
      <c r="BG543" s="152"/>
      <c r="BH543" s="152"/>
      <c r="BI543" s="152"/>
      <c r="BJ543" s="152"/>
      <c r="BK543" s="152"/>
    </row>
    <row r="544" ht="10.5" customHeight="1">
      <c r="A544" s="144">
        <v>540.0</v>
      </c>
      <c r="B544" s="144" t="s">
        <v>1687</v>
      </c>
      <c r="C544" s="144" t="s">
        <v>1688</v>
      </c>
      <c r="D544" s="159" t="s">
        <v>1689</v>
      </c>
      <c r="E544" s="146" t="s">
        <v>0</v>
      </c>
      <c r="F544" s="147"/>
      <c r="G544" s="149" t="s">
        <v>1374</v>
      </c>
      <c r="H544" s="149" t="s">
        <v>0</v>
      </c>
      <c r="I544" s="149" t="s">
        <v>138</v>
      </c>
      <c r="J544" s="149" t="s">
        <v>0</v>
      </c>
      <c r="K544" s="149" t="s">
        <v>111</v>
      </c>
      <c r="L544" s="149" t="s">
        <v>38</v>
      </c>
      <c r="M544" s="149" t="s">
        <v>42</v>
      </c>
      <c r="N544" s="149">
        <v>6000.0</v>
      </c>
      <c r="O544" s="149" t="s">
        <v>27</v>
      </c>
      <c r="P544" s="150"/>
      <c r="Q544" s="149">
        <f>IFERROR(SUMPRODUCT((Price_Catalogue_Indexation!$O$5:$AS$5=Fichier_de_calcul!Q$4)*(Price_Catalogue_Indexation!$O$6:$AS$6=Fichier_de_calcul!$L544)*(Price_Catalogue_Indexation!$O$7:$AS$7=Fichier_de_calcul!$M544)*(Price_Catalogue_Indexation!$A$14:$A$219=Fichier_de_calcul!$O544)*(Price_Catalogue_Indexation!$C$14:$C$219=Fichier_de_calcul!$N544)*(Price_Catalogue_Indexation!$O$14:$AS$219)),0)</f>
        <v>43567.79597</v>
      </c>
      <c r="R544" s="149">
        <f>IFERROR(SUMPRODUCT((Price_Catalogue_Indexation!$O$5:$AS$5=Fichier_de_calcul!R$4)*(Price_Catalogue_Indexation!$O$6:$AS$6=Fichier_de_calcul!$L544)*(Price_Catalogue_Indexation!$O$7:$AS$7=Fichier_de_calcul!$M544)*(Price_Catalogue_Indexation!$A$14:$A$219=Fichier_de_calcul!$O544)*(Price_Catalogue_Indexation!$C$14:$C$219=Fichier_de_calcul!$N544)*(Price_Catalogue_Indexation!$O$14:$AS$219)),0)</f>
        <v>432736.9163</v>
      </c>
      <c r="S544" s="149">
        <f>IFERROR(SUMPRODUCT((Price_Catalogue_Indexation!$O$5:$AS$5=Fichier_de_calcul!S$4)*(Price_Catalogue_Indexation!$O$6:$AS$6=Fichier_de_calcul!$L544)*(Price_Catalogue_Indexation!$O$7:$AS$7=Fichier_de_calcul!$M544)*(Price_Catalogue_Indexation!$A$14:$A$219=Fichier_de_calcul!$O544)*(Price_Catalogue_Indexation!$C$14:$C$219=Fichier_de_calcul!$N544)*(Price_Catalogue_Indexation!$O$14:$AS$219)),0)</f>
        <v>231043.7356</v>
      </c>
      <c r="T544" s="150"/>
      <c r="U544" s="149">
        <f>IF(E544="YES",'Autres_hypothèses'!$E$3,0)</f>
        <v>26225.58067</v>
      </c>
      <c r="V544" s="149">
        <f>IF(J544="YES",'Autres_hypothèses'!$E$4,0)</f>
        <v>75000</v>
      </c>
      <c r="W544" s="149"/>
      <c r="X544" s="151">
        <f>S544*Facture_pour_Orange!$K$142+Fichier_de_calcul!Q544*Facture_pour_Orange!$K$144+Fichier_de_calcul!U544*Facture_pour_Orange!$K$172</f>
        <v>-16269.11268</v>
      </c>
      <c r="Y544" s="152"/>
      <c r="Z544" s="151">
        <f t="shared" si="2"/>
        <v>792304.9158</v>
      </c>
      <c r="AA544" s="149">
        <f t="shared" si="3"/>
        <v>142614.8848</v>
      </c>
      <c r="AB544" s="149">
        <f t="shared" si="4"/>
        <v>934919.8006</v>
      </c>
      <c r="AC544" s="150"/>
      <c r="AD544" s="153"/>
      <c r="AE544" s="154"/>
      <c r="AF544" s="155">
        <v>44227.0</v>
      </c>
      <c r="AG544" s="155">
        <v>44202.0</v>
      </c>
      <c r="AH544" s="162">
        <f t="shared" si="32"/>
        <v>0.8333333333</v>
      </c>
      <c r="AI544" s="155">
        <v>44255.0</v>
      </c>
      <c r="AJ544" s="155">
        <v>44235.0</v>
      </c>
      <c r="AK544" s="162">
        <f t="shared" si="38"/>
        <v>0.6666666667</v>
      </c>
      <c r="AL544" s="155">
        <v>44257.0</v>
      </c>
      <c r="AM544" s="162">
        <f t="shared" si="39"/>
        <v>0.9666666667</v>
      </c>
      <c r="AN544" s="155">
        <v>44286.0</v>
      </c>
      <c r="AO544" s="158"/>
      <c r="AP544" s="158"/>
      <c r="AQ544" s="158"/>
      <c r="AR544" s="152"/>
      <c r="AS544" s="152"/>
      <c r="AT544" s="152"/>
      <c r="AU544" s="152"/>
      <c r="AV544" s="152"/>
      <c r="AW544" s="152"/>
      <c r="AX544" s="152"/>
      <c r="AY544" s="152"/>
      <c r="AZ544" s="152"/>
      <c r="BA544" s="152"/>
      <c r="BB544" s="152"/>
      <c r="BC544" s="152"/>
      <c r="BD544" s="152"/>
      <c r="BE544" s="152"/>
      <c r="BF544" s="152"/>
      <c r="BG544" s="152"/>
      <c r="BH544" s="152"/>
      <c r="BI544" s="152"/>
      <c r="BJ544" s="152"/>
      <c r="BK544" s="152"/>
    </row>
    <row r="545" ht="10.5" customHeight="1">
      <c r="A545" s="144">
        <v>541.0</v>
      </c>
      <c r="B545" s="144" t="s">
        <v>1690</v>
      </c>
      <c r="C545" s="144" t="s">
        <v>1691</v>
      </c>
      <c r="D545" s="159" t="s">
        <v>1692</v>
      </c>
      <c r="E545" s="146" t="s">
        <v>0</v>
      </c>
      <c r="F545" s="147"/>
      <c r="G545" s="149" t="s">
        <v>1374</v>
      </c>
      <c r="H545" s="149" t="s">
        <v>0</v>
      </c>
      <c r="I545" s="149" t="s">
        <v>138</v>
      </c>
      <c r="J545" s="149" t="s">
        <v>0</v>
      </c>
      <c r="K545" s="149" t="s">
        <v>111</v>
      </c>
      <c r="L545" s="149" t="s">
        <v>38</v>
      </c>
      <c r="M545" s="149" t="s">
        <v>42</v>
      </c>
      <c r="N545" s="149">
        <v>6000.0</v>
      </c>
      <c r="O545" s="149" t="s">
        <v>27</v>
      </c>
      <c r="P545" s="150"/>
      <c r="Q545" s="149">
        <f>IFERROR(SUMPRODUCT((Price_Catalogue_Indexation!$O$5:$AS$5=Fichier_de_calcul!Q$4)*(Price_Catalogue_Indexation!$O$6:$AS$6=Fichier_de_calcul!$L545)*(Price_Catalogue_Indexation!$O$7:$AS$7=Fichier_de_calcul!$M545)*(Price_Catalogue_Indexation!$A$14:$A$219=Fichier_de_calcul!$O545)*(Price_Catalogue_Indexation!$C$14:$C$219=Fichier_de_calcul!$N545)*(Price_Catalogue_Indexation!$O$14:$AS$219)),0)</f>
        <v>43567.79597</v>
      </c>
      <c r="R545" s="149">
        <f>IFERROR(SUMPRODUCT((Price_Catalogue_Indexation!$O$5:$AS$5=Fichier_de_calcul!R$4)*(Price_Catalogue_Indexation!$O$6:$AS$6=Fichier_de_calcul!$L545)*(Price_Catalogue_Indexation!$O$7:$AS$7=Fichier_de_calcul!$M545)*(Price_Catalogue_Indexation!$A$14:$A$219=Fichier_de_calcul!$O545)*(Price_Catalogue_Indexation!$C$14:$C$219=Fichier_de_calcul!$N545)*(Price_Catalogue_Indexation!$O$14:$AS$219)),0)</f>
        <v>432736.9163</v>
      </c>
      <c r="S545" s="149">
        <f>IFERROR(SUMPRODUCT((Price_Catalogue_Indexation!$O$5:$AS$5=Fichier_de_calcul!S$4)*(Price_Catalogue_Indexation!$O$6:$AS$6=Fichier_de_calcul!$L545)*(Price_Catalogue_Indexation!$O$7:$AS$7=Fichier_de_calcul!$M545)*(Price_Catalogue_Indexation!$A$14:$A$219=Fichier_de_calcul!$O545)*(Price_Catalogue_Indexation!$C$14:$C$219=Fichier_de_calcul!$N545)*(Price_Catalogue_Indexation!$O$14:$AS$219)),0)</f>
        <v>231043.7356</v>
      </c>
      <c r="T545" s="150"/>
      <c r="U545" s="149">
        <f>IF(E545="YES",'Autres_hypothèses'!$E$3,0)</f>
        <v>26225.58067</v>
      </c>
      <c r="V545" s="149">
        <f>IF(J545="YES",'Autres_hypothèses'!$E$4,0)</f>
        <v>75000</v>
      </c>
      <c r="W545" s="149"/>
      <c r="X545" s="151">
        <f>S545*Facture_pour_Orange!$K$142+Fichier_de_calcul!Q545*Facture_pour_Orange!$K$144+Fichier_de_calcul!U545*Facture_pour_Orange!$K$172</f>
        <v>-16269.11268</v>
      </c>
      <c r="Y545" s="152"/>
      <c r="Z545" s="151">
        <f t="shared" si="2"/>
        <v>792304.9158</v>
      </c>
      <c r="AA545" s="149">
        <f t="shared" si="3"/>
        <v>142614.8848</v>
      </c>
      <c r="AB545" s="149">
        <f t="shared" si="4"/>
        <v>934919.8006</v>
      </c>
      <c r="AC545" s="150"/>
      <c r="AD545" s="153"/>
      <c r="AE545" s="154"/>
      <c r="AF545" s="155">
        <v>44227.0</v>
      </c>
      <c r="AG545" s="155">
        <v>44202.0</v>
      </c>
      <c r="AH545" s="162">
        <f t="shared" si="32"/>
        <v>0.8333333333</v>
      </c>
      <c r="AI545" s="155">
        <v>44255.0</v>
      </c>
      <c r="AJ545" s="155">
        <v>44235.0</v>
      </c>
      <c r="AK545" s="162">
        <f t="shared" si="38"/>
        <v>0.6666666667</v>
      </c>
      <c r="AL545" s="155">
        <v>44257.0</v>
      </c>
      <c r="AM545" s="162">
        <f t="shared" si="39"/>
        <v>0.9666666667</v>
      </c>
      <c r="AN545" s="155">
        <v>44286.0</v>
      </c>
      <c r="AO545" s="158"/>
      <c r="AP545" s="158"/>
      <c r="AQ545" s="158"/>
      <c r="AR545" s="152"/>
      <c r="AS545" s="152"/>
      <c r="AT545" s="152"/>
      <c r="AU545" s="152"/>
      <c r="AV545" s="152"/>
      <c r="AW545" s="152"/>
      <c r="AX545" s="152"/>
      <c r="AY545" s="152"/>
      <c r="AZ545" s="152"/>
      <c r="BA545" s="152"/>
      <c r="BB545" s="152"/>
      <c r="BC545" s="152"/>
      <c r="BD545" s="152"/>
      <c r="BE545" s="152"/>
      <c r="BF545" s="152"/>
      <c r="BG545" s="152"/>
      <c r="BH545" s="152"/>
      <c r="BI545" s="152"/>
      <c r="BJ545" s="152"/>
      <c r="BK545" s="152"/>
    </row>
    <row r="546" ht="10.5" customHeight="1">
      <c r="A546" s="144">
        <v>542.0</v>
      </c>
      <c r="B546" s="144" t="s">
        <v>1693</v>
      </c>
      <c r="C546" s="144" t="s">
        <v>1694</v>
      </c>
      <c r="D546" s="159" t="s">
        <v>1695</v>
      </c>
      <c r="E546" s="146" t="s">
        <v>0</v>
      </c>
      <c r="F546" s="147"/>
      <c r="G546" s="149" t="s">
        <v>1374</v>
      </c>
      <c r="H546" s="149" t="s">
        <v>0</v>
      </c>
      <c r="I546" s="149" t="s">
        <v>138</v>
      </c>
      <c r="J546" s="149" t="s">
        <v>0</v>
      </c>
      <c r="K546" s="149" t="s">
        <v>111</v>
      </c>
      <c r="L546" s="149" t="s">
        <v>38</v>
      </c>
      <c r="M546" s="149" t="s">
        <v>42</v>
      </c>
      <c r="N546" s="149">
        <v>6000.0</v>
      </c>
      <c r="O546" s="149" t="s">
        <v>30</v>
      </c>
      <c r="P546" s="150"/>
      <c r="Q546" s="149">
        <f>IFERROR(SUMPRODUCT((Price_Catalogue_Indexation!$O$5:$AS$5=Fichier_de_calcul!Q$4)*(Price_Catalogue_Indexation!$O$6:$AS$6=Fichier_de_calcul!$L546)*(Price_Catalogue_Indexation!$O$7:$AS$7=Fichier_de_calcul!$M546)*(Price_Catalogue_Indexation!$A$14:$A$219=Fichier_de_calcul!$O546)*(Price_Catalogue_Indexation!$C$14:$C$219=Fichier_de_calcul!$N546)*(Price_Catalogue_Indexation!$O$14:$AS$219)),0)</f>
        <v>44346.05464</v>
      </c>
      <c r="R546" s="149">
        <f>IFERROR(SUMPRODUCT((Price_Catalogue_Indexation!$O$5:$AS$5=Fichier_de_calcul!R$4)*(Price_Catalogue_Indexation!$O$6:$AS$6=Fichier_de_calcul!$L546)*(Price_Catalogue_Indexation!$O$7:$AS$7=Fichier_de_calcul!$M546)*(Price_Catalogue_Indexation!$A$14:$A$219=Fichier_de_calcul!$O546)*(Price_Catalogue_Indexation!$C$14:$C$219=Fichier_de_calcul!$N546)*(Price_Catalogue_Indexation!$O$14:$AS$219)),0)</f>
        <v>433184.2689</v>
      </c>
      <c r="S546" s="149">
        <f>IFERROR(SUMPRODUCT((Price_Catalogue_Indexation!$O$5:$AS$5=Fichier_de_calcul!S$4)*(Price_Catalogue_Indexation!$O$6:$AS$6=Fichier_de_calcul!$L546)*(Price_Catalogue_Indexation!$O$7:$AS$7=Fichier_de_calcul!$M546)*(Price_Catalogue_Indexation!$A$14:$A$219=Fichier_de_calcul!$O546)*(Price_Catalogue_Indexation!$C$14:$C$219=Fichier_de_calcul!$N546)*(Price_Catalogue_Indexation!$O$14:$AS$219)),0)</f>
        <v>301393.4857</v>
      </c>
      <c r="T546" s="150"/>
      <c r="U546" s="149">
        <f>IF(E546="YES",'Autres_hypothèses'!$E$3,0)</f>
        <v>26225.58067</v>
      </c>
      <c r="V546" s="149">
        <f>IF(J546="YES",'Autres_hypothèses'!$E$4,0)</f>
        <v>75000</v>
      </c>
      <c r="W546" s="149"/>
      <c r="X546" s="151">
        <f>S546*Facture_pour_Orange!$K$142+Fichier_de_calcul!Q546*Facture_pour_Orange!$K$144+Fichier_de_calcul!U546*Facture_pour_Orange!$K$172</f>
        <v>-17128.26192</v>
      </c>
      <c r="Y546" s="152"/>
      <c r="Z546" s="151">
        <f t="shared" si="2"/>
        <v>863021.128</v>
      </c>
      <c r="AA546" s="149">
        <f t="shared" si="3"/>
        <v>155343.803</v>
      </c>
      <c r="AB546" s="149">
        <f t="shared" si="4"/>
        <v>1018364.931</v>
      </c>
      <c r="AC546" s="150"/>
      <c r="AD546" s="153"/>
      <c r="AE546" s="154"/>
      <c r="AF546" s="155">
        <v>44227.0</v>
      </c>
      <c r="AG546" s="155">
        <v>44202.0</v>
      </c>
      <c r="AH546" s="162">
        <f t="shared" si="32"/>
        <v>0.8333333333</v>
      </c>
      <c r="AI546" s="155">
        <v>44316.0</v>
      </c>
      <c r="AJ546" s="155">
        <v>44295.0</v>
      </c>
      <c r="AK546" s="162">
        <f t="shared" si="38"/>
        <v>0.7</v>
      </c>
      <c r="AL546" s="155">
        <v>44351.0</v>
      </c>
      <c r="AM546" s="162">
        <f t="shared" si="39"/>
        <v>0.8666666667</v>
      </c>
      <c r="AN546" s="155">
        <v>44377.0</v>
      </c>
      <c r="AO546" s="155">
        <v>44421.0</v>
      </c>
      <c r="AP546" s="162">
        <f t="shared" ref="AP546:AP547" si="40">(AQ546-AO546)/30</f>
        <v>0.6</v>
      </c>
      <c r="AQ546" s="155">
        <v>44439.0</v>
      </c>
      <c r="AR546" s="152"/>
      <c r="AS546" s="152"/>
      <c r="AT546" s="152"/>
      <c r="AU546" s="152"/>
      <c r="AV546" s="152"/>
      <c r="AW546" s="152"/>
      <c r="AX546" s="152"/>
      <c r="AY546" s="152"/>
      <c r="AZ546" s="152"/>
      <c r="BA546" s="152"/>
      <c r="BB546" s="152"/>
      <c r="BC546" s="152"/>
      <c r="BD546" s="152"/>
      <c r="BE546" s="152"/>
      <c r="BF546" s="152"/>
      <c r="BG546" s="152"/>
      <c r="BH546" s="152"/>
      <c r="BI546" s="152"/>
      <c r="BJ546" s="152"/>
      <c r="BK546" s="152"/>
    </row>
    <row r="547" ht="10.5" customHeight="1">
      <c r="A547" s="144">
        <v>543.0</v>
      </c>
      <c r="B547" s="144" t="s">
        <v>1696</v>
      </c>
      <c r="C547" s="144" t="s">
        <v>1697</v>
      </c>
      <c r="D547" s="159" t="s">
        <v>1698</v>
      </c>
      <c r="E547" s="146" t="s">
        <v>0</v>
      </c>
      <c r="F547" s="147"/>
      <c r="G547" s="148" t="s">
        <v>1374</v>
      </c>
      <c r="H547" s="148" t="s">
        <v>0</v>
      </c>
      <c r="I547" s="148" t="s">
        <v>138</v>
      </c>
      <c r="J547" s="148" t="s">
        <v>0</v>
      </c>
      <c r="K547" s="149" t="s">
        <v>111</v>
      </c>
      <c r="L547" s="149" t="s">
        <v>38</v>
      </c>
      <c r="M547" s="148" t="s">
        <v>42</v>
      </c>
      <c r="N547" s="148">
        <v>6000.0</v>
      </c>
      <c r="O547" s="149" t="s">
        <v>30</v>
      </c>
      <c r="P547" s="150"/>
      <c r="Q547" s="149">
        <f>IFERROR(SUMPRODUCT((Price_Catalogue_Indexation!$O$5:$AS$5=Fichier_de_calcul!Q$4)*(Price_Catalogue_Indexation!$O$6:$AS$6=Fichier_de_calcul!$L547)*(Price_Catalogue_Indexation!$O$7:$AS$7=Fichier_de_calcul!$M547)*(Price_Catalogue_Indexation!$A$14:$A$219=Fichier_de_calcul!$O547)*(Price_Catalogue_Indexation!$C$14:$C$219=Fichier_de_calcul!$N547)*(Price_Catalogue_Indexation!$O$14:$AS$219)),0)</f>
        <v>44346.05464</v>
      </c>
      <c r="R547" s="149">
        <f>IFERROR(SUMPRODUCT((Price_Catalogue_Indexation!$O$5:$AS$5=Fichier_de_calcul!R$4)*(Price_Catalogue_Indexation!$O$6:$AS$6=Fichier_de_calcul!$L547)*(Price_Catalogue_Indexation!$O$7:$AS$7=Fichier_de_calcul!$M547)*(Price_Catalogue_Indexation!$A$14:$A$219=Fichier_de_calcul!$O547)*(Price_Catalogue_Indexation!$C$14:$C$219=Fichier_de_calcul!$N547)*(Price_Catalogue_Indexation!$O$14:$AS$219)),0)</f>
        <v>433184.2689</v>
      </c>
      <c r="S547" s="149">
        <f>IFERROR(SUMPRODUCT((Price_Catalogue_Indexation!$O$5:$AS$5=Fichier_de_calcul!S$4)*(Price_Catalogue_Indexation!$O$6:$AS$6=Fichier_de_calcul!$L547)*(Price_Catalogue_Indexation!$O$7:$AS$7=Fichier_de_calcul!$M547)*(Price_Catalogue_Indexation!$A$14:$A$219=Fichier_de_calcul!$O547)*(Price_Catalogue_Indexation!$C$14:$C$219=Fichier_de_calcul!$N547)*(Price_Catalogue_Indexation!$O$14:$AS$219)),0)</f>
        <v>301393.4857</v>
      </c>
      <c r="T547" s="150"/>
      <c r="U547" s="149">
        <f>IF(E547="YES",'Autres_hypothèses'!$E$3,0)</f>
        <v>26225.58067</v>
      </c>
      <c r="V547" s="149">
        <f>IF(J547="YES",'Autres_hypothèses'!$E$4,0)</f>
        <v>75000</v>
      </c>
      <c r="W547" s="149"/>
      <c r="X547" s="151">
        <f>S547*Facture_pour_Orange!$K$142+Fichier_de_calcul!Q547*Facture_pour_Orange!$K$144+Fichier_de_calcul!U547*Facture_pour_Orange!$K$172</f>
        <v>-17128.26192</v>
      </c>
      <c r="Y547" s="152"/>
      <c r="Z547" s="151">
        <f t="shared" si="2"/>
        <v>863021.128</v>
      </c>
      <c r="AA547" s="149">
        <f t="shared" si="3"/>
        <v>155343.803</v>
      </c>
      <c r="AB547" s="149">
        <f t="shared" si="4"/>
        <v>1018364.931</v>
      </c>
      <c r="AC547" s="150"/>
      <c r="AD547" s="153"/>
      <c r="AE547" s="154"/>
      <c r="AF547" s="155">
        <v>44227.0</v>
      </c>
      <c r="AG547" s="155">
        <v>44202.0</v>
      </c>
      <c r="AH547" s="162">
        <f t="shared" si="32"/>
        <v>0.8333333333</v>
      </c>
      <c r="AI547" s="155">
        <v>44255.0</v>
      </c>
      <c r="AJ547" s="155">
        <v>44235.0</v>
      </c>
      <c r="AK547" s="162">
        <f t="shared" si="38"/>
        <v>0.6666666667</v>
      </c>
      <c r="AL547" s="155">
        <v>44257.0</v>
      </c>
      <c r="AM547" s="162">
        <f t="shared" si="39"/>
        <v>0.9666666667</v>
      </c>
      <c r="AN547" s="155">
        <v>44286.0</v>
      </c>
      <c r="AO547" s="155">
        <v>44371.0</v>
      </c>
      <c r="AP547" s="162">
        <f t="shared" si="40"/>
        <v>1.233333333</v>
      </c>
      <c r="AQ547" s="155">
        <v>44408.0</v>
      </c>
      <c r="AR547" s="152"/>
      <c r="AS547" s="152"/>
      <c r="AT547" s="152"/>
      <c r="AU547" s="152"/>
      <c r="AV547" s="152"/>
      <c r="AW547" s="152"/>
      <c r="AX547" s="152"/>
      <c r="AY547" s="152"/>
      <c r="AZ547" s="152"/>
      <c r="BA547" s="152"/>
      <c r="BB547" s="152"/>
      <c r="BC547" s="152"/>
      <c r="BD547" s="152"/>
      <c r="BE547" s="152"/>
      <c r="BF547" s="152"/>
      <c r="BG547" s="152"/>
      <c r="BH547" s="152"/>
      <c r="BI547" s="152"/>
      <c r="BJ547" s="152"/>
      <c r="BK547" s="152"/>
    </row>
    <row r="548" ht="10.5" customHeight="1">
      <c r="A548" s="144">
        <v>544.0</v>
      </c>
      <c r="B548" s="161" t="s">
        <v>1699</v>
      </c>
      <c r="C548" s="144" t="s">
        <v>1700</v>
      </c>
      <c r="D548" s="159" t="s">
        <v>1701</v>
      </c>
      <c r="E548" s="146" t="s">
        <v>0</v>
      </c>
      <c r="F548" s="147"/>
      <c r="G548" s="149" t="s">
        <v>1374</v>
      </c>
      <c r="H548" s="148" t="s">
        <v>0</v>
      </c>
      <c r="I548" s="148" t="s">
        <v>138</v>
      </c>
      <c r="J548" s="148" t="s">
        <v>0</v>
      </c>
      <c r="K548" s="149" t="s">
        <v>111</v>
      </c>
      <c r="L548" s="149" t="s">
        <v>38</v>
      </c>
      <c r="M548" s="148" t="s">
        <v>42</v>
      </c>
      <c r="N548" s="148">
        <v>6000.0</v>
      </c>
      <c r="O548" s="149" t="s">
        <v>27</v>
      </c>
      <c r="P548" s="150"/>
      <c r="Q548" s="149">
        <f>IFERROR(SUMPRODUCT((Price_Catalogue_Indexation!$O$5:$AS$5=Fichier_de_calcul!Q$4)*(Price_Catalogue_Indexation!$O$6:$AS$6=Fichier_de_calcul!$L548)*(Price_Catalogue_Indexation!$O$7:$AS$7=Fichier_de_calcul!$M548)*(Price_Catalogue_Indexation!$A$14:$A$219=Fichier_de_calcul!$O548)*(Price_Catalogue_Indexation!$C$14:$C$219=Fichier_de_calcul!$N548)*(Price_Catalogue_Indexation!$O$14:$AS$219)),0)</f>
        <v>43567.79597</v>
      </c>
      <c r="R548" s="149">
        <v>0.0</v>
      </c>
      <c r="S548" s="149">
        <f>IFERROR(SUMPRODUCT((Price_Catalogue_Indexation!$O$5:$AS$5=Fichier_de_calcul!S$4)*(Price_Catalogue_Indexation!$O$6:$AS$6=Fichier_de_calcul!$L548)*(Price_Catalogue_Indexation!$O$7:$AS$7=Fichier_de_calcul!$M548)*(Price_Catalogue_Indexation!$A$14:$A$219=Fichier_de_calcul!$O548)*(Price_Catalogue_Indexation!$C$14:$C$219=Fichier_de_calcul!$N548)*(Price_Catalogue_Indexation!$O$14:$AS$219)),0)</f>
        <v>231043.7356</v>
      </c>
      <c r="T548" s="150"/>
      <c r="U548" s="149">
        <f>IF(E548="YES",'Autres_hypothèses'!$E$3,0)</f>
        <v>26225.58067</v>
      </c>
      <c r="V548" s="149">
        <f>IF(J548="YES",'Autres_hypothèses'!$E$4,0)</f>
        <v>75000</v>
      </c>
      <c r="W548" s="149"/>
      <c r="X548" s="151">
        <f>S548*Facture_pour_Orange!$K$142+Fichier_de_calcul!Q548*Facture_pour_Orange!$K$144+Fichier_de_calcul!U548*Facture_pour_Orange!$K$172</f>
        <v>-16269.11268</v>
      </c>
      <c r="Y548" s="152"/>
      <c r="Z548" s="151">
        <f t="shared" si="2"/>
        <v>359567.9995</v>
      </c>
      <c r="AA548" s="149">
        <f t="shared" si="3"/>
        <v>64722.23991</v>
      </c>
      <c r="AB548" s="149">
        <f t="shared" si="4"/>
        <v>424290.2394</v>
      </c>
      <c r="AC548" s="150"/>
      <c r="AD548" s="164" t="s">
        <v>542</v>
      </c>
      <c r="AE548" s="154"/>
      <c r="AF548" s="155">
        <v>44286.0</v>
      </c>
      <c r="AG548" s="155">
        <v>44257.0</v>
      </c>
      <c r="AH548" s="162">
        <f t="shared" si="32"/>
        <v>0.9666666667</v>
      </c>
      <c r="AI548" s="155">
        <v>44286.0</v>
      </c>
      <c r="AJ548" s="155">
        <v>44262.0</v>
      </c>
      <c r="AK548" s="162">
        <f t="shared" si="38"/>
        <v>0.8</v>
      </c>
      <c r="AL548" s="155">
        <v>44314.0</v>
      </c>
      <c r="AM548" s="162">
        <f t="shared" si="39"/>
        <v>0.06666666667</v>
      </c>
      <c r="AN548" s="155">
        <v>44316.0</v>
      </c>
      <c r="AO548" s="158"/>
      <c r="AP548" s="158"/>
      <c r="AQ548" s="158"/>
      <c r="AR548" s="152"/>
      <c r="AS548" s="152"/>
      <c r="AT548" s="152"/>
      <c r="AU548" s="152"/>
      <c r="AV548" s="152"/>
      <c r="AW548" s="152"/>
      <c r="AX548" s="152"/>
      <c r="AY548" s="152"/>
      <c r="AZ548" s="152"/>
      <c r="BA548" s="152"/>
      <c r="BB548" s="152"/>
      <c r="BC548" s="152"/>
      <c r="BD548" s="152"/>
      <c r="BE548" s="152"/>
      <c r="BF548" s="152"/>
      <c r="BG548" s="152"/>
      <c r="BH548" s="152"/>
      <c r="BI548" s="152"/>
      <c r="BJ548" s="152"/>
      <c r="BK548" s="152"/>
    </row>
    <row r="549" ht="10.5" customHeight="1">
      <c r="A549" s="144">
        <v>545.0</v>
      </c>
      <c r="B549" s="144" t="s">
        <v>1702</v>
      </c>
      <c r="C549" s="144" t="s">
        <v>1703</v>
      </c>
      <c r="D549" s="159" t="s">
        <v>1704</v>
      </c>
      <c r="E549" s="146" t="s">
        <v>0</v>
      </c>
      <c r="F549" s="147"/>
      <c r="G549" s="149" t="s">
        <v>1374</v>
      </c>
      <c r="H549" s="148" t="s">
        <v>0</v>
      </c>
      <c r="I549" s="148" t="s">
        <v>138</v>
      </c>
      <c r="J549" s="148" t="s">
        <v>0</v>
      </c>
      <c r="K549" s="149" t="s">
        <v>111</v>
      </c>
      <c r="L549" s="149" t="s">
        <v>38</v>
      </c>
      <c r="M549" s="148" t="s">
        <v>42</v>
      </c>
      <c r="N549" s="148">
        <v>6000.0</v>
      </c>
      <c r="O549" s="149" t="s">
        <v>27</v>
      </c>
      <c r="P549" s="150"/>
      <c r="Q549" s="149">
        <f>IFERROR(SUMPRODUCT((Price_Catalogue_Indexation!$O$5:$AS$5=Fichier_de_calcul!Q$4)*(Price_Catalogue_Indexation!$O$6:$AS$6=Fichier_de_calcul!$L549)*(Price_Catalogue_Indexation!$O$7:$AS$7=Fichier_de_calcul!$M549)*(Price_Catalogue_Indexation!$A$14:$A$219=Fichier_de_calcul!$O549)*(Price_Catalogue_Indexation!$C$14:$C$219=Fichier_de_calcul!$N549)*(Price_Catalogue_Indexation!$O$14:$AS$219)),0)</f>
        <v>43567.79597</v>
      </c>
      <c r="R549" s="149">
        <v>0.0</v>
      </c>
      <c r="S549" s="149">
        <f>IFERROR(SUMPRODUCT((Price_Catalogue_Indexation!$O$5:$AS$5=Fichier_de_calcul!S$4)*(Price_Catalogue_Indexation!$O$6:$AS$6=Fichier_de_calcul!$L549)*(Price_Catalogue_Indexation!$O$7:$AS$7=Fichier_de_calcul!$M549)*(Price_Catalogue_Indexation!$A$14:$A$219=Fichier_de_calcul!$O549)*(Price_Catalogue_Indexation!$C$14:$C$219=Fichier_de_calcul!$N549)*(Price_Catalogue_Indexation!$O$14:$AS$219)),0)</f>
        <v>231043.7356</v>
      </c>
      <c r="T549" s="150"/>
      <c r="U549" s="149">
        <f>IF(E549="YES",'Autres_hypothèses'!$E$3,0)</f>
        <v>26225.58067</v>
      </c>
      <c r="V549" s="149">
        <f>IF(J549="YES",'Autres_hypothèses'!$E$4,0)</f>
        <v>75000</v>
      </c>
      <c r="W549" s="149"/>
      <c r="X549" s="151">
        <f>S549*Facture_pour_Orange!$K$142+Fichier_de_calcul!Q549*Facture_pour_Orange!$K$144+Fichier_de_calcul!U549*Facture_pour_Orange!$K$172</f>
        <v>-16269.11268</v>
      </c>
      <c r="Y549" s="152"/>
      <c r="Z549" s="151">
        <f t="shared" si="2"/>
        <v>359567.9995</v>
      </c>
      <c r="AA549" s="149">
        <f t="shared" si="3"/>
        <v>64722.23991</v>
      </c>
      <c r="AB549" s="149">
        <f t="shared" si="4"/>
        <v>424290.2394</v>
      </c>
      <c r="AC549" s="150"/>
      <c r="AD549" s="164" t="s">
        <v>542</v>
      </c>
      <c r="AE549" s="154"/>
      <c r="AF549" s="155">
        <v>44286.0</v>
      </c>
      <c r="AG549" s="155">
        <v>44257.0</v>
      </c>
      <c r="AH549" s="162">
        <f t="shared" si="32"/>
        <v>0.9666666667</v>
      </c>
      <c r="AI549" s="155">
        <v>44286.0</v>
      </c>
      <c r="AJ549" s="155">
        <v>44262.0</v>
      </c>
      <c r="AK549" s="162">
        <f t="shared" si="38"/>
        <v>0.8</v>
      </c>
      <c r="AL549" s="155">
        <v>44314.0</v>
      </c>
      <c r="AM549" s="162">
        <f t="shared" si="39"/>
        <v>0.06666666667</v>
      </c>
      <c r="AN549" s="155">
        <v>44316.0</v>
      </c>
      <c r="AO549" s="158"/>
      <c r="AP549" s="158"/>
      <c r="AQ549" s="158"/>
      <c r="AR549" s="152"/>
      <c r="AS549" s="152"/>
      <c r="AT549" s="152"/>
      <c r="AU549" s="152"/>
      <c r="AV549" s="152"/>
      <c r="AW549" s="152"/>
      <c r="AX549" s="152"/>
      <c r="AY549" s="152"/>
      <c r="AZ549" s="152"/>
      <c r="BA549" s="152"/>
      <c r="BB549" s="152"/>
      <c r="BC549" s="152"/>
      <c r="BD549" s="152"/>
      <c r="BE549" s="152"/>
      <c r="BF549" s="152"/>
      <c r="BG549" s="152"/>
      <c r="BH549" s="152"/>
      <c r="BI549" s="152"/>
      <c r="BJ549" s="152"/>
      <c r="BK549" s="152"/>
    </row>
    <row r="550" ht="10.5" customHeight="1">
      <c r="A550" s="144">
        <v>546.0</v>
      </c>
      <c r="B550" s="144" t="s">
        <v>1705</v>
      </c>
      <c r="C550" s="144" t="s">
        <v>1706</v>
      </c>
      <c r="D550" s="159" t="s">
        <v>1707</v>
      </c>
      <c r="E550" s="146" t="s">
        <v>0</v>
      </c>
      <c r="F550" s="147"/>
      <c r="G550" s="149" t="s">
        <v>1374</v>
      </c>
      <c r="H550" s="148" t="s">
        <v>0</v>
      </c>
      <c r="I550" s="148" t="s">
        <v>138</v>
      </c>
      <c r="J550" s="148" t="s">
        <v>0</v>
      </c>
      <c r="K550" s="149" t="s">
        <v>111</v>
      </c>
      <c r="L550" s="149" t="s">
        <v>38</v>
      </c>
      <c r="M550" s="148" t="s">
        <v>42</v>
      </c>
      <c r="N550" s="149">
        <v>2500.0</v>
      </c>
      <c r="O550" s="149" t="s">
        <v>27</v>
      </c>
      <c r="P550" s="150"/>
      <c r="Q550" s="149">
        <f>IFERROR(SUMPRODUCT((Price_Catalogue_Indexation!$O$5:$AS$5=Fichier_de_calcul!Q$4)*(Price_Catalogue_Indexation!$O$6:$AS$6=Fichier_de_calcul!$L550)*(Price_Catalogue_Indexation!$O$7:$AS$7=Fichier_de_calcul!$M550)*(Price_Catalogue_Indexation!$A$14:$A$219=Fichier_de_calcul!$O550)*(Price_Catalogue_Indexation!$C$14:$C$219=Fichier_de_calcul!$N550)*(Price_Catalogue_Indexation!$O$14:$AS$219)),0)</f>
        <v>42928.13608</v>
      </c>
      <c r="R550" s="149">
        <f>IFERROR(SUMPRODUCT((Price_Catalogue_Indexation!$O$5:$AS$5=Fichier_de_calcul!R$4)*(Price_Catalogue_Indexation!$O$6:$AS$6=Fichier_de_calcul!$L550)*(Price_Catalogue_Indexation!$O$7:$AS$7=Fichier_de_calcul!$M550)*(Price_Catalogue_Indexation!$A$14:$A$219=Fichier_de_calcul!$O550)*(Price_Catalogue_Indexation!$C$14:$C$219=Fichier_de_calcul!$N550)*(Price_Catalogue_Indexation!$O$14:$AS$219)),0)</f>
        <v>190894.3326</v>
      </c>
      <c r="S550" s="149">
        <f>IFERROR(SUMPRODUCT((Price_Catalogue_Indexation!$O$5:$AS$5=Fichier_de_calcul!S$4)*(Price_Catalogue_Indexation!$O$6:$AS$6=Fichier_de_calcul!$L550)*(Price_Catalogue_Indexation!$O$7:$AS$7=Fichier_de_calcul!$M550)*(Price_Catalogue_Indexation!$A$14:$A$219=Fichier_de_calcul!$O550)*(Price_Catalogue_Indexation!$C$14:$C$219=Fichier_de_calcul!$N550)*(Price_Catalogue_Indexation!$O$14:$AS$219)),0)</f>
        <v>173836.6191</v>
      </c>
      <c r="T550" s="150"/>
      <c r="U550" s="149">
        <f>IF(E550="YES",'Autres_hypothèses'!$E$3,0)</f>
        <v>26225.58067</v>
      </c>
      <c r="V550" s="149">
        <f>IF(J550="YES",'Autres_hypothèses'!$E$4,0)</f>
        <v>75000</v>
      </c>
      <c r="W550" s="149"/>
      <c r="X550" s="151">
        <f>S550*Facture_pour_Orange!$K$142+Fichier_de_calcul!Q550*Facture_pour_Orange!$K$144+Fichier_de_calcul!U550*Facture_pour_Orange!$K$172</f>
        <v>-15569.10954</v>
      </c>
      <c r="Y550" s="152"/>
      <c r="Z550" s="151">
        <f t="shared" si="2"/>
        <v>493315.5589</v>
      </c>
      <c r="AA550" s="149">
        <f t="shared" si="3"/>
        <v>88796.8006</v>
      </c>
      <c r="AB550" s="149">
        <f t="shared" si="4"/>
        <v>582112.3595</v>
      </c>
      <c r="AC550" s="150"/>
      <c r="AD550" s="153"/>
      <c r="AE550" s="154"/>
      <c r="AF550" s="155">
        <v>44286.0</v>
      </c>
      <c r="AG550" s="155">
        <v>44257.0</v>
      </c>
      <c r="AH550" s="162">
        <f t="shared" si="32"/>
        <v>0.9666666667</v>
      </c>
      <c r="AI550" s="155">
        <v>44286.0</v>
      </c>
      <c r="AJ550" s="155">
        <v>44262.0</v>
      </c>
      <c r="AK550" s="162">
        <f t="shared" si="38"/>
        <v>0.8</v>
      </c>
      <c r="AL550" s="155">
        <v>44314.0</v>
      </c>
      <c r="AM550" s="162">
        <f t="shared" si="39"/>
        <v>0.06666666667</v>
      </c>
      <c r="AN550" s="155">
        <v>44316.0</v>
      </c>
      <c r="AO550" s="158"/>
      <c r="AP550" s="158"/>
      <c r="AQ550" s="158"/>
      <c r="AR550" s="152"/>
      <c r="AS550" s="152"/>
      <c r="AT550" s="152"/>
      <c r="AU550" s="152"/>
      <c r="AV550" s="152"/>
      <c r="AW550" s="152"/>
      <c r="AX550" s="152"/>
      <c r="AY550" s="152"/>
      <c r="AZ550" s="152"/>
      <c r="BA550" s="152"/>
      <c r="BB550" s="152"/>
      <c r="BC550" s="152"/>
      <c r="BD550" s="152"/>
      <c r="BE550" s="152"/>
      <c r="BF550" s="152"/>
      <c r="BG550" s="152"/>
      <c r="BH550" s="152"/>
      <c r="BI550" s="152"/>
      <c r="BJ550" s="152"/>
      <c r="BK550" s="152"/>
    </row>
    <row r="551" ht="10.5" customHeight="1">
      <c r="A551" s="144">
        <v>547.0</v>
      </c>
      <c r="B551" s="144" t="s">
        <v>1708</v>
      </c>
      <c r="C551" s="144" t="s">
        <v>1709</v>
      </c>
      <c r="D551" s="159" t="s">
        <v>1710</v>
      </c>
      <c r="E551" s="146" t="s">
        <v>0</v>
      </c>
      <c r="F551" s="147"/>
      <c r="G551" s="149" t="s">
        <v>1374</v>
      </c>
      <c r="H551" s="148" t="s">
        <v>0</v>
      </c>
      <c r="I551" s="148" t="s">
        <v>138</v>
      </c>
      <c r="J551" s="148" t="s">
        <v>0</v>
      </c>
      <c r="K551" s="149" t="s">
        <v>111</v>
      </c>
      <c r="L551" s="149" t="s">
        <v>38</v>
      </c>
      <c r="M551" s="148" t="s">
        <v>42</v>
      </c>
      <c r="N551" s="149">
        <v>2500.0</v>
      </c>
      <c r="O551" s="149" t="s">
        <v>27</v>
      </c>
      <c r="P551" s="150"/>
      <c r="Q551" s="149">
        <f>IFERROR(SUMPRODUCT((Price_Catalogue_Indexation!$O$5:$AS$5=Fichier_de_calcul!Q$4)*(Price_Catalogue_Indexation!$O$6:$AS$6=Fichier_de_calcul!$L551)*(Price_Catalogue_Indexation!$O$7:$AS$7=Fichier_de_calcul!$M551)*(Price_Catalogue_Indexation!$A$14:$A$219=Fichier_de_calcul!$O551)*(Price_Catalogue_Indexation!$C$14:$C$219=Fichier_de_calcul!$N551)*(Price_Catalogue_Indexation!$O$14:$AS$219)),0)</f>
        <v>42928.13608</v>
      </c>
      <c r="R551" s="149">
        <f>IFERROR(SUMPRODUCT((Price_Catalogue_Indexation!$O$5:$AS$5=Fichier_de_calcul!R$4)*(Price_Catalogue_Indexation!$O$6:$AS$6=Fichier_de_calcul!$L551)*(Price_Catalogue_Indexation!$O$7:$AS$7=Fichier_de_calcul!$M551)*(Price_Catalogue_Indexation!$A$14:$A$219=Fichier_de_calcul!$O551)*(Price_Catalogue_Indexation!$C$14:$C$219=Fichier_de_calcul!$N551)*(Price_Catalogue_Indexation!$O$14:$AS$219)),0)</f>
        <v>190894.3326</v>
      </c>
      <c r="S551" s="149">
        <f>IFERROR(SUMPRODUCT((Price_Catalogue_Indexation!$O$5:$AS$5=Fichier_de_calcul!S$4)*(Price_Catalogue_Indexation!$O$6:$AS$6=Fichier_de_calcul!$L551)*(Price_Catalogue_Indexation!$O$7:$AS$7=Fichier_de_calcul!$M551)*(Price_Catalogue_Indexation!$A$14:$A$219=Fichier_de_calcul!$O551)*(Price_Catalogue_Indexation!$C$14:$C$219=Fichier_de_calcul!$N551)*(Price_Catalogue_Indexation!$O$14:$AS$219)),0)</f>
        <v>173836.6191</v>
      </c>
      <c r="T551" s="150"/>
      <c r="U551" s="149">
        <f>IF(E551="YES",'Autres_hypothèses'!$E$3,0)</f>
        <v>26225.58067</v>
      </c>
      <c r="V551" s="149">
        <f>IF(J551="YES",'Autres_hypothèses'!$E$4,0)</f>
        <v>75000</v>
      </c>
      <c r="W551" s="149"/>
      <c r="X551" s="151">
        <f>S551*Facture_pour_Orange!$K$142+Fichier_de_calcul!Q551*Facture_pour_Orange!$K$144+Fichier_de_calcul!U551*Facture_pour_Orange!$K$172</f>
        <v>-15569.10954</v>
      </c>
      <c r="Y551" s="152"/>
      <c r="Z551" s="151">
        <f t="shared" si="2"/>
        <v>493315.5589</v>
      </c>
      <c r="AA551" s="149">
        <f t="shared" si="3"/>
        <v>88796.8006</v>
      </c>
      <c r="AB551" s="149">
        <f t="shared" si="4"/>
        <v>582112.3595</v>
      </c>
      <c r="AC551" s="150"/>
      <c r="AD551" s="153"/>
      <c r="AE551" s="154"/>
      <c r="AF551" s="155">
        <v>44286.0</v>
      </c>
      <c r="AG551" s="155">
        <v>44257.0</v>
      </c>
      <c r="AH551" s="162">
        <f t="shared" si="32"/>
        <v>0.9666666667</v>
      </c>
      <c r="AI551" s="155">
        <v>44286.0</v>
      </c>
      <c r="AJ551" s="155">
        <v>44262.0</v>
      </c>
      <c r="AK551" s="162">
        <f t="shared" si="38"/>
        <v>0.8</v>
      </c>
      <c r="AL551" s="155">
        <v>44314.0</v>
      </c>
      <c r="AM551" s="162">
        <f t="shared" si="39"/>
        <v>0.06666666667</v>
      </c>
      <c r="AN551" s="155">
        <v>44316.0</v>
      </c>
      <c r="AO551" s="155">
        <v>44401.0</v>
      </c>
      <c r="AP551" s="162">
        <f>(AQ551-AO551)/30</f>
        <v>0.2333333333</v>
      </c>
      <c r="AQ551" s="155">
        <v>44408.0</v>
      </c>
      <c r="AR551" s="152"/>
      <c r="AS551" s="152"/>
      <c r="AT551" s="152"/>
      <c r="AU551" s="152"/>
      <c r="AV551" s="152"/>
      <c r="AW551" s="152"/>
      <c r="AX551" s="152"/>
      <c r="AY551" s="152"/>
      <c r="AZ551" s="152"/>
      <c r="BA551" s="152"/>
      <c r="BB551" s="152"/>
      <c r="BC551" s="152"/>
      <c r="BD551" s="152"/>
      <c r="BE551" s="152"/>
      <c r="BF551" s="152"/>
      <c r="BG551" s="152"/>
      <c r="BH551" s="152"/>
      <c r="BI551" s="152"/>
      <c r="BJ551" s="152"/>
      <c r="BK551" s="152"/>
    </row>
    <row r="552" ht="10.5" customHeight="1">
      <c r="A552" s="144">
        <v>548.0</v>
      </c>
      <c r="B552" s="144" t="s">
        <v>1711</v>
      </c>
      <c r="C552" s="144" t="s">
        <v>1712</v>
      </c>
      <c r="D552" s="145" t="s">
        <v>1713</v>
      </c>
      <c r="E552" s="146" t="s">
        <v>0</v>
      </c>
      <c r="F552" s="147"/>
      <c r="G552" s="149" t="s">
        <v>1374</v>
      </c>
      <c r="H552" s="148" t="s">
        <v>0</v>
      </c>
      <c r="I552" s="148" t="s">
        <v>138</v>
      </c>
      <c r="J552" s="148" t="s">
        <v>0</v>
      </c>
      <c r="K552" s="149" t="s">
        <v>111</v>
      </c>
      <c r="L552" s="149" t="s">
        <v>38</v>
      </c>
      <c r="M552" s="148" t="s">
        <v>42</v>
      </c>
      <c r="N552" s="148">
        <v>6000.0</v>
      </c>
      <c r="O552" s="149" t="s">
        <v>27</v>
      </c>
      <c r="P552" s="150"/>
      <c r="Q552" s="149">
        <f>IFERROR(SUMPRODUCT((Price_Catalogue_Indexation!$O$5:$AS$5=Fichier_de_calcul!Q$4)*(Price_Catalogue_Indexation!$O$6:$AS$6=Fichier_de_calcul!$L552)*(Price_Catalogue_Indexation!$O$7:$AS$7=Fichier_de_calcul!$M552)*(Price_Catalogue_Indexation!$A$14:$A$219=Fichier_de_calcul!$O552)*(Price_Catalogue_Indexation!$C$14:$C$219=Fichier_de_calcul!$N552)*(Price_Catalogue_Indexation!$O$14:$AS$219)),0)</f>
        <v>43567.79597</v>
      </c>
      <c r="R552" s="149">
        <f>IFERROR(SUMPRODUCT((Price_Catalogue_Indexation!$O$5:$AS$5=Fichier_de_calcul!R$4)*(Price_Catalogue_Indexation!$O$6:$AS$6=Fichier_de_calcul!$L552)*(Price_Catalogue_Indexation!$O$7:$AS$7=Fichier_de_calcul!$M552)*(Price_Catalogue_Indexation!$A$14:$A$219=Fichier_de_calcul!$O552)*(Price_Catalogue_Indexation!$C$14:$C$219=Fichier_de_calcul!$N552)*(Price_Catalogue_Indexation!$O$14:$AS$219)),0)</f>
        <v>432736.9163</v>
      </c>
      <c r="S552" s="149">
        <f>IFERROR(SUMPRODUCT((Price_Catalogue_Indexation!$O$5:$AS$5=Fichier_de_calcul!S$4)*(Price_Catalogue_Indexation!$O$6:$AS$6=Fichier_de_calcul!$L552)*(Price_Catalogue_Indexation!$O$7:$AS$7=Fichier_de_calcul!$M552)*(Price_Catalogue_Indexation!$A$14:$A$219=Fichier_de_calcul!$O552)*(Price_Catalogue_Indexation!$C$14:$C$219=Fichier_de_calcul!$N552)*(Price_Catalogue_Indexation!$O$14:$AS$219)),0)</f>
        <v>231043.7356</v>
      </c>
      <c r="T552" s="150"/>
      <c r="U552" s="149">
        <f>IF(E552="YES",'Autres_hypothèses'!$E$3,0)</f>
        <v>26225.58067</v>
      </c>
      <c r="V552" s="149">
        <f>IF(J552="YES",'Autres_hypothèses'!$E$4,0)</f>
        <v>75000</v>
      </c>
      <c r="W552" s="149"/>
      <c r="X552" s="151">
        <f>S552*Facture_pour_Orange!$K$142+Fichier_de_calcul!Q552*Facture_pour_Orange!$K$144+Fichier_de_calcul!U552*Facture_pour_Orange!$K$172</f>
        <v>-16269.11268</v>
      </c>
      <c r="Y552" s="152"/>
      <c r="Z552" s="151">
        <f t="shared" si="2"/>
        <v>792304.9158</v>
      </c>
      <c r="AA552" s="149">
        <f t="shared" si="3"/>
        <v>142614.8848</v>
      </c>
      <c r="AB552" s="149">
        <f t="shared" si="4"/>
        <v>934919.8006</v>
      </c>
      <c r="AC552" s="150"/>
      <c r="AD552" s="153"/>
      <c r="AE552" s="154"/>
      <c r="AF552" s="155">
        <v>44286.0</v>
      </c>
      <c r="AG552" s="155">
        <v>44257.0</v>
      </c>
      <c r="AH552" s="162">
        <f t="shared" si="32"/>
        <v>0.9666666667</v>
      </c>
      <c r="AI552" s="155">
        <v>44286.0</v>
      </c>
      <c r="AJ552" s="155">
        <v>44260.0</v>
      </c>
      <c r="AK552" s="162">
        <f t="shared" si="38"/>
        <v>0.8666666667</v>
      </c>
      <c r="AL552" s="155">
        <v>44314.0</v>
      </c>
      <c r="AM552" s="162">
        <f t="shared" si="39"/>
        <v>0.06666666667</v>
      </c>
      <c r="AN552" s="155">
        <v>44316.0</v>
      </c>
      <c r="AO552" s="158"/>
      <c r="AP552" s="158"/>
      <c r="AQ552" s="158"/>
      <c r="AR552" s="152"/>
      <c r="AS552" s="152"/>
      <c r="AT552" s="152"/>
      <c r="AU552" s="152"/>
      <c r="AV552" s="152"/>
      <c r="AW552" s="152"/>
      <c r="AX552" s="152"/>
      <c r="AY552" s="152"/>
      <c r="AZ552" s="152"/>
      <c r="BA552" s="152"/>
      <c r="BB552" s="152"/>
      <c r="BC552" s="152"/>
      <c r="BD552" s="152"/>
      <c r="BE552" s="152"/>
      <c r="BF552" s="152"/>
      <c r="BG552" s="152"/>
      <c r="BH552" s="152"/>
      <c r="BI552" s="152"/>
      <c r="BJ552" s="152"/>
      <c r="BK552" s="152"/>
    </row>
    <row r="553" ht="10.5" customHeight="1">
      <c r="A553" s="144">
        <v>549.0</v>
      </c>
      <c r="B553" s="144" t="s">
        <v>1714</v>
      </c>
      <c r="C553" s="144" t="s">
        <v>1715</v>
      </c>
      <c r="D553" s="159" t="s">
        <v>1716</v>
      </c>
      <c r="E553" s="146" t="s">
        <v>0</v>
      </c>
      <c r="F553" s="147"/>
      <c r="G553" s="149" t="s">
        <v>1374</v>
      </c>
      <c r="H553" s="148" t="s">
        <v>0</v>
      </c>
      <c r="I553" s="148" t="s">
        <v>138</v>
      </c>
      <c r="J553" s="148" t="s">
        <v>0</v>
      </c>
      <c r="K553" s="149" t="s">
        <v>111</v>
      </c>
      <c r="L553" s="149" t="s">
        <v>38</v>
      </c>
      <c r="M553" s="148" t="s">
        <v>42</v>
      </c>
      <c r="N553" s="148">
        <v>6000.0</v>
      </c>
      <c r="O553" s="149" t="s">
        <v>27</v>
      </c>
      <c r="P553" s="150"/>
      <c r="Q553" s="149">
        <f>IFERROR(SUMPRODUCT((Price_Catalogue_Indexation!$O$5:$AS$5=Fichier_de_calcul!Q$4)*(Price_Catalogue_Indexation!$O$6:$AS$6=Fichier_de_calcul!$L553)*(Price_Catalogue_Indexation!$O$7:$AS$7=Fichier_de_calcul!$M553)*(Price_Catalogue_Indexation!$A$14:$A$219=Fichier_de_calcul!$O553)*(Price_Catalogue_Indexation!$C$14:$C$219=Fichier_de_calcul!$N553)*(Price_Catalogue_Indexation!$O$14:$AS$219)),0)</f>
        <v>43567.79597</v>
      </c>
      <c r="R553" s="149">
        <f>IFERROR(SUMPRODUCT((Price_Catalogue_Indexation!$O$5:$AS$5=Fichier_de_calcul!R$4)*(Price_Catalogue_Indexation!$O$6:$AS$6=Fichier_de_calcul!$L553)*(Price_Catalogue_Indexation!$O$7:$AS$7=Fichier_de_calcul!$M553)*(Price_Catalogue_Indexation!$A$14:$A$219=Fichier_de_calcul!$O553)*(Price_Catalogue_Indexation!$C$14:$C$219=Fichier_de_calcul!$N553)*(Price_Catalogue_Indexation!$O$14:$AS$219)),0)</f>
        <v>432736.9163</v>
      </c>
      <c r="S553" s="149">
        <f>IFERROR(SUMPRODUCT((Price_Catalogue_Indexation!$O$5:$AS$5=Fichier_de_calcul!S$4)*(Price_Catalogue_Indexation!$O$6:$AS$6=Fichier_de_calcul!$L553)*(Price_Catalogue_Indexation!$O$7:$AS$7=Fichier_de_calcul!$M553)*(Price_Catalogue_Indexation!$A$14:$A$219=Fichier_de_calcul!$O553)*(Price_Catalogue_Indexation!$C$14:$C$219=Fichier_de_calcul!$N553)*(Price_Catalogue_Indexation!$O$14:$AS$219)),0)</f>
        <v>231043.7356</v>
      </c>
      <c r="T553" s="150"/>
      <c r="U553" s="149">
        <f>IF(E553="YES",'Autres_hypothèses'!$E$3,0)</f>
        <v>26225.58067</v>
      </c>
      <c r="V553" s="149">
        <f>IF(J553="YES",'Autres_hypothèses'!$E$4,0)</f>
        <v>75000</v>
      </c>
      <c r="W553" s="149"/>
      <c r="X553" s="151">
        <f>S553*Facture_pour_Orange!$K$142+Fichier_de_calcul!Q553*Facture_pour_Orange!$K$144+Fichier_de_calcul!U553*Facture_pour_Orange!$K$172</f>
        <v>-16269.11268</v>
      </c>
      <c r="Y553" s="152"/>
      <c r="Z553" s="151">
        <f t="shared" si="2"/>
        <v>792304.9158</v>
      </c>
      <c r="AA553" s="149">
        <f t="shared" si="3"/>
        <v>142614.8848</v>
      </c>
      <c r="AB553" s="149">
        <f t="shared" si="4"/>
        <v>934919.8006</v>
      </c>
      <c r="AC553" s="150"/>
      <c r="AD553" s="153"/>
      <c r="AE553" s="154"/>
      <c r="AF553" s="155">
        <v>44286.0</v>
      </c>
      <c r="AG553" s="155">
        <v>44257.0</v>
      </c>
      <c r="AH553" s="162">
        <f t="shared" si="32"/>
        <v>0.9666666667</v>
      </c>
      <c r="AI553" s="155">
        <v>44286.0</v>
      </c>
      <c r="AJ553" s="155">
        <v>44267.0</v>
      </c>
      <c r="AK553" s="162">
        <f t="shared" si="38"/>
        <v>0.6333333333</v>
      </c>
      <c r="AL553" s="155">
        <v>44314.0</v>
      </c>
      <c r="AM553" s="162">
        <f t="shared" si="39"/>
        <v>0.06666666667</v>
      </c>
      <c r="AN553" s="155">
        <v>44316.0</v>
      </c>
      <c r="AO553" s="158"/>
      <c r="AP553" s="158"/>
      <c r="AQ553" s="158"/>
      <c r="AR553" s="152"/>
      <c r="AS553" s="152"/>
      <c r="AT553" s="152"/>
      <c r="AU553" s="152"/>
      <c r="AV553" s="152"/>
      <c r="AW553" s="152"/>
      <c r="AX553" s="152"/>
      <c r="AY553" s="152"/>
      <c r="AZ553" s="152"/>
      <c r="BA553" s="152"/>
      <c r="BB553" s="152"/>
      <c r="BC553" s="152"/>
      <c r="BD553" s="152"/>
      <c r="BE553" s="152"/>
      <c r="BF553" s="152"/>
      <c r="BG553" s="152"/>
      <c r="BH553" s="152"/>
      <c r="BI553" s="152"/>
      <c r="BJ553" s="152"/>
      <c r="BK553" s="152"/>
    </row>
    <row r="554" ht="10.5" customHeight="1">
      <c r="A554" s="144">
        <v>550.0</v>
      </c>
      <c r="B554" s="144" t="s">
        <v>1717</v>
      </c>
      <c r="C554" s="144" t="s">
        <v>1718</v>
      </c>
      <c r="D554" s="159" t="s">
        <v>1719</v>
      </c>
      <c r="E554" s="146" t="s">
        <v>0</v>
      </c>
      <c r="F554" s="147"/>
      <c r="G554" s="149" t="s">
        <v>1720</v>
      </c>
      <c r="H554" s="148" t="s">
        <v>0</v>
      </c>
      <c r="I554" s="148" t="s">
        <v>138</v>
      </c>
      <c r="J554" s="148" t="s">
        <v>0</v>
      </c>
      <c r="K554" s="149" t="s">
        <v>111</v>
      </c>
      <c r="L554" s="149" t="s">
        <v>38</v>
      </c>
      <c r="M554" s="148" t="s">
        <v>42</v>
      </c>
      <c r="N554" s="148">
        <v>6000.0</v>
      </c>
      <c r="O554" s="149" t="s">
        <v>27</v>
      </c>
      <c r="P554" s="150"/>
      <c r="Q554" s="149">
        <f>IFERROR(SUMPRODUCT((Price_Catalogue_Indexation!$O$5:$AS$5=Fichier_de_calcul!Q$4)*(Price_Catalogue_Indexation!$O$6:$AS$6=Fichier_de_calcul!$L554)*(Price_Catalogue_Indexation!$O$7:$AS$7=Fichier_de_calcul!$M554)*(Price_Catalogue_Indexation!$A$14:$A$219=Fichier_de_calcul!$O554)*(Price_Catalogue_Indexation!$C$14:$C$219=Fichier_de_calcul!$N554)*(Price_Catalogue_Indexation!$O$14:$AS$219)),0)</f>
        <v>43567.79597</v>
      </c>
      <c r="R554" s="149">
        <f>IFERROR(SUMPRODUCT((Price_Catalogue_Indexation!$O$5:$AS$5=Fichier_de_calcul!R$4)*(Price_Catalogue_Indexation!$O$6:$AS$6=Fichier_de_calcul!$L554)*(Price_Catalogue_Indexation!$O$7:$AS$7=Fichier_de_calcul!$M554)*(Price_Catalogue_Indexation!$A$14:$A$219=Fichier_de_calcul!$O554)*(Price_Catalogue_Indexation!$C$14:$C$219=Fichier_de_calcul!$N554)*(Price_Catalogue_Indexation!$O$14:$AS$219)),0)</f>
        <v>432736.9163</v>
      </c>
      <c r="S554" s="149">
        <f>IFERROR(SUMPRODUCT((Price_Catalogue_Indexation!$O$5:$AS$5=Fichier_de_calcul!S$4)*(Price_Catalogue_Indexation!$O$6:$AS$6=Fichier_de_calcul!$L554)*(Price_Catalogue_Indexation!$O$7:$AS$7=Fichier_de_calcul!$M554)*(Price_Catalogue_Indexation!$A$14:$A$219=Fichier_de_calcul!$O554)*(Price_Catalogue_Indexation!$C$14:$C$219=Fichier_de_calcul!$N554)*(Price_Catalogue_Indexation!$O$14:$AS$219)),0)</f>
        <v>231043.7356</v>
      </c>
      <c r="T554" s="150"/>
      <c r="U554" s="149">
        <f>IF(E554="YES",'Autres_hypothèses'!$E$3,0)</f>
        <v>26225.58067</v>
      </c>
      <c r="V554" s="149">
        <f>IF(J554="YES",'Autres_hypothèses'!$E$4,0)</f>
        <v>75000</v>
      </c>
      <c r="W554" s="149"/>
      <c r="X554" s="151">
        <f>S554*Facture_pour_Orange!$K$142+Fichier_de_calcul!Q554*Facture_pour_Orange!$K$144+Fichier_de_calcul!U554*Facture_pour_Orange!$K$172</f>
        <v>-16269.11268</v>
      </c>
      <c r="Y554" s="152"/>
      <c r="Z554" s="151">
        <f t="shared" si="2"/>
        <v>792304.9158</v>
      </c>
      <c r="AA554" s="149">
        <f t="shared" si="3"/>
        <v>142614.8848</v>
      </c>
      <c r="AB554" s="149">
        <f t="shared" si="4"/>
        <v>934919.8006</v>
      </c>
      <c r="AC554" s="150"/>
      <c r="AD554" s="153"/>
      <c r="AE554" s="154"/>
      <c r="AF554" s="155">
        <v>44286.0</v>
      </c>
      <c r="AG554" s="155">
        <v>44257.0</v>
      </c>
      <c r="AH554" s="162">
        <f t="shared" si="32"/>
        <v>0.9666666667</v>
      </c>
      <c r="AI554" s="155">
        <v>44286.0</v>
      </c>
      <c r="AJ554" s="155">
        <v>44267.0</v>
      </c>
      <c r="AK554" s="162">
        <f t="shared" si="38"/>
        <v>0.6333333333</v>
      </c>
      <c r="AL554" s="155">
        <v>44314.0</v>
      </c>
      <c r="AM554" s="162">
        <f t="shared" si="39"/>
        <v>0.06666666667</v>
      </c>
      <c r="AN554" s="155">
        <v>44316.0</v>
      </c>
      <c r="AO554" s="158"/>
      <c r="AP554" s="158"/>
      <c r="AQ554" s="158"/>
      <c r="AR554" s="152"/>
      <c r="AS554" s="152"/>
      <c r="AT554" s="152"/>
      <c r="AU554" s="152"/>
      <c r="AV554" s="152"/>
      <c r="AW554" s="152"/>
      <c r="AX554" s="152"/>
      <c r="AY554" s="152"/>
      <c r="AZ554" s="152"/>
      <c r="BA554" s="152"/>
      <c r="BB554" s="152"/>
      <c r="BC554" s="152"/>
      <c r="BD554" s="152"/>
      <c r="BE554" s="152"/>
      <c r="BF554" s="152"/>
      <c r="BG554" s="152"/>
      <c r="BH554" s="152"/>
      <c r="BI554" s="152"/>
      <c r="BJ554" s="152"/>
      <c r="BK554" s="152"/>
    </row>
    <row r="555" ht="10.5" customHeight="1">
      <c r="A555" s="144">
        <v>551.0</v>
      </c>
      <c r="B555" s="144" t="s">
        <v>1721</v>
      </c>
      <c r="C555" s="144" t="s">
        <v>1722</v>
      </c>
      <c r="D555" s="145" t="s">
        <v>1723</v>
      </c>
      <c r="E555" s="146" t="s">
        <v>0</v>
      </c>
      <c r="F555" s="147"/>
      <c r="G555" s="149" t="s">
        <v>1720</v>
      </c>
      <c r="H555" s="148" t="s">
        <v>0</v>
      </c>
      <c r="I555" s="148" t="s">
        <v>138</v>
      </c>
      <c r="J555" s="148" t="s">
        <v>0</v>
      </c>
      <c r="K555" s="149" t="s">
        <v>111</v>
      </c>
      <c r="L555" s="149" t="s">
        <v>38</v>
      </c>
      <c r="M555" s="148" t="s">
        <v>42</v>
      </c>
      <c r="N555" s="148">
        <v>6000.0</v>
      </c>
      <c r="O555" s="149" t="s">
        <v>27</v>
      </c>
      <c r="P555" s="150"/>
      <c r="Q555" s="149">
        <f>IFERROR(SUMPRODUCT((Price_Catalogue_Indexation!$O$5:$AS$5=Fichier_de_calcul!Q$4)*(Price_Catalogue_Indexation!$O$6:$AS$6=Fichier_de_calcul!$L555)*(Price_Catalogue_Indexation!$O$7:$AS$7=Fichier_de_calcul!$M555)*(Price_Catalogue_Indexation!$A$14:$A$219=Fichier_de_calcul!$O555)*(Price_Catalogue_Indexation!$C$14:$C$219=Fichier_de_calcul!$N555)*(Price_Catalogue_Indexation!$O$14:$AS$219)),0)</f>
        <v>43567.79597</v>
      </c>
      <c r="R555" s="149">
        <f>IFERROR(SUMPRODUCT((Price_Catalogue_Indexation!$O$5:$AS$5=Fichier_de_calcul!R$4)*(Price_Catalogue_Indexation!$O$6:$AS$6=Fichier_de_calcul!$L555)*(Price_Catalogue_Indexation!$O$7:$AS$7=Fichier_de_calcul!$M555)*(Price_Catalogue_Indexation!$A$14:$A$219=Fichier_de_calcul!$O555)*(Price_Catalogue_Indexation!$C$14:$C$219=Fichier_de_calcul!$N555)*(Price_Catalogue_Indexation!$O$14:$AS$219)),0)</f>
        <v>432736.9163</v>
      </c>
      <c r="S555" s="149">
        <f>IFERROR(SUMPRODUCT((Price_Catalogue_Indexation!$O$5:$AS$5=Fichier_de_calcul!S$4)*(Price_Catalogue_Indexation!$O$6:$AS$6=Fichier_de_calcul!$L555)*(Price_Catalogue_Indexation!$O$7:$AS$7=Fichier_de_calcul!$M555)*(Price_Catalogue_Indexation!$A$14:$A$219=Fichier_de_calcul!$O555)*(Price_Catalogue_Indexation!$C$14:$C$219=Fichier_de_calcul!$N555)*(Price_Catalogue_Indexation!$O$14:$AS$219)),0)</f>
        <v>231043.7356</v>
      </c>
      <c r="T555" s="150"/>
      <c r="U555" s="149">
        <f>IF(E555="YES",'Autres_hypothèses'!$E$3,0)</f>
        <v>26225.58067</v>
      </c>
      <c r="V555" s="149">
        <f>IF(J555="YES",'Autres_hypothèses'!$E$4,0)</f>
        <v>75000</v>
      </c>
      <c r="W555" s="149"/>
      <c r="X555" s="151">
        <f>S555*Facture_pour_Orange!$K$142+Fichier_de_calcul!Q555*Facture_pour_Orange!$K$144+Fichier_de_calcul!U555*Facture_pour_Orange!$K$172</f>
        <v>-16269.11268</v>
      </c>
      <c r="Y555" s="152"/>
      <c r="Z555" s="151">
        <f t="shared" si="2"/>
        <v>792304.9158</v>
      </c>
      <c r="AA555" s="149">
        <f t="shared" si="3"/>
        <v>142614.8848</v>
      </c>
      <c r="AB555" s="149">
        <f t="shared" si="4"/>
        <v>934919.8006</v>
      </c>
      <c r="AC555" s="150"/>
      <c r="AD555" s="153"/>
      <c r="AE555" s="154"/>
      <c r="AF555" s="155">
        <v>44286.0</v>
      </c>
      <c r="AG555" s="155">
        <v>44257.0</v>
      </c>
      <c r="AH555" s="162">
        <f t="shared" si="32"/>
        <v>0.9666666667</v>
      </c>
      <c r="AI555" s="155">
        <v>44286.0</v>
      </c>
      <c r="AJ555" s="155">
        <v>44268.0</v>
      </c>
      <c r="AK555" s="162">
        <f t="shared" si="38"/>
        <v>0.6</v>
      </c>
      <c r="AL555" s="155">
        <v>44314.0</v>
      </c>
      <c r="AM555" s="162">
        <f t="shared" si="39"/>
        <v>0.06666666667</v>
      </c>
      <c r="AN555" s="155">
        <v>44316.0</v>
      </c>
      <c r="AO555" s="158"/>
      <c r="AP555" s="158"/>
      <c r="AQ555" s="158"/>
      <c r="AR555" s="152"/>
      <c r="AS555" s="152"/>
      <c r="AT555" s="152"/>
      <c r="AU555" s="152"/>
      <c r="AV555" s="152"/>
      <c r="AW555" s="152"/>
      <c r="AX555" s="152"/>
      <c r="AY555" s="152"/>
      <c r="AZ555" s="152"/>
      <c r="BA555" s="152"/>
      <c r="BB555" s="152"/>
      <c r="BC555" s="152"/>
      <c r="BD555" s="152"/>
      <c r="BE555" s="152"/>
      <c r="BF555" s="152"/>
      <c r="BG555" s="152"/>
      <c r="BH555" s="152"/>
      <c r="BI555" s="152"/>
      <c r="BJ555" s="152"/>
      <c r="BK555" s="152"/>
    </row>
    <row r="556" ht="10.5" customHeight="1">
      <c r="A556" s="144">
        <v>552.0</v>
      </c>
      <c r="B556" s="144" t="s">
        <v>1724</v>
      </c>
      <c r="C556" s="144" t="s">
        <v>1725</v>
      </c>
      <c r="D556" s="159" t="s">
        <v>1726</v>
      </c>
      <c r="E556" s="146" t="s">
        <v>0</v>
      </c>
      <c r="F556" s="147"/>
      <c r="G556" s="149" t="s">
        <v>1720</v>
      </c>
      <c r="H556" s="148" t="s">
        <v>0</v>
      </c>
      <c r="I556" s="148" t="s">
        <v>138</v>
      </c>
      <c r="J556" s="148" t="s">
        <v>0</v>
      </c>
      <c r="K556" s="149" t="s">
        <v>111</v>
      </c>
      <c r="L556" s="149" t="s">
        <v>38</v>
      </c>
      <c r="M556" s="148" t="s">
        <v>42</v>
      </c>
      <c r="N556" s="148">
        <v>6000.0</v>
      </c>
      <c r="O556" s="149" t="s">
        <v>27</v>
      </c>
      <c r="P556" s="150"/>
      <c r="Q556" s="149">
        <f>IFERROR(SUMPRODUCT((Price_Catalogue_Indexation!$O$5:$AS$5=Fichier_de_calcul!Q$4)*(Price_Catalogue_Indexation!$O$6:$AS$6=Fichier_de_calcul!$L556)*(Price_Catalogue_Indexation!$O$7:$AS$7=Fichier_de_calcul!$M556)*(Price_Catalogue_Indexation!$A$14:$A$219=Fichier_de_calcul!$O556)*(Price_Catalogue_Indexation!$C$14:$C$219=Fichier_de_calcul!$N556)*(Price_Catalogue_Indexation!$O$14:$AS$219)),0)</f>
        <v>43567.79597</v>
      </c>
      <c r="R556" s="149">
        <f>IFERROR(SUMPRODUCT((Price_Catalogue_Indexation!$O$5:$AS$5=Fichier_de_calcul!R$4)*(Price_Catalogue_Indexation!$O$6:$AS$6=Fichier_de_calcul!$L556)*(Price_Catalogue_Indexation!$O$7:$AS$7=Fichier_de_calcul!$M556)*(Price_Catalogue_Indexation!$A$14:$A$219=Fichier_de_calcul!$O556)*(Price_Catalogue_Indexation!$C$14:$C$219=Fichier_de_calcul!$N556)*(Price_Catalogue_Indexation!$O$14:$AS$219)),0)</f>
        <v>432736.9163</v>
      </c>
      <c r="S556" s="149">
        <f>IFERROR(SUMPRODUCT((Price_Catalogue_Indexation!$O$5:$AS$5=Fichier_de_calcul!S$4)*(Price_Catalogue_Indexation!$O$6:$AS$6=Fichier_de_calcul!$L556)*(Price_Catalogue_Indexation!$O$7:$AS$7=Fichier_de_calcul!$M556)*(Price_Catalogue_Indexation!$A$14:$A$219=Fichier_de_calcul!$O556)*(Price_Catalogue_Indexation!$C$14:$C$219=Fichier_de_calcul!$N556)*(Price_Catalogue_Indexation!$O$14:$AS$219)),0)</f>
        <v>231043.7356</v>
      </c>
      <c r="T556" s="150"/>
      <c r="U556" s="149">
        <f>IF(E556="YES",'Autres_hypothèses'!$E$3,0)</f>
        <v>26225.58067</v>
      </c>
      <c r="V556" s="149">
        <f>IF(J556="YES",'Autres_hypothèses'!$E$4,0)</f>
        <v>75000</v>
      </c>
      <c r="W556" s="149"/>
      <c r="X556" s="151">
        <f>S556*Facture_pour_Orange!$K$142+Fichier_de_calcul!Q556*Facture_pour_Orange!$K$144+Fichier_de_calcul!U556*Facture_pour_Orange!$K$172</f>
        <v>-16269.11268</v>
      </c>
      <c r="Y556" s="152"/>
      <c r="Z556" s="151">
        <f t="shared" si="2"/>
        <v>792304.9158</v>
      </c>
      <c r="AA556" s="149">
        <f t="shared" si="3"/>
        <v>142614.8848</v>
      </c>
      <c r="AB556" s="149">
        <f t="shared" si="4"/>
        <v>934919.8006</v>
      </c>
      <c r="AC556" s="150"/>
      <c r="AD556" s="153"/>
      <c r="AE556" s="154"/>
      <c r="AF556" s="155">
        <v>44286.0</v>
      </c>
      <c r="AG556" s="155">
        <v>44257.0</v>
      </c>
      <c r="AH556" s="162">
        <f t="shared" si="32"/>
        <v>0.9666666667</v>
      </c>
      <c r="AI556" s="155">
        <v>44316.0</v>
      </c>
      <c r="AJ556" s="155">
        <v>44288.0</v>
      </c>
      <c r="AK556" s="162">
        <f t="shared" si="38"/>
        <v>0.9333333333</v>
      </c>
      <c r="AL556" s="155">
        <v>44314.0</v>
      </c>
      <c r="AM556" s="162">
        <f t="shared" si="39"/>
        <v>0.06666666667</v>
      </c>
      <c r="AN556" s="155">
        <v>44316.0</v>
      </c>
      <c r="AO556" s="158"/>
      <c r="AP556" s="158"/>
      <c r="AQ556" s="158"/>
      <c r="AR556" s="152"/>
      <c r="AS556" s="152"/>
      <c r="AT556" s="152"/>
      <c r="AU556" s="152"/>
      <c r="AV556" s="152"/>
      <c r="AW556" s="152"/>
      <c r="AX556" s="152"/>
      <c r="AY556" s="152"/>
      <c r="AZ556" s="152"/>
      <c r="BA556" s="152"/>
      <c r="BB556" s="152"/>
      <c r="BC556" s="152"/>
      <c r="BD556" s="152"/>
      <c r="BE556" s="152"/>
      <c r="BF556" s="152"/>
      <c r="BG556" s="152"/>
      <c r="BH556" s="152"/>
      <c r="BI556" s="152"/>
      <c r="BJ556" s="152"/>
      <c r="BK556" s="152"/>
    </row>
    <row r="557" ht="10.5" customHeight="1">
      <c r="A557" s="144">
        <v>553.0</v>
      </c>
      <c r="B557" s="144" t="s">
        <v>1727</v>
      </c>
      <c r="C557" s="144" t="s">
        <v>1728</v>
      </c>
      <c r="D557" s="159" t="s">
        <v>1729</v>
      </c>
      <c r="E557" s="146" t="s">
        <v>0</v>
      </c>
      <c r="F557" s="147"/>
      <c r="G557" s="149" t="s">
        <v>1720</v>
      </c>
      <c r="H557" s="148" t="s">
        <v>0</v>
      </c>
      <c r="I557" s="148" t="s">
        <v>138</v>
      </c>
      <c r="J557" s="148" t="s">
        <v>0</v>
      </c>
      <c r="K557" s="149" t="s">
        <v>111</v>
      </c>
      <c r="L557" s="149" t="s">
        <v>38</v>
      </c>
      <c r="M557" s="148" t="s">
        <v>42</v>
      </c>
      <c r="N557" s="148">
        <v>6000.0</v>
      </c>
      <c r="O557" s="149" t="s">
        <v>27</v>
      </c>
      <c r="P557" s="150"/>
      <c r="Q557" s="149">
        <f>IFERROR(SUMPRODUCT((Price_Catalogue_Indexation!$O$5:$AS$5=Fichier_de_calcul!Q$4)*(Price_Catalogue_Indexation!$O$6:$AS$6=Fichier_de_calcul!$L557)*(Price_Catalogue_Indexation!$O$7:$AS$7=Fichier_de_calcul!$M557)*(Price_Catalogue_Indexation!$A$14:$A$219=Fichier_de_calcul!$O557)*(Price_Catalogue_Indexation!$C$14:$C$219=Fichier_de_calcul!$N557)*(Price_Catalogue_Indexation!$O$14:$AS$219)),0)</f>
        <v>43567.79597</v>
      </c>
      <c r="R557" s="149">
        <f>IFERROR(SUMPRODUCT((Price_Catalogue_Indexation!$O$5:$AS$5=Fichier_de_calcul!R$4)*(Price_Catalogue_Indexation!$O$6:$AS$6=Fichier_de_calcul!$L557)*(Price_Catalogue_Indexation!$O$7:$AS$7=Fichier_de_calcul!$M557)*(Price_Catalogue_Indexation!$A$14:$A$219=Fichier_de_calcul!$O557)*(Price_Catalogue_Indexation!$C$14:$C$219=Fichier_de_calcul!$N557)*(Price_Catalogue_Indexation!$O$14:$AS$219)),0)</f>
        <v>432736.9163</v>
      </c>
      <c r="S557" s="149">
        <f>IFERROR(SUMPRODUCT((Price_Catalogue_Indexation!$O$5:$AS$5=Fichier_de_calcul!S$4)*(Price_Catalogue_Indexation!$O$6:$AS$6=Fichier_de_calcul!$L557)*(Price_Catalogue_Indexation!$O$7:$AS$7=Fichier_de_calcul!$M557)*(Price_Catalogue_Indexation!$A$14:$A$219=Fichier_de_calcul!$O557)*(Price_Catalogue_Indexation!$C$14:$C$219=Fichier_de_calcul!$N557)*(Price_Catalogue_Indexation!$O$14:$AS$219)),0)</f>
        <v>231043.7356</v>
      </c>
      <c r="T557" s="150"/>
      <c r="U557" s="149">
        <f>IF(E557="YES",'Autres_hypothèses'!$E$3,0)</f>
        <v>26225.58067</v>
      </c>
      <c r="V557" s="149">
        <f>IF(J557="YES",'Autres_hypothèses'!$E$4,0)</f>
        <v>75000</v>
      </c>
      <c r="W557" s="149"/>
      <c r="X557" s="151">
        <f>S557*Facture_pour_Orange!$K$142+Fichier_de_calcul!Q557*Facture_pour_Orange!$K$144+Fichier_de_calcul!U557*Facture_pour_Orange!$K$172</f>
        <v>-16269.11268</v>
      </c>
      <c r="Y557" s="152"/>
      <c r="Z557" s="151">
        <f t="shared" si="2"/>
        <v>792304.9158</v>
      </c>
      <c r="AA557" s="149">
        <f t="shared" si="3"/>
        <v>142614.8848</v>
      </c>
      <c r="AB557" s="149">
        <f t="shared" si="4"/>
        <v>934919.8006</v>
      </c>
      <c r="AC557" s="150"/>
      <c r="AD557" s="153"/>
      <c r="AE557" s="154"/>
      <c r="AF557" s="155">
        <v>44286.0</v>
      </c>
      <c r="AG557" s="155">
        <v>44257.0</v>
      </c>
      <c r="AH557" s="162">
        <f t="shared" si="32"/>
        <v>0.9666666667</v>
      </c>
      <c r="AI557" s="155">
        <v>44286.0</v>
      </c>
      <c r="AJ557" s="155">
        <v>44279.0</v>
      </c>
      <c r="AK557" s="162">
        <f t="shared" si="38"/>
        <v>0.2333333333</v>
      </c>
      <c r="AL557" s="155">
        <v>44314.0</v>
      </c>
      <c r="AM557" s="162">
        <f t="shared" si="39"/>
        <v>0.06666666667</v>
      </c>
      <c r="AN557" s="155">
        <v>44316.0</v>
      </c>
      <c r="AO557" s="158"/>
      <c r="AP557" s="158"/>
      <c r="AQ557" s="158"/>
      <c r="AR557" s="152"/>
      <c r="AS557" s="152"/>
      <c r="AT557" s="152"/>
      <c r="AU557" s="152"/>
      <c r="AV557" s="152"/>
      <c r="AW557" s="152"/>
      <c r="AX557" s="152"/>
      <c r="AY557" s="152"/>
      <c r="AZ557" s="152"/>
      <c r="BA557" s="152"/>
      <c r="BB557" s="152"/>
      <c r="BC557" s="152"/>
      <c r="BD557" s="152"/>
      <c r="BE557" s="152"/>
      <c r="BF557" s="152"/>
      <c r="BG557" s="152"/>
      <c r="BH557" s="152"/>
      <c r="BI557" s="152"/>
      <c r="BJ557" s="152"/>
      <c r="BK557" s="152"/>
    </row>
    <row r="558" ht="10.5" customHeight="1">
      <c r="A558" s="144">
        <v>554.0</v>
      </c>
      <c r="B558" s="144" t="s">
        <v>1730</v>
      </c>
      <c r="C558" s="144" t="s">
        <v>1731</v>
      </c>
      <c r="D558" s="145" t="s">
        <v>1732</v>
      </c>
      <c r="E558" s="146" t="s">
        <v>0</v>
      </c>
      <c r="F558" s="147"/>
      <c r="G558" s="149" t="s">
        <v>1720</v>
      </c>
      <c r="H558" s="148" t="s">
        <v>0</v>
      </c>
      <c r="I558" s="148" t="s">
        <v>138</v>
      </c>
      <c r="J558" s="148" t="s">
        <v>0</v>
      </c>
      <c r="K558" s="149" t="s">
        <v>111</v>
      </c>
      <c r="L558" s="149" t="s">
        <v>38</v>
      </c>
      <c r="M558" s="148" t="s">
        <v>42</v>
      </c>
      <c r="N558" s="148">
        <v>6000.0</v>
      </c>
      <c r="O558" s="149" t="s">
        <v>27</v>
      </c>
      <c r="P558" s="150"/>
      <c r="Q558" s="149">
        <f>IFERROR(SUMPRODUCT((Price_Catalogue_Indexation!$O$5:$AS$5=Fichier_de_calcul!Q$4)*(Price_Catalogue_Indexation!$O$6:$AS$6=Fichier_de_calcul!$L558)*(Price_Catalogue_Indexation!$O$7:$AS$7=Fichier_de_calcul!$M558)*(Price_Catalogue_Indexation!$A$14:$A$219=Fichier_de_calcul!$O558)*(Price_Catalogue_Indexation!$C$14:$C$219=Fichier_de_calcul!$N558)*(Price_Catalogue_Indexation!$O$14:$AS$219)),0)</f>
        <v>43567.79597</v>
      </c>
      <c r="R558" s="149">
        <v>0.0</v>
      </c>
      <c r="S558" s="149">
        <f>IFERROR(SUMPRODUCT((Price_Catalogue_Indexation!$O$5:$AS$5=Fichier_de_calcul!S$4)*(Price_Catalogue_Indexation!$O$6:$AS$6=Fichier_de_calcul!$L558)*(Price_Catalogue_Indexation!$O$7:$AS$7=Fichier_de_calcul!$M558)*(Price_Catalogue_Indexation!$A$14:$A$219=Fichier_de_calcul!$O558)*(Price_Catalogue_Indexation!$C$14:$C$219=Fichier_de_calcul!$N558)*(Price_Catalogue_Indexation!$O$14:$AS$219)),0)</f>
        <v>231043.7356</v>
      </c>
      <c r="T558" s="150"/>
      <c r="U558" s="149">
        <f>IF(E558="YES",'Autres_hypothèses'!$E$3,0)</f>
        <v>26225.58067</v>
      </c>
      <c r="V558" s="149">
        <f>IF(J558="YES",'Autres_hypothèses'!$E$4,0)</f>
        <v>75000</v>
      </c>
      <c r="W558" s="149"/>
      <c r="X558" s="151">
        <f>S558*Facture_pour_Orange!$K$142+Fichier_de_calcul!Q558*Facture_pour_Orange!$K$144+Fichier_de_calcul!U558*Facture_pour_Orange!$K$172</f>
        <v>-16269.11268</v>
      </c>
      <c r="Y558" s="152"/>
      <c r="Z558" s="151">
        <f t="shared" si="2"/>
        <v>359567.9995</v>
      </c>
      <c r="AA558" s="149">
        <f t="shared" si="3"/>
        <v>64722.23991</v>
      </c>
      <c r="AB558" s="149">
        <f t="shared" si="4"/>
        <v>424290.2394</v>
      </c>
      <c r="AC558" s="150"/>
      <c r="AD558" s="164" t="s">
        <v>542</v>
      </c>
      <c r="AE558" s="154"/>
      <c r="AF558" s="155">
        <v>44286.0</v>
      </c>
      <c r="AG558" s="155">
        <v>44270.0</v>
      </c>
      <c r="AH558" s="162">
        <f t="shared" si="32"/>
        <v>0.5333333333</v>
      </c>
      <c r="AI558" s="155">
        <v>44316.0</v>
      </c>
      <c r="AJ558" s="155">
        <v>44286.0</v>
      </c>
      <c r="AK558" s="162">
        <f t="shared" si="38"/>
        <v>1</v>
      </c>
      <c r="AL558" s="155">
        <v>44314.0</v>
      </c>
      <c r="AM558" s="162">
        <f t="shared" si="39"/>
        <v>0.06666666667</v>
      </c>
      <c r="AN558" s="155">
        <v>44316.0</v>
      </c>
      <c r="AO558" s="158"/>
      <c r="AP558" s="158"/>
      <c r="AQ558" s="158"/>
      <c r="AR558" s="152"/>
      <c r="AS558" s="152"/>
      <c r="AT558" s="152"/>
      <c r="AU558" s="152"/>
      <c r="AV558" s="152"/>
      <c r="AW558" s="152"/>
      <c r="AX558" s="152"/>
      <c r="AY558" s="152"/>
      <c r="AZ558" s="152"/>
      <c r="BA558" s="152"/>
      <c r="BB558" s="152"/>
      <c r="BC558" s="152"/>
      <c r="BD558" s="152"/>
      <c r="BE558" s="152"/>
      <c r="BF558" s="152"/>
      <c r="BG558" s="152"/>
      <c r="BH558" s="152"/>
      <c r="BI558" s="152"/>
      <c r="BJ558" s="152"/>
      <c r="BK558" s="152"/>
    </row>
    <row r="559" ht="10.5" customHeight="1">
      <c r="A559" s="144">
        <v>555.0</v>
      </c>
      <c r="B559" s="144" t="s">
        <v>1733</v>
      </c>
      <c r="C559" s="144" t="s">
        <v>1734</v>
      </c>
      <c r="D559" s="159" t="s">
        <v>1735</v>
      </c>
      <c r="E559" s="146" t="s">
        <v>0</v>
      </c>
      <c r="F559" s="147"/>
      <c r="G559" s="149" t="s">
        <v>1720</v>
      </c>
      <c r="H559" s="148" t="s">
        <v>0</v>
      </c>
      <c r="I559" s="148" t="s">
        <v>138</v>
      </c>
      <c r="J559" s="148" t="s">
        <v>0</v>
      </c>
      <c r="K559" s="149" t="s">
        <v>111</v>
      </c>
      <c r="L559" s="149" t="s">
        <v>38</v>
      </c>
      <c r="M559" s="148" t="s">
        <v>42</v>
      </c>
      <c r="N559" s="148">
        <v>6000.0</v>
      </c>
      <c r="O559" s="149" t="s">
        <v>27</v>
      </c>
      <c r="P559" s="150"/>
      <c r="Q559" s="149">
        <f>IFERROR(SUMPRODUCT((Price_Catalogue_Indexation!$O$5:$AS$5=Fichier_de_calcul!Q$4)*(Price_Catalogue_Indexation!$O$6:$AS$6=Fichier_de_calcul!$L559)*(Price_Catalogue_Indexation!$O$7:$AS$7=Fichier_de_calcul!$M559)*(Price_Catalogue_Indexation!$A$14:$A$219=Fichier_de_calcul!$O559)*(Price_Catalogue_Indexation!$C$14:$C$219=Fichier_de_calcul!$N559)*(Price_Catalogue_Indexation!$O$14:$AS$219)),0)</f>
        <v>43567.79597</v>
      </c>
      <c r="R559" s="149">
        <v>0.0</v>
      </c>
      <c r="S559" s="149">
        <f>IFERROR(SUMPRODUCT((Price_Catalogue_Indexation!$O$5:$AS$5=Fichier_de_calcul!S$4)*(Price_Catalogue_Indexation!$O$6:$AS$6=Fichier_de_calcul!$L559)*(Price_Catalogue_Indexation!$O$7:$AS$7=Fichier_de_calcul!$M559)*(Price_Catalogue_Indexation!$A$14:$A$219=Fichier_de_calcul!$O559)*(Price_Catalogue_Indexation!$C$14:$C$219=Fichier_de_calcul!$N559)*(Price_Catalogue_Indexation!$O$14:$AS$219)),0)</f>
        <v>231043.7356</v>
      </c>
      <c r="T559" s="150"/>
      <c r="U559" s="149">
        <f>IF(E559="YES",'Autres_hypothèses'!$E$3,0)</f>
        <v>26225.58067</v>
      </c>
      <c r="V559" s="149">
        <f>IF(J559="YES",'Autres_hypothèses'!$E$4,0)</f>
        <v>75000</v>
      </c>
      <c r="W559" s="149"/>
      <c r="X559" s="151">
        <f>S559*Facture_pour_Orange!$K$142+Fichier_de_calcul!Q559*Facture_pour_Orange!$K$144+Fichier_de_calcul!U559*Facture_pour_Orange!$K$172</f>
        <v>-16269.11268</v>
      </c>
      <c r="Y559" s="152"/>
      <c r="Z559" s="151">
        <f t="shared" si="2"/>
        <v>359567.9995</v>
      </c>
      <c r="AA559" s="149">
        <f t="shared" si="3"/>
        <v>64722.23991</v>
      </c>
      <c r="AB559" s="149">
        <f t="shared" si="4"/>
        <v>424290.2394</v>
      </c>
      <c r="AC559" s="150"/>
      <c r="AD559" s="164" t="s">
        <v>542</v>
      </c>
      <c r="AE559" s="154"/>
      <c r="AF559" s="155">
        <v>44286.0</v>
      </c>
      <c r="AG559" s="155">
        <v>44266.0</v>
      </c>
      <c r="AH559" s="162">
        <f t="shared" si="32"/>
        <v>0.6666666667</v>
      </c>
      <c r="AI559" s="155">
        <v>44286.0</v>
      </c>
      <c r="AJ559" s="155">
        <v>44266.0</v>
      </c>
      <c r="AK559" s="162">
        <f t="shared" si="38"/>
        <v>0.6666666667</v>
      </c>
      <c r="AL559" s="155">
        <v>44270.0</v>
      </c>
      <c r="AM559" s="162">
        <f t="shared" si="39"/>
        <v>0.5333333333</v>
      </c>
      <c r="AN559" s="155">
        <v>44286.0</v>
      </c>
      <c r="AO559" s="158"/>
      <c r="AP559" s="158"/>
      <c r="AQ559" s="158"/>
      <c r="AR559" s="152"/>
      <c r="AS559" s="152"/>
      <c r="AT559" s="152"/>
      <c r="AU559" s="152"/>
      <c r="AV559" s="152"/>
      <c r="AW559" s="152"/>
      <c r="AX559" s="152"/>
      <c r="AY559" s="152"/>
      <c r="AZ559" s="152"/>
      <c r="BA559" s="152"/>
      <c r="BB559" s="152"/>
      <c r="BC559" s="152"/>
      <c r="BD559" s="152"/>
      <c r="BE559" s="152"/>
      <c r="BF559" s="152"/>
      <c r="BG559" s="152"/>
      <c r="BH559" s="152"/>
      <c r="BI559" s="152"/>
      <c r="BJ559" s="152"/>
      <c r="BK559" s="152"/>
    </row>
    <row r="560" ht="10.5" customHeight="1">
      <c r="A560" s="144">
        <v>556.0</v>
      </c>
      <c r="B560" s="144" t="s">
        <v>1736</v>
      </c>
      <c r="C560" s="144" t="s">
        <v>1737</v>
      </c>
      <c r="D560" s="159" t="s">
        <v>1738</v>
      </c>
      <c r="E560" s="146" t="s">
        <v>0</v>
      </c>
      <c r="F560" s="147"/>
      <c r="G560" s="149" t="s">
        <v>1720</v>
      </c>
      <c r="H560" s="148" t="s">
        <v>0</v>
      </c>
      <c r="I560" s="148" t="s">
        <v>138</v>
      </c>
      <c r="J560" s="148" t="s">
        <v>0</v>
      </c>
      <c r="K560" s="149" t="s">
        <v>111</v>
      </c>
      <c r="L560" s="149" t="s">
        <v>38</v>
      </c>
      <c r="M560" s="148" t="s">
        <v>42</v>
      </c>
      <c r="N560" s="148">
        <v>6000.0</v>
      </c>
      <c r="O560" s="149" t="s">
        <v>27</v>
      </c>
      <c r="P560" s="150"/>
      <c r="Q560" s="149">
        <f>IFERROR(SUMPRODUCT((Price_Catalogue_Indexation!$O$5:$AS$5=Fichier_de_calcul!Q$4)*(Price_Catalogue_Indexation!$O$6:$AS$6=Fichier_de_calcul!$L560)*(Price_Catalogue_Indexation!$O$7:$AS$7=Fichier_de_calcul!$M560)*(Price_Catalogue_Indexation!$A$14:$A$219=Fichier_de_calcul!$O560)*(Price_Catalogue_Indexation!$C$14:$C$219=Fichier_de_calcul!$N560)*(Price_Catalogue_Indexation!$O$14:$AS$219)),0)</f>
        <v>43567.79597</v>
      </c>
      <c r="R560" s="149">
        <v>0.0</v>
      </c>
      <c r="S560" s="149">
        <f>IFERROR(SUMPRODUCT((Price_Catalogue_Indexation!$O$5:$AS$5=Fichier_de_calcul!S$4)*(Price_Catalogue_Indexation!$O$6:$AS$6=Fichier_de_calcul!$L560)*(Price_Catalogue_Indexation!$O$7:$AS$7=Fichier_de_calcul!$M560)*(Price_Catalogue_Indexation!$A$14:$A$219=Fichier_de_calcul!$O560)*(Price_Catalogue_Indexation!$C$14:$C$219=Fichier_de_calcul!$N560)*(Price_Catalogue_Indexation!$O$14:$AS$219)),0)</f>
        <v>231043.7356</v>
      </c>
      <c r="T560" s="150"/>
      <c r="U560" s="149">
        <f>IF(E560="YES",'Autres_hypothèses'!$E$3,0)</f>
        <v>26225.58067</v>
      </c>
      <c r="V560" s="149">
        <f>IF(J560="YES",'Autres_hypothèses'!$E$4,0)</f>
        <v>75000</v>
      </c>
      <c r="W560" s="149"/>
      <c r="X560" s="151">
        <f>S560*Facture_pour_Orange!$K$142+Fichier_de_calcul!Q560*Facture_pour_Orange!$K$144+Fichier_de_calcul!U560*Facture_pour_Orange!$K$172</f>
        <v>-16269.11268</v>
      </c>
      <c r="Y560" s="152"/>
      <c r="Z560" s="151">
        <f t="shared" si="2"/>
        <v>359567.9995</v>
      </c>
      <c r="AA560" s="149">
        <f t="shared" si="3"/>
        <v>64722.23991</v>
      </c>
      <c r="AB560" s="149">
        <f t="shared" si="4"/>
        <v>424290.2394</v>
      </c>
      <c r="AC560" s="150"/>
      <c r="AD560" s="164" t="s">
        <v>542</v>
      </c>
      <c r="AE560" s="154"/>
      <c r="AF560" s="155">
        <v>44286.0</v>
      </c>
      <c r="AG560" s="155">
        <v>44267.0</v>
      </c>
      <c r="AH560" s="162">
        <f t="shared" si="32"/>
        <v>0.6333333333</v>
      </c>
      <c r="AI560" s="155">
        <v>44286.0</v>
      </c>
      <c r="AJ560" s="155">
        <v>44267.0</v>
      </c>
      <c r="AK560" s="162">
        <f t="shared" si="38"/>
        <v>0.6333333333</v>
      </c>
      <c r="AL560" s="155">
        <v>44270.0</v>
      </c>
      <c r="AM560" s="162">
        <f t="shared" si="39"/>
        <v>0.5333333333</v>
      </c>
      <c r="AN560" s="155">
        <v>44286.0</v>
      </c>
      <c r="AO560" s="158"/>
      <c r="AP560" s="158"/>
      <c r="AQ560" s="158"/>
      <c r="AR560" s="152"/>
      <c r="AS560" s="152"/>
      <c r="AT560" s="152"/>
      <c r="AU560" s="152"/>
      <c r="AV560" s="152"/>
      <c r="AW560" s="152"/>
      <c r="AX560" s="152"/>
      <c r="AY560" s="152"/>
      <c r="AZ560" s="152"/>
      <c r="BA560" s="152"/>
      <c r="BB560" s="152"/>
      <c r="BC560" s="152"/>
      <c r="BD560" s="152"/>
      <c r="BE560" s="152"/>
      <c r="BF560" s="152"/>
      <c r="BG560" s="152"/>
      <c r="BH560" s="152"/>
      <c r="BI560" s="152"/>
      <c r="BJ560" s="152"/>
      <c r="BK560" s="152"/>
    </row>
    <row r="561" ht="10.5" customHeight="1">
      <c r="A561" s="144">
        <v>557.0</v>
      </c>
      <c r="B561" s="144" t="s">
        <v>1739</v>
      </c>
      <c r="C561" s="144" t="s">
        <v>1740</v>
      </c>
      <c r="D561" s="165" t="s">
        <v>1741</v>
      </c>
      <c r="E561" s="146" t="s">
        <v>0</v>
      </c>
      <c r="F561" s="147"/>
      <c r="G561" s="149" t="s">
        <v>1742</v>
      </c>
      <c r="H561" s="148" t="s">
        <v>0</v>
      </c>
      <c r="I561" s="148" t="s">
        <v>138</v>
      </c>
      <c r="J561" s="148" t="s">
        <v>0</v>
      </c>
      <c r="K561" s="149" t="s">
        <v>111</v>
      </c>
      <c r="L561" s="149" t="s">
        <v>38</v>
      </c>
      <c r="M561" s="148" t="s">
        <v>42</v>
      </c>
      <c r="N561" s="148">
        <v>6000.0</v>
      </c>
      <c r="O561" s="149" t="s">
        <v>30</v>
      </c>
      <c r="P561" s="150"/>
      <c r="Q561" s="149">
        <f>IFERROR(SUMPRODUCT((Price_Catalogue_Indexation!$O$5:$AS$5=Fichier_de_calcul!Q$4)*(Price_Catalogue_Indexation!$O$6:$AS$6=Fichier_de_calcul!$L561)*(Price_Catalogue_Indexation!$O$7:$AS$7=Fichier_de_calcul!$M561)*(Price_Catalogue_Indexation!$A$14:$A$219=Fichier_de_calcul!$O561)*(Price_Catalogue_Indexation!$C$14:$C$219=Fichier_de_calcul!$N561)*(Price_Catalogue_Indexation!$O$14:$AS$219)),0)</f>
        <v>44346.05464</v>
      </c>
      <c r="R561" s="149">
        <f>IFERROR(SUMPRODUCT((Price_Catalogue_Indexation!$O$5:$AS$5=Fichier_de_calcul!R$4)*(Price_Catalogue_Indexation!$O$6:$AS$6=Fichier_de_calcul!$L561)*(Price_Catalogue_Indexation!$O$7:$AS$7=Fichier_de_calcul!$M561)*(Price_Catalogue_Indexation!$A$14:$A$219=Fichier_de_calcul!$O561)*(Price_Catalogue_Indexation!$C$14:$C$219=Fichier_de_calcul!$N561)*(Price_Catalogue_Indexation!$O$14:$AS$219)),0)</f>
        <v>433184.2689</v>
      </c>
      <c r="S561" s="149">
        <f>IFERROR(SUMPRODUCT((Price_Catalogue_Indexation!$O$5:$AS$5=Fichier_de_calcul!S$4)*(Price_Catalogue_Indexation!$O$6:$AS$6=Fichier_de_calcul!$L561)*(Price_Catalogue_Indexation!$O$7:$AS$7=Fichier_de_calcul!$M561)*(Price_Catalogue_Indexation!$A$14:$A$219=Fichier_de_calcul!$O561)*(Price_Catalogue_Indexation!$C$14:$C$219=Fichier_de_calcul!$N561)*(Price_Catalogue_Indexation!$O$14:$AS$219)),0)</f>
        <v>301393.4857</v>
      </c>
      <c r="T561" s="150"/>
      <c r="U561" s="149">
        <f>IF(E561="YES",'Autres_hypothèses'!$E$3,0)</f>
        <v>26225.58067</v>
      </c>
      <c r="V561" s="149">
        <f>IF(J561="YES",'Autres_hypothèses'!$E$4,0)</f>
        <v>75000</v>
      </c>
      <c r="W561" s="149"/>
      <c r="X561" s="151">
        <f>S561*Facture_pour_Orange!$K$142+Fichier_de_calcul!Q561*Facture_pour_Orange!$K$144+Fichier_de_calcul!U561*Facture_pour_Orange!$K$172</f>
        <v>-17128.26192</v>
      </c>
      <c r="Y561" s="152"/>
      <c r="Z561" s="151">
        <f t="shared" si="2"/>
        <v>863021.128</v>
      </c>
      <c r="AA561" s="149">
        <f t="shared" si="3"/>
        <v>155343.803</v>
      </c>
      <c r="AB561" s="149">
        <f t="shared" si="4"/>
        <v>1018364.931</v>
      </c>
      <c r="AC561" s="150"/>
      <c r="AD561" s="149"/>
      <c r="AE561" s="154"/>
      <c r="AF561" s="155">
        <v>44316.0</v>
      </c>
      <c r="AG561" s="155">
        <v>44285.0</v>
      </c>
      <c r="AH561" s="162">
        <f t="shared" si="32"/>
        <v>1.033333333</v>
      </c>
      <c r="AI561" s="155">
        <v>44316.0</v>
      </c>
      <c r="AJ561" s="155">
        <v>44285.0</v>
      </c>
      <c r="AK561" s="162">
        <f t="shared" si="38"/>
        <v>1.033333333</v>
      </c>
      <c r="AL561" s="155">
        <v>44314.0</v>
      </c>
      <c r="AM561" s="162">
        <f t="shared" si="39"/>
        <v>0.06666666667</v>
      </c>
      <c r="AN561" s="155">
        <v>44316.0</v>
      </c>
      <c r="AO561" s="158"/>
      <c r="AP561" s="158"/>
      <c r="AQ561" s="158"/>
      <c r="AR561" s="152"/>
      <c r="AS561" s="152"/>
      <c r="AT561" s="152"/>
      <c r="AU561" s="152"/>
      <c r="AV561" s="152"/>
      <c r="AW561" s="152"/>
      <c r="AX561" s="152"/>
      <c r="AY561" s="152"/>
      <c r="AZ561" s="152"/>
      <c r="BA561" s="152"/>
      <c r="BB561" s="152"/>
      <c r="BC561" s="152"/>
      <c r="BD561" s="152"/>
      <c r="BE561" s="152"/>
      <c r="BF561" s="152"/>
      <c r="BG561" s="152"/>
      <c r="BH561" s="152"/>
      <c r="BI561" s="152"/>
      <c r="BJ561" s="152"/>
      <c r="BK561" s="152"/>
    </row>
    <row r="562" ht="10.5" customHeight="1">
      <c r="A562" s="144">
        <v>558.0</v>
      </c>
      <c r="B562" s="144" t="s">
        <v>1743</v>
      </c>
      <c r="C562" s="144" t="s">
        <v>1744</v>
      </c>
      <c r="D562" s="159" t="s">
        <v>1745</v>
      </c>
      <c r="E562" s="146" t="s">
        <v>0</v>
      </c>
      <c r="F562" s="147"/>
      <c r="G562" s="149" t="s">
        <v>1742</v>
      </c>
      <c r="H562" s="148" t="s">
        <v>0</v>
      </c>
      <c r="I562" s="148" t="s">
        <v>138</v>
      </c>
      <c r="J562" s="148" t="s">
        <v>0</v>
      </c>
      <c r="K562" s="149" t="s">
        <v>111</v>
      </c>
      <c r="L562" s="149" t="s">
        <v>38</v>
      </c>
      <c r="M562" s="148" t="s">
        <v>42</v>
      </c>
      <c r="N562" s="148">
        <v>2500.0</v>
      </c>
      <c r="O562" s="149" t="s">
        <v>27</v>
      </c>
      <c r="P562" s="150"/>
      <c r="Q562" s="149">
        <f>IFERROR(SUMPRODUCT((Price_Catalogue_Indexation!$O$5:$AS$5=Fichier_de_calcul!Q$4)*(Price_Catalogue_Indexation!$O$6:$AS$6=Fichier_de_calcul!$L562)*(Price_Catalogue_Indexation!$O$7:$AS$7=Fichier_de_calcul!$M562)*(Price_Catalogue_Indexation!$A$14:$A$219=Fichier_de_calcul!$O562)*(Price_Catalogue_Indexation!$C$14:$C$219=Fichier_de_calcul!$N562)*(Price_Catalogue_Indexation!$O$14:$AS$219)),0)</f>
        <v>42928.13608</v>
      </c>
      <c r="R562" s="149">
        <f>IFERROR(SUMPRODUCT((Price_Catalogue_Indexation!$O$5:$AS$5=Fichier_de_calcul!R$4)*(Price_Catalogue_Indexation!$O$6:$AS$6=Fichier_de_calcul!$L562)*(Price_Catalogue_Indexation!$O$7:$AS$7=Fichier_de_calcul!$M562)*(Price_Catalogue_Indexation!$A$14:$A$219=Fichier_de_calcul!$O562)*(Price_Catalogue_Indexation!$C$14:$C$219=Fichier_de_calcul!$N562)*(Price_Catalogue_Indexation!$O$14:$AS$219)),0)</f>
        <v>190894.3326</v>
      </c>
      <c r="S562" s="149">
        <f>IFERROR(SUMPRODUCT((Price_Catalogue_Indexation!$O$5:$AS$5=Fichier_de_calcul!S$4)*(Price_Catalogue_Indexation!$O$6:$AS$6=Fichier_de_calcul!$L562)*(Price_Catalogue_Indexation!$O$7:$AS$7=Fichier_de_calcul!$M562)*(Price_Catalogue_Indexation!$A$14:$A$219=Fichier_de_calcul!$O562)*(Price_Catalogue_Indexation!$C$14:$C$219=Fichier_de_calcul!$N562)*(Price_Catalogue_Indexation!$O$14:$AS$219)),0)</f>
        <v>173836.6191</v>
      </c>
      <c r="T562" s="150"/>
      <c r="U562" s="149">
        <f>IF(E562="YES",'Autres_hypothèses'!$E$3,0)</f>
        <v>26225.58067</v>
      </c>
      <c r="V562" s="149">
        <f>IF(J562="YES",'Autres_hypothèses'!$E$4,0)</f>
        <v>75000</v>
      </c>
      <c r="W562" s="149"/>
      <c r="X562" s="151">
        <f>S562*Facture_pour_Orange!$K$142+Fichier_de_calcul!Q562*Facture_pour_Orange!$K$144+Fichier_de_calcul!U562*Facture_pour_Orange!$K$172</f>
        <v>-15569.10954</v>
      </c>
      <c r="Y562" s="152"/>
      <c r="Z562" s="151">
        <f t="shared" si="2"/>
        <v>493315.5589</v>
      </c>
      <c r="AA562" s="149">
        <f t="shared" si="3"/>
        <v>88796.8006</v>
      </c>
      <c r="AB562" s="149">
        <f t="shared" si="4"/>
        <v>582112.3595</v>
      </c>
      <c r="AC562" s="150"/>
      <c r="AD562" s="149"/>
      <c r="AE562" s="154"/>
      <c r="AF562" s="155">
        <v>44316.0</v>
      </c>
      <c r="AG562" s="155">
        <v>44296.0</v>
      </c>
      <c r="AH562" s="162">
        <f t="shared" si="32"/>
        <v>0.6666666667</v>
      </c>
      <c r="AI562" s="155">
        <v>44316.0</v>
      </c>
      <c r="AJ562" s="155">
        <v>44296.0</v>
      </c>
      <c r="AK562" s="162">
        <f t="shared" si="38"/>
        <v>0.6666666667</v>
      </c>
      <c r="AL562" s="155">
        <v>44314.0</v>
      </c>
      <c r="AM562" s="162">
        <f t="shared" si="39"/>
        <v>0.06666666667</v>
      </c>
      <c r="AN562" s="155">
        <v>44316.0</v>
      </c>
      <c r="AO562" s="158"/>
      <c r="AP562" s="158"/>
      <c r="AQ562" s="158"/>
      <c r="AR562" s="152"/>
      <c r="AS562" s="152"/>
      <c r="AT562" s="152"/>
      <c r="AU562" s="152"/>
      <c r="AV562" s="152"/>
      <c r="AW562" s="152"/>
      <c r="AX562" s="152"/>
      <c r="AY562" s="152"/>
      <c r="AZ562" s="152"/>
      <c r="BA562" s="152"/>
      <c r="BB562" s="152"/>
      <c r="BC562" s="152"/>
      <c r="BD562" s="152"/>
      <c r="BE562" s="152"/>
      <c r="BF562" s="152"/>
      <c r="BG562" s="152"/>
      <c r="BH562" s="152"/>
      <c r="BI562" s="152"/>
      <c r="BJ562" s="152"/>
      <c r="BK562" s="152"/>
    </row>
    <row r="563" ht="10.5" customHeight="1">
      <c r="A563" s="144">
        <v>559.0</v>
      </c>
      <c r="B563" s="144" t="s">
        <v>1746</v>
      </c>
      <c r="C563" s="144" t="s">
        <v>1747</v>
      </c>
      <c r="D563" s="159" t="s">
        <v>1748</v>
      </c>
      <c r="E563" s="146" t="s">
        <v>0</v>
      </c>
      <c r="F563" s="147"/>
      <c r="G563" s="149" t="s">
        <v>1742</v>
      </c>
      <c r="H563" s="148" t="s">
        <v>0</v>
      </c>
      <c r="I563" s="148" t="s">
        <v>138</v>
      </c>
      <c r="J563" s="148" t="s">
        <v>0</v>
      </c>
      <c r="K563" s="149" t="s">
        <v>111</v>
      </c>
      <c r="L563" s="149" t="s">
        <v>38</v>
      </c>
      <c r="M563" s="148" t="s">
        <v>42</v>
      </c>
      <c r="N563" s="148">
        <v>6000.0</v>
      </c>
      <c r="O563" s="149" t="s">
        <v>27</v>
      </c>
      <c r="P563" s="150"/>
      <c r="Q563" s="149">
        <f>IFERROR(SUMPRODUCT((Price_Catalogue_Indexation!$O$5:$AS$5=Fichier_de_calcul!Q$4)*(Price_Catalogue_Indexation!$O$6:$AS$6=Fichier_de_calcul!$L563)*(Price_Catalogue_Indexation!$O$7:$AS$7=Fichier_de_calcul!$M563)*(Price_Catalogue_Indexation!$A$14:$A$219=Fichier_de_calcul!$O563)*(Price_Catalogue_Indexation!$C$14:$C$219=Fichier_de_calcul!$N563)*(Price_Catalogue_Indexation!$O$14:$AS$219)),0)</f>
        <v>43567.79597</v>
      </c>
      <c r="R563" s="149">
        <f>IFERROR(SUMPRODUCT((Price_Catalogue_Indexation!$O$5:$AS$5=Fichier_de_calcul!R$4)*(Price_Catalogue_Indexation!$O$6:$AS$6=Fichier_de_calcul!$L563)*(Price_Catalogue_Indexation!$O$7:$AS$7=Fichier_de_calcul!$M563)*(Price_Catalogue_Indexation!$A$14:$A$219=Fichier_de_calcul!$O563)*(Price_Catalogue_Indexation!$C$14:$C$219=Fichier_de_calcul!$N563)*(Price_Catalogue_Indexation!$O$14:$AS$219)),0)</f>
        <v>432736.9163</v>
      </c>
      <c r="S563" s="149">
        <f>IFERROR(SUMPRODUCT((Price_Catalogue_Indexation!$O$5:$AS$5=Fichier_de_calcul!S$4)*(Price_Catalogue_Indexation!$O$6:$AS$6=Fichier_de_calcul!$L563)*(Price_Catalogue_Indexation!$O$7:$AS$7=Fichier_de_calcul!$M563)*(Price_Catalogue_Indexation!$A$14:$A$219=Fichier_de_calcul!$O563)*(Price_Catalogue_Indexation!$C$14:$C$219=Fichier_de_calcul!$N563)*(Price_Catalogue_Indexation!$O$14:$AS$219)),0)</f>
        <v>231043.7356</v>
      </c>
      <c r="T563" s="150"/>
      <c r="U563" s="149">
        <f>IF(E563="YES",'Autres_hypothèses'!$E$3,0)</f>
        <v>26225.58067</v>
      </c>
      <c r="V563" s="149">
        <f>IF(J563="YES",'Autres_hypothèses'!$E$4,0)</f>
        <v>75000</v>
      </c>
      <c r="W563" s="149"/>
      <c r="X563" s="151">
        <f>S563*Facture_pour_Orange!$K$142+Fichier_de_calcul!Q563*Facture_pour_Orange!$K$144+Fichier_de_calcul!U563*Facture_pour_Orange!$K$172</f>
        <v>-16269.11268</v>
      </c>
      <c r="Y563" s="152"/>
      <c r="Z563" s="151">
        <f t="shared" si="2"/>
        <v>792304.9158</v>
      </c>
      <c r="AA563" s="149">
        <f t="shared" si="3"/>
        <v>142614.8848</v>
      </c>
      <c r="AB563" s="149">
        <f t="shared" si="4"/>
        <v>934919.8006</v>
      </c>
      <c r="AC563" s="150"/>
      <c r="AD563" s="149"/>
      <c r="AE563" s="154"/>
      <c r="AF563" s="155">
        <v>44316.0</v>
      </c>
      <c r="AG563" s="155">
        <v>44271.0</v>
      </c>
      <c r="AH563" s="162">
        <f t="shared" si="32"/>
        <v>1.5</v>
      </c>
      <c r="AI563" s="155">
        <v>44316.0</v>
      </c>
      <c r="AJ563" s="155">
        <v>44302.0</v>
      </c>
      <c r="AK563" s="162">
        <f t="shared" si="38"/>
        <v>0.4666666667</v>
      </c>
      <c r="AL563" s="155">
        <v>44314.0</v>
      </c>
      <c r="AM563" s="162">
        <f t="shared" si="39"/>
        <v>0.06666666667</v>
      </c>
      <c r="AN563" s="155">
        <v>44316.0</v>
      </c>
      <c r="AO563" s="158"/>
      <c r="AP563" s="158"/>
      <c r="AQ563" s="158"/>
      <c r="AR563" s="152"/>
      <c r="AS563" s="152"/>
      <c r="AT563" s="152"/>
      <c r="AU563" s="152"/>
      <c r="AV563" s="152"/>
      <c r="AW563" s="152"/>
      <c r="AX563" s="152"/>
      <c r="AY563" s="152"/>
      <c r="AZ563" s="152"/>
      <c r="BA563" s="152"/>
      <c r="BB563" s="152"/>
      <c r="BC563" s="152"/>
      <c r="BD563" s="152"/>
      <c r="BE563" s="152"/>
      <c r="BF563" s="152"/>
      <c r="BG563" s="152"/>
      <c r="BH563" s="152"/>
      <c r="BI563" s="152"/>
      <c r="BJ563" s="152"/>
      <c r="BK563" s="152"/>
    </row>
    <row r="564" ht="10.5" customHeight="1">
      <c r="A564" s="144">
        <v>560.0</v>
      </c>
      <c r="B564" s="144" t="s">
        <v>1749</v>
      </c>
      <c r="C564" s="144" t="s">
        <v>1750</v>
      </c>
      <c r="D564" s="145" t="s">
        <v>1751</v>
      </c>
      <c r="E564" s="146" t="s">
        <v>0</v>
      </c>
      <c r="F564" s="147"/>
      <c r="G564" s="149" t="s">
        <v>1742</v>
      </c>
      <c r="H564" s="148" t="s">
        <v>0</v>
      </c>
      <c r="I564" s="148" t="s">
        <v>138</v>
      </c>
      <c r="J564" s="148" t="s">
        <v>0</v>
      </c>
      <c r="K564" s="149" t="s">
        <v>111</v>
      </c>
      <c r="L564" s="149" t="s">
        <v>38</v>
      </c>
      <c r="M564" s="148" t="s">
        <v>42</v>
      </c>
      <c r="N564" s="148">
        <v>6000.0</v>
      </c>
      <c r="O564" s="149" t="s">
        <v>27</v>
      </c>
      <c r="P564" s="150"/>
      <c r="Q564" s="149">
        <f>IFERROR(SUMPRODUCT((Price_Catalogue_Indexation!$O$5:$AS$5=Fichier_de_calcul!Q$4)*(Price_Catalogue_Indexation!$O$6:$AS$6=Fichier_de_calcul!$L564)*(Price_Catalogue_Indexation!$O$7:$AS$7=Fichier_de_calcul!$M564)*(Price_Catalogue_Indexation!$A$14:$A$219=Fichier_de_calcul!$O564)*(Price_Catalogue_Indexation!$C$14:$C$219=Fichier_de_calcul!$N564)*(Price_Catalogue_Indexation!$O$14:$AS$219)),0)</f>
        <v>43567.79597</v>
      </c>
      <c r="R564" s="149">
        <v>0.0</v>
      </c>
      <c r="S564" s="149">
        <f>IFERROR(SUMPRODUCT((Price_Catalogue_Indexation!$O$5:$AS$5=Fichier_de_calcul!S$4)*(Price_Catalogue_Indexation!$O$6:$AS$6=Fichier_de_calcul!$L564)*(Price_Catalogue_Indexation!$O$7:$AS$7=Fichier_de_calcul!$M564)*(Price_Catalogue_Indexation!$A$14:$A$219=Fichier_de_calcul!$O564)*(Price_Catalogue_Indexation!$C$14:$C$219=Fichier_de_calcul!$N564)*(Price_Catalogue_Indexation!$O$14:$AS$219)),0)</f>
        <v>231043.7356</v>
      </c>
      <c r="T564" s="150"/>
      <c r="U564" s="149">
        <f>IF(E564="YES",'Autres_hypothèses'!$E$3,0)</f>
        <v>26225.58067</v>
      </c>
      <c r="V564" s="149">
        <f>IF(J564="YES",'Autres_hypothèses'!$E$4,0)</f>
        <v>75000</v>
      </c>
      <c r="W564" s="149"/>
      <c r="X564" s="151">
        <f>S564*Facture_pour_Orange!$K$142+Fichier_de_calcul!Q564*Facture_pour_Orange!$K$144+Fichier_de_calcul!U564*Facture_pour_Orange!$K$172</f>
        <v>-16269.11268</v>
      </c>
      <c r="Y564" s="152"/>
      <c r="Z564" s="151">
        <f t="shared" si="2"/>
        <v>359567.9995</v>
      </c>
      <c r="AA564" s="149">
        <f t="shared" si="3"/>
        <v>64722.23991</v>
      </c>
      <c r="AB564" s="149">
        <f t="shared" si="4"/>
        <v>424290.2394</v>
      </c>
      <c r="AC564" s="150"/>
      <c r="AD564" s="164" t="s">
        <v>542</v>
      </c>
      <c r="AE564" s="154"/>
      <c r="AF564" s="155">
        <v>44316.0</v>
      </c>
      <c r="AG564" s="155">
        <v>44262.0</v>
      </c>
      <c r="AH564" s="162">
        <f t="shared" si="32"/>
        <v>1.8</v>
      </c>
      <c r="AI564" s="155">
        <v>44316.0</v>
      </c>
      <c r="AJ564" s="155">
        <v>44293.0</v>
      </c>
      <c r="AK564" s="162">
        <f t="shared" si="38"/>
        <v>0.7666666667</v>
      </c>
      <c r="AL564" s="155">
        <v>44314.0</v>
      </c>
      <c r="AM564" s="162">
        <f t="shared" si="39"/>
        <v>0.06666666667</v>
      </c>
      <c r="AN564" s="155">
        <v>44316.0</v>
      </c>
      <c r="AO564" s="158"/>
      <c r="AP564" s="158"/>
      <c r="AQ564" s="158"/>
      <c r="AR564" s="152"/>
      <c r="AS564" s="152"/>
      <c r="AT564" s="152"/>
      <c r="AU564" s="152"/>
      <c r="AV564" s="152"/>
      <c r="AW564" s="152"/>
      <c r="AX564" s="152"/>
      <c r="AY564" s="152"/>
      <c r="AZ564" s="152"/>
      <c r="BA564" s="152"/>
      <c r="BB564" s="152"/>
      <c r="BC564" s="152"/>
      <c r="BD564" s="152"/>
      <c r="BE564" s="152"/>
      <c r="BF564" s="152"/>
      <c r="BG564" s="152"/>
      <c r="BH564" s="152"/>
      <c r="BI564" s="152"/>
      <c r="BJ564" s="152"/>
      <c r="BK564" s="152"/>
    </row>
    <row r="565" ht="10.5" customHeight="1">
      <c r="A565" s="144">
        <v>561.0</v>
      </c>
      <c r="B565" s="144" t="s">
        <v>1752</v>
      </c>
      <c r="C565" s="144" t="s">
        <v>1753</v>
      </c>
      <c r="D565" s="163" t="s">
        <v>1754</v>
      </c>
      <c r="E565" s="146" t="s">
        <v>0</v>
      </c>
      <c r="F565" s="147"/>
      <c r="G565" s="149" t="s">
        <v>1742</v>
      </c>
      <c r="H565" s="148" t="s">
        <v>0</v>
      </c>
      <c r="I565" s="148" t="s">
        <v>138</v>
      </c>
      <c r="J565" s="148" t="s">
        <v>0</v>
      </c>
      <c r="K565" s="149" t="s">
        <v>111</v>
      </c>
      <c r="L565" s="149" t="s">
        <v>38</v>
      </c>
      <c r="M565" s="148" t="s">
        <v>42</v>
      </c>
      <c r="N565" s="148">
        <v>6000.0</v>
      </c>
      <c r="O565" s="149" t="s">
        <v>30</v>
      </c>
      <c r="P565" s="150"/>
      <c r="Q565" s="149">
        <f>IFERROR(SUMPRODUCT((Price_Catalogue_Indexation!$O$5:$AS$5=Fichier_de_calcul!Q$4)*(Price_Catalogue_Indexation!$O$6:$AS$6=Fichier_de_calcul!$L565)*(Price_Catalogue_Indexation!$O$7:$AS$7=Fichier_de_calcul!$M565)*(Price_Catalogue_Indexation!$A$14:$A$219=Fichier_de_calcul!$O565)*(Price_Catalogue_Indexation!$C$14:$C$219=Fichier_de_calcul!$N565)*(Price_Catalogue_Indexation!$O$14:$AS$219)),0)</f>
        <v>44346.05464</v>
      </c>
      <c r="R565" s="149">
        <f>IFERROR(SUMPRODUCT((Price_Catalogue_Indexation!$O$5:$AS$5=Fichier_de_calcul!R$4)*(Price_Catalogue_Indexation!$O$6:$AS$6=Fichier_de_calcul!$L565)*(Price_Catalogue_Indexation!$O$7:$AS$7=Fichier_de_calcul!$M565)*(Price_Catalogue_Indexation!$A$14:$A$219=Fichier_de_calcul!$O565)*(Price_Catalogue_Indexation!$C$14:$C$219=Fichier_de_calcul!$N565)*(Price_Catalogue_Indexation!$O$14:$AS$219)),0)</f>
        <v>433184.2689</v>
      </c>
      <c r="S565" s="149">
        <f>IFERROR(SUMPRODUCT((Price_Catalogue_Indexation!$O$5:$AS$5=Fichier_de_calcul!S$4)*(Price_Catalogue_Indexation!$O$6:$AS$6=Fichier_de_calcul!$L565)*(Price_Catalogue_Indexation!$O$7:$AS$7=Fichier_de_calcul!$M565)*(Price_Catalogue_Indexation!$A$14:$A$219=Fichier_de_calcul!$O565)*(Price_Catalogue_Indexation!$C$14:$C$219=Fichier_de_calcul!$N565)*(Price_Catalogue_Indexation!$O$14:$AS$219)),0)</f>
        <v>301393.4857</v>
      </c>
      <c r="T565" s="150"/>
      <c r="U565" s="149">
        <f>IF(E565="YES",'Autres_hypothèses'!$E$3,0)</f>
        <v>26225.58067</v>
      </c>
      <c r="V565" s="149">
        <f>IF(J565="YES",'Autres_hypothèses'!$E$4,0)</f>
        <v>75000</v>
      </c>
      <c r="W565" s="149"/>
      <c r="X565" s="151">
        <f>S565*Facture_pour_Orange!$K$142+Fichier_de_calcul!Q565*Facture_pour_Orange!$K$144+Fichier_de_calcul!U565*Facture_pour_Orange!$K$172</f>
        <v>-17128.26192</v>
      </c>
      <c r="Y565" s="152"/>
      <c r="Z565" s="151">
        <f t="shared" si="2"/>
        <v>863021.128</v>
      </c>
      <c r="AA565" s="149">
        <f t="shared" si="3"/>
        <v>155343.803</v>
      </c>
      <c r="AB565" s="149">
        <f t="shared" si="4"/>
        <v>1018364.931</v>
      </c>
      <c r="AC565" s="150"/>
      <c r="AD565" s="149"/>
      <c r="AE565" s="154"/>
      <c r="AF565" s="155">
        <v>44316.0</v>
      </c>
      <c r="AG565" s="155">
        <v>44298.0</v>
      </c>
      <c r="AH565" s="162">
        <f t="shared" si="32"/>
        <v>0.6</v>
      </c>
      <c r="AI565" s="155">
        <v>44316.0</v>
      </c>
      <c r="AJ565" s="155">
        <v>44298.0</v>
      </c>
      <c r="AK565" s="162">
        <f t="shared" si="38"/>
        <v>0.6</v>
      </c>
      <c r="AL565" s="155">
        <v>44314.0</v>
      </c>
      <c r="AM565" s="162">
        <f t="shared" si="39"/>
        <v>0.06666666667</v>
      </c>
      <c r="AN565" s="155">
        <v>44316.0</v>
      </c>
      <c r="AO565" s="155">
        <v>44316.0</v>
      </c>
      <c r="AP565" s="169">
        <f>(AQ565-AO565)/30</f>
        <v>2.033333333</v>
      </c>
      <c r="AQ565" s="155">
        <v>44377.0</v>
      </c>
      <c r="AR565" s="152"/>
      <c r="AS565" s="152"/>
      <c r="AT565" s="152"/>
      <c r="AU565" s="152"/>
      <c r="AV565" s="152"/>
      <c r="AW565" s="152"/>
      <c r="AX565" s="152"/>
      <c r="AY565" s="152"/>
      <c r="AZ565" s="152"/>
      <c r="BA565" s="152"/>
      <c r="BB565" s="152"/>
      <c r="BC565" s="152"/>
      <c r="BD565" s="152"/>
      <c r="BE565" s="152"/>
      <c r="BF565" s="152"/>
      <c r="BG565" s="152"/>
      <c r="BH565" s="152"/>
      <c r="BI565" s="152"/>
      <c r="BJ565" s="152"/>
      <c r="BK565" s="152"/>
    </row>
    <row r="566" ht="10.5" customHeight="1">
      <c r="A566" s="144">
        <v>562.0</v>
      </c>
      <c r="B566" s="144" t="s">
        <v>1755</v>
      </c>
      <c r="C566" s="144" t="s">
        <v>1756</v>
      </c>
      <c r="D566" s="159" t="s">
        <v>1757</v>
      </c>
      <c r="E566" s="146" t="s">
        <v>0</v>
      </c>
      <c r="F566" s="147"/>
      <c r="G566" s="149" t="s">
        <v>1742</v>
      </c>
      <c r="H566" s="149" t="s">
        <v>0</v>
      </c>
      <c r="I566" s="149" t="s">
        <v>138</v>
      </c>
      <c r="J566" s="149" t="s">
        <v>0</v>
      </c>
      <c r="K566" s="149" t="s">
        <v>111</v>
      </c>
      <c r="L566" s="149" t="s">
        <v>38</v>
      </c>
      <c r="M566" s="149" t="s">
        <v>42</v>
      </c>
      <c r="N566" s="149">
        <v>6000.0</v>
      </c>
      <c r="O566" s="149" t="s">
        <v>27</v>
      </c>
      <c r="P566" s="150"/>
      <c r="Q566" s="149">
        <f>IFERROR(SUMPRODUCT((Price_Catalogue_Indexation!$O$5:$AS$5=Fichier_de_calcul!Q$4)*(Price_Catalogue_Indexation!$O$6:$AS$6=Fichier_de_calcul!$L566)*(Price_Catalogue_Indexation!$O$7:$AS$7=Fichier_de_calcul!$M566)*(Price_Catalogue_Indexation!$A$14:$A$219=Fichier_de_calcul!$O566)*(Price_Catalogue_Indexation!$C$14:$C$219=Fichier_de_calcul!$N566)*(Price_Catalogue_Indexation!$O$14:$AS$219)),0)</f>
        <v>43567.79597</v>
      </c>
      <c r="R566" s="149">
        <v>0.0</v>
      </c>
      <c r="S566" s="149">
        <f>IFERROR(SUMPRODUCT((Price_Catalogue_Indexation!$O$5:$AS$5=Fichier_de_calcul!S$4)*(Price_Catalogue_Indexation!$O$6:$AS$6=Fichier_de_calcul!$L566)*(Price_Catalogue_Indexation!$O$7:$AS$7=Fichier_de_calcul!$M566)*(Price_Catalogue_Indexation!$A$14:$A$219=Fichier_de_calcul!$O566)*(Price_Catalogue_Indexation!$C$14:$C$219=Fichier_de_calcul!$N566)*(Price_Catalogue_Indexation!$O$14:$AS$219)),0)</f>
        <v>231043.7356</v>
      </c>
      <c r="T566" s="150"/>
      <c r="U566" s="149">
        <f>IF(E566="YES",'Autres_hypothèses'!$E$3,0)</f>
        <v>26225.58067</v>
      </c>
      <c r="V566" s="149">
        <f>IF(J566="YES",'Autres_hypothèses'!$E$4,0)</f>
        <v>75000</v>
      </c>
      <c r="W566" s="149"/>
      <c r="X566" s="151">
        <f>S566*Facture_pour_Orange!$K$142+Fichier_de_calcul!Q566*Facture_pour_Orange!$K$144+Fichier_de_calcul!U566*Facture_pour_Orange!$K$172</f>
        <v>-16269.11268</v>
      </c>
      <c r="Y566" s="152"/>
      <c r="Z566" s="151">
        <f t="shared" si="2"/>
        <v>359567.9995</v>
      </c>
      <c r="AA566" s="149">
        <f t="shared" si="3"/>
        <v>64722.23991</v>
      </c>
      <c r="AB566" s="149">
        <f t="shared" si="4"/>
        <v>424290.2394</v>
      </c>
      <c r="AC566" s="150"/>
      <c r="AD566" s="164" t="s">
        <v>542</v>
      </c>
      <c r="AE566" s="154"/>
      <c r="AF566" s="155">
        <v>44377.0</v>
      </c>
      <c r="AG566" s="155">
        <v>44347.0</v>
      </c>
      <c r="AH566" s="162">
        <f t="shared" si="32"/>
        <v>1</v>
      </c>
      <c r="AI566" s="155">
        <v>44377.0</v>
      </c>
      <c r="AJ566" s="155">
        <v>44347.0</v>
      </c>
      <c r="AK566" s="162">
        <f t="shared" si="38"/>
        <v>1</v>
      </c>
      <c r="AL566" s="188">
        <v>44393.0</v>
      </c>
      <c r="AM566" s="162">
        <f t="shared" si="39"/>
        <v>0.5</v>
      </c>
      <c r="AN566" s="155">
        <v>44408.0</v>
      </c>
      <c r="AO566" s="158"/>
      <c r="AP566" s="158"/>
      <c r="AQ566" s="158"/>
      <c r="AR566" s="152"/>
      <c r="AS566" s="152"/>
      <c r="AT566" s="152"/>
      <c r="AU566" s="152"/>
      <c r="AV566" s="152"/>
      <c r="AW566" s="152"/>
      <c r="AX566" s="152"/>
      <c r="AY566" s="152"/>
      <c r="AZ566" s="152"/>
      <c r="BA566" s="152"/>
      <c r="BB566" s="152"/>
      <c r="BC566" s="152"/>
      <c r="BD566" s="152"/>
      <c r="BE566" s="152"/>
      <c r="BF566" s="152"/>
      <c r="BG566" s="152"/>
      <c r="BH566" s="152"/>
      <c r="BI566" s="152"/>
      <c r="BJ566" s="152"/>
      <c r="BK566" s="152"/>
    </row>
    <row r="567" ht="10.5" customHeight="1">
      <c r="A567" s="144">
        <v>563.0</v>
      </c>
      <c r="B567" s="144" t="s">
        <v>1758</v>
      </c>
      <c r="C567" s="144" t="s">
        <v>1759</v>
      </c>
      <c r="D567" s="145" t="s">
        <v>1760</v>
      </c>
      <c r="E567" s="146" t="s">
        <v>0</v>
      </c>
      <c r="F567" s="147"/>
      <c r="G567" s="149" t="s">
        <v>1742</v>
      </c>
      <c r="H567" s="149" t="s">
        <v>0</v>
      </c>
      <c r="I567" s="149" t="s">
        <v>138</v>
      </c>
      <c r="J567" s="149" t="s">
        <v>0</v>
      </c>
      <c r="K567" s="149" t="s">
        <v>111</v>
      </c>
      <c r="L567" s="149" t="s">
        <v>38</v>
      </c>
      <c r="M567" s="149" t="s">
        <v>42</v>
      </c>
      <c r="N567" s="149">
        <v>6000.0</v>
      </c>
      <c r="O567" s="149" t="s">
        <v>27</v>
      </c>
      <c r="P567" s="150"/>
      <c r="Q567" s="149">
        <f>IFERROR(SUMPRODUCT((Price_Catalogue_Indexation!$O$5:$AS$5=Fichier_de_calcul!Q$4)*(Price_Catalogue_Indexation!$O$6:$AS$6=Fichier_de_calcul!$L567)*(Price_Catalogue_Indexation!$O$7:$AS$7=Fichier_de_calcul!$M567)*(Price_Catalogue_Indexation!$A$14:$A$219=Fichier_de_calcul!$O567)*(Price_Catalogue_Indexation!$C$14:$C$219=Fichier_de_calcul!$N567)*(Price_Catalogue_Indexation!$O$14:$AS$219)),0)</f>
        <v>43567.79597</v>
      </c>
      <c r="R567" s="149">
        <v>0.0</v>
      </c>
      <c r="S567" s="149">
        <f>IFERROR(SUMPRODUCT((Price_Catalogue_Indexation!$O$5:$AS$5=Fichier_de_calcul!S$4)*(Price_Catalogue_Indexation!$O$6:$AS$6=Fichier_de_calcul!$L567)*(Price_Catalogue_Indexation!$O$7:$AS$7=Fichier_de_calcul!$M567)*(Price_Catalogue_Indexation!$A$14:$A$219=Fichier_de_calcul!$O567)*(Price_Catalogue_Indexation!$C$14:$C$219=Fichier_de_calcul!$N567)*(Price_Catalogue_Indexation!$O$14:$AS$219)),0)</f>
        <v>231043.7356</v>
      </c>
      <c r="T567" s="150"/>
      <c r="U567" s="149">
        <f>IF(E567="YES",'Autres_hypothèses'!$E$3,0)</f>
        <v>26225.58067</v>
      </c>
      <c r="V567" s="149">
        <f>IF(J567="YES",'Autres_hypothèses'!$E$4,0)</f>
        <v>75000</v>
      </c>
      <c r="W567" s="149"/>
      <c r="X567" s="151">
        <f>S567*Facture_pour_Orange!$K$142+Fichier_de_calcul!Q567*Facture_pour_Orange!$K$144+Fichier_de_calcul!U567*Facture_pour_Orange!$K$172</f>
        <v>-16269.11268</v>
      </c>
      <c r="Y567" s="152"/>
      <c r="Z567" s="151">
        <f t="shared" si="2"/>
        <v>359567.9995</v>
      </c>
      <c r="AA567" s="149">
        <f t="shared" si="3"/>
        <v>64722.23991</v>
      </c>
      <c r="AB567" s="149">
        <f t="shared" si="4"/>
        <v>424290.2394</v>
      </c>
      <c r="AC567" s="150"/>
      <c r="AD567" s="164" t="s">
        <v>542</v>
      </c>
      <c r="AE567" s="154"/>
      <c r="AF567" s="155">
        <v>44377.0</v>
      </c>
      <c r="AG567" s="155">
        <v>44347.0</v>
      </c>
      <c r="AH567" s="162">
        <f t="shared" si="32"/>
        <v>1</v>
      </c>
      <c r="AI567" s="155">
        <v>44377.0</v>
      </c>
      <c r="AJ567" s="155">
        <v>44347.0</v>
      </c>
      <c r="AK567" s="162">
        <f t="shared" si="38"/>
        <v>1</v>
      </c>
      <c r="AL567" s="188">
        <v>44393.0</v>
      </c>
      <c r="AM567" s="162">
        <f t="shared" si="39"/>
        <v>0.5</v>
      </c>
      <c r="AN567" s="155">
        <v>44408.0</v>
      </c>
      <c r="AO567" s="158"/>
      <c r="AP567" s="158"/>
      <c r="AQ567" s="158"/>
      <c r="AR567" s="152"/>
      <c r="AS567" s="152"/>
      <c r="AT567" s="152"/>
      <c r="AU567" s="152"/>
      <c r="AV567" s="152"/>
      <c r="AW567" s="152"/>
      <c r="AX567" s="152"/>
      <c r="AY567" s="152"/>
      <c r="AZ567" s="152"/>
      <c r="BA567" s="152"/>
      <c r="BB567" s="152"/>
      <c r="BC567" s="152"/>
      <c r="BD567" s="152"/>
      <c r="BE567" s="152"/>
      <c r="BF567" s="152"/>
      <c r="BG567" s="152"/>
      <c r="BH567" s="152"/>
      <c r="BI567" s="152"/>
      <c r="BJ567" s="152"/>
      <c r="BK567" s="152"/>
    </row>
    <row r="568" ht="10.5" customHeight="1">
      <c r="A568" s="144">
        <v>564.0</v>
      </c>
      <c r="B568" s="144" t="s">
        <v>1761</v>
      </c>
      <c r="C568" s="144" t="s">
        <v>1762</v>
      </c>
      <c r="D568" s="159" t="s">
        <v>1763</v>
      </c>
      <c r="E568" s="146" t="s">
        <v>0</v>
      </c>
      <c r="F568" s="147"/>
      <c r="G568" s="149" t="s">
        <v>1742</v>
      </c>
      <c r="H568" s="149" t="s">
        <v>0</v>
      </c>
      <c r="I568" s="149" t="s">
        <v>138</v>
      </c>
      <c r="J568" s="149" t="s">
        <v>0</v>
      </c>
      <c r="K568" s="149" t="s">
        <v>111</v>
      </c>
      <c r="L568" s="149" t="s">
        <v>38</v>
      </c>
      <c r="M568" s="149" t="s">
        <v>42</v>
      </c>
      <c r="N568" s="149">
        <v>6000.0</v>
      </c>
      <c r="O568" s="149" t="s">
        <v>27</v>
      </c>
      <c r="P568" s="150"/>
      <c r="Q568" s="149">
        <f>IFERROR(SUMPRODUCT((Price_Catalogue_Indexation!$O$5:$AS$5=Fichier_de_calcul!Q$4)*(Price_Catalogue_Indexation!$O$6:$AS$6=Fichier_de_calcul!$L568)*(Price_Catalogue_Indexation!$O$7:$AS$7=Fichier_de_calcul!$M568)*(Price_Catalogue_Indexation!$A$14:$A$219=Fichier_de_calcul!$O568)*(Price_Catalogue_Indexation!$C$14:$C$219=Fichier_de_calcul!$N568)*(Price_Catalogue_Indexation!$O$14:$AS$219)),0)</f>
        <v>43567.79597</v>
      </c>
      <c r="R568" s="149">
        <f>IFERROR(SUMPRODUCT((Price_Catalogue_Indexation!$O$5:$AS$5=Fichier_de_calcul!R$4)*(Price_Catalogue_Indexation!$O$6:$AS$6=Fichier_de_calcul!$L568)*(Price_Catalogue_Indexation!$O$7:$AS$7=Fichier_de_calcul!$M568)*(Price_Catalogue_Indexation!$A$14:$A$219=Fichier_de_calcul!$O568)*(Price_Catalogue_Indexation!$C$14:$C$219=Fichier_de_calcul!$N568)*(Price_Catalogue_Indexation!$O$14:$AS$219)),0)</f>
        <v>432736.9163</v>
      </c>
      <c r="S568" s="149">
        <f>IFERROR(SUMPRODUCT((Price_Catalogue_Indexation!$O$5:$AS$5=Fichier_de_calcul!S$4)*(Price_Catalogue_Indexation!$O$6:$AS$6=Fichier_de_calcul!$L568)*(Price_Catalogue_Indexation!$O$7:$AS$7=Fichier_de_calcul!$M568)*(Price_Catalogue_Indexation!$A$14:$A$219=Fichier_de_calcul!$O568)*(Price_Catalogue_Indexation!$C$14:$C$219=Fichier_de_calcul!$N568)*(Price_Catalogue_Indexation!$O$14:$AS$219)),0)</f>
        <v>231043.7356</v>
      </c>
      <c r="T568" s="150"/>
      <c r="U568" s="149">
        <f>IF(E568="YES",'Autres_hypothèses'!$E$3,0)</f>
        <v>26225.58067</v>
      </c>
      <c r="V568" s="149">
        <f>IF(J568="YES",'Autres_hypothèses'!$E$4,0)</f>
        <v>75000</v>
      </c>
      <c r="W568" s="149"/>
      <c r="X568" s="151">
        <f>S568*Facture_pour_Orange!$K$142+Fichier_de_calcul!Q568*Facture_pour_Orange!$K$144+Fichier_de_calcul!U568*Facture_pour_Orange!$K$172</f>
        <v>-16269.11268</v>
      </c>
      <c r="Y568" s="152"/>
      <c r="Z568" s="151">
        <f t="shared" si="2"/>
        <v>792304.9158</v>
      </c>
      <c r="AA568" s="149">
        <f t="shared" si="3"/>
        <v>142614.8848</v>
      </c>
      <c r="AB568" s="149">
        <f t="shared" si="4"/>
        <v>934919.8006</v>
      </c>
      <c r="AC568" s="150"/>
      <c r="AD568" s="149"/>
      <c r="AE568" s="154"/>
      <c r="AF568" s="155">
        <v>44377.0</v>
      </c>
      <c r="AG568" s="155">
        <v>44327.0</v>
      </c>
      <c r="AH568" s="162">
        <f t="shared" si="32"/>
        <v>1.666666667</v>
      </c>
      <c r="AI568" s="155">
        <v>44377.0</v>
      </c>
      <c r="AJ568" s="155">
        <v>44327.0</v>
      </c>
      <c r="AK568" s="162">
        <f t="shared" si="38"/>
        <v>1.666666667</v>
      </c>
      <c r="AL568" s="188">
        <v>44393.0</v>
      </c>
      <c r="AM568" s="162">
        <f t="shared" si="39"/>
        <v>0.5</v>
      </c>
      <c r="AN568" s="155">
        <v>44408.0</v>
      </c>
      <c r="AO568" s="158"/>
      <c r="AP568" s="158"/>
      <c r="AQ568" s="158"/>
      <c r="AR568" s="152"/>
      <c r="AS568" s="152"/>
      <c r="AT568" s="152"/>
      <c r="AU568" s="152"/>
      <c r="AV568" s="152"/>
      <c r="AW568" s="152"/>
      <c r="AX568" s="152"/>
      <c r="AY568" s="152"/>
      <c r="AZ568" s="152"/>
      <c r="BA568" s="152"/>
      <c r="BB568" s="152"/>
      <c r="BC568" s="152"/>
      <c r="BD568" s="152"/>
      <c r="BE568" s="152"/>
      <c r="BF568" s="152"/>
      <c r="BG568" s="152"/>
      <c r="BH568" s="152"/>
      <c r="BI568" s="152"/>
      <c r="BJ568" s="152"/>
      <c r="BK568" s="152"/>
    </row>
    <row r="569" ht="10.5" customHeight="1">
      <c r="A569" s="144">
        <v>565.0</v>
      </c>
      <c r="B569" s="144" t="s">
        <v>1764</v>
      </c>
      <c r="C569" s="144" t="s">
        <v>1765</v>
      </c>
      <c r="D569" s="159" t="s">
        <v>1766</v>
      </c>
      <c r="E569" s="146" t="s">
        <v>0</v>
      </c>
      <c r="F569" s="147"/>
      <c r="G569" s="149" t="s">
        <v>1742</v>
      </c>
      <c r="H569" s="149" t="s">
        <v>0</v>
      </c>
      <c r="I569" s="149" t="s">
        <v>138</v>
      </c>
      <c r="J569" s="149" t="s">
        <v>0</v>
      </c>
      <c r="K569" s="149" t="s">
        <v>111</v>
      </c>
      <c r="L569" s="149" t="s">
        <v>38</v>
      </c>
      <c r="M569" s="149" t="s">
        <v>42</v>
      </c>
      <c r="N569" s="149">
        <v>6000.0</v>
      </c>
      <c r="O569" s="149" t="s">
        <v>27</v>
      </c>
      <c r="P569" s="150"/>
      <c r="Q569" s="149">
        <f>IFERROR(SUMPRODUCT((Price_Catalogue_Indexation!$O$5:$AS$5=Fichier_de_calcul!Q$4)*(Price_Catalogue_Indexation!$O$6:$AS$6=Fichier_de_calcul!$L569)*(Price_Catalogue_Indexation!$O$7:$AS$7=Fichier_de_calcul!$M569)*(Price_Catalogue_Indexation!$A$14:$A$219=Fichier_de_calcul!$O569)*(Price_Catalogue_Indexation!$C$14:$C$219=Fichier_de_calcul!$N569)*(Price_Catalogue_Indexation!$O$14:$AS$219)),0)</f>
        <v>43567.79597</v>
      </c>
      <c r="R569" s="149">
        <f>IFERROR(SUMPRODUCT((Price_Catalogue_Indexation!$O$5:$AS$5=Fichier_de_calcul!R$4)*(Price_Catalogue_Indexation!$O$6:$AS$6=Fichier_de_calcul!$L569)*(Price_Catalogue_Indexation!$O$7:$AS$7=Fichier_de_calcul!$M569)*(Price_Catalogue_Indexation!$A$14:$A$219=Fichier_de_calcul!$O569)*(Price_Catalogue_Indexation!$C$14:$C$219=Fichier_de_calcul!$N569)*(Price_Catalogue_Indexation!$O$14:$AS$219)),0)</f>
        <v>432736.9163</v>
      </c>
      <c r="S569" s="149">
        <f>IFERROR(SUMPRODUCT((Price_Catalogue_Indexation!$O$5:$AS$5=Fichier_de_calcul!S$4)*(Price_Catalogue_Indexation!$O$6:$AS$6=Fichier_de_calcul!$L569)*(Price_Catalogue_Indexation!$O$7:$AS$7=Fichier_de_calcul!$M569)*(Price_Catalogue_Indexation!$A$14:$A$219=Fichier_de_calcul!$O569)*(Price_Catalogue_Indexation!$C$14:$C$219=Fichier_de_calcul!$N569)*(Price_Catalogue_Indexation!$O$14:$AS$219)),0)</f>
        <v>231043.7356</v>
      </c>
      <c r="T569" s="150"/>
      <c r="U569" s="149">
        <f>IF(E569="YES",'Autres_hypothèses'!$E$3,0)</f>
        <v>26225.58067</v>
      </c>
      <c r="V569" s="149">
        <f>IF(J569="YES",'Autres_hypothèses'!$E$4,0)</f>
        <v>75000</v>
      </c>
      <c r="W569" s="149"/>
      <c r="X569" s="151">
        <f>S569*Facture_pour_Orange!$K$142+Fichier_de_calcul!Q569*Facture_pour_Orange!$K$144+Fichier_de_calcul!U569*Facture_pour_Orange!$K$172</f>
        <v>-16269.11268</v>
      </c>
      <c r="Y569" s="152"/>
      <c r="Z569" s="151">
        <f t="shared" si="2"/>
        <v>792304.9158</v>
      </c>
      <c r="AA569" s="149">
        <f t="shared" si="3"/>
        <v>142614.8848</v>
      </c>
      <c r="AB569" s="149">
        <f t="shared" si="4"/>
        <v>934919.8006</v>
      </c>
      <c r="AC569" s="150"/>
      <c r="AD569" s="149"/>
      <c r="AE569" s="154"/>
      <c r="AF569" s="155">
        <v>44377.0</v>
      </c>
      <c r="AG569" s="155">
        <v>44330.0</v>
      </c>
      <c r="AH569" s="162">
        <f t="shared" si="32"/>
        <v>1.566666667</v>
      </c>
      <c r="AI569" s="155">
        <v>44377.0</v>
      </c>
      <c r="AJ569" s="155">
        <v>44330.0</v>
      </c>
      <c r="AK569" s="162">
        <f t="shared" si="38"/>
        <v>1.566666667</v>
      </c>
      <c r="AL569" s="188">
        <v>44393.0</v>
      </c>
      <c r="AM569" s="162">
        <f t="shared" si="39"/>
        <v>0.5</v>
      </c>
      <c r="AN569" s="155">
        <v>44408.0</v>
      </c>
      <c r="AO569" s="158"/>
      <c r="AP569" s="158"/>
      <c r="AQ569" s="158"/>
      <c r="AR569" s="152"/>
      <c r="AS569" s="152"/>
      <c r="AT569" s="152"/>
      <c r="AU569" s="152"/>
      <c r="AV569" s="152"/>
      <c r="AW569" s="152"/>
      <c r="AX569" s="152"/>
      <c r="AY569" s="152"/>
      <c r="AZ569" s="152"/>
      <c r="BA569" s="152"/>
      <c r="BB569" s="152"/>
      <c r="BC569" s="152"/>
      <c r="BD569" s="152"/>
      <c r="BE569" s="152"/>
      <c r="BF569" s="152"/>
      <c r="BG569" s="152"/>
      <c r="BH569" s="152"/>
      <c r="BI569" s="152"/>
      <c r="BJ569" s="152"/>
      <c r="BK569" s="152"/>
    </row>
    <row r="570" ht="10.5" customHeight="1">
      <c r="A570" s="144">
        <v>566.0</v>
      </c>
      <c r="B570" s="144" t="s">
        <v>1767</v>
      </c>
      <c r="C570" s="144" t="s">
        <v>1768</v>
      </c>
      <c r="D570" s="145" t="s">
        <v>1769</v>
      </c>
      <c r="E570" s="146" t="s">
        <v>0</v>
      </c>
      <c r="F570" s="147"/>
      <c r="G570" s="149" t="s">
        <v>1742</v>
      </c>
      <c r="H570" s="149" t="s">
        <v>0</v>
      </c>
      <c r="I570" s="149" t="s">
        <v>138</v>
      </c>
      <c r="J570" s="149" t="s">
        <v>0</v>
      </c>
      <c r="K570" s="149" t="s">
        <v>111</v>
      </c>
      <c r="L570" s="149" t="s">
        <v>38</v>
      </c>
      <c r="M570" s="149" t="s">
        <v>42</v>
      </c>
      <c r="N570" s="149">
        <v>6000.0</v>
      </c>
      <c r="O570" s="149" t="s">
        <v>27</v>
      </c>
      <c r="P570" s="150"/>
      <c r="Q570" s="149">
        <f>IFERROR(SUMPRODUCT((Price_Catalogue_Indexation!$O$5:$AS$5=Fichier_de_calcul!Q$4)*(Price_Catalogue_Indexation!$O$6:$AS$6=Fichier_de_calcul!$L570)*(Price_Catalogue_Indexation!$O$7:$AS$7=Fichier_de_calcul!$M570)*(Price_Catalogue_Indexation!$A$14:$A$219=Fichier_de_calcul!$O570)*(Price_Catalogue_Indexation!$C$14:$C$219=Fichier_de_calcul!$N570)*(Price_Catalogue_Indexation!$O$14:$AS$219)),0)</f>
        <v>43567.79597</v>
      </c>
      <c r="R570" s="149">
        <f>IFERROR(SUMPRODUCT((Price_Catalogue_Indexation!$O$5:$AS$5=Fichier_de_calcul!R$4)*(Price_Catalogue_Indexation!$O$6:$AS$6=Fichier_de_calcul!$L570)*(Price_Catalogue_Indexation!$O$7:$AS$7=Fichier_de_calcul!$M570)*(Price_Catalogue_Indexation!$A$14:$A$219=Fichier_de_calcul!$O570)*(Price_Catalogue_Indexation!$C$14:$C$219=Fichier_de_calcul!$N570)*(Price_Catalogue_Indexation!$O$14:$AS$219)),0)</f>
        <v>432736.9163</v>
      </c>
      <c r="S570" s="149">
        <f>IFERROR(SUMPRODUCT((Price_Catalogue_Indexation!$O$5:$AS$5=Fichier_de_calcul!S$4)*(Price_Catalogue_Indexation!$O$6:$AS$6=Fichier_de_calcul!$L570)*(Price_Catalogue_Indexation!$O$7:$AS$7=Fichier_de_calcul!$M570)*(Price_Catalogue_Indexation!$A$14:$A$219=Fichier_de_calcul!$O570)*(Price_Catalogue_Indexation!$C$14:$C$219=Fichier_de_calcul!$N570)*(Price_Catalogue_Indexation!$O$14:$AS$219)),0)</f>
        <v>231043.7356</v>
      </c>
      <c r="T570" s="150"/>
      <c r="U570" s="149">
        <f>IF(E570="YES",'Autres_hypothèses'!$E$3,0)</f>
        <v>26225.58067</v>
      </c>
      <c r="V570" s="149">
        <f>IF(J570="YES",'Autres_hypothèses'!$E$4,0)</f>
        <v>75000</v>
      </c>
      <c r="W570" s="149"/>
      <c r="X570" s="151">
        <f>S570*Facture_pour_Orange!$K$142+Fichier_de_calcul!Q570*Facture_pour_Orange!$K$144+Fichier_de_calcul!U570*Facture_pour_Orange!$K$172</f>
        <v>-16269.11268</v>
      </c>
      <c r="Y570" s="152"/>
      <c r="Z570" s="151">
        <f t="shared" si="2"/>
        <v>792304.9158</v>
      </c>
      <c r="AA570" s="149">
        <f t="shared" si="3"/>
        <v>142614.8848</v>
      </c>
      <c r="AB570" s="149">
        <f t="shared" si="4"/>
        <v>934919.8006</v>
      </c>
      <c r="AC570" s="150"/>
      <c r="AD570" s="149"/>
      <c r="AE570" s="154"/>
      <c r="AF570" s="155">
        <v>44377.0</v>
      </c>
      <c r="AG570" s="155">
        <v>44323.0</v>
      </c>
      <c r="AH570" s="162">
        <f t="shared" si="32"/>
        <v>1.8</v>
      </c>
      <c r="AI570" s="155">
        <v>44377.0</v>
      </c>
      <c r="AJ570" s="155">
        <v>44323.0</v>
      </c>
      <c r="AK570" s="162">
        <f t="shared" si="38"/>
        <v>1.8</v>
      </c>
      <c r="AL570" s="188">
        <v>44393.0</v>
      </c>
      <c r="AM570" s="162">
        <f t="shared" si="39"/>
        <v>0.5</v>
      </c>
      <c r="AN570" s="155">
        <v>44408.0</v>
      </c>
      <c r="AO570" s="158"/>
      <c r="AP570" s="158"/>
      <c r="AQ570" s="158"/>
      <c r="AR570" s="152"/>
      <c r="AS570" s="152"/>
      <c r="AT570" s="152"/>
      <c r="AU570" s="152"/>
      <c r="AV570" s="152"/>
      <c r="AW570" s="152"/>
      <c r="AX570" s="152"/>
      <c r="AY570" s="152"/>
      <c r="AZ570" s="152"/>
      <c r="BA570" s="152"/>
      <c r="BB570" s="152"/>
      <c r="BC570" s="152"/>
      <c r="BD570" s="152"/>
      <c r="BE570" s="152"/>
      <c r="BF570" s="152"/>
      <c r="BG570" s="152"/>
      <c r="BH570" s="152"/>
      <c r="BI570" s="152"/>
      <c r="BJ570" s="152"/>
      <c r="BK570" s="152"/>
    </row>
    <row r="571" ht="10.5" customHeight="1">
      <c r="A571" s="144">
        <v>567.0</v>
      </c>
      <c r="B571" s="144" t="s">
        <v>1770</v>
      </c>
      <c r="C571" s="144" t="s">
        <v>1771</v>
      </c>
      <c r="D571" s="159" t="s">
        <v>1772</v>
      </c>
      <c r="E571" s="146" t="s">
        <v>0</v>
      </c>
      <c r="F571" s="147"/>
      <c r="G571" s="149" t="s">
        <v>1742</v>
      </c>
      <c r="H571" s="149" t="s">
        <v>0</v>
      </c>
      <c r="I571" s="149" t="s">
        <v>138</v>
      </c>
      <c r="J571" s="149" t="s">
        <v>0</v>
      </c>
      <c r="K571" s="149" t="s">
        <v>111</v>
      </c>
      <c r="L571" s="149" t="s">
        <v>38</v>
      </c>
      <c r="M571" s="149" t="s">
        <v>42</v>
      </c>
      <c r="N571" s="149">
        <v>6000.0</v>
      </c>
      <c r="O571" s="149" t="s">
        <v>27</v>
      </c>
      <c r="P571" s="150"/>
      <c r="Q571" s="149">
        <f>IFERROR(SUMPRODUCT((Price_Catalogue_Indexation!$O$5:$AS$5=Fichier_de_calcul!Q$4)*(Price_Catalogue_Indexation!$O$6:$AS$6=Fichier_de_calcul!$L571)*(Price_Catalogue_Indexation!$O$7:$AS$7=Fichier_de_calcul!$M571)*(Price_Catalogue_Indexation!$A$14:$A$219=Fichier_de_calcul!$O571)*(Price_Catalogue_Indexation!$C$14:$C$219=Fichier_de_calcul!$N571)*(Price_Catalogue_Indexation!$O$14:$AS$219)),0)</f>
        <v>43567.79597</v>
      </c>
      <c r="R571" s="149">
        <f>IFERROR(SUMPRODUCT((Price_Catalogue_Indexation!$O$5:$AS$5=Fichier_de_calcul!R$4)*(Price_Catalogue_Indexation!$O$6:$AS$6=Fichier_de_calcul!$L571)*(Price_Catalogue_Indexation!$O$7:$AS$7=Fichier_de_calcul!$M571)*(Price_Catalogue_Indexation!$A$14:$A$219=Fichier_de_calcul!$O571)*(Price_Catalogue_Indexation!$C$14:$C$219=Fichier_de_calcul!$N571)*(Price_Catalogue_Indexation!$O$14:$AS$219)),0)</f>
        <v>432736.9163</v>
      </c>
      <c r="S571" s="149">
        <f>IFERROR(SUMPRODUCT((Price_Catalogue_Indexation!$O$5:$AS$5=Fichier_de_calcul!S$4)*(Price_Catalogue_Indexation!$O$6:$AS$6=Fichier_de_calcul!$L571)*(Price_Catalogue_Indexation!$O$7:$AS$7=Fichier_de_calcul!$M571)*(Price_Catalogue_Indexation!$A$14:$A$219=Fichier_de_calcul!$O571)*(Price_Catalogue_Indexation!$C$14:$C$219=Fichier_de_calcul!$N571)*(Price_Catalogue_Indexation!$O$14:$AS$219)),0)</f>
        <v>231043.7356</v>
      </c>
      <c r="T571" s="150"/>
      <c r="U571" s="149">
        <f>IF(E571="YES",'Autres_hypothèses'!$E$3,0)</f>
        <v>26225.58067</v>
      </c>
      <c r="V571" s="149">
        <f>IF(J571="YES",'Autres_hypothèses'!$E$4,0)</f>
        <v>75000</v>
      </c>
      <c r="W571" s="149"/>
      <c r="X571" s="151">
        <f>S571*Facture_pour_Orange!$K$142+Fichier_de_calcul!Q571*Facture_pour_Orange!$K$144+Fichier_de_calcul!U571*Facture_pour_Orange!$K$172</f>
        <v>-16269.11268</v>
      </c>
      <c r="Y571" s="152"/>
      <c r="Z571" s="151">
        <f t="shared" si="2"/>
        <v>792304.9158</v>
      </c>
      <c r="AA571" s="149">
        <f t="shared" si="3"/>
        <v>142614.8848</v>
      </c>
      <c r="AB571" s="149">
        <f t="shared" si="4"/>
        <v>934919.8006</v>
      </c>
      <c r="AC571" s="150"/>
      <c r="AD571" s="149"/>
      <c r="AE571" s="154"/>
      <c r="AF571" s="155">
        <v>44377.0</v>
      </c>
      <c r="AG571" s="189">
        <v>44321.0</v>
      </c>
      <c r="AH571" s="162">
        <f t="shared" si="32"/>
        <v>1.866666667</v>
      </c>
      <c r="AI571" s="155">
        <v>44377.0</v>
      </c>
      <c r="AJ571" s="155">
        <v>44321.0</v>
      </c>
      <c r="AK571" s="162">
        <f t="shared" si="38"/>
        <v>1.866666667</v>
      </c>
      <c r="AL571" s="188">
        <v>44393.0</v>
      </c>
      <c r="AM571" s="162">
        <f t="shared" si="39"/>
        <v>0.5</v>
      </c>
      <c r="AN571" s="155">
        <v>44408.0</v>
      </c>
      <c r="AO571" s="158"/>
      <c r="AP571" s="158"/>
      <c r="AQ571" s="158"/>
      <c r="AR571" s="152"/>
      <c r="AS571" s="152"/>
      <c r="AT571" s="152"/>
      <c r="AU571" s="152"/>
      <c r="AV571" s="152"/>
      <c r="AW571" s="152"/>
      <c r="AX571" s="152"/>
      <c r="AY571" s="152"/>
      <c r="AZ571" s="152"/>
      <c r="BA571" s="152"/>
      <c r="BB571" s="152"/>
      <c r="BC571" s="152"/>
      <c r="BD571" s="152"/>
      <c r="BE571" s="152"/>
      <c r="BF571" s="152"/>
      <c r="BG571" s="152"/>
      <c r="BH571" s="152"/>
      <c r="BI571" s="152"/>
      <c r="BJ571" s="152"/>
      <c r="BK571" s="152"/>
    </row>
    <row r="572" ht="10.5" customHeight="1">
      <c r="A572" s="144">
        <v>568.0</v>
      </c>
      <c r="B572" s="144" t="s">
        <v>1773</v>
      </c>
      <c r="C572" s="144" t="s">
        <v>1774</v>
      </c>
      <c r="D572" s="159" t="s">
        <v>1775</v>
      </c>
      <c r="E572" s="146" t="s">
        <v>0</v>
      </c>
      <c r="F572" s="147"/>
      <c r="G572" s="149" t="s">
        <v>1742</v>
      </c>
      <c r="H572" s="149" t="s">
        <v>0</v>
      </c>
      <c r="I572" s="149" t="s">
        <v>138</v>
      </c>
      <c r="J572" s="149" t="s">
        <v>0</v>
      </c>
      <c r="K572" s="149" t="s">
        <v>111</v>
      </c>
      <c r="L572" s="149" t="s">
        <v>38</v>
      </c>
      <c r="M572" s="149" t="s">
        <v>42</v>
      </c>
      <c r="N572" s="149">
        <v>2500.0</v>
      </c>
      <c r="O572" s="149" t="s">
        <v>27</v>
      </c>
      <c r="P572" s="150"/>
      <c r="Q572" s="149">
        <f>IFERROR(SUMPRODUCT((Price_Catalogue_Indexation!$O$5:$AS$5=Fichier_de_calcul!Q$4)*(Price_Catalogue_Indexation!$O$6:$AS$6=Fichier_de_calcul!$L572)*(Price_Catalogue_Indexation!$O$7:$AS$7=Fichier_de_calcul!$M572)*(Price_Catalogue_Indexation!$A$14:$A$219=Fichier_de_calcul!$O572)*(Price_Catalogue_Indexation!$C$14:$C$219=Fichier_de_calcul!$N572)*(Price_Catalogue_Indexation!$O$14:$AS$219)),0)</f>
        <v>42928.13608</v>
      </c>
      <c r="R572" s="149">
        <f>IFERROR(SUMPRODUCT((Price_Catalogue_Indexation!$O$5:$AS$5=Fichier_de_calcul!R$4)*(Price_Catalogue_Indexation!$O$6:$AS$6=Fichier_de_calcul!$L572)*(Price_Catalogue_Indexation!$O$7:$AS$7=Fichier_de_calcul!$M572)*(Price_Catalogue_Indexation!$A$14:$A$219=Fichier_de_calcul!$O572)*(Price_Catalogue_Indexation!$C$14:$C$219=Fichier_de_calcul!$N572)*(Price_Catalogue_Indexation!$O$14:$AS$219)),0)</f>
        <v>190894.3326</v>
      </c>
      <c r="S572" s="149">
        <f>IFERROR(SUMPRODUCT((Price_Catalogue_Indexation!$O$5:$AS$5=Fichier_de_calcul!S$4)*(Price_Catalogue_Indexation!$O$6:$AS$6=Fichier_de_calcul!$L572)*(Price_Catalogue_Indexation!$O$7:$AS$7=Fichier_de_calcul!$M572)*(Price_Catalogue_Indexation!$A$14:$A$219=Fichier_de_calcul!$O572)*(Price_Catalogue_Indexation!$C$14:$C$219=Fichier_de_calcul!$N572)*(Price_Catalogue_Indexation!$O$14:$AS$219)),0)</f>
        <v>173836.6191</v>
      </c>
      <c r="T572" s="150"/>
      <c r="U572" s="149">
        <f>IF(E572="YES",'Autres_hypothèses'!$E$3,0)</f>
        <v>26225.58067</v>
      </c>
      <c r="V572" s="149">
        <f>IF(J572="YES",'Autres_hypothèses'!$E$4,0)</f>
        <v>75000</v>
      </c>
      <c r="W572" s="149"/>
      <c r="X572" s="151">
        <f>S572*Facture_pour_Orange!$K$142+Fichier_de_calcul!Q572*Facture_pour_Orange!$K$144+Fichier_de_calcul!U572*Facture_pour_Orange!$K$172</f>
        <v>-15569.10954</v>
      </c>
      <c r="Y572" s="152"/>
      <c r="Z572" s="151">
        <f t="shared" si="2"/>
        <v>493315.5589</v>
      </c>
      <c r="AA572" s="149">
        <f t="shared" si="3"/>
        <v>88796.8006</v>
      </c>
      <c r="AB572" s="149">
        <f t="shared" si="4"/>
        <v>582112.3595</v>
      </c>
      <c r="AC572" s="150"/>
      <c r="AD572" s="149"/>
      <c r="AE572" s="154"/>
      <c r="AF572" s="155">
        <v>44377.0</v>
      </c>
      <c r="AG572" s="155">
        <v>44329.0</v>
      </c>
      <c r="AH572" s="162">
        <f t="shared" si="32"/>
        <v>1.6</v>
      </c>
      <c r="AI572" s="155">
        <v>44377.0</v>
      </c>
      <c r="AJ572" s="155">
        <v>44329.0</v>
      </c>
      <c r="AK572" s="162">
        <f t="shared" si="38"/>
        <v>1.6</v>
      </c>
      <c r="AL572" s="188">
        <v>44393.0</v>
      </c>
      <c r="AM572" s="162">
        <f t="shared" si="39"/>
        <v>0.5</v>
      </c>
      <c r="AN572" s="155">
        <v>44408.0</v>
      </c>
      <c r="AO572" s="158"/>
      <c r="AP572" s="158"/>
      <c r="AQ572" s="158"/>
      <c r="AR572" s="152"/>
      <c r="AS572" s="152"/>
      <c r="AT572" s="152"/>
      <c r="AU572" s="152"/>
      <c r="AV572" s="152"/>
      <c r="AW572" s="152"/>
      <c r="AX572" s="152"/>
      <c r="AY572" s="152"/>
      <c r="AZ572" s="152"/>
      <c r="BA572" s="152"/>
      <c r="BB572" s="152"/>
      <c r="BC572" s="152"/>
      <c r="BD572" s="152"/>
      <c r="BE572" s="152"/>
      <c r="BF572" s="152"/>
      <c r="BG572" s="152"/>
      <c r="BH572" s="152"/>
      <c r="BI572" s="152"/>
      <c r="BJ572" s="152"/>
      <c r="BK572" s="152"/>
    </row>
    <row r="573" ht="10.5" customHeight="1">
      <c r="A573" s="144">
        <v>569.0</v>
      </c>
      <c r="B573" s="144" t="s">
        <v>1776</v>
      </c>
      <c r="C573" s="144" t="s">
        <v>1777</v>
      </c>
      <c r="D573" s="159" t="s">
        <v>1778</v>
      </c>
      <c r="E573" s="146" t="s">
        <v>0</v>
      </c>
      <c r="F573" s="147"/>
      <c r="G573" s="149" t="s">
        <v>1742</v>
      </c>
      <c r="H573" s="149" t="s">
        <v>0</v>
      </c>
      <c r="I573" s="149" t="s">
        <v>138</v>
      </c>
      <c r="J573" s="149" t="s">
        <v>0</v>
      </c>
      <c r="K573" s="149" t="s">
        <v>111</v>
      </c>
      <c r="L573" s="149" t="s">
        <v>38</v>
      </c>
      <c r="M573" s="149" t="s">
        <v>42</v>
      </c>
      <c r="N573" s="149">
        <v>6000.0</v>
      </c>
      <c r="O573" s="149" t="s">
        <v>27</v>
      </c>
      <c r="P573" s="150"/>
      <c r="Q573" s="149">
        <f>IFERROR(SUMPRODUCT((Price_Catalogue_Indexation!$O$5:$AS$5=Fichier_de_calcul!Q$4)*(Price_Catalogue_Indexation!$O$6:$AS$6=Fichier_de_calcul!$L573)*(Price_Catalogue_Indexation!$O$7:$AS$7=Fichier_de_calcul!$M573)*(Price_Catalogue_Indexation!$A$14:$A$219=Fichier_de_calcul!$O573)*(Price_Catalogue_Indexation!$C$14:$C$219=Fichier_de_calcul!$N573)*(Price_Catalogue_Indexation!$O$14:$AS$219)),0)</f>
        <v>43567.79597</v>
      </c>
      <c r="R573" s="149">
        <f>IFERROR(SUMPRODUCT((Price_Catalogue_Indexation!$O$5:$AS$5=Fichier_de_calcul!R$4)*(Price_Catalogue_Indexation!$O$6:$AS$6=Fichier_de_calcul!$L573)*(Price_Catalogue_Indexation!$O$7:$AS$7=Fichier_de_calcul!$M573)*(Price_Catalogue_Indexation!$A$14:$A$219=Fichier_de_calcul!$O573)*(Price_Catalogue_Indexation!$C$14:$C$219=Fichier_de_calcul!$N573)*(Price_Catalogue_Indexation!$O$14:$AS$219)),0)</f>
        <v>432736.9163</v>
      </c>
      <c r="S573" s="149">
        <f>IFERROR(SUMPRODUCT((Price_Catalogue_Indexation!$O$5:$AS$5=Fichier_de_calcul!S$4)*(Price_Catalogue_Indexation!$O$6:$AS$6=Fichier_de_calcul!$L573)*(Price_Catalogue_Indexation!$O$7:$AS$7=Fichier_de_calcul!$M573)*(Price_Catalogue_Indexation!$A$14:$A$219=Fichier_de_calcul!$O573)*(Price_Catalogue_Indexation!$C$14:$C$219=Fichier_de_calcul!$N573)*(Price_Catalogue_Indexation!$O$14:$AS$219)),0)</f>
        <v>231043.7356</v>
      </c>
      <c r="T573" s="150"/>
      <c r="U573" s="149">
        <f>IF(E573="YES",'Autres_hypothèses'!$E$3,0)</f>
        <v>26225.58067</v>
      </c>
      <c r="V573" s="149">
        <f>IF(J573="YES",'Autres_hypothèses'!$E$4,0)</f>
        <v>75000</v>
      </c>
      <c r="W573" s="149"/>
      <c r="X573" s="151">
        <f>S573*Facture_pour_Orange!$K$142+Fichier_de_calcul!Q573*Facture_pour_Orange!$K$144+Fichier_de_calcul!U573*Facture_pour_Orange!$K$172</f>
        <v>-16269.11268</v>
      </c>
      <c r="Y573" s="152"/>
      <c r="Z573" s="151">
        <f t="shared" si="2"/>
        <v>792304.9158</v>
      </c>
      <c r="AA573" s="149">
        <f t="shared" si="3"/>
        <v>142614.8848</v>
      </c>
      <c r="AB573" s="149">
        <f t="shared" si="4"/>
        <v>934919.8006</v>
      </c>
      <c r="AC573" s="150"/>
      <c r="AD573" s="149"/>
      <c r="AE573" s="154"/>
      <c r="AF573" s="155">
        <v>44377.0</v>
      </c>
      <c r="AG573" s="155">
        <v>44351.0</v>
      </c>
      <c r="AH573" s="162">
        <f t="shared" si="32"/>
        <v>0.8666666667</v>
      </c>
      <c r="AI573" s="155">
        <v>44408.0</v>
      </c>
      <c r="AJ573" s="188">
        <v>44359.0</v>
      </c>
      <c r="AK573" s="162">
        <f t="shared" si="38"/>
        <v>1.633333333</v>
      </c>
      <c r="AL573" s="188">
        <v>44393.0</v>
      </c>
      <c r="AM573" s="162">
        <f t="shared" si="39"/>
        <v>0.5</v>
      </c>
      <c r="AN573" s="155">
        <v>44408.0</v>
      </c>
      <c r="AO573" s="158"/>
      <c r="AP573" s="158"/>
      <c r="AQ573" s="158"/>
      <c r="AR573" s="152"/>
      <c r="AS573" s="152"/>
      <c r="AT573" s="152"/>
      <c r="AU573" s="152"/>
      <c r="AV573" s="152"/>
      <c r="AW573" s="152"/>
      <c r="AX573" s="152"/>
      <c r="AY573" s="152"/>
      <c r="AZ573" s="152"/>
      <c r="BA573" s="152"/>
      <c r="BB573" s="152"/>
      <c r="BC573" s="152"/>
      <c r="BD573" s="152"/>
      <c r="BE573" s="152"/>
      <c r="BF573" s="152"/>
      <c r="BG573" s="152"/>
      <c r="BH573" s="152"/>
      <c r="BI573" s="152"/>
      <c r="BJ573" s="152"/>
      <c r="BK573" s="152"/>
    </row>
    <row r="574" ht="10.5" customHeight="1">
      <c r="A574" s="144">
        <v>570.0</v>
      </c>
      <c r="B574" s="161" t="s">
        <v>1779</v>
      </c>
      <c r="C574" s="144" t="s">
        <v>1780</v>
      </c>
      <c r="D574" s="159" t="s">
        <v>1781</v>
      </c>
      <c r="E574" s="146" t="s">
        <v>0</v>
      </c>
      <c r="F574" s="147"/>
      <c r="G574" s="149" t="s">
        <v>1742</v>
      </c>
      <c r="H574" s="149" t="s">
        <v>0</v>
      </c>
      <c r="I574" s="149" t="s">
        <v>138</v>
      </c>
      <c r="J574" s="149" t="s">
        <v>0</v>
      </c>
      <c r="K574" s="149" t="s">
        <v>111</v>
      </c>
      <c r="L574" s="149" t="s">
        <v>38</v>
      </c>
      <c r="M574" s="149" t="s">
        <v>42</v>
      </c>
      <c r="N574" s="149">
        <v>6000.0</v>
      </c>
      <c r="O574" s="149" t="s">
        <v>27</v>
      </c>
      <c r="P574" s="150"/>
      <c r="Q574" s="149"/>
      <c r="R574" s="149"/>
      <c r="S574" s="149"/>
      <c r="T574" s="150"/>
      <c r="U574" s="149">
        <f>IF(E574="YES",'Autres_hypothèses'!$E$3,0)</f>
        <v>26225.58067</v>
      </c>
      <c r="V574" s="149">
        <f>IF(J574="YES",'Autres_hypothèses'!$E$4,0)</f>
        <v>75000</v>
      </c>
      <c r="W574" s="149"/>
      <c r="X574" s="151">
        <f>S574*Facture_pour_Orange!$K$142+Fichier_de_calcul!Q574*Facture_pour_Orange!$K$144+Fichier_de_calcul!U574*Facture_pour_Orange!$K$172</f>
        <v>-5245.116134</v>
      </c>
      <c r="Y574" s="152"/>
      <c r="Z574" s="151">
        <f t="shared" si="2"/>
        <v>95980.46454</v>
      </c>
      <c r="AA574" s="149">
        <f t="shared" si="3"/>
        <v>17276.48362</v>
      </c>
      <c r="AB574" s="149">
        <f t="shared" si="4"/>
        <v>113256.9482</v>
      </c>
      <c r="AC574" s="150"/>
      <c r="AD574" s="190"/>
      <c r="AE574" s="154"/>
      <c r="AF574" s="155">
        <v>44377.0</v>
      </c>
      <c r="AG574" s="155">
        <v>44351.0</v>
      </c>
      <c r="AH574" s="162">
        <f t="shared" si="32"/>
        <v>0.8666666667</v>
      </c>
      <c r="AI574" s="162"/>
      <c r="AJ574" s="155"/>
      <c r="AK574" s="162"/>
      <c r="AL574" s="155"/>
      <c r="AM574" s="162"/>
      <c r="AN574" s="155"/>
      <c r="AO574" s="158"/>
      <c r="AP574" s="158"/>
      <c r="AQ574" s="158"/>
      <c r="AR574" s="152"/>
      <c r="AS574" s="152"/>
      <c r="AT574" s="152"/>
      <c r="AU574" s="152"/>
      <c r="AV574" s="152"/>
      <c r="AW574" s="152"/>
      <c r="AX574" s="152"/>
      <c r="AY574" s="152"/>
      <c r="AZ574" s="152"/>
      <c r="BA574" s="152"/>
      <c r="BB574" s="152"/>
      <c r="BC574" s="152"/>
      <c r="BD574" s="152"/>
      <c r="BE574" s="152"/>
      <c r="BF574" s="152"/>
      <c r="BG574" s="152"/>
      <c r="BH574" s="152"/>
      <c r="BI574" s="152"/>
      <c r="BJ574" s="152"/>
      <c r="BK574" s="152"/>
    </row>
    <row r="575" ht="10.5" customHeight="1">
      <c r="A575" s="144">
        <v>571.0</v>
      </c>
      <c r="B575" s="144" t="s">
        <v>1782</v>
      </c>
      <c r="C575" s="144" t="s">
        <v>1783</v>
      </c>
      <c r="D575" s="159" t="s">
        <v>1784</v>
      </c>
      <c r="E575" s="146" t="s">
        <v>0</v>
      </c>
      <c r="F575" s="147"/>
      <c r="G575" s="149" t="s">
        <v>1742</v>
      </c>
      <c r="H575" s="149" t="s">
        <v>0</v>
      </c>
      <c r="I575" s="149" t="s">
        <v>138</v>
      </c>
      <c r="J575" s="149" t="s">
        <v>0</v>
      </c>
      <c r="K575" s="149" t="s">
        <v>111</v>
      </c>
      <c r="L575" s="149" t="s">
        <v>38</v>
      </c>
      <c r="M575" s="149" t="s">
        <v>42</v>
      </c>
      <c r="N575" s="149">
        <v>6000.0</v>
      </c>
      <c r="O575" s="149" t="s">
        <v>27</v>
      </c>
      <c r="P575" s="150"/>
      <c r="Q575" s="149">
        <f>IFERROR(SUMPRODUCT((Price_Catalogue_Indexation!$O$5:$AS$5=Fichier_de_calcul!Q$4)*(Price_Catalogue_Indexation!$O$6:$AS$6=Fichier_de_calcul!$L575)*(Price_Catalogue_Indexation!$O$7:$AS$7=Fichier_de_calcul!$M575)*(Price_Catalogue_Indexation!$A$14:$A$219=Fichier_de_calcul!$O575)*(Price_Catalogue_Indexation!$C$14:$C$219=Fichier_de_calcul!$N575)*(Price_Catalogue_Indexation!$O$14:$AS$219)),0)</f>
        <v>43567.79597</v>
      </c>
      <c r="R575" s="149">
        <f>IFERROR(SUMPRODUCT((Price_Catalogue_Indexation!$O$5:$AS$5=Fichier_de_calcul!R$4)*(Price_Catalogue_Indexation!$O$6:$AS$6=Fichier_de_calcul!$L575)*(Price_Catalogue_Indexation!$O$7:$AS$7=Fichier_de_calcul!$M575)*(Price_Catalogue_Indexation!$A$14:$A$219=Fichier_de_calcul!$O575)*(Price_Catalogue_Indexation!$C$14:$C$219=Fichier_de_calcul!$N575)*(Price_Catalogue_Indexation!$O$14:$AS$219)),0)</f>
        <v>432736.9163</v>
      </c>
      <c r="S575" s="149">
        <f>IFERROR(SUMPRODUCT((Price_Catalogue_Indexation!$O$5:$AS$5=Fichier_de_calcul!S$4)*(Price_Catalogue_Indexation!$O$6:$AS$6=Fichier_de_calcul!$L575)*(Price_Catalogue_Indexation!$O$7:$AS$7=Fichier_de_calcul!$M575)*(Price_Catalogue_Indexation!$A$14:$A$219=Fichier_de_calcul!$O575)*(Price_Catalogue_Indexation!$C$14:$C$219=Fichier_de_calcul!$N575)*(Price_Catalogue_Indexation!$O$14:$AS$219)),0)</f>
        <v>231043.7356</v>
      </c>
      <c r="T575" s="150"/>
      <c r="U575" s="149">
        <f>IF(E575="YES",'Autres_hypothèses'!$E$3,0)</f>
        <v>26225.58067</v>
      </c>
      <c r="V575" s="149">
        <f>IF(J575="YES",'Autres_hypothèses'!$E$4,0)</f>
        <v>75000</v>
      </c>
      <c r="W575" s="149"/>
      <c r="X575" s="151">
        <f>S575*Facture_pour_Orange!$K$142+Fichier_de_calcul!Q575*Facture_pour_Orange!$K$144+Fichier_de_calcul!U575*Facture_pour_Orange!$K$172</f>
        <v>-16269.11268</v>
      </c>
      <c r="Y575" s="152"/>
      <c r="Z575" s="151">
        <f t="shared" si="2"/>
        <v>792304.9158</v>
      </c>
      <c r="AA575" s="149">
        <f t="shared" si="3"/>
        <v>142614.8848</v>
      </c>
      <c r="AB575" s="149">
        <f t="shared" si="4"/>
        <v>934919.8006</v>
      </c>
      <c r="AC575" s="150"/>
      <c r="AD575" s="149"/>
      <c r="AE575" s="154"/>
      <c r="AF575" s="155">
        <v>44377.0</v>
      </c>
      <c r="AG575" s="155">
        <v>44351.0</v>
      </c>
      <c r="AH575" s="162">
        <f t="shared" si="32"/>
        <v>0.8666666667</v>
      </c>
      <c r="AI575" s="155">
        <v>44408.0</v>
      </c>
      <c r="AJ575" s="155">
        <v>44366.0</v>
      </c>
      <c r="AK575" s="162">
        <f t="shared" ref="AK575:AK594" si="41">(AI575-AJ575)/30</f>
        <v>1.4</v>
      </c>
      <c r="AL575" s="188">
        <v>44393.0</v>
      </c>
      <c r="AM575" s="162">
        <f t="shared" ref="AM575:AM605" si="42">(AN575-AL575)/30</f>
        <v>0.5</v>
      </c>
      <c r="AN575" s="155">
        <v>44408.0</v>
      </c>
      <c r="AO575" s="158"/>
      <c r="AP575" s="158"/>
      <c r="AQ575" s="158"/>
      <c r="AR575" s="152"/>
      <c r="AS575" s="152"/>
      <c r="AT575" s="152"/>
      <c r="AU575" s="152"/>
      <c r="AV575" s="152"/>
      <c r="AW575" s="152"/>
      <c r="AX575" s="152"/>
      <c r="AY575" s="152"/>
      <c r="AZ575" s="152"/>
      <c r="BA575" s="152"/>
      <c r="BB575" s="152"/>
      <c r="BC575" s="152"/>
      <c r="BD575" s="152"/>
      <c r="BE575" s="152"/>
      <c r="BF575" s="152"/>
      <c r="BG575" s="152"/>
      <c r="BH575" s="152"/>
      <c r="BI575" s="152"/>
      <c r="BJ575" s="152"/>
      <c r="BK575" s="152"/>
    </row>
    <row r="576" ht="10.5" customHeight="1">
      <c r="A576" s="144">
        <v>572.0</v>
      </c>
      <c r="B576" s="144" t="s">
        <v>1785</v>
      </c>
      <c r="C576" s="144" t="s">
        <v>1786</v>
      </c>
      <c r="D576" s="159" t="s">
        <v>1787</v>
      </c>
      <c r="E576" s="146" t="s">
        <v>0</v>
      </c>
      <c r="F576" s="147"/>
      <c r="G576" s="149" t="s">
        <v>1742</v>
      </c>
      <c r="H576" s="149" t="s">
        <v>0</v>
      </c>
      <c r="I576" s="149" t="s">
        <v>138</v>
      </c>
      <c r="J576" s="149" t="s">
        <v>0</v>
      </c>
      <c r="K576" s="149" t="s">
        <v>111</v>
      </c>
      <c r="L576" s="149" t="s">
        <v>38</v>
      </c>
      <c r="M576" s="149" t="s">
        <v>42</v>
      </c>
      <c r="N576" s="149">
        <v>6000.0</v>
      </c>
      <c r="O576" s="149" t="s">
        <v>27</v>
      </c>
      <c r="P576" s="150"/>
      <c r="Q576" s="149">
        <f>IFERROR(SUMPRODUCT((Price_Catalogue_Indexation!$O$5:$AS$5=Fichier_de_calcul!Q$4)*(Price_Catalogue_Indexation!$O$6:$AS$6=Fichier_de_calcul!$L576)*(Price_Catalogue_Indexation!$O$7:$AS$7=Fichier_de_calcul!$M576)*(Price_Catalogue_Indexation!$A$14:$A$219=Fichier_de_calcul!$O576)*(Price_Catalogue_Indexation!$C$14:$C$219=Fichier_de_calcul!$N576)*(Price_Catalogue_Indexation!$O$14:$AS$219)),0)</f>
        <v>43567.79597</v>
      </c>
      <c r="R576" s="149">
        <f>IFERROR(SUMPRODUCT((Price_Catalogue_Indexation!$O$5:$AS$5=Fichier_de_calcul!R$4)*(Price_Catalogue_Indexation!$O$6:$AS$6=Fichier_de_calcul!$L576)*(Price_Catalogue_Indexation!$O$7:$AS$7=Fichier_de_calcul!$M576)*(Price_Catalogue_Indexation!$A$14:$A$219=Fichier_de_calcul!$O576)*(Price_Catalogue_Indexation!$C$14:$C$219=Fichier_de_calcul!$N576)*(Price_Catalogue_Indexation!$O$14:$AS$219)),0)</f>
        <v>432736.9163</v>
      </c>
      <c r="S576" s="149">
        <f>IFERROR(SUMPRODUCT((Price_Catalogue_Indexation!$O$5:$AS$5=Fichier_de_calcul!S$4)*(Price_Catalogue_Indexation!$O$6:$AS$6=Fichier_de_calcul!$L576)*(Price_Catalogue_Indexation!$O$7:$AS$7=Fichier_de_calcul!$M576)*(Price_Catalogue_Indexation!$A$14:$A$219=Fichier_de_calcul!$O576)*(Price_Catalogue_Indexation!$C$14:$C$219=Fichier_de_calcul!$N576)*(Price_Catalogue_Indexation!$O$14:$AS$219)),0)</f>
        <v>231043.7356</v>
      </c>
      <c r="T576" s="150"/>
      <c r="U576" s="149">
        <f>IF(E576="YES",'Autres_hypothèses'!$E$3,0)</f>
        <v>26225.58067</v>
      </c>
      <c r="V576" s="149">
        <f>IF(J576="YES",'Autres_hypothèses'!$E$4,0)</f>
        <v>75000</v>
      </c>
      <c r="W576" s="149"/>
      <c r="X576" s="151">
        <f>S576*Facture_pour_Orange!$K$142+Fichier_de_calcul!Q576*Facture_pour_Orange!$K$144+Fichier_de_calcul!U576*Facture_pour_Orange!$K$172</f>
        <v>-16269.11268</v>
      </c>
      <c r="Y576" s="152"/>
      <c r="Z576" s="151">
        <f t="shared" si="2"/>
        <v>792304.9158</v>
      </c>
      <c r="AA576" s="149">
        <f t="shared" si="3"/>
        <v>142614.8848</v>
      </c>
      <c r="AB576" s="149">
        <f t="shared" si="4"/>
        <v>934919.8006</v>
      </c>
      <c r="AC576" s="150"/>
      <c r="AD576" s="149"/>
      <c r="AE576" s="154"/>
      <c r="AF576" s="155">
        <v>44377.0</v>
      </c>
      <c r="AG576" s="155">
        <v>44351.0</v>
      </c>
      <c r="AH576" s="162">
        <f t="shared" si="32"/>
        <v>0.8666666667</v>
      </c>
      <c r="AI576" s="155">
        <v>44408.0</v>
      </c>
      <c r="AJ576" s="155">
        <v>44359.0</v>
      </c>
      <c r="AK576" s="162">
        <f t="shared" si="41"/>
        <v>1.633333333</v>
      </c>
      <c r="AL576" s="188">
        <v>44393.0</v>
      </c>
      <c r="AM576" s="162">
        <f t="shared" si="42"/>
        <v>0.5</v>
      </c>
      <c r="AN576" s="155">
        <v>44408.0</v>
      </c>
      <c r="AO576" s="158"/>
      <c r="AP576" s="158"/>
      <c r="AQ576" s="158"/>
      <c r="AR576" s="152"/>
      <c r="AS576" s="152"/>
      <c r="AT576" s="152"/>
      <c r="AU576" s="152"/>
      <c r="AV576" s="152"/>
      <c r="AW576" s="152"/>
      <c r="AX576" s="152"/>
      <c r="AY576" s="152"/>
      <c r="AZ576" s="152"/>
      <c r="BA576" s="152"/>
      <c r="BB576" s="152"/>
      <c r="BC576" s="152"/>
      <c r="BD576" s="152"/>
      <c r="BE576" s="152"/>
      <c r="BF576" s="152"/>
      <c r="BG576" s="152"/>
      <c r="BH576" s="152"/>
      <c r="BI576" s="152"/>
      <c r="BJ576" s="152"/>
      <c r="BK576" s="152"/>
    </row>
    <row r="577" ht="10.5" customHeight="1">
      <c r="A577" s="144">
        <v>573.0</v>
      </c>
      <c r="B577" s="144" t="s">
        <v>1788</v>
      </c>
      <c r="C577" s="144" t="s">
        <v>1789</v>
      </c>
      <c r="D577" s="159" t="s">
        <v>1790</v>
      </c>
      <c r="E577" s="146" t="s">
        <v>0</v>
      </c>
      <c r="F577" s="147"/>
      <c r="G577" s="149" t="s">
        <v>1742</v>
      </c>
      <c r="H577" s="149" t="s">
        <v>0</v>
      </c>
      <c r="I577" s="149" t="s">
        <v>138</v>
      </c>
      <c r="J577" s="149" t="s">
        <v>0</v>
      </c>
      <c r="K577" s="149" t="s">
        <v>111</v>
      </c>
      <c r="L577" s="149" t="s">
        <v>38</v>
      </c>
      <c r="M577" s="149" t="s">
        <v>42</v>
      </c>
      <c r="N577" s="149">
        <v>6000.0</v>
      </c>
      <c r="O577" s="149" t="s">
        <v>27</v>
      </c>
      <c r="P577" s="150"/>
      <c r="Q577" s="149">
        <f>IFERROR(SUMPRODUCT((Price_Catalogue_Indexation!$O$5:$AS$5=Fichier_de_calcul!Q$4)*(Price_Catalogue_Indexation!$O$6:$AS$6=Fichier_de_calcul!$L577)*(Price_Catalogue_Indexation!$O$7:$AS$7=Fichier_de_calcul!$M577)*(Price_Catalogue_Indexation!$A$14:$A$219=Fichier_de_calcul!$O577)*(Price_Catalogue_Indexation!$C$14:$C$219=Fichier_de_calcul!$N577)*(Price_Catalogue_Indexation!$O$14:$AS$219)),0)</f>
        <v>43567.79597</v>
      </c>
      <c r="R577" s="149">
        <f>IFERROR(SUMPRODUCT((Price_Catalogue_Indexation!$O$5:$AS$5=Fichier_de_calcul!R$4)*(Price_Catalogue_Indexation!$O$6:$AS$6=Fichier_de_calcul!$L577)*(Price_Catalogue_Indexation!$O$7:$AS$7=Fichier_de_calcul!$M577)*(Price_Catalogue_Indexation!$A$14:$A$219=Fichier_de_calcul!$O577)*(Price_Catalogue_Indexation!$C$14:$C$219=Fichier_de_calcul!$N577)*(Price_Catalogue_Indexation!$O$14:$AS$219)),0)</f>
        <v>432736.9163</v>
      </c>
      <c r="S577" s="149">
        <f>IFERROR(SUMPRODUCT((Price_Catalogue_Indexation!$O$5:$AS$5=Fichier_de_calcul!S$4)*(Price_Catalogue_Indexation!$O$6:$AS$6=Fichier_de_calcul!$L577)*(Price_Catalogue_Indexation!$O$7:$AS$7=Fichier_de_calcul!$M577)*(Price_Catalogue_Indexation!$A$14:$A$219=Fichier_de_calcul!$O577)*(Price_Catalogue_Indexation!$C$14:$C$219=Fichier_de_calcul!$N577)*(Price_Catalogue_Indexation!$O$14:$AS$219)),0)</f>
        <v>231043.7356</v>
      </c>
      <c r="T577" s="150"/>
      <c r="U577" s="149">
        <f>IF(E577="YES",'Autres_hypothèses'!$E$3,0)</f>
        <v>26225.58067</v>
      </c>
      <c r="V577" s="149">
        <f>IF(J577="YES",'Autres_hypothèses'!$E$4,0)</f>
        <v>75000</v>
      </c>
      <c r="W577" s="149"/>
      <c r="X577" s="151">
        <f>S577*Facture_pour_Orange!$K$142+Fichier_de_calcul!Q577*Facture_pour_Orange!$K$144+Fichier_de_calcul!U577*Facture_pour_Orange!$K$172</f>
        <v>-16269.11268</v>
      </c>
      <c r="Y577" s="152"/>
      <c r="Z577" s="151">
        <f t="shared" si="2"/>
        <v>792304.9158</v>
      </c>
      <c r="AA577" s="149">
        <f t="shared" si="3"/>
        <v>142614.8848</v>
      </c>
      <c r="AB577" s="149">
        <f t="shared" si="4"/>
        <v>934919.8006</v>
      </c>
      <c r="AC577" s="150"/>
      <c r="AD577" s="149"/>
      <c r="AE577" s="154"/>
      <c r="AF577" s="155">
        <v>44377.0</v>
      </c>
      <c r="AG577" s="155">
        <v>44351.0</v>
      </c>
      <c r="AH577" s="162">
        <f t="shared" si="32"/>
        <v>0.8666666667</v>
      </c>
      <c r="AI577" s="155">
        <v>44408.0</v>
      </c>
      <c r="AJ577" s="155">
        <v>44370.0</v>
      </c>
      <c r="AK577" s="162">
        <f t="shared" si="41"/>
        <v>1.266666667</v>
      </c>
      <c r="AL577" s="188">
        <v>44393.0</v>
      </c>
      <c r="AM577" s="162">
        <f t="shared" si="42"/>
        <v>0.5</v>
      </c>
      <c r="AN577" s="155">
        <v>44408.0</v>
      </c>
      <c r="AO577" s="158"/>
      <c r="AP577" s="158"/>
      <c r="AQ577" s="158"/>
      <c r="AR577" s="152"/>
      <c r="AS577" s="152"/>
      <c r="AT577" s="152"/>
      <c r="AU577" s="152"/>
      <c r="AV577" s="152"/>
      <c r="AW577" s="152"/>
      <c r="AX577" s="152"/>
      <c r="AY577" s="152"/>
      <c r="AZ577" s="152"/>
      <c r="BA577" s="152"/>
      <c r="BB577" s="152"/>
      <c r="BC577" s="152"/>
      <c r="BD577" s="152"/>
      <c r="BE577" s="152"/>
      <c r="BF577" s="152"/>
      <c r="BG577" s="152"/>
      <c r="BH577" s="152"/>
      <c r="BI577" s="152"/>
      <c r="BJ577" s="152"/>
      <c r="BK577" s="152"/>
    </row>
    <row r="578" ht="10.5" customHeight="1">
      <c r="A578" s="144">
        <v>574.0</v>
      </c>
      <c r="B578" s="144" t="s">
        <v>1791</v>
      </c>
      <c r="C578" s="144" t="s">
        <v>1792</v>
      </c>
      <c r="D578" s="159" t="s">
        <v>1793</v>
      </c>
      <c r="E578" s="146" t="s">
        <v>0</v>
      </c>
      <c r="F578" s="147"/>
      <c r="G578" s="149" t="s">
        <v>1742</v>
      </c>
      <c r="H578" s="149" t="s">
        <v>0</v>
      </c>
      <c r="I578" s="149" t="s">
        <v>138</v>
      </c>
      <c r="J578" s="149" t="s">
        <v>0</v>
      </c>
      <c r="K578" s="149" t="s">
        <v>111</v>
      </c>
      <c r="L578" s="149" t="s">
        <v>38</v>
      </c>
      <c r="M578" s="149" t="s">
        <v>42</v>
      </c>
      <c r="N578" s="149">
        <v>6000.0</v>
      </c>
      <c r="O578" s="149" t="s">
        <v>27</v>
      </c>
      <c r="P578" s="150"/>
      <c r="Q578" s="149">
        <f>IFERROR(SUMPRODUCT((Price_Catalogue_Indexation!$O$5:$AS$5=Fichier_de_calcul!Q$4)*(Price_Catalogue_Indexation!$O$6:$AS$6=Fichier_de_calcul!$L578)*(Price_Catalogue_Indexation!$O$7:$AS$7=Fichier_de_calcul!$M578)*(Price_Catalogue_Indexation!$A$14:$A$219=Fichier_de_calcul!$O578)*(Price_Catalogue_Indexation!$C$14:$C$219=Fichier_de_calcul!$N578)*(Price_Catalogue_Indexation!$O$14:$AS$219)),0)</f>
        <v>43567.79597</v>
      </c>
      <c r="R578" s="149">
        <v>0.0</v>
      </c>
      <c r="S578" s="149">
        <f>IFERROR(SUMPRODUCT((Price_Catalogue_Indexation!$O$5:$AS$5=Fichier_de_calcul!S$4)*(Price_Catalogue_Indexation!$O$6:$AS$6=Fichier_de_calcul!$L578)*(Price_Catalogue_Indexation!$O$7:$AS$7=Fichier_de_calcul!$M578)*(Price_Catalogue_Indexation!$A$14:$A$219=Fichier_de_calcul!$O578)*(Price_Catalogue_Indexation!$C$14:$C$219=Fichier_de_calcul!$N578)*(Price_Catalogue_Indexation!$O$14:$AS$219)),0)</f>
        <v>231043.7356</v>
      </c>
      <c r="T578" s="150"/>
      <c r="U578" s="149">
        <f>IF(E578="YES",'Autres_hypothèses'!$E$3,0)</f>
        <v>26225.58067</v>
      </c>
      <c r="V578" s="149">
        <f>IF(J578="YES",'Autres_hypothèses'!$E$4,0)</f>
        <v>75000</v>
      </c>
      <c r="W578" s="149"/>
      <c r="X578" s="151">
        <f>S578*Facture_pour_Orange!$K$142+Fichier_de_calcul!Q578*Facture_pour_Orange!$K$144+Fichier_de_calcul!U578*Facture_pour_Orange!$K$172</f>
        <v>-16269.11268</v>
      </c>
      <c r="Y578" s="152"/>
      <c r="Z578" s="151">
        <f t="shared" si="2"/>
        <v>359567.9995</v>
      </c>
      <c r="AA578" s="149">
        <f t="shared" si="3"/>
        <v>64722.23991</v>
      </c>
      <c r="AB578" s="149">
        <f t="shared" si="4"/>
        <v>424290.2394</v>
      </c>
      <c r="AC578" s="150"/>
      <c r="AD578" s="164" t="s">
        <v>1794</v>
      </c>
      <c r="AE578" s="154"/>
      <c r="AF578" s="155">
        <v>44377.0</v>
      </c>
      <c r="AG578" s="155">
        <v>44351.0</v>
      </c>
      <c r="AH578" s="162">
        <f t="shared" si="32"/>
        <v>0.8666666667</v>
      </c>
      <c r="AI578" s="155">
        <v>44408.0</v>
      </c>
      <c r="AJ578" s="155">
        <v>44393.0</v>
      </c>
      <c r="AK578" s="162">
        <f t="shared" si="41"/>
        <v>0.5</v>
      </c>
      <c r="AL578" s="188">
        <v>44393.0</v>
      </c>
      <c r="AM578" s="162">
        <f t="shared" si="42"/>
        <v>0.5</v>
      </c>
      <c r="AN578" s="155">
        <v>44408.0</v>
      </c>
      <c r="AO578" s="158"/>
      <c r="AP578" s="158"/>
      <c r="AQ578" s="158"/>
      <c r="AR578" s="152"/>
      <c r="AS578" s="152"/>
      <c r="AT578" s="152"/>
      <c r="AU578" s="152"/>
      <c r="AV578" s="152"/>
      <c r="AW578" s="152"/>
      <c r="AX578" s="152"/>
      <c r="AY578" s="152"/>
      <c r="AZ578" s="152"/>
      <c r="BA578" s="152"/>
      <c r="BB578" s="152"/>
      <c r="BC578" s="152"/>
      <c r="BD578" s="152"/>
      <c r="BE578" s="152"/>
      <c r="BF578" s="152"/>
      <c r="BG578" s="152"/>
      <c r="BH578" s="152"/>
      <c r="BI578" s="152"/>
      <c r="BJ578" s="152"/>
      <c r="BK578" s="152"/>
    </row>
    <row r="579" ht="10.5" customHeight="1">
      <c r="A579" s="144">
        <v>575.0</v>
      </c>
      <c r="B579" s="144" t="s">
        <v>1795</v>
      </c>
      <c r="C579" s="144" t="s">
        <v>1796</v>
      </c>
      <c r="D579" s="159" t="s">
        <v>1797</v>
      </c>
      <c r="E579" s="146" t="s">
        <v>0</v>
      </c>
      <c r="F579" s="147"/>
      <c r="G579" s="149" t="s">
        <v>1742</v>
      </c>
      <c r="H579" s="149" t="s">
        <v>0</v>
      </c>
      <c r="I579" s="149" t="s">
        <v>138</v>
      </c>
      <c r="J579" s="149" t="s">
        <v>0</v>
      </c>
      <c r="K579" s="149" t="s">
        <v>111</v>
      </c>
      <c r="L579" s="149" t="s">
        <v>38</v>
      </c>
      <c r="M579" s="149" t="s">
        <v>42</v>
      </c>
      <c r="N579" s="149">
        <v>2500.0</v>
      </c>
      <c r="O579" s="149" t="s">
        <v>27</v>
      </c>
      <c r="P579" s="150"/>
      <c r="Q579" s="149">
        <f>IFERROR(SUMPRODUCT((Price_Catalogue_Indexation!$O$5:$AS$5=Fichier_de_calcul!Q$4)*(Price_Catalogue_Indexation!$O$6:$AS$6=Fichier_de_calcul!$L579)*(Price_Catalogue_Indexation!$O$7:$AS$7=Fichier_de_calcul!$M579)*(Price_Catalogue_Indexation!$A$14:$A$219=Fichier_de_calcul!$O579)*(Price_Catalogue_Indexation!$C$14:$C$219=Fichier_de_calcul!$N579)*(Price_Catalogue_Indexation!$O$14:$AS$219)),0)</f>
        <v>42928.13608</v>
      </c>
      <c r="R579" s="149">
        <f>IFERROR(SUMPRODUCT((Price_Catalogue_Indexation!$O$5:$AS$5=Fichier_de_calcul!R$4)*(Price_Catalogue_Indexation!$O$6:$AS$6=Fichier_de_calcul!$L579)*(Price_Catalogue_Indexation!$O$7:$AS$7=Fichier_de_calcul!$M579)*(Price_Catalogue_Indexation!$A$14:$A$219=Fichier_de_calcul!$O579)*(Price_Catalogue_Indexation!$C$14:$C$219=Fichier_de_calcul!$N579)*(Price_Catalogue_Indexation!$O$14:$AS$219)),0)</f>
        <v>190894.3326</v>
      </c>
      <c r="S579" s="149">
        <f>IFERROR(SUMPRODUCT((Price_Catalogue_Indexation!$O$5:$AS$5=Fichier_de_calcul!S$4)*(Price_Catalogue_Indexation!$O$6:$AS$6=Fichier_de_calcul!$L579)*(Price_Catalogue_Indexation!$O$7:$AS$7=Fichier_de_calcul!$M579)*(Price_Catalogue_Indexation!$A$14:$A$219=Fichier_de_calcul!$O579)*(Price_Catalogue_Indexation!$C$14:$C$219=Fichier_de_calcul!$N579)*(Price_Catalogue_Indexation!$O$14:$AS$219)),0)</f>
        <v>173836.6191</v>
      </c>
      <c r="T579" s="150"/>
      <c r="U579" s="149">
        <f>IF(E579="YES",'Autres_hypothèses'!$E$3,0)</f>
        <v>26225.58067</v>
      </c>
      <c r="V579" s="149">
        <f>IF(J579="YES",'Autres_hypothèses'!$E$4,0)</f>
        <v>75000</v>
      </c>
      <c r="W579" s="149"/>
      <c r="X579" s="151">
        <f>S579*Facture_pour_Orange!$K$142+Fichier_de_calcul!Q579*Facture_pour_Orange!$K$144+Fichier_de_calcul!U579*Facture_pour_Orange!$K$172</f>
        <v>-15569.10954</v>
      </c>
      <c r="Y579" s="152"/>
      <c r="Z579" s="151">
        <f t="shared" si="2"/>
        <v>493315.5589</v>
      </c>
      <c r="AA579" s="149">
        <f t="shared" si="3"/>
        <v>88796.8006</v>
      </c>
      <c r="AB579" s="149">
        <f t="shared" si="4"/>
        <v>582112.3595</v>
      </c>
      <c r="AC579" s="150"/>
      <c r="AD579" s="149"/>
      <c r="AE579" s="154"/>
      <c r="AF579" s="155">
        <v>44377.0</v>
      </c>
      <c r="AG579" s="155">
        <v>44351.0</v>
      </c>
      <c r="AH579" s="162">
        <f t="shared" si="32"/>
        <v>0.8666666667</v>
      </c>
      <c r="AI579" s="155">
        <v>44408.0</v>
      </c>
      <c r="AJ579" s="155">
        <v>44361.0</v>
      </c>
      <c r="AK579" s="162">
        <f t="shared" si="41"/>
        <v>1.566666667</v>
      </c>
      <c r="AL579" s="188">
        <v>44393.0</v>
      </c>
      <c r="AM579" s="162">
        <f t="shared" si="42"/>
        <v>0.5</v>
      </c>
      <c r="AN579" s="155">
        <v>44408.0</v>
      </c>
      <c r="AO579" s="188">
        <v>44487.0</v>
      </c>
      <c r="AP579" s="162">
        <f>(AQ579-AO579)/30</f>
        <v>0.4333333333</v>
      </c>
      <c r="AQ579" s="155">
        <v>44500.0</v>
      </c>
      <c r="AR579" s="152"/>
      <c r="AS579" s="152"/>
      <c r="AT579" s="152"/>
      <c r="AU579" s="152"/>
      <c r="AV579" s="152"/>
      <c r="AW579" s="152"/>
      <c r="AX579" s="152"/>
      <c r="AY579" s="152"/>
      <c r="AZ579" s="152"/>
      <c r="BA579" s="152"/>
      <c r="BB579" s="152"/>
      <c r="BC579" s="152"/>
      <c r="BD579" s="152"/>
      <c r="BE579" s="152"/>
      <c r="BF579" s="152"/>
      <c r="BG579" s="152"/>
      <c r="BH579" s="152"/>
      <c r="BI579" s="152"/>
      <c r="BJ579" s="152"/>
      <c r="BK579" s="152"/>
    </row>
    <row r="580" ht="10.5" customHeight="1">
      <c r="A580" s="144">
        <v>576.0</v>
      </c>
      <c r="B580" s="144" t="s">
        <v>1798</v>
      </c>
      <c r="C580" s="144" t="s">
        <v>1799</v>
      </c>
      <c r="D580" s="159" t="s">
        <v>1800</v>
      </c>
      <c r="E580" s="146" t="s">
        <v>0</v>
      </c>
      <c r="F580" s="147"/>
      <c r="G580" s="149" t="s">
        <v>1742</v>
      </c>
      <c r="H580" s="149" t="s">
        <v>0</v>
      </c>
      <c r="I580" s="149" t="s">
        <v>138</v>
      </c>
      <c r="J580" s="149" t="s">
        <v>0</v>
      </c>
      <c r="K580" s="149" t="s">
        <v>111</v>
      </c>
      <c r="L580" s="149" t="s">
        <v>38</v>
      </c>
      <c r="M580" s="149" t="s">
        <v>42</v>
      </c>
      <c r="N580" s="149">
        <v>6000.0</v>
      </c>
      <c r="O580" s="149" t="s">
        <v>27</v>
      </c>
      <c r="P580" s="150"/>
      <c r="Q580" s="149">
        <f>IFERROR(SUMPRODUCT((Price_Catalogue_Indexation!$O$5:$AS$5=Fichier_de_calcul!Q$4)*(Price_Catalogue_Indexation!$O$6:$AS$6=Fichier_de_calcul!$L580)*(Price_Catalogue_Indexation!$O$7:$AS$7=Fichier_de_calcul!$M580)*(Price_Catalogue_Indexation!$A$14:$A$219=Fichier_de_calcul!$O580)*(Price_Catalogue_Indexation!$C$14:$C$219=Fichier_de_calcul!$N580)*(Price_Catalogue_Indexation!$O$14:$AS$219)),0)</f>
        <v>43567.79597</v>
      </c>
      <c r="R580" s="149">
        <f>IFERROR(SUMPRODUCT((Price_Catalogue_Indexation!$O$5:$AS$5=Fichier_de_calcul!R$4)*(Price_Catalogue_Indexation!$O$6:$AS$6=Fichier_de_calcul!$L580)*(Price_Catalogue_Indexation!$O$7:$AS$7=Fichier_de_calcul!$M580)*(Price_Catalogue_Indexation!$A$14:$A$219=Fichier_de_calcul!$O580)*(Price_Catalogue_Indexation!$C$14:$C$219=Fichier_de_calcul!$N580)*(Price_Catalogue_Indexation!$O$14:$AS$219)),0)</f>
        <v>432736.9163</v>
      </c>
      <c r="S580" s="149">
        <f>IFERROR(SUMPRODUCT((Price_Catalogue_Indexation!$O$5:$AS$5=Fichier_de_calcul!S$4)*(Price_Catalogue_Indexation!$O$6:$AS$6=Fichier_de_calcul!$L580)*(Price_Catalogue_Indexation!$O$7:$AS$7=Fichier_de_calcul!$M580)*(Price_Catalogue_Indexation!$A$14:$A$219=Fichier_de_calcul!$O580)*(Price_Catalogue_Indexation!$C$14:$C$219=Fichier_de_calcul!$N580)*(Price_Catalogue_Indexation!$O$14:$AS$219)),0)</f>
        <v>231043.7356</v>
      </c>
      <c r="T580" s="150"/>
      <c r="U580" s="149">
        <f>IF(E580="YES",'Autres_hypothèses'!$E$3,0)</f>
        <v>26225.58067</v>
      </c>
      <c r="V580" s="149">
        <f>IF(J580="YES",'Autres_hypothèses'!$E$4,0)</f>
        <v>75000</v>
      </c>
      <c r="W580" s="149"/>
      <c r="X580" s="151">
        <f>S580*Facture_pour_Orange!$K$142+Fichier_de_calcul!Q580*Facture_pour_Orange!$K$144+Fichier_de_calcul!U580*Facture_pour_Orange!$K$172</f>
        <v>-16269.11268</v>
      </c>
      <c r="Y580" s="152"/>
      <c r="Z580" s="151">
        <f t="shared" si="2"/>
        <v>792304.9158</v>
      </c>
      <c r="AA580" s="149">
        <f t="shared" si="3"/>
        <v>142614.8848</v>
      </c>
      <c r="AB580" s="149">
        <f t="shared" si="4"/>
        <v>934919.8006</v>
      </c>
      <c r="AC580" s="150"/>
      <c r="AD580" s="149"/>
      <c r="AE580" s="154"/>
      <c r="AF580" s="155">
        <v>44377.0</v>
      </c>
      <c r="AG580" s="155">
        <v>44351.0</v>
      </c>
      <c r="AH580" s="162">
        <f t="shared" si="32"/>
        <v>0.8666666667</v>
      </c>
      <c r="AI580" s="155">
        <v>44439.0</v>
      </c>
      <c r="AJ580" s="155">
        <v>44419.0</v>
      </c>
      <c r="AK580" s="162">
        <f t="shared" si="41"/>
        <v>0.6666666667</v>
      </c>
      <c r="AL580" s="191">
        <v>44460.0</v>
      </c>
      <c r="AM580" s="162">
        <f t="shared" si="42"/>
        <v>0.3</v>
      </c>
      <c r="AN580" s="155">
        <v>44469.0</v>
      </c>
      <c r="AO580" s="158"/>
      <c r="AP580" s="158"/>
      <c r="AQ580" s="158"/>
      <c r="AR580" s="152"/>
      <c r="AS580" s="152"/>
      <c r="AT580" s="152"/>
      <c r="AU580" s="152"/>
      <c r="AV580" s="152"/>
      <c r="AW580" s="152"/>
      <c r="AX580" s="152"/>
      <c r="AY580" s="152"/>
      <c r="AZ580" s="152"/>
      <c r="BA580" s="152"/>
      <c r="BB580" s="152"/>
      <c r="BC580" s="152"/>
      <c r="BD580" s="152"/>
      <c r="BE580" s="152"/>
      <c r="BF580" s="152"/>
      <c r="BG580" s="152"/>
      <c r="BH580" s="152"/>
      <c r="BI580" s="152"/>
      <c r="BJ580" s="152"/>
      <c r="BK580" s="152"/>
    </row>
    <row r="581" ht="10.5" customHeight="1">
      <c r="A581" s="144">
        <v>577.0</v>
      </c>
      <c r="B581" s="144" t="s">
        <v>1801</v>
      </c>
      <c r="C581" s="144" t="s">
        <v>1802</v>
      </c>
      <c r="D581" s="159" t="s">
        <v>1803</v>
      </c>
      <c r="E581" s="146" t="s">
        <v>0</v>
      </c>
      <c r="F581" s="147"/>
      <c r="G581" s="149" t="s">
        <v>1742</v>
      </c>
      <c r="H581" s="149" t="s">
        <v>0</v>
      </c>
      <c r="I581" s="149" t="s">
        <v>138</v>
      </c>
      <c r="J581" s="149" t="s">
        <v>0</v>
      </c>
      <c r="K581" s="149" t="s">
        <v>111</v>
      </c>
      <c r="L581" s="149" t="s">
        <v>38</v>
      </c>
      <c r="M581" s="149" t="s">
        <v>42</v>
      </c>
      <c r="N581" s="149">
        <v>6000.0</v>
      </c>
      <c r="O581" s="149" t="s">
        <v>27</v>
      </c>
      <c r="P581" s="150"/>
      <c r="Q581" s="149">
        <f>IFERROR(SUMPRODUCT((Price_Catalogue_Indexation!$O$5:$AS$5=Fichier_de_calcul!Q$4)*(Price_Catalogue_Indexation!$O$6:$AS$6=Fichier_de_calcul!$L581)*(Price_Catalogue_Indexation!$O$7:$AS$7=Fichier_de_calcul!$M581)*(Price_Catalogue_Indexation!$A$14:$A$219=Fichier_de_calcul!$O581)*(Price_Catalogue_Indexation!$C$14:$C$219=Fichier_de_calcul!$N581)*(Price_Catalogue_Indexation!$O$14:$AS$219)),0)</f>
        <v>43567.79597</v>
      </c>
      <c r="R581" s="149">
        <f>IFERROR(SUMPRODUCT((Price_Catalogue_Indexation!$O$5:$AS$5=Fichier_de_calcul!R$4)*(Price_Catalogue_Indexation!$O$6:$AS$6=Fichier_de_calcul!$L581)*(Price_Catalogue_Indexation!$O$7:$AS$7=Fichier_de_calcul!$M581)*(Price_Catalogue_Indexation!$A$14:$A$219=Fichier_de_calcul!$O581)*(Price_Catalogue_Indexation!$C$14:$C$219=Fichier_de_calcul!$N581)*(Price_Catalogue_Indexation!$O$14:$AS$219)),0)</f>
        <v>432736.9163</v>
      </c>
      <c r="S581" s="149">
        <f>IFERROR(SUMPRODUCT((Price_Catalogue_Indexation!$O$5:$AS$5=Fichier_de_calcul!S$4)*(Price_Catalogue_Indexation!$O$6:$AS$6=Fichier_de_calcul!$L581)*(Price_Catalogue_Indexation!$O$7:$AS$7=Fichier_de_calcul!$M581)*(Price_Catalogue_Indexation!$A$14:$A$219=Fichier_de_calcul!$O581)*(Price_Catalogue_Indexation!$C$14:$C$219=Fichier_de_calcul!$N581)*(Price_Catalogue_Indexation!$O$14:$AS$219)),0)</f>
        <v>231043.7356</v>
      </c>
      <c r="T581" s="150"/>
      <c r="U581" s="149">
        <f>IF(E581="YES",'Autres_hypothèses'!$E$3,0)</f>
        <v>26225.58067</v>
      </c>
      <c r="V581" s="149">
        <f>IF(J581="YES",'Autres_hypothèses'!$E$4,0)</f>
        <v>75000</v>
      </c>
      <c r="W581" s="149"/>
      <c r="X581" s="151">
        <f>S581*Facture_pour_Orange!$K$142+Fichier_de_calcul!Q581*Facture_pour_Orange!$K$144+Fichier_de_calcul!U581*Facture_pour_Orange!$K$172</f>
        <v>-16269.11268</v>
      </c>
      <c r="Y581" s="152"/>
      <c r="Z581" s="151">
        <f t="shared" si="2"/>
        <v>792304.9158</v>
      </c>
      <c r="AA581" s="149">
        <f t="shared" si="3"/>
        <v>142614.8848</v>
      </c>
      <c r="AB581" s="149">
        <f t="shared" si="4"/>
        <v>934919.8006</v>
      </c>
      <c r="AC581" s="150"/>
      <c r="AD581" s="149"/>
      <c r="AE581" s="154"/>
      <c r="AF581" s="155">
        <v>44377.0</v>
      </c>
      <c r="AG581" s="155">
        <v>44351.0</v>
      </c>
      <c r="AH581" s="162">
        <f t="shared" si="32"/>
        <v>0.8666666667</v>
      </c>
      <c r="AI581" s="155">
        <v>44408.0</v>
      </c>
      <c r="AJ581" s="155">
        <v>44359.0</v>
      </c>
      <c r="AK581" s="162">
        <f t="shared" si="41"/>
        <v>1.633333333</v>
      </c>
      <c r="AL581" s="188">
        <v>44393.0</v>
      </c>
      <c r="AM581" s="162">
        <f t="shared" si="42"/>
        <v>0.5</v>
      </c>
      <c r="AN581" s="155">
        <v>44408.0</v>
      </c>
      <c r="AO581" s="158"/>
      <c r="AP581" s="158"/>
      <c r="AQ581" s="158"/>
      <c r="AR581" s="152"/>
      <c r="AS581" s="152"/>
      <c r="AT581" s="152"/>
      <c r="AU581" s="152"/>
      <c r="AV581" s="152"/>
      <c r="AW581" s="152"/>
      <c r="AX581" s="152"/>
      <c r="AY581" s="152"/>
      <c r="AZ581" s="152"/>
      <c r="BA581" s="152"/>
      <c r="BB581" s="152"/>
      <c r="BC581" s="152"/>
      <c r="BD581" s="152"/>
      <c r="BE581" s="152"/>
      <c r="BF581" s="152"/>
      <c r="BG581" s="152"/>
      <c r="BH581" s="152"/>
      <c r="BI581" s="152"/>
      <c r="BJ581" s="152"/>
      <c r="BK581" s="152"/>
    </row>
    <row r="582" ht="10.5" customHeight="1">
      <c r="A582" s="144">
        <v>578.0</v>
      </c>
      <c r="B582" s="144" t="s">
        <v>1804</v>
      </c>
      <c r="C582" s="144" t="s">
        <v>1805</v>
      </c>
      <c r="D582" s="159" t="s">
        <v>1806</v>
      </c>
      <c r="E582" s="146" t="s">
        <v>0</v>
      </c>
      <c r="F582" s="147"/>
      <c r="G582" s="149" t="s">
        <v>1742</v>
      </c>
      <c r="H582" s="149" t="s">
        <v>0</v>
      </c>
      <c r="I582" s="149" t="s">
        <v>138</v>
      </c>
      <c r="J582" s="149" t="s">
        <v>0</v>
      </c>
      <c r="K582" s="149" t="s">
        <v>111</v>
      </c>
      <c r="L582" s="149" t="s">
        <v>38</v>
      </c>
      <c r="M582" s="149" t="s">
        <v>42</v>
      </c>
      <c r="N582" s="149">
        <v>2500.0</v>
      </c>
      <c r="O582" s="149" t="s">
        <v>27</v>
      </c>
      <c r="P582" s="150"/>
      <c r="Q582" s="149">
        <f>IFERROR(SUMPRODUCT((Price_Catalogue_Indexation!$O$5:$AS$5=Fichier_de_calcul!Q$4)*(Price_Catalogue_Indexation!$O$6:$AS$6=Fichier_de_calcul!$L582)*(Price_Catalogue_Indexation!$O$7:$AS$7=Fichier_de_calcul!$M582)*(Price_Catalogue_Indexation!$A$14:$A$219=Fichier_de_calcul!$O582)*(Price_Catalogue_Indexation!$C$14:$C$219=Fichier_de_calcul!$N582)*(Price_Catalogue_Indexation!$O$14:$AS$219)),0)</f>
        <v>42928.13608</v>
      </c>
      <c r="R582" s="149">
        <f>IFERROR(SUMPRODUCT((Price_Catalogue_Indexation!$O$5:$AS$5=Fichier_de_calcul!R$4)*(Price_Catalogue_Indexation!$O$6:$AS$6=Fichier_de_calcul!$L582)*(Price_Catalogue_Indexation!$O$7:$AS$7=Fichier_de_calcul!$M582)*(Price_Catalogue_Indexation!$A$14:$A$219=Fichier_de_calcul!$O582)*(Price_Catalogue_Indexation!$C$14:$C$219=Fichier_de_calcul!$N582)*(Price_Catalogue_Indexation!$O$14:$AS$219)),0)</f>
        <v>190894.3326</v>
      </c>
      <c r="S582" s="149">
        <f>IFERROR(SUMPRODUCT((Price_Catalogue_Indexation!$O$5:$AS$5=Fichier_de_calcul!S$4)*(Price_Catalogue_Indexation!$O$6:$AS$6=Fichier_de_calcul!$L582)*(Price_Catalogue_Indexation!$O$7:$AS$7=Fichier_de_calcul!$M582)*(Price_Catalogue_Indexation!$A$14:$A$219=Fichier_de_calcul!$O582)*(Price_Catalogue_Indexation!$C$14:$C$219=Fichier_de_calcul!$N582)*(Price_Catalogue_Indexation!$O$14:$AS$219)),0)</f>
        <v>173836.6191</v>
      </c>
      <c r="T582" s="150"/>
      <c r="U582" s="149">
        <f>IF(E582="YES",'Autres_hypothèses'!$E$3,0)</f>
        <v>26225.58067</v>
      </c>
      <c r="V582" s="149">
        <f>IF(J582="YES",'Autres_hypothèses'!$E$4,0)</f>
        <v>75000</v>
      </c>
      <c r="W582" s="149"/>
      <c r="X582" s="151">
        <f>S582*Facture_pour_Orange!$K$142+Fichier_de_calcul!Q582*Facture_pour_Orange!$K$144+Fichier_de_calcul!U582*Facture_pour_Orange!$K$172</f>
        <v>-15569.10954</v>
      </c>
      <c r="Y582" s="152"/>
      <c r="Z582" s="151">
        <f t="shared" si="2"/>
        <v>493315.5589</v>
      </c>
      <c r="AA582" s="149">
        <f t="shared" si="3"/>
        <v>88796.8006</v>
      </c>
      <c r="AB582" s="149">
        <f t="shared" si="4"/>
        <v>582112.3595</v>
      </c>
      <c r="AC582" s="150"/>
      <c r="AD582" s="149"/>
      <c r="AE582" s="154"/>
      <c r="AF582" s="155">
        <v>44377.0</v>
      </c>
      <c r="AG582" s="155">
        <v>44351.0</v>
      </c>
      <c r="AH582" s="162">
        <f t="shared" si="32"/>
        <v>0.8666666667</v>
      </c>
      <c r="AI582" s="155">
        <v>44469.0</v>
      </c>
      <c r="AJ582" s="155">
        <v>44453.0</v>
      </c>
      <c r="AK582" s="162">
        <f t="shared" si="41"/>
        <v>0.5333333333</v>
      </c>
      <c r="AL582" s="155">
        <v>44483.0</v>
      </c>
      <c r="AM582" s="162">
        <f t="shared" si="42"/>
        <v>0.5666666667</v>
      </c>
      <c r="AN582" s="155">
        <v>44500.0</v>
      </c>
      <c r="AO582" s="158"/>
      <c r="AP582" s="158"/>
      <c r="AQ582" s="158"/>
      <c r="AR582" s="152"/>
      <c r="AS582" s="152"/>
      <c r="AT582" s="152"/>
      <c r="AU582" s="152"/>
      <c r="AV582" s="152"/>
      <c r="AW582" s="152"/>
      <c r="AX582" s="152"/>
      <c r="AY582" s="152"/>
      <c r="AZ582" s="152"/>
      <c r="BA582" s="152"/>
      <c r="BB582" s="152"/>
      <c r="BC582" s="152"/>
      <c r="BD582" s="152"/>
      <c r="BE582" s="152"/>
      <c r="BF582" s="152"/>
      <c r="BG582" s="152"/>
      <c r="BH582" s="152"/>
      <c r="BI582" s="152"/>
      <c r="BJ582" s="152"/>
      <c r="BK582" s="152"/>
    </row>
    <row r="583" ht="10.5" customHeight="1">
      <c r="A583" s="144">
        <v>579.0</v>
      </c>
      <c r="B583" s="144" t="s">
        <v>1807</v>
      </c>
      <c r="C583" s="144" t="s">
        <v>1808</v>
      </c>
      <c r="D583" s="159" t="s">
        <v>1809</v>
      </c>
      <c r="E583" s="146" t="s">
        <v>0</v>
      </c>
      <c r="F583" s="147"/>
      <c r="G583" s="149" t="s">
        <v>1742</v>
      </c>
      <c r="H583" s="149" t="s">
        <v>0</v>
      </c>
      <c r="I583" s="149" t="s">
        <v>138</v>
      </c>
      <c r="J583" s="149" t="s">
        <v>0</v>
      </c>
      <c r="K583" s="149" t="s">
        <v>111</v>
      </c>
      <c r="L583" s="149" t="s">
        <v>38</v>
      </c>
      <c r="M583" s="149" t="s">
        <v>42</v>
      </c>
      <c r="N583" s="149">
        <v>6000.0</v>
      </c>
      <c r="O583" s="149" t="s">
        <v>27</v>
      </c>
      <c r="P583" s="150"/>
      <c r="Q583" s="149">
        <f>IFERROR(SUMPRODUCT((Price_Catalogue_Indexation!$O$5:$AS$5=Fichier_de_calcul!Q$4)*(Price_Catalogue_Indexation!$O$6:$AS$6=Fichier_de_calcul!$L583)*(Price_Catalogue_Indexation!$O$7:$AS$7=Fichier_de_calcul!$M583)*(Price_Catalogue_Indexation!$A$14:$A$219=Fichier_de_calcul!$O583)*(Price_Catalogue_Indexation!$C$14:$C$219=Fichier_de_calcul!$N583)*(Price_Catalogue_Indexation!$O$14:$AS$219)),0)</f>
        <v>43567.79597</v>
      </c>
      <c r="R583" s="149">
        <f>IFERROR(SUMPRODUCT((Price_Catalogue_Indexation!$O$5:$AS$5=Fichier_de_calcul!R$4)*(Price_Catalogue_Indexation!$O$6:$AS$6=Fichier_de_calcul!$L583)*(Price_Catalogue_Indexation!$O$7:$AS$7=Fichier_de_calcul!$M583)*(Price_Catalogue_Indexation!$A$14:$A$219=Fichier_de_calcul!$O583)*(Price_Catalogue_Indexation!$C$14:$C$219=Fichier_de_calcul!$N583)*(Price_Catalogue_Indexation!$O$14:$AS$219)),0)</f>
        <v>432736.9163</v>
      </c>
      <c r="S583" s="149">
        <f>IFERROR(SUMPRODUCT((Price_Catalogue_Indexation!$O$5:$AS$5=Fichier_de_calcul!S$4)*(Price_Catalogue_Indexation!$O$6:$AS$6=Fichier_de_calcul!$L583)*(Price_Catalogue_Indexation!$O$7:$AS$7=Fichier_de_calcul!$M583)*(Price_Catalogue_Indexation!$A$14:$A$219=Fichier_de_calcul!$O583)*(Price_Catalogue_Indexation!$C$14:$C$219=Fichier_de_calcul!$N583)*(Price_Catalogue_Indexation!$O$14:$AS$219)),0)</f>
        <v>231043.7356</v>
      </c>
      <c r="T583" s="150"/>
      <c r="U583" s="149">
        <f>IF(E583="YES",'Autres_hypothèses'!$E$3,0)</f>
        <v>26225.58067</v>
      </c>
      <c r="V583" s="149">
        <f>IF(J583="YES",'Autres_hypothèses'!$E$4,0)</f>
        <v>75000</v>
      </c>
      <c r="W583" s="149"/>
      <c r="X583" s="151">
        <f>S583*Facture_pour_Orange!$K$142+Fichier_de_calcul!Q583*Facture_pour_Orange!$K$144+Fichier_de_calcul!U583*Facture_pour_Orange!$K$172</f>
        <v>-16269.11268</v>
      </c>
      <c r="Y583" s="152"/>
      <c r="Z583" s="151">
        <f t="shared" si="2"/>
        <v>792304.9158</v>
      </c>
      <c r="AA583" s="149">
        <f t="shared" si="3"/>
        <v>142614.8848</v>
      </c>
      <c r="AB583" s="149">
        <f t="shared" si="4"/>
        <v>934919.8006</v>
      </c>
      <c r="AC583" s="150"/>
      <c r="AD583" s="149"/>
      <c r="AE583" s="154"/>
      <c r="AF583" s="155">
        <v>44377.0</v>
      </c>
      <c r="AG583" s="155">
        <v>44351.0</v>
      </c>
      <c r="AH583" s="162">
        <f t="shared" si="32"/>
        <v>0.8666666667</v>
      </c>
      <c r="AI583" s="155">
        <v>44408.0</v>
      </c>
      <c r="AJ583" s="155">
        <v>44393.0</v>
      </c>
      <c r="AK583" s="162">
        <f t="shared" si="41"/>
        <v>0.5</v>
      </c>
      <c r="AL583" s="188">
        <v>44393.0</v>
      </c>
      <c r="AM583" s="162">
        <f t="shared" si="42"/>
        <v>0.5</v>
      </c>
      <c r="AN583" s="155">
        <v>44408.0</v>
      </c>
      <c r="AO583" s="158"/>
      <c r="AP583" s="158"/>
      <c r="AQ583" s="158"/>
      <c r="AR583" s="152"/>
      <c r="AS583" s="152"/>
      <c r="AT583" s="152"/>
      <c r="AU583" s="152"/>
      <c r="AV583" s="152"/>
      <c r="AW583" s="152"/>
      <c r="AX583" s="152"/>
      <c r="AY583" s="152"/>
      <c r="AZ583" s="152"/>
      <c r="BA583" s="152"/>
      <c r="BB583" s="152"/>
      <c r="BC583" s="152"/>
      <c r="BD583" s="152"/>
      <c r="BE583" s="152"/>
      <c r="BF583" s="152"/>
      <c r="BG583" s="152"/>
      <c r="BH583" s="152"/>
      <c r="BI583" s="152"/>
      <c r="BJ583" s="152"/>
      <c r="BK583" s="152"/>
    </row>
    <row r="584" ht="10.5" customHeight="1">
      <c r="A584" s="144">
        <v>580.0</v>
      </c>
      <c r="B584" s="144" t="s">
        <v>1810</v>
      </c>
      <c r="C584" s="144" t="s">
        <v>1811</v>
      </c>
      <c r="D584" s="159" t="s">
        <v>1812</v>
      </c>
      <c r="E584" s="146" t="s">
        <v>0</v>
      </c>
      <c r="F584" s="147"/>
      <c r="G584" s="149" t="s">
        <v>1742</v>
      </c>
      <c r="H584" s="149" t="s">
        <v>0</v>
      </c>
      <c r="I584" s="149" t="s">
        <v>138</v>
      </c>
      <c r="J584" s="149" t="s">
        <v>0</v>
      </c>
      <c r="K584" s="149" t="s">
        <v>111</v>
      </c>
      <c r="L584" s="149" t="s">
        <v>38</v>
      </c>
      <c r="M584" s="149" t="s">
        <v>42</v>
      </c>
      <c r="N584" s="149">
        <v>6000.0</v>
      </c>
      <c r="O584" s="149" t="s">
        <v>27</v>
      </c>
      <c r="P584" s="150"/>
      <c r="Q584" s="149">
        <f>IFERROR(SUMPRODUCT((Price_Catalogue_Indexation!$O$5:$AS$5=Fichier_de_calcul!Q$4)*(Price_Catalogue_Indexation!$O$6:$AS$6=Fichier_de_calcul!$L584)*(Price_Catalogue_Indexation!$O$7:$AS$7=Fichier_de_calcul!$M584)*(Price_Catalogue_Indexation!$A$14:$A$219=Fichier_de_calcul!$O584)*(Price_Catalogue_Indexation!$C$14:$C$219=Fichier_de_calcul!$N584)*(Price_Catalogue_Indexation!$O$14:$AS$219)),0)</f>
        <v>43567.79597</v>
      </c>
      <c r="R584" s="149">
        <f>IFERROR(SUMPRODUCT((Price_Catalogue_Indexation!$O$5:$AS$5=Fichier_de_calcul!R$4)*(Price_Catalogue_Indexation!$O$6:$AS$6=Fichier_de_calcul!$L584)*(Price_Catalogue_Indexation!$O$7:$AS$7=Fichier_de_calcul!$M584)*(Price_Catalogue_Indexation!$A$14:$A$219=Fichier_de_calcul!$O584)*(Price_Catalogue_Indexation!$C$14:$C$219=Fichier_de_calcul!$N584)*(Price_Catalogue_Indexation!$O$14:$AS$219)),0)</f>
        <v>432736.9163</v>
      </c>
      <c r="S584" s="149">
        <f>IFERROR(SUMPRODUCT((Price_Catalogue_Indexation!$O$5:$AS$5=Fichier_de_calcul!S$4)*(Price_Catalogue_Indexation!$O$6:$AS$6=Fichier_de_calcul!$L584)*(Price_Catalogue_Indexation!$O$7:$AS$7=Fichier_de_calcul!$M584)*(Price_Catalogue_Indexation!$A$14:$A$219=Fichier_de_calcul!$O584)*(Price_Catalogue_Indexation!$C$14:$C$219=Fichier_de_calcul!$N584)*(Price_Catalogue_Indexation!$O$14:$AS$219)),0)</f>
        <v>231043.7356</v>
      </c>
      <c r="T584" s="150"/>
      <c r="U584" s="149">
        <f>IF(E584="YES",'Autres_hypothèses'!$E$3,0)</f>
        <v>26225.58067</v>
      </c>
      <c r="V584" s="149">
        <f>IF(J584="YES",'Autres_hypothèses'!$E$4,0)</f>
        <v>75000</v>
      </c>
      <c r="W584" s="149"/>
      <c r="X584" s="151">
        <f>S584*Facture_pour_Orange!$K$142+Fichier_de_calcul!Q584*Facture_pour_Orange!$K$144+Fichier_de_calcul!U584*Facture_pour_Orange!$K$172</f>
        <v>-16269.11268</v>
      </c>
      <c r="Y584" s="152"/>
      <c r="Z584" s="151">
        <f t="shared" si="2"/>
        <v>792304.9158</v>
      </c>
      <c r="AA584" s="149">
        <f t="shared" si="3"/>
        <v>142614.8848</v>
      </c>
      <c r="AB584" s="149">
        <f t="shared" si="4"/>
        <v>934919.8006</v>
      </c>
      <c r="AC584" s="150"/>
      <c r="AD584" s="149"/>
      <c r="AE584" s="154"/>
      <c r="AF584" s="155">
        <v>44377.0</v>
      </c>
      <c r="AG584" s="155">
        <v>44351.0</v>
      </c>
      <c r="AH584" s="162">
        <f t="shared" si="32"/>
        <v>0.8666666667</v>
      </c>
      <c r="AI584" s="155">
        <v>44439.0</v>
      </c>
      <c r="AJ584" s="155">
        <v>44426.0</v>
      </c>
      <c r="AK584" s="162">
        <f t="shared" si="41"/>
        <v>0.4333333333</v>
      </c>
      <c r="AL584" s="192">
        <v>44509.0</v>
      </c>
      <c r="AM584" s="162">
        <f t="shared" si="42"/>
        <v>0.7</v>
      </c>
      <c r="AN584" s="155">
        <v>44530.0</v>
      </c>
      <c r="AO584" s="158"/>
      <c r="AP584" s="158"/>
      <c r="AQ584" s="158"/>
      <c r="AR584" s="152"/>
      <c r="AS584" s="152"/>
      <c r="AT584" s="152"/>
      <c r="AU584" s="152"/>
      <c r="AV584" s="152"/>
      <c r="AW584" s="152"/>
      <c r="AX584" s="152"/>
      <c r="AY584" s="152"/>
      <c r="AZ584" s="152"/>
      <c r="BA584" s="152"/>
      <c r="BB584" s="152"/>
      <c r="BC584" s="152"/>
      <c r="BD584" s="152"/>
      <c r="BE584" s="152"/>
      <c r="BF584" s="152"/>
      <c r="BG584" s="152"/>
      <c r="BH584" s="152"/>
      <c r="BI584" s="152"/>
      <c r="BJ584" s="152"/>
      <c r="BK584" s="152"/>
    </row>
    <row r="585" ht="10.5" customHeight="1">
      <c r="A585" s="144">
        <v>581.0</v>
      </c>
      <c r="B585" s="144" t="s">
        <v>1813</v>
      </c>
      <c r="C585" s="144" t="s">
        <v>1814</v>
      </c>
      <c r="D585" s="159" t="s">
        <v>1815</v>
      </c>
      <c r="E585" s="146" t="s">
        <v>0</v>
      </c>
      <c r="F585" s="147"/>
      <c r="G585" s="149" t="s">
        <v>1742</v>
      </c>
      <c r="H585" s="149" t="s">
        <v>0</v>
      </c>
      <c r="I585" s="149" t="s">
        <v>138</v>
      </c>
      <c r="J585" s="149" t="s">
        <v>0</v>
      </c>
      <c r="K585" s="149" t="s">
        <v>111</v>
      </c>
      <c r="L585" s="149" t="s">
        <v>38</v>
      </c>
      <c r="M585" s="149" t="s">
        <v>42</v>
      </c>
      <c r="N585" s="149">
        <v>6000.0</v>
      </c>
      <c r="O585" s="149" t="s">
        <v>27</v>
      </c>
      <c r="P585" s="150"/>
      <c r="Q585" s="149">
        <f>IFERROR(SUMPRODUCT((Price_Catalogue_Indexation!$O$5:$AS$5=Fichier_de_calcul!Q$4)*(Price_Catalogue_Indexation!$O$6:$AS$6=Fichier_de_calcul!$L585)*(Price_Catalogue_Indexation!$O$7:$AS$7=Fichier_de_calcul!$M585)*(Price_Catalogue_Indexation!$A$14:$A$219=Fichier_de_calcul!$O585)*(Price_Catalogue_Indexation!$C$14:$C$219=Fichier_de_calcul!$N585)*(Price_Catalogue_Indexation!$O$14:$AS$219)),0)</f>
        <v>43567.79597</v>
      </c>
      <c r="R585" s="149">
        <f>IFERROR(SUMPRODUCT((Price_Catalogue_Indexation!$O$5:$AS$5=Fichier_de_calcul!R$4)*(Price_Catalogue_Indexation!$O$6:$AS$6=Fichier_de_calcul!$L585)*(Price_Catalogue_Indexation!$O$7:$AS$7=Fichier_de_calcul!$M585)*(Price_Catalogue_Indexation!$A$14:$A$219=Fichier_de_calcul!$O585)*(Price_Catalogue_Indexation!$C$14:$C$219=Fichier_de_calcul!$N585)*(Price_Catalogue_Indexation!$O$14:$AS$219)),0)</f>
        <v>432736.9163</v>
      </c>
      <c r="S585" s="149">
        <f>IFERROR(SUMPRODUCT((Price_Catalogue_Indexation!$O$5:$AS$5=Fichier_de_calcul!S$4)*(Price_Catalogue_Indexation!$O$6:$AS$6=Fichier_de_calcul!$L585)*(Price_Catalogue_Indexation!$O$7:$AS$7=Fichier_de_calcul!$M585)*(Price_Catalogue_Indexation!$A$14:$A$219=Fichier_de_calcul!$O585)*(Price_Catalogue_Indexation!$C$14:$C$219=Fichier_de_calcul!$N585)*(Price_Catalogue_Indexation!$O$14:$AS$219)),0)</f>
        <v>231043.7356</v>
      </c>
      <c r="T585" s="150"/>
      <c r="U585" s="149">
        <f>IF(E585="YES",'Autres_hypothèses'!$E$3,0)</f>
        <v>26225.58067</v>
      </c>
      <c r="V585" s="149">
        <f>IF(J585="YES",'Autres_hypothèses'!$E$4,0)</f>
        <v>75000</v>
      </c>
      <c r="W585" s="149"/>
      <c r="X585" s="151">
        <f>S585*Facture_pour_Orange!$K$142+Fichier_de_calcul!Q585*Facture_pour_Orange!$K$144+Fichier_de_calcul!U585*Facture_pour_Orange!$K$172</f>
        <v>-16269.11268</v>
      </c>
      <c r="Y585" s="152"/>
      <c r="Z585" s="151">
        <f t="shared" si="2"/>
        <v>792304.9158</v>
      </c>
      <c r="AA585" s="149">
        <f t="shared" si="3"/>
        <v>142614.8848</v>
      </c>
      <c r="AB585" s="149">
        <f t="shared" si="4"/>
        <v>934919.8006</v>
      </c>
      <c r="AC585" s="150"/>
      <c r="AD585" s="149"/>
      <c r="AE585" s="154"/>
      <c r="AF585" s="155">
        <v>44377.0</v>
      </c>
      <c r="AG585" s="155">
        <v>44351.0</v>
      </c>
      <c r="AH585" s="162">
        <f t="shared" si="32"/>
        <v>0.8666666667</v>
      </c>
      <c r="AI585" s="155">
        <v>44408.0</v>
      </c>
      <c r="AJ585" s="155">
        <v>44366.0</v>
      </c>
      <c r="AK585" s="162">
        <f t="shared" si="41"/>
        <v>1.4</v>
      </c>
      <c r="AL585" s="188">
        <v>44393.0</v>
      </c>
      <c r="AM585" s="193">
        <f t="shared" si="42"/>
        <v>0.5</v>
      </c>
      <c r="AN585" s="155">
        <v>44408.0</v>
      </c>
      <c r="AO585" s="158"/>
      <c r="AP585" s="158"/>
      <c r="AQ585" s="158"/>
      <c r="AR585" s="152"/>
      <c r="AS585" s="152"/>
      <c r="AT585" s="152"/>
      <c r="AU585" s="152"/>
      <c r="AV585" s="152"/>
      <c r="AW585" s="152"/>
      <c r="AX585" s="152"/>
      <c r="AY585" s="152"/>
      <c r="AZ585" s="152"/>
      <c r="BA585" s="152"/>
      <c r="BB585" s="152"/>
      <c r="BC585" s="152"/>
      <c r="BD585" s="152"/>
      <c r="BE585" s="152"/>
      <c r="BF585" s="152"/>
      <c r="BG585" s="152"/>
      <c r="BH585" s="152"/>
      <c r="BI585" s="152"/>
      <c r="BJ585" s="152"/>
      <c r="BK585" s="152"/>
    </row>
    <row r="586" ht="10.5" customHeight="1">
      <c r="A586" s="144">
        <v>582.0</v>
      </c>
      <c r="B586" s="144" t="s">
        <v>1816</v>
      </c>
      <c r="C586" s="144" t="s">
        <v>1817</v>
      </c>
      <c r="D586" s="159" t="s">
        <v>1818</v>
      </c>
      <c r="E586" s="146" t="s">
        <v>0</v>
      </c>
      <c r="F586" s="147"/>
      <c r="G586" s="149" t="s">
        <v>1742</v>
      </c>
      <c r="H586" s="149" t="s">
        <v>0</v>
      </c>
      <c r="I586" s="149" t="s">
        <v>138</v>
      </c>
      <c r="J586" s="149" t="s">
        <v>0</v>
      </c>
      <c r="K586" s="149" t="s">
        <v>111</v>
      </c>
      <c r="L586" s="149" t="s">
        <v>38</v>
      </c>
      <c r="M586" s="149" t="s">
        <v>42</v>
      </c>
      <c r="N586" s="149">
        <v>2500.0</v>
      </c>
      <c r="O586" s="149" t="s">
        <v>27</v>
      </c>
      <c r="P586" s="150"/>
      <c r="Q586" s="149">
        <f>IFERROR(SUMPRODUCT((Price_Catalogue_Indexation!$O$5:$AS$5=Fichier_de_calcul!Q$4)*(Price_Catalogue_Indexation!$O$6:$AS$6=Fichier_de_calcul!$L586)*(Price_Catalogue_Indexation!$O$7:$AS$7=Fichier_de_calcul!$M586)*(Price_Catalogue_Indexation!$A$14:$A$219=Fichier_de_calcul!$O586)*(Price_Catalogue_Indexation!$C$14:$C$219=Fichier_de_calcul!$N586)*(Price_Catalogue_Indexation!$O$14:$AS$219)),0)</f>
        <v>42928.13608</v>
      </c>
      <c r="R586" s="149">
        <f>IFERROR(SUMPRODUCT((Price_Catalogue_Indexation!$O$5:$AS$5=Fichier_de_calcul!R$4)*(Price_Catalogue_Indexation!$O$6:$AS$6=Fichier_de_calcul!$L586)*(Price_Catalogue_Indexation!$O$7:$AS$7=Fichier_de_calcul!$M586)*(Price_Catalogue_Indexation!$A$14:$A$219=Fichier_de_calcul!$O586)*(Price_Catalogue_Indexation!$C$14:$C$219=Fichier_de_calcul!$N586)*(Price_Catalogue_Indexation!$O$14:$AS$219)),0)</f>
        <v>190894.3326</v>
      </c>
      <c r="S586" s="149">
        <f>IFERROR(SUMPRODUCT((Price_Catalogue_Indexation!$O$5:$AS$5=Fichier_de_calcul!S$4)*(Price_Catalogue_Indexation!$O$6:$AS$6=Fichier_de_calcul!$L586)*(Price_Catalogue_Indexation!$O$7:$AS$7=Fichier_de_calcul!$M586)*(Price_Catalogue_Indexation!$A$14:$A$219=Fichier_de_calcul!$O586)*(Price_Catalogue_Indexation!$C$14:$C$219=Fichier_de_calcul!$N586)*(Price_Catalogue_Indexation!$O$14:$AS$219)),0)</f>
        <v>173836.6191</v>
      </c>
      <c r="T586" s="150"/>
      <c r="U586" s="149">
        <f>IF(E586="YES",'Autres_hypothèses'!$E$3,0)</f>
        <v>26225.58067</v>
      </c>
      <c r="V586" s="149">
        <f>IF(J586="YES",'Autres_hypothèses'!$E$4,0)</f>
        <v>75000</v>
      </c>
      <c r="W586" s="149"/>
      <c r="X586" s="151">
        <f>S586*Facture_pour_Orange!$K$142+Fichier_de_calcul!Q586*Facture_pour_Orange!$K$144+Fichier_de_calcul!U586*Facture_pour_Orange!$K$172</f>
        <v>-15569.10954</v>
      </c>
      <c r="Y586" s="152"/>
      <c r="Z586" s="151">
        <f t="shared" si="2"/>
        <v>493315.5589</v>
      </c>
      <c r="AA586" s="149">
        <f t="shared" si="3"/>
        <v>88796.8006</v>
      </c>
      <c r="AB586" s="149">
        <f t="shared" si="4"/>
        <v>582112.3595</v>
      </c>
      <c r="AC586" s="150"/>
      <c r="AD586" s="149"/>
      <c r="AE586" s="154"/>
      <c r="AF586" s="155">
        <v>44377.0</v>
      </c>
      <c r="AG586" s="155">
        <v>44351.0</v>
      </c>
      <c r="AH586" s="162">
        <f t="shared" si="32"/>
        <v>0.8666666667</v>
      </c>
      <c r="AI586" s="155">
        <v>44439.0</v>
      </c>
      <c r="AJ586" s="155">
        <v>44436.0</v>
      </c>
      <c r="AK586" s="162">
        <f t="shared" si="41"/>
        <v>0.1</v>
      </c>
      <c r="AL586" s="191">
        <v>44460.0</v>
      </c>
      <c r="AM586" s="193">
        <f t="shared" si="42"/>
        <v>0.3</v>
      </c>
      <c r="AN586" s="155">
        <v>44469.0</v>
      </c>
      <c r="AO586" s="158"/>
      <c r="AP586" s="158"/>
      <c r="AQ586" s="158"/>
      <c r="AR586" s="152"/>
      <c r="AS586" s="152"/>
      <c r="AT586" s="152"/>
      <c r="AU586" s="152"/>
      <c r="AV586" s="152"/>
      <c r="AW586" s="152"/>
      <c r="AX586" s="152"/>
      <c r="AY586" s="152"/>
      <c r="AZ586" s="152"/>
      <c r="BA586" s="152"/>
      <c r="BB586" s="152"/>
      <c r="BC586" s="152"/>
      <c r="BD586" s="152"/>
      <c r="BE586" s="152"/>
      <c r="BF586" s="152"/>
      <c r="BG586" s="152"/>
      <c r="BH586" s="152"/>
      <c r="BI586" s="152"/>
      <c r="BJ586" s="152"/>
      <c r="BK586" s="152"/>
    </row>
    <row r="587" ht="10.5" customHeight="1">
      <c r="A587" s="144">
        <v>583.0</v>
      </c>
      <c r="B587" s="144" t="s">
        <v>1819</v>
      </c>
      <c r="C587" s="144" t="s">
        <v>1820</v>
      </c>
      <c r="D587" s="159" t="s">
        <v>1821</v>
      </c>
      <c r="E587" s="146" t="s">
        <v>0</v>
      </c>
      <c r="F587" s="147"/>
      <c r="G587" s="149" t="s">
        <v>1742</v>
      </c>
      <c r="H587" s="149" t="s">
        <v>0</v>
      </c>
      <c r="I587" s="149" t="s">
        <v>138</v>
      </c>
      <c r="J587" s="149" t="s">
        <v>0</v>
      </c>
      <c r="K587" s="149" t="s">
        <v>111</v>
      </c>
      <c r="L587" s="149" t="s">
        <v>38</v>
      </c>
      <c r="M587" s="149" t="s">
        <v>42</v>
      </c>
      <c r="N587" s="149">
        <v>6000.0</v>
      </c>
      <c r="O587" s="149" t="s">
        <v>27</v>
      </c>
      <c r="P587" s="150"/>
      <c r="Q587" s="149">
        <f>IFERROR(SUMPRODUCT((Price_Catalogue_Indexation!$O$5:$AS$5=Fichier_de_calcul!Q$4)*(Price_Catalogue_Indexation!$O$6:$AS$6=Fichier_de_calcul!$L587)*(Price_Catalogue_Indexation!$O$7:$AS$7=Fichier_de_calcul!$M587)*(Price_Catalogue_Indexation!$A$14:$A$219=Fichier_de_calcul!$O587)*(Price_Catalogue_Indexation!$C$14:$C$219=Fichier_de_calcul!$N587)*(Price_Catalogue_Indexation!$O$14:$AS$219)),0)</f>
        <v>43567.79597</v>
      </c>
      <c r="R587" s="149">
        <f>IFERROR(SUMPRODUCT((Price_Catalogue_Indexation!$O$5:$AS$5=Fichier_de_calcul!R$4)*(Price_Catalogue_Indexation!$O$6:$AS$6=Fichier_de_calcul!$L587)*(Price_Catalogue_Indexation!$O$7:$AS$7=Fichier_de_calcul!$M587)*(Price_Catalogue_Indexation!$A$14:$A$219=Fichier_de_calcul!$O587)*(Price_Catalogue_Indexation!$C$14:$C$219=Fichier_de_calcul!$N587)*(Price_Catalogue_Indexation!$O$14:$AS$219)),0)</f>
        <v>432736.9163</v>
      </c>
      <c r="S587" s="149">
        <f>IFERROR(SUMPRODUCT((Price_Catalogue_Indexation!$O$5:$AS$5=Fichier_de_calcul!S$4)*(Price_Catalogue_Indexation!$O$6:$AS$6=Fichier_de_calcul!$L587)*(Price_Catalogue_Indexation!$O$7:$AS$7=Fichier_de_calcul!$M587)*(Price_Catalogue_Indexation!$A$14:$A$219=Fichier_de_calcul!$O587)*(Price_Catalogue_Indexation!$C$14:$C$219=Fichier_de_calcul!$N587)*(Price_Catalogue_Indexation!$O$14:$AS$219)),0)</f>
        <v>231043.7356</v>
      </c>
      <c r="T587" s="150"/>
      <c r="U587" s="149">
        <f>IF(E587="YES",'Autres_hypothèses'!$E$3,0)</f>
        <v>26225.58067</v>
      </c>
      <c r="V587" s="149">
        <f>IF(J587="YES",'Autres_hypothèses'!$E$4,0)</f>
        <v>75000</v>
      </c>
      <c r="W587" s="149"/>
      <c r="X587" s="151">
        <f>S587*Facture_pour_Orange!$K$142+Fichier_de_calcul!Q587*Facture_pour_Orange!$K$144+Fichier_de_calcul!U587*Facture_pour_Orange!$K$172</f>
        <v>-16269.11268</v>
      </c>
      <c r="Y587" s="152"/>
      <c r="Z587" s="151">
        <f t="shared" si="2"/>
        <v>792304.9158</v>
      </c>
      <c r="AA587" s="149">
        <f t="shared" si="3"/>
        <v>142614.8848</v>
      </c>
      <c r="AB587" s="149">
        <f t="shared" si="4"/>
        <v>934919.8006</v>
      </c>
      <c r="AC587" s="150"/>
      <c r="AD587" s="164"/>
      <c r="AE587" s="154"/>
      <c r="AF587" s="155">
        <v>44377.0</v>
      </c>
      <c r="AG587" s="155">
        <v>44351.0</v>
      </c>
      <c r="AH587" s="162">
        <f t="shared" si="32"/>
        <v>0.8666666667</v>
      </c>
      <c r="AI587" s="155">
        <v>44439.0</v>
      </c>
      <c r="AJ587" s="155">
        <v>44405.0</v>
      </c>
      <c r="AK587" s="162">
        <f t="shared" si="41"/>
        <v>1.133333333</v>
      </c>
      <c r="AL587" s="191">
        <v>44702.0</v>
      </c>
      <c r="AM587" s="193">
        <f t="shared" si="42"/>
        <v>0.3333333333</v>
      </c>
      <c r="AN587" s="155">
        <v>44712.0</v>
      </c>
      <c r="AO587" s="158"/>
      <c r="AP587" s="158"/>
      <c r="AQ587" s="158"/>
      <c r="AR587" s="152"/>
      <c r="AS587" s="152"/>
      <c r="AT587" s="152"/>
      <c r="AU587" s="152"/>
      <c r="AV587" s="152"/>
      <c r="AW587" s="152"/>
      <c r="AX587" s="152"/>
      <c r="AY587" s="152"/>
      <c r="AZ587" s="152"/>
      <c r="BA587" s="152"/>
      <c r="BB587" s="152"/>
      <c r="BC587" s="152"/>
      <c r="BD587" s="152"/>
      <c r="BE587" s="152"/>
      <c r="BF587" s="152"/>
      <c r="BG587" s="152"/>
      <c r="BH587" s="152"/>
      <c r="BI587" s="152"/>
      <c r="BJ587" s="152"/>
      <c r="BK587" s="152"/>
    </row>
    <row r="588" ht="10.5" customHeight="1">
      <c r="A588" s="144">
        <v>584.0</v>
      </c>
      <c r="B588" s="144" t="s">
        <v>1822</v>
      </c>
      <c r="C588" s="144" t="s">
        <v>1823</v>
      </c>
      <c r="D588" s="159" t="s">
        <v>1824</v>
      </c>
      <c r="E588" s="146" t="s">
        <v>0</v>
      </c>
      <c r="F588" s="147"/>
      <c r="G588" s="149" t="s">
        <v>1742</v>
      </c>
      <c r="H588" s="149" t="s">
        <v>0</v>
      </c>
      <c r="I588" s="149" t="s">
        <v>138</v>
      </c>
      <c r="J588" s="149" t="s">
        <v>0</v>
      </c>
      <c r="K588" s="149" t="s">
        <v>111</v>
      </c>
      <c r="L588" s="149" t="s">
        <v>38</v>
      </c>
      <c r="M588" s="149" t="s">
        <v>42</v>
      </c>
      <c r="N588" s="149">
        <v>6000.0</v>
      </c>
      <c r="O588" s="149" t="s">
        <v>27</v>
      </c>
      <c r="P588" s="150"/>
      <c r="Q588" s="149">
        <f>IFERROR(SUMPRODUCT((Price_Catalogue_Indexation!$O$5:$AS$5=Fichier_de_calcul!Q$4)*(Price_Catalogue_Indexation!$O$6:$AS$6=Fichier_de_calcul!$L588)*(Price_Catalogue_Indexation!$O$7:$AS$7=Fichier_de_calcul!$M588)*(Price_Catalogue_Indexation!$A$14:$A$219=Fichier_de_calcul!$O588)*(Price_Catalogue_Indexation!$C$14:$C$219=Fichier_de_calcul!$N588)*(Price_Catalogue_Indexation!$O$14:$AS$219)),0)</f>
        <v>43567.79597</v>
      </c>
      <c r="R588" s="149">
        <f>IFERROR(SUMPRODUCT((Price_Catalogue_Indexation!$O$5:$AS$5=Fichier_de_calcul!R$4)*(Price_Catalogue_Indexation!$O$6:$AS$6=Fichier_de_calcul!$L588)*(Price_Catalogue_Indexation!$O$7:$AS$7=Fichier_de_calcul!$M588)*(Price_Catalogue_Indexation!$A$14:$A$219=Fichier_de_calcul!$O588)*(Price_Catalogue_Indexation!$C$14:$C$219=Fichier_de_calcul!$N588)*(Price_Catalogue_Indexation!$O$14:$AS$219)),0)</f>
        <v>432736.9163</v>
      </c>
      <c r="S588" s="149">
        <f>IFERROR(SUMPRODUCT((Price_Catalogue_Indexation!$O$5:$AS$5=Fichier_de_calcul!S$4)*(Price_Catalogue_Indexation!$O$6:$AS$6=Fichier_de_calcul!$L588)*(Price_Catalogue_Indexation!$O$7:$AS$7=Fichier_de_calcul!$M588)*(Price_Catalogue_Indexation!$A$14:$A$219=Fichier_de_calcul!$O588)*(Price_Catalogue_Indexation!$C$14:$C$219=Fichier_de_calcul!$N588)*(Price_Catalogue_Indexation!$O$14:$AS$219)),0)</f>
        <v>231043.7356</v>
      </c>
      <c r="T588" s="150"/>
      <c r="U588" s="149">
        <f>IF(E588="YES",'Autres_hypothèses'!$E$3,0)</f>
        <v>26225.58067</v>
      </c>
      <c r="V588" s="149">
        <f>IF(J588="YES",'Autres_hypothèses'!$E$4,0)</f>
        <v>75000</v>
      </c>
      <c r="W588" s="149"/>
      <c r="X588" s="151">
        <f>S588*Facture_pour_Orange!$K$142+Fichier_de_calcul!Q588*Facture_pour_Orange!$K$144+Fichier_de_calcul!U588*Facture_pour_Orange!$K$172</f>
        <v>-16269.11268</v>
      </c>
      <c r="Y588" s="152"/>
      <c r="Z588" s="151">
        <f t="shared" si="2"/>
        <v>792304.9158</v>
      </c>
      <c r="AA588" s="149">
        <f t="shared" si="3"/>
        <v>142614.8848</v>
      </c>
      <c r="AB588" s="149">
        <f t="shared" si="4"/>
        <v>934919.8006</v>
      </c>
      <c r="AC588" s="150"/>
      <c r="AD588" s="149"/>
      <c r="AE588" s="154"/>
      <c r="AF588" s="155">
        <v>44377.0</v>
      </c>
      <c r="AG588" s="155">
        <v>44351.0</v>
      </c>
      <c r="AH588" s="162">
        <f t="shared" si="32"/>
        <v>0.8666666667</v>
      </c>
      <c r="AI588" s="155">
        <v>44439.0</v>
      </c>
      <c r="AJ588" s="155">
        <v>44431.0</v>
      </c>
      <c r="AK588" s="162">
        <f t="shared" si="41"/>
        <v>0.2666666667</v>
      </c>
      <c r="AL588" s="155">
        <v>44483.0</v>
      </c>
      <c r="AM588" s="193">
        <f t="shared" si="42"/>
        <v>0.5666666667</v>
      </c>
      <c r="AN588" s="155">
        <v>44500.0</v>
      </c>
      <c r="AO588" s="158"/>
      <c r="AP588" s="158"/>
      <c r="AQ588" s="158"/>
      <c r="AR588" s="152"/>
      <c r="AS588" s="152"/>
      <c r="AT588" s="152"/>
      <c r="AU588" s="152"/>
      <c r="AV588" s="152"/>
      <c r="AW588" s="152"/>
      <c r="AX588" s="152"/>
      <c r="AY588" s="152"/>
      <c r="AZ588" s="152"/>
      <c r="BA588" s="152"/>
      <c r="BB588" s="152"/>
      <c r="BC588" s="152"/>
      <c r="BD588" s="152"/>
      <c r="BE588" s="152"/>
      <c r="BF588" s="152"/>
      <c r="BG588" s="152"/>
      <c r="BH588" s="152"/>
      <c r="BI588" s="152"/>
      <c r="BJ588" s="152"/>
      <c r="BK588" s="152"/>
    </row>
    <row r="589" ht="10.5" customHeight="1">
      <c r="A589" s="144">
        <v>585.0</v>
      </c>
      <c r="B589" s="144" t="s">
        <v>1825</v>
      </c>
      <c r="C589" s="144" t="s">
        <v>1826</v>
      </c>
      <c r="D589" s="159" t="s">
        <v>1827</v>
      </c>
      <c r="E589" s="146" t="s">
        <v>0</v>
      </c>
      <c r="F589" s="147"/>
      <c r="G589" s="149" t="s">
        <v>1742</v>
      </c>
      <c r="H589" s="149" t="s">
        <v>0</v>
      </c>
      <c r="I589" s="149" t="s">
        <v>138</v>
      </c>
      <c r="J589" s="149" t="s">
        <v>0</v>
      </c>
      <c r="K589" s="149" t="s">
        <v>111</v>
      </c>
      <c r="L589" s="149" t="s">
        <v>38</v>
      </c>
      <c r="M589" s="149" t="s">
        <v>42</v>
      </c>
      <c r="N589" s="149">
        <v>6000.0</v>
      </c>
      <c r="O589" s="149" t="s">
        <v>27</v>
      </c>
      <c r="P589" s="150"/>
      <c r="Q589" s="149">
        <f>IFERROR(SUMPRODUCT((Price_Catalogue_Indexation!$O$5:$AS$5=Fichier_de_calcul!Q$4)*(Price_Catalogue_Indexation!$O$6:$AS$6=Fichier_de_calcul!$L589)*(Price_Catalogue_Indexation!$O$7:$AS$7=Fichier_de_calcul!$M589)*(Price_Catalogue_Indexation!$A$14:$A$219=Fichier_de_calcul!$O589)*(Price_Catalogue_Indexation!$C$14:$C$219=Fichier_de_calcul!$N589)*(Price_Catalogue_Indexation!$O$14:$AS$219)),0)</f>
        <v>43567.79597</v>
      </c>
      <c r="R589" s="149">
        <f>IFERROR(SUMPRODUCT((Price_Catalogue_Indexation!$O$5:$AS$5=Fichier_de_calcul!R$4)*(Price_Catalogue_Indexation!$O$6:$AS$6=Fichier_de_calcul!$L589)*(Price_Catalogue_Indexation!$O$7:$AS$7=Fichier_de_calcul!$M589)*(Price_Catalogue_Indexation!$A$14:$A$219=Fichier_de_calcul!$O589)*(Price_Catalogue_Indexation!$C$14:$C$219=Fichier_de_calcul!$N589)*(Price_Catalogue_Indexation!$O$14:$AS$219)),0)</f>
        <v>432736.9163</v>
      </c>
      <c r="S589" s="149">
        <f>IFERROR(SUMPRODUCT((Price_Catalogue_Indexation!$O$5:$AS$5=Fichier_de_calcul!S$4)*(Price_Catalogue_Indexation!$O$6:$AS$6=Fichier_de_calcul!$L589)*(Price_Catalogue_Indexation!$O$7:$AS$7=Fichier_de_calcul!$M589)*(Price_Catalogue_Indexation!$A$14:$A$219=Fichier_de_calcul!$O589)*(Price_Catalogue_Indexation!$C$14:$C$219=Fichier_de_calcul!$N589)*(Price_Catalogue_Indexation!$O$14:$AS$219)),0)</f>
        <v>231043.7356</v>
      </c>
      <c r="T589" s="150"/>
      <c r="U589" s="149">
        <f>IF(E589="YES",'Autres_hypothèses'!$E$3,0)</f>
        <v>26225.58067</v>
      </c>
      <c r="V589" s="149">
        <f>IF(J589="YES",'Autres_hypothèses'!$E$4,0)</f>
        <v>75000</v>
      </c>
      <c r="W589" s="149"/>
      <c r="X589" s="151">
        <f>S589*Facture_pour_Orange!$K$142+Fichier_de_calcul!Q589*Facture_pour_Orange!$K$144+Fichier_de_calcul!U589*Facture_pour_Orange!$K$172</f>
        <v>-16269.11268</v>
      </c>
      <c r="Y589" s="152"/>
      <c r="Z589" s="151">
        <f t="shared" si="2"/>
        <v>792304.9158</v>
      </c>
      <c r="AA589" s="149">
        <f t="shared" si="3"/>
        <v>142614.8848</v>
      </c>
      <c r="AB589" s="149">
        <f t="shared" si="4"/>
        <v>934919.8006</v>
      </c>
      <c r="AC589" s="150"/>
      <c r="AD589" s="149"/>
      <c r="AE589" s="154"/>
      <c r="AF589" s="155">
        <v>44377.0</v>
      </c>
      <c r="AG589" s="155">
        <v>44331.0</v>
      </c>
      <c r="AH589" s="162">
        <f t="shared" si="32"/>
        <v>1.533333333</v>
      </c>
      <c r="AI589" s="155">
        <v>44377.0</v>
      </c>
      <c r="AJ589" s="155">
        <v>44331.0</v>
      </c>
      <c r="AK589" s="162">
        <f t="shared" si="41"/>
        <v>1.533333333</v>
      </c>
      <c r="AL589" s="155">
        <v>44351.0</v>
      </c>
      <c r="AM589" s="193">
        <f t="shared" si="42"/>
        <v>0.8666666667</v>
      </c>
      <c r="AN589" s="155">
        <v>44377.0</v>
      </c>
      <c r="AO589" s="158"/>
      <c r="AP589" s="158"/>
      <c r="AQ589" s="158"/>
      <c r="AR589" s="152"/>
      <c r="AS589" s="152"/>
      <c r="AT589" s="152"/>
      <c r="AU589" s="152"/>
      <c r="AV589" s="152"/>
      <c r="AW589" s="152"/>
      <c r="AX589" s="152"/>
      <c r="AY589" s="152"/>
      <c r="AZ589" s="152"/>
      <c r="BA589" s="152"/>
      <c r="BB589" s="152"/>
      <c r="BC589" s="152"/>
      <c r="BD589" s="152"/>
      <c r="BE589" s="152"/>
      <c r="BF589" s="152"/>
      <c r="BG589" s="152"/>
      <c r="BH589" s="152"/>
      <c r="BI589" s="152"/>
      <c r="BJ589" s="152"/>
      <c r="BK589" s="152"/>
    </row>
    <row r="590" ht="10.5" customHeight="1">
      <c r="A590" s="144">
        <v>586.0</v>
      </c>
      <c r="B590" s="144" t="s">
        <v>1828</v>
      </c>
      <c r="C590" s="144" t="s">
        <v>1829</v>
      </c>
      <c r="D590" s="159" t="s">
        <v>1830</v>
      </c>
      <c r="E590" s="146" t="s">
        <v>0</v>
      </c>
      <c r="F590" s="147"/>
      <c r="G590" s="149" t="s">
        <v>1742</v>
      </c>
      <c r="H590" s="149" t="s">
        <v>0</v>
      </c>
      <c r="I590" s="149" t="s">
        <v>138</v>
      </c>
      <c r="J590" s="149" t="s">
        <v>0</v>
      </c>
      <c r="K590" s="149" t="s">
        <v>111</v>
      </c>
      <c r="L590" s="149" t="s">
        <v>38</v>
      </c>
      <c r="M590" s="149" t="s">
        <v>42</v>
      </c>
      <c r="N590" s="149">
        <v>6000.0</v>
      </c>
      <c r="O590" s="149" t="s">
        <v>30</v>
      </c>
      <c r="P590" s="150"/>
      <c r="Q590" s="149">
        <f>IFERROR(SUMPRODUCT((Price_Catalogue_Indexation!$O$5:$AS$5=Fichier_de_calcul!Q$4)*(Price_Catalogue_Indexation!$O$6:$AS$6=Fichier_de_calcul!$L590)*(Price_Catalogue_Indexation!$O$7:$AS$7=Fichier_de_calcul!$M590)*(Price_Catalogue_Indexation!$A$14:$A$219=Fichier_de_calcul!$O590)*(Price_Catalogue_Indexation!$C$14:$C$219=Fichier_de_calcul!$N590)*(Price_Catalogue_Indexation!$O$14:$AS$219)),0)</f>
        <v>44346.05464</v>
      </c>
      <c r="R590" s="149">
        <f>IFERROR(SUMPRODUCT((Price_Catalogue_Indexation!$O$5:$AS$5=Fichier_de_calcul!R$4)*(Price_Catalogue_Indexation!$O$6:$AS$6=Fichier_de_calcul!$L590)*(Price_Catalogue_Indexation!$O$7:$AS$7=Fichier_de_calcul!$M590)*(Price_Catalogue_Indexation!$A$14:$A$219=Fichier_de_calcul!$O590)*(Price_Catalogue_Indexation!$C$14:$C$219=Fichier_de_calcul!$N590)*(Price_Catalogue_Indexation!$O$14:$AS$219)),0)</f>
        <v>433184.2689</v>
      </c>
      <c r="S590" s="149">
        <f>IFERROR(SUMPRODUCT((Price_Catalogue_Indexation!$O$5:$AS$5=Fichier_de_calcul!S$4)*(Price_Catalogue_Indexation!$O$6:$AS$6=Fichier_de_calcul!$L590)*(Price_Catalogue_Indexation!$O$7:$AS$7=Fichier_de_calcul!$M590)*(Price_Catalogue_Indexation!$A$14:$A$219=Fichier_de_calcul!$O590)*(Price_Catalogue_Indexation!$C$14:$C$219=Fichier_de_calcul!$N590)*(Price_Catalogue_Indexation!$O$14:$AS$219)),0)</f>
        <v>301393.4857</v>
      </c>
      <c r="T590" s="150"/>
      <c r="U590" s="149">
        <f>IF(E590="YES",'Autres_hypothèses'!$E$3,0)</f>
        <v>26225.58067</v>
      </c>
      <c r="V590" s="149">
        <f>IF(J590="YES",'Autres_hypothèses'!$E$4,0)</f>
        <v>75000</v>
      </c>
      <c r="W590" s="149"/>
      <c r="X590" s="151">
        <f>S590*Facture_pour_Orange!$K$142+Fichier_de_calcul!Q590*Facture_pour_Orange!$K$144+Fichier_de_calcul!U590*Facture_pour_Orange!$K$172</f>
        <v>-17128.26192</v>
      </c>
      <c r="Y590" s="152"/>
      <c r="Z590" s="151">
        <f t="shared" si="2"/>
        <v>863021.128</v>
      </c>
      <c r="AA590" s="149">
        <f t="shared" si="3"/>
        <v>155343.803</v>
      </c>
      <c r="AB590" s="149">
        <f t="shared" si="4"/>
        <v>1018364.931</v>
      </c>
      <c r="AC590" s="150"/>
      <c r="AD590" s="149"/>
      <c r="AE590" s="154"/>
      <c r="AF590" s="155">
        <v>44377.0</v>
      </c>
      <c r="AG590" s="155">
        <v>44324.0</v>
      </c>
      <c r="AH590" s="162">
        <f t="shared" si="32"/>
        <v>1.766666667</v>
      </c>
      <c r="AI590" s="155">
        <v>44377.0</v>
      </c>
      <c r="AJ590" s="155">
        <v>44324.0</v>
      </c>
      <c r="AK590" s="162">
        <f t="shared" si="41"/>
        <v>1.766666667</v>
      </c>
      <c r="AL590" s="155">
        <v>44351.0</v>
      </c>
      <c r="AM590" s="193">
        <f t="shared" si="42"/>
        <v>0.8666666667</v>
      </c>
      <c r="AN590" s="155">
        <v>44377.0</v>
      </c>
      <c r="AO590" s="158"/>
      <c r="AP590" s="158"/>
      <c r="AQ590" s="158"/>
      <c r="AR590" s="152"/>
      <c r="AS590" s="152"/>
      <c r="AT590" s="152"/>
      <c r="AU590" s="152"/>
      <c r="AV590" s="152"/>
      <c r="AW590" s="152"/>
      <c r="AX590" s="152"/>
      <c r="AY590" s="152"/>
      <c r="AZ590" s="152"/>
      <c r="BA590" s="152"/>
      <c r="BB590" s="152"/>
      <c r="BC590" s="152"/>
      <c r="BD590" s="152"/>
      <c r="BE590" s="152"/>
      <c r="BF590" s="152"/>
      <c r="BG590" s="152"/>
      <c r="BH590" s="152"/>
      <c r="BI590" s="152"/>
      <c r="BJ590" s="152"/>
      <c r="BK590" s="152"/>
    </row>
    <row r="591" ht="10.5" customHeight="1">
      <c r="A591" s="144">
        <v>587.0</v>
      </c>
      <c r="B591" s="144" t="s">
        <v>1831</v>
      </c>
      <c r="C591" s="144" t="s">
        <v>1832</v>
      </c>
      <c r="D591" s="159" t="s">
        <v>1833</v>
      </c>
      <c r="E591" s="146" t="s">
        <v>0</v>
      </c>
      <c r="F591" s="147"/>
      <c r="G591" s="149" t="s">
        <v>1742</v>
      </c>
      <c r="H591" s="149" t="s">
        <v>0</v>
      </c>
      <c r="I591" s="149" t="s">
        <v>138</v>
      </c>
      <c r="J591" s="149" t="s">
        <v>0</v>
      </c>
      <c r="K591" s="149" t="s">
        <v>111</v>
      </c>
      <c r="L591" s="149" t="s">
        <v>38</v>
      </c>
      <c r="M591" s="149" t="s">
        <v>42</v>
      </c>
      <c r="N591" s="149">
        <v>6000.0</v>
      </c>
      <c r="O591" s="149" t="s">
        <v>27</v>
      </c>
      <c r="P591" s="150"/>
      <c r="Q591" s="149">
        <f>IFERROR(SUMPRODUCT((Price_Catalogue_Indexation!$O$5:$AS$5=Fichier_de_calcul!Q$4)*(Price_Catalogue_Indexation!$O$6:$AS$6=Fichier_de_calcul!$L591)*(Price_Catalogue_Indexation!$O$7:$AS$7=Fichier_de_calcul!$M591)*(Price_Catalogue_Indexation!$A$14:$A$219=Fichier_de_calcul!$O591)*(Price_Catalogue_Indexation!$C$14:$C$219=Fichier_de_calcul!$N591)*(Price_Catalogue_Indexation!$O$14:$AS$219)),0)</f>
        <v>43567.79597</v>
      </c>
      <c r="R591" s="149">
        <v>0.0</v>
      </c>
      <c r="S591" s="149">
        <f>IFERROR(SUMPRODUCT((Price_Catalogue_Indexation!$O$5:$AS$5=Fichier_de_calcul!S$4)*(Price_Catalogue_Indexation!$O$6:$AS$6=Fichier_de_calcul!$L591)*(Price_Catalogue_Indexation!$O$7:$AS$7=Fichier_de_calcul!$M591)*(Price_Catalogue_Indexation!$A$14:$A$219=Fichier_de_calcul!$O591)*(Price_Catalogue_Indexation!$C$14:$C$219=Fichier_de_calcul!$N591)*(Price_Catalogue_Indexation!$O$14:$AS$219)),0)</f>
        <v>231043.7356</v>
      </c>
      <c r="T591" s="150"/>
      <c r="U591" s="149">
        <f>IF(E591="YES",'Autres_hypothèses'!$E$3,0)</f>
        <v>26225.58067</v>
      </c>
      <c r="V591" s="149">
        <f>IF(J591="YES",'Autres_hypothèses'!$E$4,0)</f>
        <v>75000</v>
      </c>
      <c r="W591" s="149"/>
      <c r="X591" s="151">
        <f>S591*Facture_pour_Orange!$K$142+Fichier_de_calcul!Q591*Facture_pour_Orange!$K$144+Fichier_de_calcul!U591*Facture_pour_Orange!$K$172</f>
        <v>-16269.11268</v>
      </c>
      <c r="Y591" s="152"/>
      <c r="Z591" s="151">
        <f t="shared" si="2"/>
        <v>359567.9995</v>
      </c>
      <c r="AA591" s="149">
        <f t="shared" si="3"/>
        <v>64722.23991</v>
      </c>
      <c r="AB591" s="149">
        <f t="shared" si="4"/>
        <v>424290.2394</v>
      </c>
      <c r="AC591" s="150"/>
      <c r="AD591" s="164" t="s">
        <v>542</v>
      </c>
      <c r="AE591" s="154"/>
      <c r="AF591" s="155">
        <v>44377.0</v>
      </c>
      <c r="AG591" s="155">
        <v>44330.0</v>
      </c>
      <c r="AH591" s="162">
        <f t="shared" si="32"/>
        <v>1.566666667</v>
      </c>
      <c r="AI591" s="155">
        <v>44377.0</v>
      </c>
      <c r="AJ591" s="155">
        <v>44330.0</v>
      </c>
      <c r="AK591" s="162">
        <f t="shared" si="41"/>
        <v>1.566666667</v>
      </c>
      <c r="AL591" s="155">
        <v>44351.0</v>
      </c>
      <c r="AM591" s="193">
        <f t="shared" si="42"/>
        <v>0.8666666667</v>
      </c>
      <c r="AN591" s="155">
        <v>44377.0</v>
      </c>
      <c r="AO591" s="158"/>
      <c r="AP591" s="158"/>
      <c r="AQ591" s="158"/>
      <c r="AR591" s="152"/>
      <c r="AS591" s="152"/>
      <c r="AT591" s="152"/>
      <c r="AU591" s="152"/>
      <c r="AV591" s="152"/>
      <c r="AW591" s="152"/>
      <c r="AX591" s="152"/>
      <c r="AY591" s="152"/>
      <c r="AZ591" s="152"/>
      <c r="BA591" s="152"/>
      <c r="BB591" s="152"/>
      <c r="BC591" s="152"/>
      <c r="BD591" s="152"/>
      <c r="BE591" s="152"/>
      <c r="BF591" s="152"/>
      <c r="BG591" s="152"/>
      <c r="BH591" s="152"/>
      <c r="BI591" s="152"/>
      <c r="BJ591" s="152"/>
      <c r="BK591" s="152"/>
    </row>
    <row r="592" ht="10.5" customHeight="1">
      <c r="A592" s="144">
        <v>588.0</v>
      </c>
      <c r="B592" s="144" t="s">
        <v>1834</v>
      </c>
      <c r="C592" s="144" t="s">
        <v>1835</v>
      </c>
      <c r="D592" s="159" t="s">
        <v>1836</v>
      </c>
      <c r="E592" s="146" t="s">
        <v>0</v>
      </c>
      <c r="F592" s="147"/>
      <c r="G592" s="149" t="s">
        <v>1742</v>
      </c>
      <c r="H592" s="149" t="s">
        <v>0</v>
      </c>
      <c r="I592" s="149" t="s">
        <v>138</v>
      </c>
      <c r="J592" s="149" t="s">
        <v>0</v>
      </c>
      <c r="K592" s="149" t="s">
        <v>111</v>
      </c>
      <c r="L592" s="149" t="s">
        <v>38</v>
      </c>
      <c r="M592" s="149" t="s">
        <v>42</v>
      </c>
      <c r="N592" s="149">
        <v>6000.0</v>
      </c>
      <c r="O592" s="149" t="s">
        <v>27</v>
      </c>
      <c r="P592" s="150"/>
      <c r="Q592" s="149">
        <f>IFERROR(SUMPRODUCT((Price_Catalogue_Indexation!$O$5:$AS$5=Fichier_de_calcul!Q$4)*(Price_Catalogue_Indexation!$O$6:$AS$6=Fichier_de_calcul!$L592)*(Price_Catalogue_Indexation!$O$7:$AS$7=Fichier_de_calcul!$M592)*(Price_Catalogue_Indexation!$A$14:$A$219=Fichier_de_calcul!$O592)*(Price_Catalogue_Indexation!$C$14:$C$219=Fichier_de_calcul!$N592)*(Price_Catalogue_Indexation!$O$14:$AS$219)),0)</f>
        <v>43567.79597</v>
      </c>
      <c r="R592" s="149">
        <v>0.0</v>
      </c>
      <c r="S592" s="149">
        <f>IFERROR(SUMPRODUCT((Price_Catalogue_Indexation!$O$5:$AS$5=Fichier_de_calcul!S$4)*(Price_Catalogue_Indexation!$O$6:$AS$6=Fichier_de_calcul!$L592)*(Price_Catalogue_Indexation!$O$7:$AS$7=Fichier_de_calcul!$M592)*(Price_Catalogue_Indexation!$A$14:$A$219=Fichier_de_calcul!$O592)*(Price_Catalogue_Indexation!$C$14:$C$219=Fichier_de_calcul!$N592)*(Price_Catalogue_Indexation!$O$14:$AS$219)),0)</f>
        <v>231043.7356</v>
      </c>
      <c r="T592" s="150"/>
      <c r="U592" s="149">
        <f>IF(E592="YES",'Autres_hypothèses'!$E$3,0)</f>
        <v>26225.58067</v>
      </c>
      <c r="V592" s="149">
        <f>IF(J592="YES",'Autres_hypothèses'!$E$4,0)</f>
        <v>75000</v>
      </c>
      <c r="W592" s="149"/>
      <c r="X592" s="151">
        <f>S592*Facture_pour_Orange!$K$142+Fichier_de_calcul!Q592*Facture_pour_Orange!$K$144+Fichier_de_calcul!U592*Facture_pour_Orange!$K$172</f>
        <v>-16269.11268</v>
      </c>
      <c r="Y592" s="152"/>
      <c r="Z592" s="151">
        <f t="shared" si="2"/>
        <v>359567.9995</v>
      </c>
      <c r="AA592" s="149">
        <f t="shared" si="3"/>
        <v>64722.23991</v>
      </c>
      <c r="AB592" s="149">
        <f t="shared" si="4"/>
        <v>424290.2394</v>
      </c>
      <c r="AC592" s="150"/>
      <c r="AD592" s="164" t="s">
        <v>542</v>
      </c>
      <c r="AE592" s="154"/>
      <c r="AF592" s="155">
        <v>44408.0</v>
      </c>
      <c r="AG592" s="155">
        <v>44350.0</v>
      </c>
      <c r="AH592" s="162">
        <f t="shared" si="32"/>
        <v>1.933333333</v>
      </c>
      <c r="AI592" s="155">
        <v>44408.0</v>
      </c>
      <c r="AJ592" s="155">
        <v>44403.0</v>
      </c>
      <c r="AK592" s="162">
        <f t="shared" si="41"/>
        <v>0.1666666667</v>
      </c>
      <c r="AL592" s="194">
        <v>44426.0</v>
      </c>
      <c r="AM592" s="193">
        <f t="shared" si="42"/>
        <v>0.4333333333</v>
      </c>
      <c r="AN592" s="155">
        <v>44439.0</v>
      </c>
      <c r="AO592" s="158"/>
      <c r="AP592" s="158"/>
      <c r="AQ592" s="158"/>
      <c r="AR592" s="152"/>
      <c r="AS592" s="152"/>
      <c r="AT592" s="152"/>
      <c r="AU592" s="152"/>
      <c r="AV592" s="152"/>
      <c r="AW592" s="152"/>
      <c r="AX592" s="152"/>
      <c r="AY592" s="152"/>
      <c r="AZ592" s="152"/>
      <c r="BA592" s="152"/>
      <c r="BB592" s="152"/>
      <c r="BC592" s="152"/>
      <c r="BD592" s="152"/>
      <c r="BE592" s="152"/>
      <c r="BF592" s="152"/>
      <c r="BG592" s="152"/>
      <c r="BH592" s="152"/>
      <c r="BI592" s="152"/>
      <c r="BJ592" s="152"/>
      <c r="BK592" s="152"/>
    </row>
    <row r="593" ht="10.5" customHeight="1">
      <c r="A593" s="144">
        <v>589.0</v>
      </c>
      <c r="B593" s="144" t="s">
        <v>1837</v>
      </c>
      <c r="C593" s="144" t="s">
        <v>1838</v>
      </c>
      <c r="D593" s="159" t="s">
        <v>1839</v>
      </c>
      <c r="E593" s="146" t="s">
        <v>0</v>
      </c>
      <c r="F593" s="147"/>
      <c r="G593" s="149" t="s">
        <v>1742</v>
      </c>
      <c r="H593" s="149" t="s">
        <v>0</v>
      </c>
      <c r="I593" s="149" t="s">
        <v>138</v>
      </c>
      <c r="J593" s="149" t="s">
        <v>0</v>
      </c>
      <c r="K593" s="149" t="s">
        <v>111</v>
      </c>
      <c r="L593" s="149" t="s">
        <v>38</v>
      </c>
      <c r="M593" s="149" t="s">
        <v>42</v>
      </c>
      <c r="N593" s="149">
        <v>6000.0</v>
      </c>
      <c r="O593" s="149" t="s">
        <v>27</v>
      </c>
      <c r="P593" s="150"/>
      <c r="Q593" s="149">
        <f>IFERROR(SUMPRODUCT((Price_Catalogue_Indexation!$O$5:$AS$5=Fichier_de_calcul!Q$4)*(Price_Catalogue_Indexation!$O$6:$AS$6=Fichier_de_calcul!$L593)*(Price_Catalogue_Indexation!$O$7:$AS$7=Fichier_de_calcul!$M593)*(Price_Catalogue_Indexation!$A$14:$A$219=Fichier_de_calcul!$O593)*(Price_Catalogue_Indexation!$C$14:$C$219=Fichier_de_calcul!$N593)*(Price_Catalogue_Indexation!$O$14:$AS$219)),0)</f>
        <v>43567.79597</v>
      </c>
      <c r="R593" s="149">
        <f>IFERROR(SUMPRODUCT((Price_Catalogue_Indexation!$O$5:$AS$5=Fichier_de_calcul!R$4)*(Price_Catalogue_Indexation!$O$6:$AS$6=Fichier_de_calcul!$L593)*(Price_Catalogue_Indexation!$O$7:$AS$7=Fichier_de_calcul!$M593)*(Price_Catalogue_Indexation!$A$14:$A$219=Fichier_de_calcul!$O593)*(Price_Catalogue_Indexation!$C$14:$C$219=Fichier_de_calcul!$N593)*(Price_Catalogue_Indexation!$O$14:$AS$219)),0)</f>
        <v>432736.9163</v>
      </c>
      <c r="S593" s="149">
        <f>IFERROR(SUMPRODUCT((Price_Catalogue_Indexation!$O$5:$AS$5=Fichier_de_calcul!S$4)*(Price_Catalogue_Indexation!$O$6:$AS$6=Fichier_de_calcul!$L593)*(Price_Catalogue_Indexation!$O$7:$AS$7=Fichier_de_calcul!$M593)*(Price_Catalogue_Indexation!$A$14:$A$219=Fichier_de_calcul!$O593)*(Price_Catalogue_Indexation!$C$14:$C$219=Fichier_de_calcul!$N593)*(Price_Catalogue_Indexation!$O$14:$AS$219)),0)</f>
        <v>231043.7356</v>
      </c>
      <c r="T593" s="150"/>
      <c r="U593" s="149">
        <f>IF(E593="YES",'Autres_hypothèses'!$E$3,0)</f>
        <v>26225.58067</v>
      </c>
      <c r="V593" s="149">
        <f>IF(J593="YES",'Autres_hypothèses'!$E$4,0)</f>
        <v>75000</v>
      </c>
      <c r="W593" s="149"/>
      <c r="X593" s="151">
        <f>S593*Facture_pour_Orange!$K$142+Fichier_de_calcul!Q593*Facture_pour_Orange!$K$144+Fichier_de_calcul!U593*Facture_pour_Orange!$K$172</f>
        <v>-16269.11268</v>
      </c>
      <c r="Y593" s="152"/>
      <c r="Z593" s="151">
        <f t="shared" si="2"/>
        <v>792304.9158</v>
      </c>
      <c r="AA593" s="149">
        <f t="shared" si="3"/>
        <v>142614.8848</v>
      </c>
      <c r="AB593" s="149">
        <f t="shared" si="4"/>
        <v>934919.8006</v>
      </c>
      <c r="AC593" s="150"/>
      <c r="AD593" s="149"/>
      <c r="AE593" s="154"/>
      <c r="AF593" s="155">
        <v>44408.0</v>
      </c>
      <c r="AG593" s="155">
        <v>44350.0</v>
      </c>
      <c r="AH593" s="162">
        <f t="shared" si="32"/>
        <v>1.933333333</v>
      </c>
      <c r="AI593" s="155">
        <v>44408.0</v>
      </c>
      <c r="AJ593" s="155">
        <v>44403.0</v>
      </c>
      <c r="AK593" s="162">
        <f t="shared" si="41"/>
        <v>0.1666666667</v>
      </c>
      <c r="AL593" s="155">
        <v>44483.0</v>
      </c>
      <c r="AM593" s="193">
        <f t="shared" si="42"/>
        <v>0.5666666667</v>
      </c>
      <c r="AN593" s="155">
        <v>44500.0</v>
      </c>
      <c r="AO593" s="158"/>
      <c r="AP593" s="158"/>
      <c r="AQ593" s="158"/>
      <c r="AR593" s="152"/>
      <c r="AS593" s="152"/>
      <c r="AT593" s="152"/>
      <c r="AU593" s="152"/>
      <c r="AV593" s="152"/>
      <c r="AW593" s="152"/>
      <c r="AX593" s="152"/>
      <c r="AY593" s="152"/>
      <c r="AZ593" s="152"/>
      <c r="BA593" s="152"/>
      <c r="BB593" s="152"/>
      <c r="BC593" s="152"/>
      <c r="BD593" s="152"/>
      <c r="BE593" s="152"/>
      <c r="BF593" s="152"/>
      <c r="BG593" s="152"/>
      <c r="BH593" s="152"/>
      <c r="BI593" s="152"/>
      <c r="BJ593" s="152"/>
      <c r="BK593" s="152"/>
    </row>
    <row r="594" ht="10.5" customHeight="1">
      <c r="A594" s="144">
        <v>590.0</v>
      </c>
      <c r="B594" s="144" t="s">
        <v>1840</v>
      </c>
      <c r="C594" s="144" t="s">
        <v>1841</v>
      </c>
      <c r="D594" s="159" t="s">
        <v>1842</v>
      </c>
      <c r="E594" s="146" t="s">
        <v>0</v>
      </c>
      <c r="F594" s="147"/>
      <c r="G594" s="149" t="s">
        <v>1742</v>
      </c>
      <c r="H594" s="149" t="s">
        <v>0</v>
      </c>
      <c r="I594" s="149" t="s">
        <v>138</v>
      </c>
      <c r="J594" s="149" t="s">
        <v>0</v>
      </c>
      <c r="K594" s="149" t="s">
        <v>111</v>
      </c>
      <c r="L594" s="149" t="s">
        <v>38</v>
      </c>
      <c r="M594" s="149" t="s">
        <v>42</v>
      </c>
      <c r="N594" s="149">
        <v>6000.0</v>
      </c>
      <c r="O594" s="149" t="s">
        <v>27</v>
      </c>
      <c r="P594" s="150"/>
      <c r="Q594" s="149">
        <f>IFERROR(SUMPRODUCT((Price_Catalogue_Indexation!$O$5:$AS$5=Fichier_de_calcul!Q$4)*(Price_Catalogue_Indexation!$O$6:$AS$6=Fichier_de_calcul!$L594)*(Price_Catalogue_Indexation!$O$7:$AS$7=Fichier_de_calcul!$M594)*(Price_Catalogue_Indexation!$A$14:$A$219=Fichier_de_calcul!$O594)*(Price_Catalogue_Indexation!$C$14:$C$219=Fichier_de_calcul!$N594)*(Price_Catalogue_Indexation!$O$14:$AS$219)),0)</f>
        <v>43567.79597</v>
      </c>
      <c r="R594" s="149">
        <f>IFERROR(SUMPRODUCT((Price_Catalogue_Indexation!$O$5:$AS$5=Fichier_de_calcul!R$4)*(Price_Catalogue_Indexation!$O$6:$AS$6=Fichier_de_calcul!$L594)*(Price_Catalogue_Indexation!$O$7:$AS$7=Fichier_de_calcul!$M594)*(Price_Catalogue_Indexation!$A$14:$A$219=Fichier_de_calcul!$O594)*(Price_Catalogue_Indexation!$C$14:$C$219=Fichier_de_calcul!$N594)*(Price_Catalogue_Indexation!$O$14:$AS$219)),0)</f>
        <v>432736.9163</v>
      </c>
      <c r="S594" s="149">
        <f>IFERROR(SUMPRODUCT((Price_Catalogue_Indexation!$O$5:$AS$5=Fichier_de_calcul!S$4)*(Price_Catalogue_Indexation!$O$6:$AS$6=Fichier_de_calcul!$L594)*(Price_Catalogue_Indexation!$O$7:$AS$7=Fichier_de_calcul!$M594)*(Price_Catalogue_Indexation!$A$14:$A$219=Fichier_de_calcul!$O594)*(Price_Catalogue_Indexation!$C$14:$C$219=Fichier_de_calcul!$N594)*(Price_Catalogue_Indexation!$O$14:$AS$219)),0)</f>
        <v>231043.7356</v>
      </c>
      <c r="T594" s="150"/>
      <c r="U594" s="149">
        <f>IF(E594="YES",'Autres_hypothèses'!$E$3,0)</f>
        <v>26225.58067</v>
      </c>
      <c r="V594" s="149">
        <f>IF(J594="YES",'Autres_hypothèses'!$E$4,0)</f>
        <v>75000</v>
      </c>
      <c r="W594" s="149"/>
      <c r="X594" s="151">
        <f>S594*Facture_pour_Orange!$K$142+Fichier_de_calcul!Q594*Facture_pour_Orange!$K$144+Fichier_de_calcul!U594*Facture_pour_Orange!$K$172</f>
        <v>-16269.11268</v>
      </c>
      <c r="Y594" s="152"/>
      <c r="Z594" s="151">
        <f t="shared" si="2"/>
        <v>792304.9158</v>
      </c>
      <c r="AA594" s="149">
        <f t="shared" si="3"/>
        <v>142614.8848</v>
      </c>
      <c r="AB594" s="149">
        <f t="shared" si="4"/>
        <v>934919.8006</v>
      </c>
      <c r="AC594" s="150"/>
      <c r="AD594" s="149"/>
      <c r="AE594" s="154"/>
      <c r="AF594" s="155">
        <v>44408.0</v>
      </c>
      <c r="AG594" s="155">
        <v>44350.0</v>
      </c>
      <c r="AH594" s="162">
        <f t="shared" si="32"/>
        <v>1.933333333</v>
      </c>
      <c r="AI594" s="155">
        <v>44439.0</v>
      </c>
      <c r="AJ594" s="155">
        <v>44425.0</v>
      </c>
      <c r="AK594" s="162">
        <f t="shared" si="41"/>
        <v>0.4666666667</v>
      </c>
      <c r="AL594" s="155">
        <v>44483.0</v>
      </c>
      <c r="AM594" s="193">
        <f t="shared" si="42"/>
        <v>0.5666666667</v>
      </c>
      <c r="AN594" s="155">
        <v>44500.0</v>
      </c>
      <c r="AO594" s="158"/>
      <c r="AP594" s="158"/>
      <c r="AQ594" s="158"/>
      <c r="AR594" s="152"/>
      <c r="AS594" s="152"/>
      <c r="AT594" s="152"/>
      <c r="AU594" s="152"/>
      <c r="AV594" s="152"/>
      <c r="AW594" s="152"/>
      <c r="AX594" s="152"/>
      <c r="AY594" s="152"/>
      <c r="AZ594" s="152"/>
      <c r="BA594" s="152"/>
      <c r="BB594" s="152"/>
      <c r="BC594" s="152"/>
      <c r="BD594" s="152"/>
      <c r="BE594" s="152"/>
      <c r="BF594" s="152"/>
      <c r="BG594" s="152"/>
      <c r="BH594" s="152"/>
      <c r="BI594" s="152"/>
      <c r="BJ594" s="152"/>
      <c r="BK594" s="152"/>
    </row>
    <row r="595" ht="10.5" customHeight="1">
      <c r="A595" s="144">
        <v>591.0</v>
      </c>
      <c r="B595" s="144" t="s">
        <v>1843</v>
      </c>
      <c r="C595" s="144" t="s">
        <v>1844</v>
      </c>
      <c r="D595" s="159" t="s">
        <v>1845</v>
      </c>
      <c r="E595" s="146" t="s">
        <v>0</v>
      </c>
      <c r="F595" s="147"/>
      <c r="G595" s="149" t="s">
        <v>1742</v>
      </c>
      <c r="H595" s="149" t="s">
        <v>0</v>
      </c>
      <c r="I595" s="149" t="s">
        <v>138</v>
      </c>
      <c r="J595" s="149" t="s">
        <v>0</v>
      </c>
      <c r="K595" s="149" t="s">
        <v>111</v>
      </c>
      <c r="L595" s="149" t="s">
        <v>38</v>
      </c>
      <c r="M595" s="149" t="s">
        <v>42</v>
      </c>
      <c r="N595" s="149">
        <v>6000.0</v>
      </c>
      <c r="O595" s="149" t="s">
        <v>27</v>
      </c>
      <c r="P595" s="150"/>
      <c r="Q595" s="149">
        <f>IFERROR(SUMPRODUCT((Price_Catalogue_Indexation!$O$5:$AS$5=Fichier_de_calcul!Q$4)*(Price_Catalogue_Indexation!$O$6:$AS$6=Fichier_de_calcul!$L595)*(Price_Catalogue_Indexation!$O$7:$AS$7=Fichier_de_calcul!$M595)*(Price_Catalogue_Indexation!$A$14:$A$219=Fichier_de_calcul!$O595)*(Price_Catalogue_Indexation!$C$14:$C$219=Fichier_de_calcul!$N595)*(Price_Catalogue_Indexation!$O$14:$AS$219)),0)</f>
        <v>43567.79597</v>
      </c>
      <c r="R595" s="149">
        <f>IFERROR(SUMPRODUCT((Price_Catalogue_Indexation!$O$5:$AS$5=Fichier_de_calcul!R$4)*(Price_Catalogue_Indexation!$O$6:$AS$6=Fichier_de_calcul!$L595)*(Price_Catalogue_Indexation!$O$7:$AS$7=Fichier_de_calcul!$M595)*(Price_Catalogue_Indexation!$A$14:$A$219=Fichier_de_calcul!$O595)*(Price_Catalogue_Indexation!$C$14:$C$219=Fichier_de_calcul!$N595)*(Price_Catalogue_Indexation!$O$14:$AS$219)),0)</f>
        <v>432736.9163</v>
      </c>
      <c r="S595" s="149">
        <f>IFERROR(SUMPRODUCT((Price_Catalogue_Indexation!$O$5:$AS$5=Fichier_de_calcul!S$4)*(Price_Catalogue_Indexation!$O$6:$AS$6=Fichier_de_calcul!$L595)*(Price_Catalogue_Indexation!$O$7:$AS$7=Fichier_de_calcul!$M595)*(Price_Catalogue_Indexation!$A$14:$A$219=Fichier_de_calcul!$O595)*(Price_Catalogue_Indexation!$C$14:$C$219=Fichier_de_calcul!$N595)*(Price_Catalogue_Indexation!$O$14:$AS$219)),0)</f>
        <v>231043.7356</v>
      </c>
      <c r="T595" s="150"/>
      <c r="U595" s="149">
        <f>IF(E595="YES",'Autres_hypothèses'!$E$3,0)</f>
        <v>26225.58067</v>
      </c>
      <c r="V595" s="149">
        <f>IF(J595="YES",'Autres_hypothèses'!$E$4,0)</f>
        <v>75000</v>
      </c>
      <c r="W595" s="149"/>
      <c r="X595" s="151">
        <f>S595*Facture_pour_Orange!$K$142+Fichier_de_calcul!Q595*Facture_pour_Orange!$K$144+Fichier_de_calcul!U595*Facture_pour_Orange!$K$172</f>
        <v>-16269.11268</v>
      </c>
      <c r="Y595" s="152"/>
      <c r="Z595" s="151">
        <f t="shared" si="2"/>
        <v>792304.9158</v>
      </c>
      <c r="AA595" s="149">
        <f t="shared" si="3"/>
        <v>142614.8848</v>
      </c>
      <c r="AB595" s="149">
        <f t="shared" si="4"/>
        <v>934919.8006</v>
      </c>
      <c r="AC595" s="150"/>
      <c r="AD595" s="149"/>
      <c r="AE595" s="154"/>
      <c r="AF595" s="155">
        <v>44408.0</v>
      </c>
      <c r="AG595" s="155">
        <v>44350.0</v>
      </c>
      <c r="AH595" s="162">
        <f t="shared" si="32"/>
        <v>1.933333333</v>
      </c>
      <c r="AI595" s="155">
        <v>44500.0</v>
      </c>
      <c r="AJ595" s="155">
        <v>44460.0</v>
      </c>
      <c r="AK595" s="162"/>
      <c r="AL595" s="192">
        <v>44509.0</v>
      </c>
      <c r="AM595" s="162">
        <f t="shared" si="42"/>
        <v>0.7</v>
      </c>
      <c r="AN595" s="155">
        <v>44530.0</v>
      </c>
      <c r="AO595" s="158"/>
      <c r="AP595" s="158"/>
      <c r="AQ595" s="158"/>
      <c r="AR595" s="152"/>
      <c r="AS595" s="152"/>
      <c r="AT595" s="152"/>
      <c r="AU595" s="152"/>
      <c r="AV595" s="152"/>
      <c r="AW595" s="152"/>
      <c r="AX595" s="152"/>
      <c r="AY595" s="152"/>
      <c r="AZ595" s="152"/>
      <c r="BA595" s="152"/>
      <c r="BB595" s="152"/>
      <c r="BC595" s="152"/>
      <c r="BD595" s="152"/>
      <c r="BE595" s="152"/>
      <c r="BF595" s="152"/>
      <c r="BG595" s="152"/>
      <c r="BH595" s="152"/>
      <c r="BI595" s="152"/>
      <c r="BJ595" s="152"/>
      <c r="BK595" s="152"/>
    </row>
    <row r="596" ht="10.5" customHeight="1">
      <c r="A596" s="144">
        <v>592.0</v>
      </c>
      <c r="B596" s="144" t="s">
        <v>1846</v>
      </c>
      <c r="C596" s="144" t="s">
        <v>1847</v>
      </c>
      <c r="D596" s="159" t="s">
        <v>1848</v>
      </c>
      <c r="E596" s="146" t="s">
        <v>0</v>
      </c>
      <c r="F596" s="147"/>
      <c r="G596" s="149" t="s">
        <v>1742</v>
      </c>
      <c r="H596" s="149" t="s">
        <v>0</v>
      </c>
      <c r="I596" s="149" t="s">
        <v>138</v>
      </c>
      <c r="J596" s="149" t="s">
        <v>0</v>
      </c>
      <c r="K596" s="149" t="s">
        <v>111</v>
      </c>
      <c r="L596" s="149" t="s">
        <v>38</v>
      </c>
      <c r="M596" s="149" t="s">
        <v>42</v>
      </c>
      <c r="N596" s="149">
        <v>6000.0</v>
      </c>
      <c r="O596" s="149" t="s">
        <v>27</v>
      </c>
      <c r="P596" s="150"/>
      <c r="Q596" s="149">
        <f>IFERROR(SUMPRODUCT((Price_Catalogue_Indexation!$O$5:$AS$5=Fichier_de_calcul!Q$4)*(Price_Catalogue_Indexation!$O$6:$AS$6=Fichier_de_calcul!$L596)*(Price_Catalogue_Indexation!$O$7:$AS$7=Fichier_de_calcul!$M596)*(Price_Catalogue_Indexation!$A$14:$A$219=Fichier_de_calcul!$O596)*(Price_Catalogue_Indexation!$C$14:$C$219=Fichier_de_calcul!$N596)*(Price_Catalogue_Indexation!$O$14:$AS$219)),0)</f>
        <v>43567.79597</v>
      </c>
      <c r="R596" s="149">
        <f>IFERROR(SUMPRODUCT((Price_Catalogue_Indexation!$O$5:$AS$5=Fichier_de_calcul!R$4)*(Price_Catalogue_Indexation!$O$6:$AS$6=Fichier_de_calcul!$L596)*(Price_Catalogue_Indexation!$O$7:$AS$7=Fichier_de_calcul!$M596)*(Price_Catalogue_Indexation!$A$14:$A$219=Fichier_de_calcul!$O596)*(Price_Catalogue_Indexation!$C$14:$C$219=Fichier_de_calcul!$N596)*(Price_Catalogue_Indexation!$O$14:$AS$219)),0)</f>
        <v>432736.9163</v>
      </c>
      <c r="S596" s="149">
        <f>IFERROR(SUMPRODUCT((Price_Catalogue_Indexation!$O$5:$AS$5=Fichier_de_calcul!S$4)*(Price_Catalogue_Indexation!$O$6:$AS$6=Fichier_de_calcul!$L596)*(Price_Catalogue_Indexation!$O$7:$AS$7=Fichier_de_calcul!$M596)*(Price_Catalogue_Indexation!$A$14:$A$219=Fichier_de_calcul!$O596)*(Price_Catalogue_Indexation!$C$14:$C$219=Fichier_de_calcul!$N596)*(Price_Catalogue_Indexation!$O$14:$AS$219)),0)</f>
        <v>231043.7356</v>
      </c>
      <c r="T596" s="150"/>
      <c r="U596" s="149">
        <f>IF(E596="YES",'Autres_hypothèses'!$E$3,0)</f>
        <v>26225.58067</v>
      </c>
      <c r="V596" s="149">
        <f>IF(J596="YES",'Autres_hypothèses'!$E$4,0)</f>
        <v>75000</v>
      </c>
      <c r="W596" s="149"/>
      <c r="X596" s="151">
        <f>S596*Facture_pour_Orange!$K$142+Fichier_de_calcul!Q596*Facture_pour_Orange!$K$144+Fichier_de_calcul!U596*Facture_pour_Orange!$K$172</f>
        <v>-16269.11268</v>
      </c>
      <c r="Y596" s="152"/>
      <c r="Z596" s="151">
        <f t="shared" si="2"/>
        <v>792304.9158</v>
      </c>
      <c r="AA596" s="149">
        <f t="shared" si="3"/>
        <v>142614.8848</v>
      </c>
      <c r="AB596" s="149">
        <f t="shared" si="4"/>
        <v>934919.8006</v>
      </c>
      <c r="AC596" s="150"/>
      <c r="AD596" s="149"/>
      <c r="AE596" s="154"/>
      <c r="AF596" s="155">
        <v>44408.0</v>
      </c>
      <c r="AG596" s="155">
        <v>44350.0</v>
      </c>
      <c r="AH596" s="162">
        <f t="shared" si="32"/>
        <v>1.933333333</v>
      </c>
      <c r="AI596" s="155">
        <v>44439.0</v>
      </c>
      <c r="AJ596" s="155">
        <v>44431.0</v>
      </c>
      <c r="AK596" s="162">
        <f t="shared" ref="AK596:AK600" si="43">(AI596-AJ596)/30</f>
        <v>0.2666666667</v>
      </c>
      <c r="AL596" s="191">
        <v>44460.0</v>
      </c>
      <c r="AM596" s="162">
        <f t="shared" si="42"/>
        <v>0.3</v>
      </c>
      <c r="AN596" s="155">
        <v>44469.0</v>
      </c>
      <c r="AO596" s="158"/>
      <c r="AP596" s="158"/>
      <c r="AQ596" s="158"/>
      <c r="AR596" s="152"/>
      <c r="AS596" s="152"/>
      <c r="AT596" s="152"/>
      <c r="AU596" s="152"/>
      <c r="AV596" s="152"/>
      <c r="AW596" s="152"/>
      <c r="AX596" s="152"/>
      <c r="AY596" s="152"/>
      <c r="AZ596" s="152"/>
      <c r="BA596" s="152"/>
      <c r="BB596" s="152"/>
      <c r="BC596" s="152"/>
      <c r="BD596" s="152"/>
      <c r="BE596" s="152"/>
      <c r="BF596" s="152"/>
      <c r="BG596" s="152"/>
      <c r="BH596" s="152"/>
      <c r="BI596" s="152"/>
      <c r="BJ596" s="152"/>
      <c r="BK596" s="152"/>
    </row>
    <row r="597" ht="10.5" customHeight="1">
      <c r="A597" s="144">
        <v>593.0</v>
      </c>
      <c r="B597" s="144" t="s">
        <v>1849</v>
      </c>
      <c r="C597" s="144" t="s">
        <v>1850</v>
      </c>
      <c r="D597" s="159" t="s">
        <v>1851</v>
      </c>
      <c r="E597" s="146" t="s">
        <v>0</v>
      </c>
      <c r="F597" s="147"/>
      <c r="G597" s="149" t="s">
        <v>1742</v>
      </c>
      <c r="H597" s="149" t="s">
        <v>0</v>
      </c>
      <c r="I597" s="149" t="s">
        <v>138</v>
      </c>
      <c r="J597" s="149" t="s">
        <v>0</v>
      </c>
      <c r="K597" s="149" t="s">
        <v>111</v>
      </c>
      <c r="L597" s="149" t="s">
        <v>38</v>
      </c>
      <c r="M597" s="149" t="s">
        <v>42</v>
      </c>
      <c r="N597" s="149">
        <v>6000.0</v>
      </c>
      <c r="O597" s="149" t="s">
        <v>27</v>
      </c>
      <c r="P597" s="150"/>
      <c r="Q597" s="149">
        <f>IFERROR(SUMPRODUCT((Price_Catalogue_Indexation!$O$5:$AS$5=Fichier_de_calcul!Q$4)*(Price_Catalogue_Indexation!$O$6:$AS$6=Fichier_de_calcul!$L597)*(Price_Catalogue_Indexation!$O$7:$AS$7=Fichier_de_calcul!$M597)*(Price_Catalogue_Indexation!$A$14:$A$219=Fichier_de_calcul!$O597)*(Price_Catalogue_Indexation!$C$14:$C$219=Fichier_de_calcul!$N597)*(Price_Catalogue_Indexation!$O$14:$AS$219)),0)</f>
        <v>43567.79597</v>
      </c>
      <c r="R597" s="149">
        <f>IFERROR(SUMPRODUCT((Price_Catalogue_Indexation!$O$5:$AS$5=Fichier_de_calcul!R$4)*(Price_Catalogue_Indexation!$O$6:$AS$6=Fichier_de_calcul!$L597)*(Price_Catalogue_Indexation!$O$7:$AS$7=Fichier_de_calcul!$M597)*(Price_Catalogue_Indexation!$A$14:$A$219=Fichier_de_calcul!$O597)*(Price_Catalogue_Indexation!$C$14:$C$219=Fichier_de_calcul!$N597)*(Price_Catalogue_Indexation!$O$14:$AS$219)),0)</f>
        <v>432736.9163</v>
      </c>
      <c r="S597" s="149">
        <f>IFERROR(SUMPRODUCT((Price_Catalogue_Indexation!$O$5:$AS$5=Fichier_de_calcul!S$4)*(Price_Catalogue_Indexation!$O$6:$AS$6=Fichier_de_calcul!$L597)*(Price_Catalogue_Indexation!$O$7:$AS$7=Fichier_de_calcul!$M597)*(Price_Catalogue_Indexation!$A$14:$A$219=Fichier_de_calcul!$O597)*(Price_Catalogue_Indexation!$C$14:$C$219=Fichier_de_calcul!$N597)*(Price_Catalogue_Indexation!$O$14:$AS$219)),0)</f>
        <v>231043.7356</v>
      </c>
      <c r="T597" s="150"/>
      <c r="U597" s="149">
        <f>IF(E597="YES",'Autres_hypothèses'!$E$3,0)</f>
        <v>26225.58067</v>
      </c>
      <c r="V597" s="149">
        <f>IF(J597="YES",'Autres_hypothèses'!$E$4,0)</f>
        <v>75000</v>
      </c>
      <c r="W597" s="149"/>
      <c r="X597" s="151">
        <f>S597*Facture_pour_Orange!$K$142+Fichier_de_calcul!Q597*Facture_pour_Orange!$K$144+Fichier_de_calcul!U597*Facture_pour_Orange!$K$172</f>
        <v>-16269.11268</v>
      </c>
      <c r="Y597" s="152"/>
      <c r="Z597" s="151">
        <f t="shared" si="2"/>
        <v>792304.9158</v>
      </c>
      <c r="AA597" s="149">
        <f t="shared" si="3"/>
        <v>142614.8848</v>
      </c>
      <c r="AB597" s="149">
        <f t="shared" si="4"/>
        <v>934919.8006</v>
      </c>
      <c r="AC597" s="150"/>
      <c r="AD597" s="149"/>
      <c r="AE597" s="154"/>
      <c r="AF597" s="155">
        <v>44408.0</v>
      </c>
      <c r="AG597" s="155">
        <v>44350.0</v>
      </c>
      <c r="AH597" s="162">
        <f t="shared" si="32"/>
        <v>1.933333333</v>
      </c>
      <c r="AI597" s="155">
        <v>44408.0</v>
      </c>
      <c r="AJ597" s="155">
        <v>44386.0</v>
      </c>
      <c r="AK597" s="162">
        <f t="shared" si="43"/>
        <v>0.7333333333</v>
      </c>
      <c r="AL597" s="194">
        <v>44426.0</v>
      </c>
      <c r="AM597" s="162">
        <f t="shared" si="42"/>
        <v>0.4333333333</v>
      </c>
      <c r="AN597" s="155">
        <v>44439.0</v>
      </c>
      <c r="AO597" s="158"/>
      <c r="AP597" s="158"/>
      <c r="AQ597" s="158"/>
      <c r="AR597" s="152"/>
      <c r="AS597" s="152"/>
      <c r="AT597" s="152"/>
      <c r="AU597" s="152"/>
      <c r="AV597" s="152"/>
      <c r="AW597" s="152"/>
      <c r="AX597" s="152"/>
      <c r="AY597" s="152"/>
      <c r="AZ597" s="152"/>
      <c r="BA597" s="152"/>
      <c r="BB597" s="152"/>
      <c r="BC597" s="152"/>
      <c r="BD597" s="152"/>
      <c r="BE597" s="152"/>
      <c r="BF597" s="152"/>
      <c r="BG597" s="152"/>
      <c r="BH597" s="152"/>
      <c r="BI597" s="152"/>
      <c r="BJ597" s="152"/>
      <c r="BK597" s="152"/>
    </row>
    <row r="598" ht="10.5" customHeight="1">
      <c r="A598" s="144">
        <v>594.0</v>
      </c>
      <c r="B598" s="144" t="s">
        <v>1852</v>
      </c>
      <c r="C598" s="144" t="s">
        <v>1853</v>
      </c>
      <c r="D598" s="159" t="s">
        <v>1854</v>
      </c>
      <c r="E598" s="146" t="s">
        <v>0</v>
      </c>
      <c r="F598" s="147"/>
      <c r="G598" s="149" t="s">
        <v>1742</v>
      </c>
      <c r="H598" s="149" t="s">
        <v>0</v>
      </c>
      <c r="I598" s="149" t="s">
        <v>138</v>
      </c>
      <c r="J598" s="149" t="s">
        <v>0</v>
      </c>
      <c r="K598" s="149" t="s">
        <v>111</v>
      </c>
      <c r="L598" s="149" t="s">
        <v>38</v>
      </c>
      <c r="M598" s="149" t="s">
        <v>42</v>
      </c>
      <c r="N598" s="149">
        <v>6000.0</v>
      </c>
      <c r="O598" s="149" t="s">
        <v>27</v>
      </c>
      <c r="P598" s="150"/>
      <c r="Q598" s="149">
        <f>IFERROR(SUMPRODUCT((Price_Catalogue_Indexation!$O$5:$AS$5=Fichier_de_calcul!Q$4)*(Price_Catalogue_Indexation!$O$6:$AS$6=Fichier_de_calcul!$L598)*(Price_Catalogue_Indexation!$O$7:$AS$7=Fichier_de_calcul!$M598)*(Price_Catalogue_Indexation!$A$14:$A$219=Fichier_de_calcul!$O598)*(Price_Catalogue_Indexation!$C$14:$C$219=Fichier_de_calcul!$N598)*(Price_Catalogue_Indexation!$O$14:$AS$219)),0)</f>
        <v>43567.79597</v>
      </c>
      <c r="R598" s="149">
        <f>IFERROR(SUMPRODUCT((Price_Catalogue_Indexation!$O$5:$AS$5=Fichier_de_calcul!R$4)*(Price_Catalogue_Indexation!$O$6:$AS$6=Fichier_de_calcul!$L598)*(Price_Catalogue_Indexation!$O$7:$AS$7=Fichier_de_calcul!$M598)*(Price_Catalogue_Indexation!$A$14:$A$219=Fichier_de_calcul!$O598)*(Price_Catalogue_Indexation!$C$14:$C$219=Fichier_de_calcul!$N598)*(Price_Catalogue_Indexation!$O$14:$AS$219)),0)</f>
        <v>432736.9163</v>
      </c>
      <c r="S598" s="149">
        <f>IFERROR(SUMPRODUCT((Price_Catalogue_Indexation!$O$5:$AS$5=Fichier_de_calcul!S$4)*(Price_Catalogue_Indexation!$O$6:$AS$6=Fichier_de_calcul!$L598)*(Price_Catalogue_Indexation!$O$7:$AS$7=Fichier_de_calcul!$M598)*(Price_Catalogue_Indexation!$A$14:$A$219=Fichier_de_calcul!$O598)*(Price_Catalogue_Indexation!$C$14:$C$219=Fichier_de_calcul!$N598)*(Price_Catalogue_Indexation!$O$14:$AS$219)),0)</f>
        <v>231043.7356</v>
      </c>
      <c r="T598" s="150"/>
      <c r="U598" s="149">
        <f>IF(E598="YES",'Autres_hypothèses'!$E$3,0)</f>
        <v>26225.58067</v>
      </c>
      <c r="V598" s="149">
        <f>IF(J598="YES",'Autres_hypothèses'!$E$4,0)</f>
        <v>75000</v>
      </c>
      <c r="W598" s="149"/>
      <c r="X598" s="151">
        <f>S598*Facture_pour_Orange!$K$142+Fichier_de_calcul!Q598*Facture_pour_Orange!$K$144+Fichier_de_calcul!U598*Facture_pour_Orange!$K$172</f>
        <v>-16269.11268</v>
      </c>
      <c r="Y598" s="152"/>
      <c r="Z598" s="151">
        <f t="shared" si="2"/>
        <v>792304.9158</v>
      </c>
      <c r="AA598" s="149">
        <f t="shared" si="3"/>
        <v>142614.8848</v>
      </c>
      <c r="AB598" s="149">
        <f t="shared" si="4"/>
        <v>934919.8006</v>
      </c>
      <c r="AC598" s="150"/>
      <c r="AD598" s="149"/>
      <c r="AE598" s="154"/>
      <c r="AF598" s="155">
        <v>44408.0</v>
      </c>
      <c r="AG598" s="155">
        <v>44350.0</v>
      </c>
      <c r="AH598" s="162">
        <f t="shared" si="32"/>
        <v>1.933333333</v>
      </c>
      <c r="AI598" s="155">
        <v>44500.0</v>
      </c>
      <c r="AJ598" s="192">
        <v>44487.0</v>
      </c>
      <c r="AK598" s="162">
        <f t="shared" si="43"/>
        <v>0.4333333333</v>
      </c>
      <c r="AL598" s="155">
        <v>44531.0</v>
      </c>
      <c r="AM598" s="162">
        <f t="shared" si="42"/>
        <v>1</v>
      </c>
      <c r="AN598" s="155">
        <v>44561.0</v>
      </c>
      <c r="AO598" s="158"/>
      <c r="AP598" s="158"/>
      <c r="AQ598" s="158"/>
      <c r="AR598" s="152"/>
      <c r="AS598" s="152"/>
      <c r="AT598" s="152"/>
      <c r="AU598" s="152"/>
      <c r="AV598" s="152"/>
      <c r="AW598" s="152"/>
      <c r="AX598" s="152"/>
      <c r="AY598" s="152"/>
      <c r="AZ598" s="152"/>
      <c r="BA598" s="152"/>
      <c r="BB598" s="152"/>
      <c r="BC598" s="152"/>
      <c r="BD598" s="152"/>
      <c r="BE598" s="152"/>
      <c r="BF598" s="152"/>
      <c r="BG598" s="152"/>
      <c r="BH598" s="152"/>
      <c r="BI598" s="152"/>
      <c r="BJ598" s="152"/>
      <c r="BK598" s="152"/>
    </row>
    <row r="599" ht="10.5" customHeight="1">
      <c r="A599" s="144">
        <v>595.0</v>
      </c>
      <c r="B599" s="144" t="s">
        <v>1855</v>
      </c>
      <c r="C599" s="144" t="s">
        <v>1856</v>
      </c>
      <c r="D599" s="159" t="s">
        <v>1857</v>
      </c>
      <c r="E599" s="146" t="s">
        <v>0</v>
      </c>
      <c r="F599" s="147"/>
      <c r="G599" s="149" t="s">
        <v>1742</v>
      </c>
      <c r="H599" s="149" t="s">
        <v>0</v>
      </c>
      <c r="I599" s="149" t="s">
        <v>138</v>
      </c>
      <c r="J599" s="149" t="s">
        <v>0</v>
      </c>
      <c r="K599" s="149" t="s">
        <v>111</v>
      </c>
      <c r="L599" s="149" t="s">
        <v>38</v>
      </c>
      <c r="M599" s="149" t="s">
        <v>42</v>
      </c>
      <c r="N599" s="149">
        <v>2500.0</v>
      </c>
      <c r="O599" s="149" t="s">
        <v>27</v>
      </c>
      <c r="P599" s="150"/>
      <c r="Q599" s="149">
        <f>IFERROR(SUMPRODUCT((Price_Catalogue_Indexation!$O$5:$AS$5=Fichier_de_calcul!Q$4)*(Price_Catalogue_Indexation!$O$6:$AS$6=Fichier_de_calcul!$L599)*(Price_Catalogue_Indexation!$O$7:$AS$7=Fichier_de_calcul!$M599)*(Price_Catalogue_Indexation!$A$14:$A$219=Fichier_de_calcul!$O599)*(Price_Catalogue_Indexation!$C$14:$C$219=Fichier_de_calcul!$N599)*(Price_Catalogue_Indexation!$O$14:$AS$219)),0)</f>
        <v>42928.13608</v>
      </c>
      <c r="R599" s="149">
        <f>IFERROR(SUMPRODUCT((Price_Catalogue_Indexation!$O$5:$AS$5=Fichier_de_calcul!R$4)*(Price_Catalogue_Indexation!$O$6:$AS$6=Fichier_de_calcul!$L599)*(Price_Catalogue_Indexation!$O$7:$AS$7=Fichier_de_calcul!$M599)*(Price_Catalogue_Indexation!$A$14:$A$219=Fichier_de_calcul!$O599)*(Price_Catalogue_Indexation!$C$14:$C$219=Fichier_de_calcul!$N599)*(Price_Catalogue_Indexation!$O$14:$AS$219)),0)</f>
        <v>190894.3326</v>
      </c>
      <c r="S599" s="149">
        <f>IFERROR(SUMPRODUCT((Price_Catalogue_Indexation!$O$5:$AS$5=Fichier_de_calcul!S$4)*(Price_Catalogue_Indexation!$O$6:$AS$6=Fichier_de_calcul!$L599)*(Price_Catalogue_Indexation!$O$7:$AS$7=Fichier_de_calcul!$M599)*(Price_Catalogue_Indexation!$A$14:$A$219=Fichier_de_calcul!$O599)*(Price_Catalogue_Indexation!$C$14:$C$219=Fichier_de_calcul!$N599)*(Price_Catalogue_Indexation!$O$14:$AS$219)),0)</f>
        <v>173836.6191</v>
      </c>
      <c r="T599" s="150"/>
      <c r="U599" s="149">
        <f>IF(E599="YES",'Autres_hypothèses'!$E$3,0)</f>
        <v>26225.58067</v>
      </c>
      <c r="V599" s="149">
        <f>IF(J599="YES",'Autres_hypothèses'!$E$4,0)</f>
        <v>75000</v>
      </c>
      <c r="W599" s="149"/>
      <c r="X599" s="151">
        <f>S599*Facture_pour_Orange!$K$142+Fichier_de_calcul!Q599*Facture_pour_Orange!$K$144+Fichier_de_calcul!U599*Facture_pour_Orange!$K$172</f>
        <v>-15569.10954</v>
      </c>
      <c r="Y599" s="152"/>
      <c r="Z599" s="151">
        <f t="shared" si="2"/>
        <v>493315.5589</v>
      </c>
      <c r="AA599" s="149">
        <f t="shared" si="3"/>
        <v>88796.8006</v>
      </c>
      <c r="AB599" s="149">
        <f t="shared" si="4"/>
        <v>582112.3595</v>
      </c>
      <c r="AC599" s="150"/>
      <c r="AD599" s="149"/>
      <c r="AE599" s="154"/>
      <c r="AF599" s="155">
        <v>44408.0</v>
      </c>
      <c r="AG599" s="155">
        <v>44350.0</v>
      </c>
      <c r="AH599" s="162">
        <f t="shared" si="32"/>
        <v>1.933333333</v>
      </c>
      <c r="AI599" s="155">
        <v>44408.0</v>
      </c>
      <c r="AJ599" s="155">
        <v>44400.0</v>
      </c>
      <c r="AK599" s="162">
        <f t="shared" si="43"/>
        <v>0.2666666667</v>
      </c>
      <c r="AL599" s="155">
        <v>44483.0</v>
      </c>
      <c r="AM599" s="162">
        <f t="shared" si="42"/>
        <v>0.5666666667</v>
      </c>
      <c r="AN599" s="155">
        <v>44500.0</v>
      </c>
      <c r="AO599" s="158"/>
      <c r="AP599" s="158"/>
      <c r="AQ599" s="158"/>
      <c r="AR599" s="152"/>
      <c r="AS599" s="152"/>
      <c r="AT599" s="152"/>
      <c r="AU599" s="152"/>
      <c r="AV599" s="152"/>
      <c r="AW599" s="152"/>
      <c r="AX599" s="152"/>
      <c r="AY599" s="152"/>
      <c r="AZ599" s="152"/>
      <c r="BA599" s="152"/>
      <c r="BB599" s="152"/>
      <c r="BC599" s="152"/>
      <c r="BD599" s="152"/>
      <c r="BE599" s="152"/>
      <c r="BF599" s="152"/>
      <c r="BG599" s="152"/>
      <c r="BH599" s="152"/>
      <c r="BI599" s="152"/>
      <c r="BJ599" s="152"/>
      <c r="BK599" s="152"/>
    </row>
    <row r="600" ht="10.5" customHeight="1">
      <c r="A600" s="144">
        <v>596.0</v>
      </c>
      <c r="B600" s="144" t="s">
        <v>1858</v>
      </c>
      <c r="C600" s="144" t="s">
        <v>1859</v>
      </c>
      <c r="D600" s="159" t="s">
        <v>1860</v>
      </c>
      <c r="E600" s="146" t="s">
        <v>0</v>
      </c>
      <c r="F600" s="147"/>
      <c r="G600" s="149" t="s">
        <v>1742</v>
      </c>
      <c r="H600" s="149" t="s">
        <v>0</v>
      </c>
      <c r="I600" s="149" t="s">
        <v>138</v>
      </c>
      <c r="J600" s="149" t="s">
        <v>0</v>
      </c>
      <c r="K600" s="149" t="s">
        <v>111</v>
      </c>
      <c r="L600" s="149" t="s">
        <v>38</v>
      </c>
      <c r="M600" s="149" t="s">
        <v>42</v>
      </c>
      <c r="N600" s="149">
        <v>2500.0</v>
      </c>
      <c r="O600" s="149" t="s">
        <v>27</v>
      </c>
      <c r="P600" s="150"/>
      <c r="Q600" s="149">
        <f>IFERROR(SUMPRODUCT((Price_Catalogue_Indexation!$O$5:$AS$5=Fichier_de_calcul!Q$4)*(Price_Catalogue_Indexation!$O$6:$AS$6=Fichier_de_calcul!$L600)*(Price_Catalogue_Indexation!$O$7:$AS$7=Fichier_de_calcul!$M600)*(Price_Catalogue_Indexation!$A$14:$A$219=Fichier_de_calcul!$O600)*(Price_Catalogue_Indexation!$C$14:$C$219=Fichier_de_calcul!$N600)*(Price_Catalogue_Indexation!$O$14:$AS$219)),0)</f>
        <v>42928.13608</v>
      </c>
      <c r="R600" s="149">
        <f>IFERROR(SUMPRODUCT((Price_Catalogue_Indexation!$O$5:$AS$5=Fichier_de_calcul!R$4)*(Price_Catalogue_Indexation!$O$6:$AS$6=Fichier_de_calcul!$L600)*(Price_Catalogue_Indexation!$O$7:$AS$7=Fichier_de_calcul!$M600)*(Price_Catalogue_Indexation!$A$14:$A$219=Fichier_de_calcul!$O600)*(Price_Catalogue_Indexation!$C$14:$C$219=Fichier_de_calcul!$N600)*(Price_Catalogue_Indexation!$O$14:$AS$219)),0)</f>
        <v>190894.3326</v>
      </c>
      <c r="S600" s="149">
        <f>IFERROR(SUMPRODUCT((Price_Catalogue_Indexation!$O$5:$AS$5=Fichier_de_calcul!S$4)*(Price_Catalogue_Indexation!$O$6:$AS$6=Fichier_de_calcul!$L600)*(Price_Catalogue_Indexation!$O$7:$AS$7=Fichier_de_calcul!$M600)*(Price_Catalogue_Indexation!$A$14:$A$219=Fichier_de_calcul!$O600)*(Price_Catalogue_Indexation!$C$14:$C$219=Fichier_de_calcul!$N600)*(Price_Catalogue_Indexation!$O$14:$AS$219)),0)</f>
        <v>173836.6191</v>
      </c>
      <c r="T600" s="150"/>
      <c r="U600" s="149">
        <f>IF(E600="YES",'Autres_hypothèses'!$E$3,0)</f>
        <v>26225.58067</v>
      </c>
      <c r="V600" s="149">
        <f>IF(J600="YES",'Autres_hypothèses'!$E$4,0)</f>
        <v>75000</v>
      </c>
      <c r="W600" s="149"/>
      <c r="X600" s="151">
        <f>S600*Facture_pour_Orange!$K$142+Fichier_de_calcul!Q600*Facture_pour_Orange!$K$144+Fichier_de_calcul!U600*Facture_pour_Orange!$K$172</f>
        <v>-15569.10954</v>
      </c>
      <c r="Y600" s="152"/>
      <c r="Z600" s="151">
        <f t="shared" si="2"/>
        <v>493315.5589</v>
      </c>
      <c r="AA600" s="149">
        <f t="shared" si="3"/>
        <v>88796.8006</v>
      </c>
      <c r="AB600" s="149">
        <f t="shared" si="4"/>
        <v>582112.3595</v>
      </c>
      <c r="AC600" s="150"/>
      <c r="AD600" s="149"/>
      <c r="AE600" s="154"/>
      <c r="AF600" s="155">
        <v>44408.0</v>
      </c>
      <c r="AG600" s="155">
        <v>44350.0</v>
      </c>
      <c r="AH600" s="162">
        <f t="shared" si="32"/>
        <v>1.933333333</v>
      </c>
      <c r="AI600" s="155">
        <v>44469.0</v>
      </c>
      <c r="AJ600" s="155">
        <v>44441.0</v>
      </c>
      <c r="AK600" s="162">
        <f t="shared" si="43"/>
        <v>0.9333333333</v>
      </c>
      <c r="AL600" s="155">
        <v>44483.0</v>
      </c>
      <c r="AM600" s="162">
        <f t="shared" si="42"/>
        <v>0.5666666667</v>
      </c>
      <c r="AN600" s="155">
        <v>44500.0</v>
      </c>
      <c r="AO600" s="158"/>
      <c r="AP600" s="158"/>
      <c r="AQ600" s="158"/>
      <c r="AR600" s="152"/>
      <c r="AS600" s="152"/>
      <c r="AT600" s="152"/>
      <c r="AU600" s="152"/>
      <c r="AV600" s="152"/>
      <c r="AW600" s="152"/>
      <c r="AX600" s="152"/>
      <c r="AY600" s="152"/>
      <c r="AZ600" s="152"/>
      <c r="BA600" s="152"/>
      <c r="BB600" s="152"/>
      <c r="BC600" s="152"/>
      <c r="BD600" s="152"/>
      <c r="BE600" s="152"/>
      <c r="BF600" s="152"/>
      <c r="BG600" s="152"/>
      <c r="BH600" s="152"/>
      <c r="BI600" s="152"/>
      <c r="BJ600" s="152"/>
      <c r="BK600" s="152"/>
    </row>
    <row r="601" ht="10.5" customHeight="1">
      <c r="A601" s="144">
        <v>597.0</v>
      </c>
      <c r="B601" s="144" t="s">
        <v>1861</v>
      </c>
      <c r="C601" s="144" t="s">
        <v>1862</v>
      </c>
      <c r="D601" s="159" t="s">
        <v>1863</v>
      </c>
      <c r="E601" s="146" t="s">
        <v>0</v>
      </c>
      <c r="F601" s="147"/>
      <c r="G601" s="149" t="s">
        <v>1742</v>
      </c>
      <c r="H601" s="149" t="s">
        <v>0</v>
      </c>
      <c r="I601" s="149" t="s">
        <v>138</v>
      </c>
      <c r="J601" s="149" t="s">
        <v>0</v>
      </c>
      <c r="K601" s="149" t="s">
        <v>111</v>
      </c>
      <c r="L601" s="149" t="s">
        <v>38</v>
      </c>
      <c r="M601" s="149" t="s">
        <v>42</v>
      </c>
      <c r="N601" s="149">
        <v>6000.0</v>
      </c>
      <c r="O601" s="149" t="s">
        <v>27</v>
      </c>
      <c r="P601" s="150"/>
      <c r="Q601" s="149">
        <f>IFERROR(SUMPRODUCT((Price_Catalogue_Indexation!$O$5:$AS$5=Fichier_de_calcul!Q$4)*(Price_Catalogue_Indexation!$O$6:$AS$6=Fichier_de_calcul!$L601)*(Price_Catalogue_Indexation!$O$7:$AS$7=Fichier_de_calcul!$M601)*(Price_Catalogue_Indexation!$A$14:$A$219=Fichier_de_calcul!$O601)*(Price_Catalogue_Indexation!$C$14:$C$219=Fichier_de_calcul!$N601)*(Price_Catalogue_Indexation!$O$14:$AS$219)),0)</f>
        <v>43567.79597</v>
      </c>
      <c r="R601" s="149">
        <f>IFERROR(SUMPRODUCT((Price_Catalogue_Indexation!$O$5:$AS$5=Fichier_de_calcul!R$4)*(Price_Catalogue_Indexation!$O$6:$AS$6=Fichier_de_calcul!$L601)*(Price_Catalogue_Indexation!$O$7:$AS$7=Fichier_de_calcul!$M601)*(Price_Catalogue_Indexation!$A$14:$A$219=Fichier_de_calcul!$O601)*(Price_Catalogue_Indexation!$C$14:$C$219=Fichier_de_calcul!$N601)*(Price_Catalogue_Indexation!$O$14:$AS$219)),0)</f>
        <v>432736.9163</v>
      </c>
      <c r="S601" s="149">
        <f>IFERROR(SUMPRODUCT((Price_Catalogue_Indexation!$O$5:$AS$5=Fichier_de_calcul!S$4)*(Price_Catalogue_Indexation!$O$6:$AS$6=Fichier_de_calcul!$L601)*(Price_Catalogue_Indexation!$O$7:$AS$7=Fichier_de_calcul!$M601)*(Price_Catalogue_Indexation!$A$14:$A$219=Fichier_de_calcul!$O601)*(Price_Catalogue_Indexation!$C$14:$C$219=Fichier_de_calcul!$N601)*(Price_Catalogue_Indexation!$O$14:$AS$219)),0)</f>
        <v>231043.7356</v>
      </c>
      <c r="T601" s="150"/>
      <c r="U601" s="149">
        <f>IF(E601="YES",'Autres_hypothèses'!$E$3,0)</f>
        <v>26225.58067</v>
      </c>
      <c r="V601" s="149">
        <f>IF(J601="YES",'Autres_hypothèses'!$E$4,0)</f>
        <v>75000</v>
      </c>
      <c r="W601" s="149"/>
      <c r="X601" s="151">
        <f>S601*Facture_pour_Orange!$K$142+Fichier_de_calcul!Q601*Facture_pour_Orange!$K$144+Fichier_de_calcul!U601*Facture_pour_Orange!$K$172</f>
        <v>-16269.11268</v>
      </c>
      <c r="Y601" s="152"/>
      <c r="Z601" s="151">
        <f t="shared" si="2"/>
        <v>792304.9158</v>
      </c>
      <c r="AA601" s="149">
        <f t="shared" si="3"/>
        <v>142614.8848</v>
      </c>
      <c r="AB601" s="149">
        <f t="shared" si="4"/>
        <v>934919.8006</v>
      </c>
      <c r="AC601" s="150"/>
      <c r="AD601" s="149"/>
      <c r="AE601" s="154"/>
      <c r="AF601" s="155">
        <v>44408.0</v>
      </c>
      <c r="AG601" s="155">
        <v>44350.0</v>
      </c>
      <c r="AH601" s="162">
        <f t="shared" si="32"/>
        <v>1.933333333</v>
      </c>
      <c r="AI601" s="155">
        <v>44500.0</v>
      </c>
      <c r="AJ601" s="155">
        <v>44477.0</v>
      </c>
      <c r="AK601" s="162"/>
      <c r="AL601" s="192">
        <v>44509.0</v>
      </c>
      <c r="AM601" s="162">
        <f t="shared" si="42"/>
        <v>0.7</v>
      </c>
      <c r="AN601" s="155">
        <v>44530.0</v>
      </c>
      <c r="AO601" s="158"/>
      <c r="AP601" s="158"/>
      <c r="AQ601" s="158"/>
      <c r="AR601" s="152"/>
      <c r="AS601" s="152"/>
      <c r="AT601" s="152"/>
      <c r="AU601" s="152"/>
      <c r="AV601" s="152"/>
      <c r="AW601" s="152"/>
      <c r="AX601" s="152"/>
      <c r="AY601" s="152"/>
      <c r="AZ601" s="152"/>
      <c r="BA601" s="152"/>
      <c r="BB601" s="152"/>
      <c r="BC601" s="152"/>
      <c r="BD601" s="152"/>
      <c r="BE601" s="152"/>
      <c r="BF601" s="152"/>
      <c r="BG601" s="152"/>
      <c r="BH601" s="152"/>
      <c r="BI601" s="152"/>
      <c r="BJ601" s="152"/>
      <c r="BK601" s="152"/>
    </row>
    <row r="602" ht="10.5" customHeight="1">
      <c r="A602" s="144">
        <v>598.0</v>
      </c>
      <c r="B602" s="161" t="s">
        <v>1864</v>
      </c>
      <c r="C602" s="144" t="s">
        <v>1865</v>
      </c>
      <c r="D602" s="159" t="s">
        <v>1866</v>
      </c>
      <c r="E602" s="146" t="s">
        <v>0</v>
      </c>
      <c r="F602" s="147"/>
      <c r="G602" s="149" t="s">
        <v>1742</v>
      </c>
      <c r="H602" s="149" t="s">
        <v>0</v>
      </c>
      <c r="I602" s="149" t="s">
        <v>138</v>
      </c>
      <c r="J602" s="149" t="s">
        <v>0</v>
      </c>
      <c r="K602" s="149" t="s">
        <v>111</v>
      </c>
      <c r="L602" s="149" t="s">
        <v>38</v>
      </c>
      <c r="M602" s="149" t="s">
        <v>42</v>
      </c>
      <c r="N602" s="149">
        <v>6000.0</v>
      </c>
      <c r="O602" s="149" t="s">
        <v>27</v>
      </c>
      <c r="P602" s="150"/>
      <c r="Q602" s="149">
        <f>IFERROR(SUMPRODUCT((Price_Catalogue_Indexation!$O$5:$AS$5=Fichier_de_calcul!Q$4)*(Price_Catalogue_Indexation!$O$6:$AS$6=Fichier_de_calcul!$L602)*(Price_Catalogue_Indexation!$O$7:$AS$7=Fichier_de_calcul!$M602)*(Price_Catalogue_Indexation!$A$14:$A$219=Fichier_de_calcul!$O602)*(Price_Catalogue_Indexation!$C$14:$C$219=Fichier_de_calcul!$N602)*(Price_Catalogue_Indexation!$O$14:$AS$219)),0)</f>
        <v>43567.79597</v>
      </c>
      <c r="R602" s="149">
        <v>0.0</v>
      </c>
      <c r="S602" s="149">
        <f>IFERROR(SUMPRODUCT((Price_Catalogue_Indexation!$O$5:$AS$5=Fichier_de_calcul!S$4)*(Price_Catalogue_Indexation!$O$6:$AS$6=Fichier_de_calcul!$L602)*(Price_Catalogue_Indexation!$O$7:$AS$7=Fichier_de_calcul!$M602)*(Price_Catalogue_Indexation!$A$14:$A$219=Fichier_de_calcul!$O602)*(Price_Catalogue_Indexation!$C$14:$C$219=Fichier_de_calcul!$N602)*(Price_Catalogue_Indexation!$O$14:$AS$219)),0)</f>
        <v>231043.7356</v>
      </c>
      <c r="T602" s="150"/>
      <c r="U602" s="149">
        <f>IF(E602="YES",'Autres_hypothèses'!$E$3,0)</f>
        <v>26225.58067</v>
      </c>
      <c r="V602" s="149">
        <f>IF(J602="YES",'Autres_hypothèses'!$E$4,0)</f>
        <v>75000</v>
      </c>
      <c r="W602" s="149"/>
      <c r="X602" s="151">
        <f>S602*Facture_pour_Orange!$K$142+Fichier_de_calcul!Q602*Facture_pour_Orange!$K$144+Fichier_de_calcul!U602*Facture_pour_Orange!$K$172</f>
        <v>-16269.11268</v>
      </c>
      <c r="Y602" s="152"/>
      <c r="Z602" s="151">
        <f t="shared" si="2"/>
        <v>359567.9995</v>
      </c>
      <c r="AA602" s="149">
        <f t="shared" si="3"/>
        <v>64722.23991</v>
      </c>
      <c r="AB602" s="149">
        <f t="shared" si="4"/>
        <v>424290.2394</v>
      </c>
      <c r="AC602" s="150"/>
      <c r="AD602" s="190"/>
      <c r="AE602" s="154"/>
      <c r="AF602" s="155">
        <v>44408.0</v>
      </c>
      <c r="AG602" s="155">
        <v>44350.0</v>
      </c>
      <c r="AH602" s="162">
        <f t="shared" si="32"/>
        <v>1.933333333</v>
      </c>
      <c r="AI602" s="195">
        <v>44620.0</v>
      </c>
      <c r="AJ602" s="195">
        <v>44607.0</v>
      </c>
      <c r="AK602" s="169">
        <f t="shared" ref="AK602:AK603" si="44">(AI602-AJ602)/30</f>
        <v>0.4333333333</v>
      </c>
      <c r="AL602" s="155">
        <v>44643.0</v>
      </c>
      <c r="AM602" s="162">
        <f t="shared" si="42"/>
        <v>1.266666667</v>
      </c>
      <c r="AN602" s="155">
        <v>44681.0</v>
      </c>
      <c r="AO602" s="158"/>
      <c r="AP602" s="158"/>
      <c r="AQ602" s="158"/>
      <c r="AR602" s="152"/>
      <c r="AS602" s="152"/>
      <c r="AT602" s="152"/>
      <c r="AU602" s="152"/>
      <c r="AV602" s="152"/>
      <c r="AW602" s="152"/>
      <c r="AX602" s="152"/>
      <c r="AY602" s="152"/>
      <c r="AZ602" s="152"/>
      <c r="BA602" s="152"/>
      <c r="BB602" s="152"/>
      <c r="BC602" s="152"/>
      <c r="BD602" s="152"/>
      <c r="BE602" s="152"/>
      <c r="BF602" s="152"/>
      <c r="BG602" s="152"/>
      <c r="BH602" s="152"/>
      <c r="BI602" s="152"/>
      <c r="BJ602" s="152"/>
      <c r="BK602" s="152"/>
    </row>
    <row r="603" ht="10.5" customHeight="1">
      <c r="A603" s="144">
        <v>599.0</v>
      </c>
      <c r="B603" s="161" t="s">
        <v>1867</v>
      </c>
      <c r="C603" s="144" t="s">
        <v>1868</v>
      </c>
      <c r="D603" s="159" t="s">
        <v>1869</v>
      </c>
      <c r="E603" s="146" t="s">
        <v>0</v>
      </c>
      <c r="F603" s="147"/>
      <c r="G603" s="149" t="s">
        <v>1742</v>
      </c>
      <c r="H603" s="149" t="s">
        <v>0</v>
      </c>
      <c r="I603" s="149" t="s">
        <v>138</v>
      </c>
      <c r="J603" s="149" t="s">
        <v>0</v>
      </c>
      <c r="K603" s="149" t="s">
        <v>111</v>
      </c>
      <c r="L603" s="149" t="s">
        <v>38</v>
      </c>
      <c r="M603" s="149" t="s">
        <v>42</v>
      </c>
      <c r="N603" s="149">
        <v>6000.0</v>
      </c>
      <c r="O603" s="149" t="s">
        <v>27</v>
      </c>
      <c r="P603" s="150"/>
      <c r="Q603" s="149">
        <f>IFERROR(SUMPRODUCT((Price_Catalogue_Indexation!$O$5:$AS$5=Fichier_de_calcul!Q$4)*(Price_Catalogue_Indexation!$O$6:$AS$6=Fichier_de_calcul!$L603)*(Price_Catalogue_Indexation!$O$7:$AS$7=Fichier_de_calcul!$M603)*(Price_Catalogue_Indexation!$A$14:$A$219=Fichier_de_calcul!$O603)*(Price_Catalogue_Indexation!$C$14:$C$219=Fichier_de_calcul!$N603)*(Price_Catalogue_Indexation!$O$14:$AS$219)),0)</f>
        <v>43567.79597</v>
      </c>
      <c r="R603" s="149">
        <f>IFERROR(SUMPRODUCT((Price_Catalogue_Indexation!$O$5:$AS$5=Fichier_de_calcul!R$4)*(Price_Catalogue_Indexation!$O$6:$AS$6=Fichier_de_calcul!$L603)*(Price_Catalogue_Indexation!$O$7:$AS$7=Fichier_de_calcul!$M603)*(Price_Catalogue_Indexation!$A$14:$A$219=Fichier_de_calcul!$O603)*(Price_Catalogue_Indexation!$C$14:$C$219=Fichier_de_calcul!$N603)*(Price_Catalogue_Indexation!$O$14:$AS$219)),0)</f>
        <v>432736.9163</v>
      </c>
      <c r="S603" s="149">
        <f>IFERROR(SUMPRODUCT((Price_Catalogue_Indexation!$O$5:$AS$5=Fichier_de_calcul!S$4)*(Price_Catalogue_Indexation!$O$6:$AS$6=Fichier_de_calcul!$L603)*(Price_Catalogue_Indexation!$O$7:$AS$7=Fichier_de_calcul!$M603)*(Price_Catalogue_Indexation!$A$14:$A$219=Fichier_de_calcul!$O603)*(Price_Catalogue_Indexation!$C$14:$C$219=Fichier_de_calcul!$N603)*(Price_Catalogue_Indexation!$O$14:$AS$219)),0)</f>
        <v>231043.7356</v>
      </c>
      <c r="T603" s="150"/>
      <c r="U603" s="149">
        <f>IF(E603="YES",'Autres_hypothèses'!$E$3,0)</f>
        <v>26225.58067</v>
      </c>
      <c r="V603" s="149">
        <f>IF(J603="YES",'Autres_hypothèses'!$E$4,0)</f>
        <v>75000</v>
      </c>
      <c r="W603" s="149"/>
      <c r="X603" s="151">
        <f>S603*Facture_pour_Orange!$K$142+Fichier_de_calcul!Q603*Facture_pour_Orange!$K$144+Fichier_de_calcul!U603*Facture_pour_Orange!$K$172</f>
        <v>-16269.11268</v>
      </c>
      <c r="Y603" s="152"/>
      <c r="Z603" s="151">
        <f t="shared" si="2"/>
        <v>792304.9158</v>
      </c>
      <c r="AA603" s="149">
        <f t="shared" si="3"/>
        <v>142614.8848</v>
      </c>
      <c r="AB603" s="149">
        <f t="shared" si="4"/>
        <v>934919.8006</v>
      </c>
      <c r="AC603" s="150"/>
      <c r="AD603" s="190"/>
      <c r="AE603" s="154"/>
      <c r="AF603" s="155">
        <v>44408.0</v>
      </c>
      <c r="AG603" s="155">
        <v>44350.0</v>
      </c>
      <c r="AH603" s="162">
        <f t="shared" si="32"/>
        <v>1.933333333</v>
      </c>
      <c r="AI603" s="155">
        <v>44439.0</v>
      </c>
      <c r="AJ603" s="155">
        <v>44419.0</v>
      </c>
      <c r="AK603" s="162">
        <f t="shared" si="44"/>
        <v>0.6666666667</v>
      </c>
      <c r="AL603" s="155">
        <v>44592.0</v>
      </c>
      <c r="AM603" s="196">
        <f t="shared" si="42"/>
        <v>0</v>
      </c>
      <c r="AN603" s="155">
        <v>44592.0</v>
      </c>
      <c r="AO603" s="158"/>
      <c r="AP603" s="158"/>
      <c r="AQ603" s="158"/>
      <c r="AR603" s="152"/>
      <c r="AS603" s="152"/>
      <c r="AT603" s="152"/>
      <c r="AU603" s="152"/>
      <c r="AV603" s="152"/>
      <c r="AW603" s="152"/>
      <c r="AX603" s="152"/>
      <c r="AY603" s="152"/>
      <c r="AZ603" s="152"/>
      <c r="BA603" s="152"/>
      <c r="BB603" s="152"/>
      <c r="BC603" s="152"/>
      <c r="BD603" s="152"/>
      <c r="BE603" s="152"/>
      <c r="BF603" s="152"/>
      <c r="BG603" s="152"/>
      <c r="BH603" s="152"/>
      <c r="BI603" s="152"/>
      <c r="BJ603" s="152"/>
      <c r="BK603" s="152"/>
    </row>
    <row r="604" ht="10.5" customHeight="1">
      <c r="A604" s="144">
        <v>600.0</v>
      </c>
      <c r="B604" s="144" t="s">
        <v>1870</v>
      </c>
      <c r="C604" s="144" t="s">
        <v>1871</v>
      </c>
      <c r="D604" s="159" t="s">
        <v>1872</v>
      </c>
      <c r="E604" s="146" t="s">
        <v>0</v>
      </c>
      <c r="F604" s="147"/>
      <c r="G604" s="149" t="s">
        <v>1742</v>
      </c>
      <c r="H604" s="149" t="s">
        <v>0</v>
      </c>
      <c r="I604" s="149" t="s">
        <v>138</v>
      </c>
      <c r="J604" s="149" t="s">
        <v>0</v>
      </c>
      <c r="K604" s="149" t="s">
        <v>111</v>
      </c>
      <c r="L604" s="149" t="s">
        <v>38</v>
      </c>
      <c r="M604" s="149" t="s">
        <v>42</v>
      </c>
      <c r="N604" s="149">
        <v>6000.0</v>
      </c>
      <c r="O604" s="149" t="s">
        <v>27</v>
      </c>
      <c r="P604" s="150"/>
      <c r="Q604" s="149">
        <f>IFERROR(SUMPRODUCT((Price_Catalogue_Indexation!$O$5:$AS$5=Fichier_de_calcul!Q$4)*(Price_Catalogue_Indexation!$O$6:$AS$6=Fichier_de_calcul!$L604)*(Price_Catalogue_Indexation!$O$7:$AS$7=Fichier_de_calcul!$M604)*(Price_Catalogue_Indexation!$A$14:$A$219=Fichier_de_calcul!$O604)*(Price_Catalogue_Indexation!$C$14:$C$219=Fichier_de_calcul!$N604)*(Price_Catalogue_Indexation!$O$14:$AS$219)),0)</f>
        <v>43567.79597</v>
      </c>
      <c r="R604" s="149">
        <f>IFERROR(SUMPRODUCT((Price_Catalogue_Indexation!$O$5:$AS$5=Fichier_de_calcul!R$4)*(Price_Catalogue_Indexation!$O$6:$AS$6=Fichier_de_calcul!$L604)*(Price_Catalogue_Indexation!$O$7:$AS$7=Fichier_de_calcul!$M604)*(Price_Catalogue_Indexation!$A$14:$A$219=Fichier_de_calcul!$O604)*(Price_Catalogue_Indexation!$C$14:$C$219=Fichier_de_calcul!$N604)*(Price_Catalogue_Indexation!$O$14:$AS$219)),0)</f>
        <v>432736.9163</v>
      </c>
      <c r="S604" s="149">
        <f>IFERROR(SUMPRODUCT((Price_Catalogue_Indexation!$O$5:$AS$5=Fichier_de_calcul!S$4)*(Price_Catalogue_Indexation!$O$6:$AS$6=Fichier_de_calcul!$L604)*(Price_Catalogue_Indexation!$O$7:$AS$7=Fichier_de_calcul!$M604)*(Price_Catalogue_Indexation!$A$14:$A$219=Fichier_de_calcul!$O604)*(Price_Catalogue_Indexation!$C$14:$C$219=Fichier_de_calcul!$N604)*(Price_Catalogue_Indexation!$O$14:$AS$219)),0)</f>
        <v>231043.7356</v>
      </c>
      <c r="T604" s="150"/>
      <c r="U604" s="149">
        <f>IF(E604="YES",'Autres_hypothèses'!$E$3,0)</f>
        <v>26225.58067</v>
      </c>
      <c r="V604" s="149">
        <f>IF(J604="YES",'Autres_hypothèses'!$E$4,0)</f>
        <v>75000</v>
      </c>
      <c r="W604" s="149"/>
      <c r="X604" s="151">
        <f>S604*Facture_pour_Orange!$K$142+Fichier_de_calcul!Q604*Facture_pour_Orange!$K$144+Fichier_de_calcul!U604*Facture_pour_Orange!$K$172</f>
        <v>-16269.11268</v>
      </c>
      <c r="Y604" s="152"/>
      <c r="Z604" s="151">
        <f t="shared" si="2"/>
        <v>792304.9158</v>
      </c>
      <c r="AA604" s="149">
        <f t="shared" si="3"/>
        <v>142614.8848</v>
      </c>
      <c r="AB604" s="149">
        <f t="shared" si="4"/>
        <v>934919.8006</v>
      </c>
      <c r="AC604" s="150"/>
      <c r="AD604" s="149"/>
      <c r="AE604" s="154"/>
      <c r="AF604" s="155">
        <v>44408.0</v>
      </c>
      <c r="AG604" s="155">
        <v>44350.0</v>
      </c>
      <c r="AH604" s="162">
        <f t="shared" si="32"/>
        <v>1.933333333</v>
      </c>
      <c r="AI604" s="155">
        <v>44500.0</v>
      </c>
      <c r="AJ604" s="192">
        <v>44484.0</v>
      </c>
      <c r="AK604" s="162"/>
      <c r="AL604" s="155">
        <v>44554.0</v>
      </c>
      <c r="AM604" s="196">
        <f t="shared" si="42"/>
        <v>0.2333333333</v>
      </c>
      <c r="AN604" s="197">
        <v>44561.0</v>
      </c>
      <c r="AO604" s="158"/>
      <c r="AP604" s="158"/>
      <c r="AQ604" s="158"/>
      <c r="AR604" s="152"/>
      <c r="AS604" s="152"/>
      <c r="AT604" s="152"/>
      <c r="AU604" s="152"/>
      <c r="AV604" s="152"/>
      <c r="AW604" s="152"/>
      <c r="AX604" s="152"/>
      <c r="AY604" s="152"/>
      <c r="AZ604" s="152"/>
      <c r="BA604" s="152"/>
      <c r="BB604" s="152"/>
      <c r="BC604" s="152"/>
      <c r="BD604" s="152"/>
      <c r="BE604" s="152"/>
      <c r="BF604" s="152"/>
      <c r="BG604" s="152"/>
      <c r="BH604" s="152"/>
      <c r="BI604" s="152"/>
      <c r="BJ604" s="152"/>
      <c r="BK604" s="152"/>
    </row>
    <row r="605" ht="10.5" customHeight="1">
      <c r="A605" s="144">
        <v>601.0</v>
      </c>
      <c r="B605" s="144" t="s">
        <v>1873</v>
      </c>
      <c r="C605" s="144" t="s">
        <v>1874</v>
      </c>
      <c r="D605" s="159" t="s">
        <v>1875</v>
      </c>
      <c r="E605" s="146" t="s">
        <v>0</v>
      </c>
      <c r="F605" s="147"/>
      <c r="G605" s="149" t="s">
        <v>1742</v>
      </c>
      <c r="H605" s="149" t="s">
        <v>0</v>
      </c>
      <c r="I605" s="149" t="s">
        <v>138</v>
      </c>
      <c r="J605" s="149" t="s">
        <v>0</v>
      </c>
      <c r="K605" s="149" t="s">
        <v>111</v>
      </c>
      <c r="L605" s="149" t="s">
        <v>38</v>
      </c>
      <c r="M605" s="149" t="s">
        <v>42</v>
      </c>
      <c r="N605" s="149">
        <v>6000.0</v>
      </c>
      <c r="O605" s="149" t="s">
        <v>27</v>
      </c>
      <c r="P605" s="150"/>
      <c r="Q605" s="149">
        <f>IFERROR(SUMPRODUCT((Price_Catalogue_Indexation!$O$5:$AS$5=Fichier_de_calcul!Q$4)*(Price_Catalogue_Indexation!$O$6:$AS$6=Fichier_de_calcul!$L605)*(Price_Catalogue_Indexation!$O$7:$AS$7=Fichier_de_calcul!$M605)*(Price_Catalogue_Indexation!$A$14:$A$219=Fichier_de_calcul!$O605)*(Price_Catalogue_Indexation!$C$14:$C$219=Fichier_de_calcul!$N605)*(Price_Catalogue_Indexation!$O$14:$AS$219)),0)</f>
        <v>43567.79597</v>
      </c>
      <c r="R605" s="149">
        <f>IFERROR(SUMPRODUCT((Price_Catalogue_Indexation!$O$5:$AS$5=Fichier_de_calcul!R$4)*(Price_Catalogue_Indexation!$O$6:$AS$6=Fichier_de_calcul!$L605)*(Price_Catalogue_Indexation!$O$7:$AS$7=Fichier_de_calcul!$M605)*(Price_Catalogue_Indexation!$A$14:$A$219=Fichier_de_calcul!$O605)*(Price_Catalogue_Indexation!$C$14:$C$219=Fichier_de_calcul!$N605)*(Price_Catalogue_Indexation!$O$14:$AS$219)),0)</f>
        <v>432736.9163</v>
      </c>
      <c r="S605" s="149">
        <f>IFERROR(SUMPRODUCT((Price_Catalogue_Indexation!$O$5:$AS$5=Fichier_de_calcul!S$4)*(Price_Catalogue_Indexation!$O$6:$AS$6=Fichier_de_calcul!$L605)*(Price_Catalogue_Indexation!$O$7:$AS$7=Fichier_de_calcul!$M605)*(Price_Catalogue_Indexation!$A$14:$A$219=Fichier_de_calcul!$O605)*(Price_Catalogue_Indexation!$C$14:$C$219=Fichier_de_calcul!$N605)*(Price_Catalogue_Indexation!$O$14:$AS$219)),0)</f>
        <v>231043.7356</v>
      </c>
      <c r="T605" s="150"/>
      <c r="U605" s="149">
        <f>IF(E605="YES",'Autres_hypothèses'!$E$3,0)</f>
        <v>26225.58067</v>
      </c>
      <c r="V605" s="149">
        <f>IF(J605="YES",'Autres_hypothèses'!$E$4,0)</f>
        <v>75000</v>
      </c>
      <c r="W605" s="149"/>
      <c r="X605" s="151">
        <f>S605*Facture_pour_Orange!$K$142+Fichier_de_calcul!Q605*Facture_pour_Orange!$K$144+Fichier_de_calcul!U605*Facture_pour_Orange!$K$172</f>
        <v>-16269.11268</v>
      </c>
      <c r="Y605" s="152"/>
      <c r="Z605" s="151">
        <f t="shared" si="2"/>
        <v>792304.9158</v>
      </c>
      <c r="AA605" s="149">
        <f t="shared" si="3"/>
        <v>142614.8848</v>
      </c>
      <c r="AB605" s="149">
        <f t="shared" si="4"/>
        <v>934919.8006</v>
      </c>
      <c r="AC605" s="150"/>
      <c r="AD605" s="149"/>
      <c r="AE605" s="154"/>
      <c r="AF605" s="155">
        <v>44408.0</v>
      </c>
      <c r="AG605" s="155">
        <v>44350.0</v>
      </c>
      <c r="AH605" s="162">
        <f t="shared" si="32"/>
        <v>1.933333333</v>
      </c>
      <c r="AI605" s="155">
        <v>44500.0</v>
      </c>
      <c r="AJ605" s="155">
        <v>44481.0</v>
      </c>
      <c r="AK605" s="162"/>
      <c r="AL605" s="155">
        <v>44554.0</v>
      </c>
      <c r="AM605" s="196">
        <f t="shared" si="42"/>
        <v>0.2333333333</v>
      </c>
      <c r="AN605" s="197">
        <v>44561.0</v>
      </c>
      <c r="AO605" s="158"/>
      <c r="AP605" s="158"/>
      <c r="AQ605" s="158"/>
      <c r="AR605" s="152"/>
      <c r="AS605" s="152"/>
      <c r="AT605" s="152"/>
      <c r="AU605" s="152"/>
      <c r="AV605" s="152"/>
      <c r="AW605" s="152"/>
      <c r="AX605" s="152"/>
      <c r="AY605" s="152"/>
      <c r="AZ605" s="152"/>
      <c r="BA605" s="152"/>
      <c r="BB605" s="152"/>
      <c r="BC605" s="152"/>
      <c r="BD605" s="152"/>
      <c r="BE605" s="152"/>
      <c r="BF605" s="152"/>
      <c r="BG605" s="152"/>
      <c r="BH605" s="152"/>
      <c r="BI605" s="152"/>
      <c r="BJ605" s="152"/>
      <c r="BK605" s="152"/>
    </row>
    <row r="606" ht="10.5" customHeight="1">
      <c r="A606" s="144">
        <v>602.0</v>
      </c>
      <c r="B606" s="161" t="s">
        <v>1876</v>
      </c>
      <c r="C606" s="144" t="s">
        <v>1877</v>
      </c>
      <c r="D606" s="163" t="s">
        <v>1878</v>
      </c>
      <c r="E606" s="146" t="s">
        <v>0</v>
      </c>
      <c r="F606" s="147"/>
      <c r="G606" s="149" t="s">
        <v>1742</v>
      </c>
      <c r="H606" s="149" t="s">
        <v>0</v>
      </c>
      <c r="I606" s="149" t="s">
        <v>138</v>
      </c>
      <c r="J606" s="149" t="s">
        <v>0</v>
      </c>
      <c r="K606" s="149" t="s">
        <v>111</v>
      </c>
      <c r="L606" s="149" t="s">
        <v>38</v>
      </c>
      <c r="M606" s="149" t="s">
        <v>42</v>
      </c>
      <c r="N606" s="149">
        <v>6000.0</v>
      </c>
      <c r="O606" s="149" t="s">
        <v>27</v>
      </c>
      <c r="P606" s="150"/>
      <c r="Q606" s="149"/>
      <c r="R606" s="149"/>
      <c r="S606" s="149">
        <f>IFERROR(SUMPRODUCT((Price_Catalogue_Indexation!$O$5:$AS$5=Fichier_de_calcul!S$4)*(Price_Catalogue_Indexation!$O$6:$AS$6=Fichier_de_calcul!$L606)*(Price_Catalogue_Indexation!$O$7:$AS$7=Fichier_de_calcul!$M606)*(Price_Catalogue_Indexation!$A$14:$A$219=Fichier_de_calcul!$O606)*(Price_Catalogue_Indexation!$C$14:$C$219=Fichier_de_calcul!$N606)*(Price_Catalogue_Indexation!$O$14:$AS$219)),0)</f>
        <v>231043.7356</v>
      </c>
      <c r="T606" s="150"/>
      <c r="U606" s="149">
        <f>IF(E606="YES",'Autres_hypothèses'!$E$3,0)</f>
        <v>26225.58067</v>
      </c>
      <c r="V606" s="149">
        <f>IF(J606="YES",'Autres_hypothèses'!$E$4,0)</f>
        <v>75000</v>
      </c>
      <c r="W606" s="149"/>
      <c r="X606" s="151">
        <f>S606*Facture_pour_Orange!$K$142+Fichier_de_calcul!Q606*Facture_pour_Orange!$K$144+Fichier_de_calcul!U606*Facture_pour_Orange!$K$172</f>
        <v>-7555.55349</v>
      </c>
      <c r="Y606" s="152"/>
      <c r="Z606" s="151">
        <f t="shared" si="2"/>
        <v>324713.7627</v>
      </c>
      <c r="AA606" s="149">
        <f t="shared" si="3"/>
        <v>58448.47729</v>
      </c>
      <c r="AB606" s="149">
        <f t="shared" si="4"/>
        <v>383162.24</v>
      </c>
      <c r="AC606" s="150"/>
      <c r="AD606" s="190"/>
      <c r="AE606" s="154"/>
      <c r="AF606" s="155">
        <v>44408.0</v>
      </c>
      <c r="AG606" s="155">
        <v>44350.0</v>
      </c>
      <c r="AH606" s="162">
        <f t="shared" si="32"/>
        <v>1.933333333</v>
      </c>
      <c r="AI606" s="198">
        <v>44865.0</v>
      </c>
      <c r="AJ606" s="155">
        <v>44840.0</v>
      </c>
      <c r="AK606" s="169">
        <f>(AI606-AJ606)/30</f>
        <v>0.8333333333</v>
      </c>
      <c r="AL606" s="155"/>
      <c r="AM606" s="162"/>
      <c r="AN606" s="155"/>
      <c r="AO606" s="158"/>
      <c r="AP606" s="158"/>
      <c r="AQ606" s="158"/>
      <c r="AR606" s="152"/>
      <c r="AS606" s="152"/>
      <c r="AT606" s="152"/>
      <c r="AU606" s="152"/>
      <c r="AV606" s="152"/>
      <c r="AW606" s="152"/>
      <c r="AX606" s="152"/>
      <c r="AY606" s="152"/>
      <c r="AZ606" s="152"/>
      <c r="BA606" s="152"/>
      <c r="BB606" s="152"/>
      <c r="BC606" s="152"/>
      <c r="BD606" s="152"/>
      <c r="BE606" s="152"/>
      <c r="BF606" s="152"/>
      <c r="BG606" s="152"/>
      <c r="BH606" s="152"/>
      <c r="BI606" s="152"/>
      <c r="BJ606" s="152"/>
      <c r="BK606" s="152"/>
    </row>
    <row r="607" ht="10.5" customHeight="1">
      <c r="A607" s="144">
        <v>603.0</v>
      </c>
      <c r="B607" s="144" t="s">
        <v>1879</v>
      </c>
      <c r="C607" s="144" t="s">
        <v>1880</v>
      </c>
      <c r="D607" s="159" t="s">
        <v>1881</v>
      </c>
      <c r="E607" s="161" t="s">
        <v>0</v>
      </c>
      <c r="F607" s="161"/>
      <c r="G607" s="161" t="s">
        <v>1742</v>
      </c>
      <c r="H607" s="161" t="s">
        <v>0</v>
      </c>
      <c r="I607" s="161" t="s">
        <v>138</v>
      </c>
      <c r="J607" s="161" t="s">
        <v>0</v>
      </c>
      <c r="K607" s="161" t="s">
        <v>111</v>
      </c>
      <c r="L607" s="161" t="s">
        <v>38</v>
      </c>
      <c r="M607" s="161" t="s">
        <v>42</v>
      </c>
      <c r="N607" s="161">
        <v>6000.0</v>
      </c>
      <c r="O607" s="149" t="s">
        <v>27</v>
      </c>
      <c r="P607" s="150"/>
      <c r="Q607" s="149">
        <f>IFERROR(SUMPRODUCT((Price_Catalogue_Indexation!$O$5:$AS$5=Fichier_de_calcul!Q$4)*(Price_Catalogue_Indexation!$O$6:$AS$6=Fichier_de_calcul!$L607)*(Price_Catalogue_Indexation!$O$7:$AS$7=Fichier_de_calcul!$M607)*(Price_Catalogue_Indexation!$A$14:$A$219=Fichier_de_calcul!$O607)*(Price_Catalogue_Indexation!$C$14:$C$219=Fichier_de_calcul!$N607)*(Price_Catalogue_Indexation!$O$14:$AS$219)),0)</f>
        <v>43567.79597</v>
      </c>
      <c r="R607" s="149">
        <f>IFERROR(SUMPRODUCT((Price_Catalogue_Indexation!$O$5:$AS$5=Fichier_de_calcul!R$4)*(Price_Catalogue_Indexation!$O$6:$AS$6=Fichier_de_calcul!$L607)*(Price_Catalogue_Indexation!$O$7:$AS$7=Fichier_de_calcul!$M607)*(Price_Catalogue_Indexation!$A$14:$A$219=Fichier_de_calcul!$O607)*(Price_Catalogue_Indexation!$C$14:$C$219=Fichier_de_calcul!$N607)*(Price_Catalogue_Indexation!$O$14:$AS$219)),0)</f>
        <v>432736.9163</v>
      </c>
      <c r="S607" s="149">
        <f>IFERROR(SUMPRODUCT((Price_Catalogue_Indexation!$O$5:$AS$5=Fichier_de_calcul!S$4)*(Price_Catalogue_Indexation!$O$6:$AS$6=Fichier_de_calcul!$L607)*(Price_Catalogue_Indexation!$O$7:$AS$7=Fichier_de_calcul!$M607)*(Price_Catalogue_Indexation!$A$14:$A$219=Fichier_de_calcul!$O607)*(Price_Catalogue_Indexation!$C$14:$C$219=Fichier_de_calcul!$N607)*(Price_Catalogue_Indexation!$O$14:$AS$219)),0)</f>
        <v>231043.7356</v>
      </c>
      <c r="T607" s="150"/>
      <c r="U607" s="149">
        <f>IF(E607="YES",'Autres_hypothèses'!$E$3,0)</f>
        <v>26225.58067</v>
      </c>
      <c r="V607" s="149">
        <f>IF(J607="YES",'Autres_hypothèses'!$E$4,0)</f>
        <v>75000</v>
      </c>
      <c r="W607" s="149"/>
      <c r="X607" s="151">
        <f>S607*Facture_pour_Orange!$K$142+Fichier_de_calcul!Q607*Facture_pour_Orange!$K$144+Fichier_de_calcul!U607*Facture_pour_Orange!$K$172</f>
        <v>-16269.11268</v>
      </c>
      <c r="Y607" s="152"/>
      <c r="Z607" s="151">
        <f t="shared" si="2"/>
        <v>792304.9158</v>
      </c>
      <c r="AA607" s="149">
        <f t="shared" si="3"/>
        <v>142614.8848</v>
      </c>
      <c r="AB607" s="149">
        <f t="shared" si="4"/>
        <v>934919.8006</v>
      </c>
      <c r="AC607" s="150"/>
      <c r="AD607" s="149"/>
      <c r="AE607" s="154"/>
      <c r="AF607" s="155">
        <v>44408.0</v>
      </c>
      <c r="AG607" s="155">
        <v>44350.0</v>
      </c>
      <c r="AH607" s="162">
        <f t="shared" si="32"/>
        <v>1.933333333</v>
      </c>
      <c r="AI607" s="155">
        <v>44500.0</v>
      </c>
      <c r="AJ607" s="155">
        <v>44481.0</v>
      </c>
      <c r="AK607" s="162"/>
      <c r="AL607" s="155">
        <v>44531.0</v>
      </c>
      <c r="AM607" s="162">
        <f t="shared" ref="AM607:AM636" si="45">(AN607-AL607)/30</f>
        <v>1</v>
      </c>
      <c r="AN607" s="155">
        <v>44561.0</v>
      </c>
      <c r="AO607" s="158"/>
      <c r="AP607" s="158"/>
      <c r="AQ607" s="158"/>
      <c r="AR607" s="152"/>
      <c r="AS607" s="152"/>
      <c r="AT607" s="152"/>
      <c r="AU607" s="152"/>
      <c r="AV607" s="152"/>
      <c r="AW607" s="152"/>
      <c r="AX607" s="152"/>
      <c r="AY607" s="152"/>
      <c r="AZ607" s="152"/>
      <c r="BA607" s="152"/>
      <c r="BB607" s="152"/>
      <c r="BC607" s="152"/>
      <c r="BD607" s="152"/>
      <c r="BE607" s="152"/>
      <c r="BF607" s="152"/>
      <c r="BG607" s="152"/>
      <c r="BH607" s="152"/>
      <c r="BI607" s="152"/>
      <c r="BJ607" s="152"/>
      <c r="BK607" s="152"/>
    </row>
    <row r="608" ht="10.5" customHeight="1">
      <c r="A608" s="144">
        <v>604.0</v>
      </c>
      <c r="B608" s="144" t="s">
        <v>1882</v>
      </c>
      <c r="C608" s="144" t="s">
        <v>1883</v>
      </c>
      <c r="D608" s="159" t="s">
        <v>1884</v>
      </c>
      <c r="E608" s="161" t="s">
        <v>0</v>
      </c>
      <c r="F608" s="161"/>
      <c r="G608" s="161" t="s">
        <v>1742</v>
      </c>
      <c r="H608" s="161" t="s">
        <v>0</v>
      </c>
      <c r="I608" s="161" t="s">
        <v>138</v>
      </c>
      <c r="J608" s="161" t="s">
        <v>0</v>
      </c>
      <c r="K608" s="161" t="s">
        <v>111</v>
      </c>
      <c r="L608" s="161" t="s">
        <v>38</v>
      </c>
      <c r="M608" s="161" t="s">
        <v>42</v>
      </c>
      <c r="N608" s="161">
        <v>6000.0</v>
      </c>
      <c r="O608" s="149" t="s">
        <v>27</v>
      </c>
      <c r="P608" s="150"/>
      <c r="Q608" s="149">
        <f>IFERROR(SUMPRODUCT((Price_Catalogue_Indexation!$O$5:$AS$5=Fichier_de_calcul!Q$4)*(Price_Catalogue_Indexation!$O$6:$AS$6=Fichier_de_calcul!$L608)*(Price_Catalogue_Indexation!$O$7:$AS$7=Fichier_de_calcul!$M608)*(Price_Catalogue_Indexation!$A$14:$A$219=Fichier_de_calcul!$O608)*(Price_Catalogue_Indexation!$C$14:$C$219=Fichier_de_calcul!$N608)*(Price_Catalogue_Indexation!$O$14:$AS$219)),0)</f>
        <v>43567.79597</v>
      </c>
      <c r="R608" s="149">
        <f>IFERROR(SUMPRODUCT((Price_Catalogue_Indexation!$O$5:$AS$5=Fichier_de_calcul!R$4)*(Price_Catalogue_Indexation!$O$6:$AS$6=Fichier_de_calcul!$L608)*(Price_Catalogue_Indexation!$O$7:$AS$7=Fichier_de_calcul!$M608)*(Price_Catalogue_Indexation!$A$14:$A$219=Fichier_de_calcul!$O608)*(Price_Catalogue_Indexation!$C$14:$C$219=Fichier_de_calcul!$N608)*(Price_Catalogue_Indexation!$O$14:$AS$219)),0)</f>
        <v>432736.9163</v>
      </c>
      <c r="S608" s="149">
        <f>IFERROR(SUMPRODUCT((Price_Catalogue_Indexation!$O$5:$AS$5=Fichier_de_calcul!S$4)*(Price_Catalogue_Indexation!$O$6:$AS$6=Fichier_de_calcul!$L608)*(Price_Catalogue_Indexation!$O$7:$AS$7=Fichier_de_calcul!$M608)*(Price_Catalogue_Indexation!$A$14:$A$219=Fichier_de_calcul!$O608)*(Price_Catalogue_Indexation!$C$14:$C$219=Fichier_de_calcul!$N608)*(Price_Catalogue_Indexation!$O$14:$AS$219)),0)</f>
        <v>231043.7356</v>
      </c>
      <c r="T608" s="150"/>
      <c r="U608" s="149">
        <f>IF(E608="YES",'Autres_hypothèses'!$E$3,0)</f>
        <v>26225.58067</v>
      </c>
      <c r="V608" s="149">
        <f>IF(J608="YES",'Autres_hypothèses'!$E$4,0)</f>
        <v>75000</v>
      </c>
      <c r="W608" s="149"/>
      <c r="X608" s="151">
        <f>S608*Facture_pour_Orange!$K$142+Fichier_de_calcul!Q608*Facture_pour_Orange!$K$144+Fichier_de_calcul!U608*Facture_pour_Orange!$K$172</f>
        <v>-16269.11268</v>
      </c>
      <c r="Y608" s="152"/>
      <c r="Z608" s="151">
        <f t="shared" si="2"/>
        <v>792304.9158</v>
      </c>
      <c r="AA608" s="149">
        <f t="shared" si="3"/>
        <v>142614.8848</v>
      </c>
      <c r="AB608" s="149">
        <f t="shared" si="4"/>
        <v>934919.8006</v>
      </c>
      <c r="AC608" s="150"/>
      <c r="AD608" s="149"/>
      <c r="AE608" s="154"/>
      <c r="AF608" s="155">
        <v>44408.0</v>
      </c>
      <c r="AG608" s="155">
        <v>44350.0</v>
      </c>
      <c r="AH608" s="162">
        <f t="shared" si="32"/>
        <v>1.933333333</v>
      </c>
      <c r="AI608" s="155">
        <v>44439.0</v>
      </c>
      <c r="AJ608" s="155">
        <v>44419.0</v>
      </c>
      <c r="AK608" s="162">
        <f t="shared" ref="AK608:AK609" si="46">(AI608-AJ608)/30</f>
        <v>0.6666666667</v>
      </c>
      <c r="AL608" s="191">
        <v>44460.0</v>
      </c>
      <c r="AM608" s="162">
        <f t="shared" si="45"/>
        <v>0.3</v>
      </c>
      <c r="AN608" s="155">
        <v>44469.0</v>
      </c>
      <c r="AO608" s="158"/>
      <c r="AP608" s="158"/>
      <c r="AQ608" s="158"/>
      <c r="AR608" s="152"/>
      <c r="AS608" s="152"/>
      <c r="AT608" s="152"/>
      <c r="AU608" s="152"/>
      <c r="AV608" s="152"/>
      <c r="AW608" s="152"/>
      <c r="AX608" s="152"/>
      <c r="AY608" s="152"/>
      <c r="AZ608" s="152"/>
      <c r="BA608" s="152"/>
      <c r="BB608" s="152"/>
      <c r="BC608" s="152"/>
      <c r="BD608" s="152"/>
      <c r="BE608" s="152"/>
      <c r="BF608" s="152"/>
      <c r="BG608" s="152"/>
      <c r="BH608" s="152"/>
      <c r="BI608" s="152"/>
      <c r="BJ608" s="152"/>
      <c r="BK608" s="152"/>
    </row>
    <row r="609" ht="10.5" customHeight="1">
      <c r="A609" s="144">
        <v>605.0</v>
      </c>
      <c r="B609" s="144" t="s">
        <v>1885</v>
      </c>
      <c r="C609" s="144" t="s">
        <v>1886</v>
      </c>
      <c r="D609" s="159" t="s">
        <v>1887</v>
      </c>
      <c r="E609" s="161" t="s">
        <v>0</v>
      </c>
      <c r="F609" s="161"/>
      <c r="G609" s="161" t="s">
        <v>1742</v>
      </c>
      <c r="H609" s="161" t="s">
        <v>0</v>
      </c>
      <c r="I609" s="161" t="s">
        <v>138</v>
      </c>
      <c r="J609" s="161" t="s">
        <v>0</v>
      </c>
      <c r="K609" s="161" t="s">
        <v>111</v>
      </c>
      <c r="L609" s="161" t="s">
        <v>38</v>
      </c>
      <c r="M609" s="161" t="s">
        <v>42</v>
      </c>
      <c r="N609" s="161">
        <v>6000.0</v>
      </c>
      <c r="O609" s="149" t="s">
        <v>27</v>
      </c>
      <c r="P609" s="150"/>
      <c r="Q609" s="149">
        <f>IFERROR(SUMPRODUCT((Price_Catalogue_Indexation!$O$5:$AS$5=Fichier_de_calcul!Q$4)*(Price_Catalogue_Indexation!$O$6:$AS$6=Fichier_de_calcul!$L609)*(Price_Catalogue_Indexation!$O$7:$AS$7=Fichier_de_calcul!$M609)*(Price_Catalogue_Indexation!$A$14:$A$219=Fichier_de_calcul!$O609)*(Price_Catalogue_Indexation!$C$14:$C$219=Fichier_de_calcul!$N609)*(Price_Catalogue_Indexation!$O$14:$AS$219)),0)</f>
        <v>43567.79597</v>
      </c>
      <c r="R609" s="149">
        <f>IFERROR(SUMPRODUCT((Price_Catalogue_Indexation!$O$5:$AS$5=Fichier_de_calcul!R$4)*(Price_Catalogue_Indexation!$O$6:$AS$6=Fichier_de_calcul!$L609)*(Price_Catalogue_Indexation!$O$7:$AS$7=Fichier_de_calcul!$M609)*(Price_Catalogue_Indexation!$A$14:$A$219=Fichier_de_calcul!$O609)*(Price_Catalogue_Indexation!$C$14:$C$219=Fichier_de_calcul!$N609)*(Price_Catalogue_Indexation!$O$14:$AS$219)),0)</f>
        <v>432736.9163</v>
      </c>
      <c r="S609" s="149">
        <f>IFERROR(SUMPRODUCT((Price_Catalogue_Indexation!$O$5:$AS$5=Fichier_de_calcul!S$4)*(Price_Catalogue_Indexation!$O$6:$AS$6=Fichier_de_calcul!$L609)*(Price_Catalogue_Indexation!$O$7:$AS$7=Fichier_de_calcul!$M609)*(Price_Catalogue_Indexation!$A$14:$A$219=Fichier_de_calcul!$O609)*(Price_Catalogue_Indexation!$C$14:$C$219=Fichier_de_calcul!$N609)*(Price_Catalogue_Indexation!$O$14:$AS$219)),0)</f>
        <v>231043.7356</v>
      </c>
      <c r="T609" s="150"/>
      <c r="U609" s="149">
        <f>IF(E609="YES",'Autres_hypothèses'!$E$3,0)</f>
        <v>26225.58067</v>
      </c>
      <c r="V609" s="149">
        <f>IF(J609="YES",'Autres_hypothèses'!$E$4,0)</f>
        <v>75000</v>
      </c>
      <c r="W609" s="149"/>
      <c r="X609" s="151">
        <f>S609*Facture_pour_Orange!$K$142+Fichier_de_calcul!Q609*Facture_pour_Orange!$K$144+Fichier_de_calcul!U609*Facture_pour_Orange!$K$172</f>
        <v>-16269.11268</v>
      </c>
      <c r="Y609" s="152"/>
      <c r="Z609" s="151">
        <f t="shared" si="2"/>
        <v>792304.9158</v>
      </c>
      <c r="AA609" s="149">
        <f t="shared" si="3"/>
        <v>142614.8848</v>
      </c>
      <c r="AB609" s="149">
        <f t="shared" si="4"/>
        <v>934919.8006</v>
      </c>
      <c r="AC609" s="150"/>
      <c r="AD609" s="149"/>
      <c r="AE609" s="154"/>
      <c r="AF609" s="155">
        <v>44408.0</v>
      </c>
      <c r="AG609" s="155">
        <v>44350.0</v>
      </c>
      <c r="AH609" s="162">
        <f t="shared" si="32"/>
        <v>1.933333333</v>
      </c>
      <c r="AI609" s="155">
        <v>44469.0</v>
      </c>
      <c r="AJ609" s="155">
        <v>44441.0</v>
      </c>
      <c r="AK609" s="162">
        <f t="shared" si="46"/>
        <v>0.9333333333</v>
      </c>
      <c r="AL609" s="155">
        <v>44483.0</v>
      </c>
      <c r="AM609" s="162">
        <f t="shared" si="45"/>
        <v>0.5666666667</v>
      </c>
      <c r="AN609" s="155">
        <v>44500.0</v>
      </c>
      <c r="AO609" s="158"/>
      <c r="AP609" s="158"/>
      <c r="AQ609" s="158"/>
      <c r="AR609" s="152"/>
      <c r="AS609" s="152"/>
      <c r="AT609" s="152"/>
      <c r="AU609" s="152"/>
      <c r="AV609" s="152"/>
      <c r="AW609" s="152"/>
      <c r="AX609" s="152"/>
      <c r="AY609" s="152"/>
      <c r="AZ609" s="152"/>
      <c r="BA609" s="152"/>
      <c r="BB609" s="152"/>
      <c r="BC609" s="152"/>
      <c r="BD609" s="152"/>
      <c r="BE609" s="152"/>
      <c r="BF609" s="152"/>
      <c r="BG609" s="152"/>
      <c r="BH609" s="152"/>
      <c r="BI609" s="152"/>
      <c r="BJ609" s="152"/>
      <c r="BK609" s="152"/>
    </row>
    <row r="610" ht="10.5" customHeight="1">
      <c r="A610" s="144">
        <v>606.0</v>
      </c>
      <c r="B610" s="144" t="s">
        <v>1888</v>
      </c>
      <c r="C610" s="144" t="s">
        <v>1889</v>
      </c>
      <c r="D610" s="159" t="s">
        <v>1890</v>
      </c>
      <c r="E610" s="161" t="s">
        <v>0</v>
      </c>
      <c r="F610" s="161"/>
      <c r="G610" s="161" t="s">
        <v>1742</v>
      </c>
      <c r="H610" s="161" t="s">
        <v>0</v>
      </c>
      <c r="I610" s="161" t="s">
        <v>138</v>
      </c>
      <c r="J610" s="161" t="s">
        <v>0</v>
      </c>
      <c r="K610" s="161" t="s">
        <v>111</v>
      </c>
      <c r="L610" s="161" t="s">
        <v>38</v>
      </c>
      <c r="M610" s="161" t="s">
        <v>42</v>
      </c>
      <c r="N610" s="161">
        <v>2500.0</v>
      </c>
      <c r="O610" s="149" t="s">
        <v>27</v>
      </c>
      <c r="P610" s="150"/>
      <c r="Q610" s="149">
        <f>IFERROR(SUMPRODUCT((Price_Catalogue_Indexation!$O$5:$AS$5=Fichier_de_calcul!Q$4)*(Price_Catalogue_Indexation!$O$6:$AS$6=Fichier_de_calcul!$L610)*(Price_Catalogue_Indexation!$O$7:$AS$7=Fichier_de_calcul!$M610)*(Price_Catalogue_Indexation!$A$14:$A$219=Fichier_de_calcul!$O610)*(Price_Catalogue_Indexation!$C$14:$C$219=Fichier_de_calcul!$N610)*(Price_Catalogue_Indexation!$O$14:$AS$219)),0)</f>
        <v>42928.13608</v>
      </c>
      <c r="R610" s="149">
        <f>IFERROR(SUMPRODUCT((Price_Catalogue_Indexation!$O$5:$AS$5=Fichier_de_calcul!R$4)*(Price_Catalogue_Indexation!$O$6:$AS$6=Fichier_de_calcul!$L610)*(Price_Catalogue_Indexation!$O$7:$AS$7=Fichier_de_calcul!$M610)*(Price_Catalogue_Indexation!$A$14:$A$219=Fichier_de_calcul!$O610)*(Price_Catalogue_Indexation!$C$14:$C$219=Fichier_de_calcul!$N610)*(Price_Catalogue_Indexation!$O$14:$AS$219)),0)</f>
        <v>190894.3326</v>
      </c>
      <c r="S610" s="149">
        <f>IFERROR(SUMPRODUCT((Price_Catalogue_Indexation!$O$5:$AS$5=Fichier_de_calcul!S$4)*(Price_Catalogue_Indexation!$O$6:$AS$6=Fichier_de_calcul!$L610)*(Price_Catalogue_Indexation!$O$7:$AS$7=Fichier_de_calcul!$M610)*(Price_Catalogue_Indexation!$A$14:$A$219=Fichier_de_calcul!$O610)*(Price_Catalogue_Indexation!$C$14:$C$219=Fichier_de_calcul!$N610)*(Price_Catalogue_Indexation!$O$14:$AS$219)),0)</f>
        <v>173836.6191</v>
      </c>
      <c r="T610" s="150"/>
      <c r="U610" s="149">
        <f>IF(E610="YES",'Autres_hypothèses'!$E$3,0)</f>
        <v>26225.58067</v>
      </c>
      <c r="V610" s="149">
        <f>IF(J610="YES",'Autres_hypothèses'!$E$4,0)</f>
        <v>75000</v>
      </c>
      <c r="W610" s="149"/>
      <c r="X610" s="151">
        <f>S610*Facture_pour_Orange!$K$142+Fichier_de_calcul!Q610*Facture_pour_Orange!$K$144+Fichier_de_calcul!U610*Facture_pour_Orange!$K$172</f>
        <v>-15569.10954</v>
      </c>
      <c r="Y610" s="152"/>
      <c r="Z610" s="151">
        <f t="shared" si="2"/>
        <v>493315.5589</v>
      </c>
      <c r="AA610" s="149">
        <f t="shared" si="3"/>
        <v>88796.8006</v>
      </c>
      <c r="AB610" s="149">
        <f t="shared" si="4"/>
        <v>582112.3595</v>
      </c>
      <c r="AC610" s="150"/>
      <c r="AD610" s="149"/>
      <c r="AE610" s="154"/>
      <c r="AF610" s="155">
        <v>44408.0</v>
      </c>
      <c r="AG610" s="155">
        <v>44350.0</v>
      </c>
      <c r="AH610" s="162">
        <f t="shared" si="32"/>
        <v>1.933333333</v>
      </c>
      <c r="AI610" s="155">
        <v>44500.0</v>
      </c>
      <c r="AJ610" s="155">
        <v>44476.0</v>
      </c>
      <c r="AK610" s="162"/>
      <c r="AL610" s="192">
        <v>44509.0</v>
      </c>
      <c r="AM610" s="162">
        <f t="shared" si="45"/>
        <v>0.7</v>
      </c>
      <c r="AN610" s="155">
        <v>44530.0</v>
      </c>
      <c r="AO610" s="158"/>
      <c r="AP610" s="158"/>
      <c r="AQ610" s="158"/>
      <c r="AR610" s="152"/>
      <c r="AS610" s="152"/>
      <c r="AT610" s="152"/>
      <c r="AU610" s="152"/>
      <c r="AV610" s="152"/>
      <c r="AW610" s="152"/>
      <c r="AX610" s="152"/>
      <c r="AY610" s="152"/>
      <c r="AZ610" s="152"/>
      <c r="BA610" s="152"/>
      <c r="BB610" s="152"/>
      <c r="BC610" s="152"/>
      <c r="BD610" s="152"/>
      <c r="BE610" s="152"/>
      <c r="BF610" s="152"/>
      <c r="BG610" s="152"/>
      <c r="BH610" s="152"/>
      <c r="BI610" s="152"/>
      <c r="BJ610" s="152"/>
      <c r="BK610" s="152"/>
    </row>
    <row r="611" ht="10.5" customHeight="1">
      <c r="A611" s="144">
        <v>607.0</v>
      </c>
      <c r="B611" s="144" t="s">
        <v>1891</v>
      </c>
      <c r="C611" s="144" t="s">
        <v>1892</v>
      </c>
      <c r="D611" s="159" t="s">
        <v>1893</v>
      </c>
      <c r="E611" s="161" t="s">
        <v>0</v>
      </c>
      <c r="F611" s="161"/>
      <c r="G611" s="161" t="s">
        <v>1742</v>
      </c>
      <c r="H611" s="161" t="s">
        <v>0</v>
      </c>
      <c r="I611" s="161" t="s">
        <v>138</v>
      </c>
      <c r="J611" s="161" t="s">
        <v>0</v>
      </c>
      <c r="K611" s="161" t="s">
        <v>111</v>
      </c>
      <c r="L611" s="161" t="s">
        <v>13</v>
      </c>
      <c r="M611" s="161" t="s">
        <v>15</v>
      </c>
      <c r="N611" s="161">
        <v>2000.0</v>
      </c>
      <c r="O611" s="149" t="s">
        <v>27</v>
      </c>
      <c r="P611" s="150"/>
      <c r="Q611" s="149">
        <f>IFERROR(SUMPRODUCT((Price_Catalogue_Indexation!$O$5:$AS$5=Fichier_de_calcul!Q$4)*(Price_Catalogue_Indexation!$O$6:$AS$6=Fichier_de_calcul!$L611)*(Price_Catalogue_Indexation!$O$7:$AS$7=Fichier_de_calcul!$M611)*(Price_Catalogue_Indexation!$A$14:$A$219=Fichier_de_calcul!$O611)*(Price_Catalogue_Indexation!$C$14:$C$219=Fichier_de_calcul!$N611)*(Price_Catalogue_Indexation!$O$14:$AS$219)),0)</f>
        <v>42928.13608</v>
      </c>
      <c r="R611" s="149">
        <f>IFERROR(SUMPRODUCT((Price_Catalogue_Indexation!$O$5:$AS$5=Fichier_de_calcul!R$4)*(Price_Catalogue_Indexation!$O$6:$AS$6=Fichier_de_calcul!$L611)*(Price_Catalogue_Indexation!$O$7:$AS$7=Fichier_de_calcul!$M611)*(Price_Catalogue_Indexation!$A$14:$A$219=Fichier_de_calcul!$O611)*(Price_Catalogue_Indexation!$C$14:$C$219=Fichier_de_calcul!$N611)*(Price_Catalogue_Indexation!$O$14:$AS$219)),0)</f>
        <v>190894.3326</v>
      </c>
      <c r="S611" s="149">
        <f>IFERROR(SUMPRODUCT((Price_Catalogue_Indexation!$O$5:$AS$5=Fichier_de_calcul!S$4)*(Price_Catalogue_Indexation!$O$6:$AS$6=Fichier_de_calcul!$L611)*(Price_Catalogue_Indexation!$O$7:$AS$7=Fichier_de_calcul!$M611)*(Price_Catalogue_Indexation!$A$14:$A$219=Fichier_de_calcul!$O611)*(Price_Catalogue_Indexation!$C$14:$C$219=Fichier_de_calcul!$N611)*(Price_Catalogue_Indexation!$O$14:$AS$219)),0)</f>
        <v>173859.9524</v>
      </c>
      <c r="T611" s="150"/>
      <c r="U611" s="149">
        <f>IF(E611="YES",'Autres_hypothèses'!$E$3,0)</f>
        <v>26225.58067</v>
      </c>
      <c r="V611" s="149">
        <f>IF(J611="YES",'Autres_hypothèses'!$E$4,0)</f>
        <v>75000</v>
      </c>
      <c r="W611" s="149"/>
      <c r="X611" s="151">
        <f>S611*Facture_pour_Orange!$K$142+Fichier_de_calcul!Q611*Facture_pour_Orange!$K$144+Fichier_de_calcul!U611*Facture_pour_Orange!$K$172</f>
        <v>-15569.34287</v>
      </c>
      <c r="Y611" s="152"/>
      <c r="Z611" s="151">
        <f t="shared" si="2"/>
        <v>493338.6589</v>
      </c>
      <c r="AA611" s="149">
        <f t="shared" si="3"/>
        <v>88800.9586</v>
      </c>
      <c r="AB611" s="149">
        <f t="shared" si="4"/>
        <v>582139.6175</v>
      </c>
      <c r="AC611" s="150"/>
      <c r="AD611" s="190"/>
      <c r="AE611" s="154"/>
      <c r="AF611" s="155">
        <v>44439.0</v>
      </c>
      <c r="AG611" s="155">
        <v>44414.0</v>
      </c>
      <c r="AH611" s="162">
        <f t="shared" si="32"/>
        <v>0.8333333333</v>
      </c>
      <c r="AI611" s="155">
        <v>44439.0</v>
      </c>
      <c r="AJ611" s="155">
        <v>44414.0</v>
      </c>
      <c r="AK611" s="162">
        <f t="shared" ref="AK611:AK612" si="47">(AI611-AJ611)/30</f>
        <v>0.8333333333</v>
      </c>
      <c r="AL611" s="155">
        <v>44426.0</v>
      </c>
      <c r="AM611" s="162">
        <f t="shared" si="45"/>
        <v>0.4333333333</v>
      </c>
      <c r="AN611" s="155">
        <v>44439.0</v>
      </c>
      <c r="AO611" s="158"/>
      <c r="AP611" s="158"/>
      <c r="AQ611" s="158"/>
      <c r="AR611" s="152"/>
      <c r="AS611" s="152"/>
      <c r="AT611" s="152"/>
      <c r="AU611" s="152"/>
      <c r="AV611" s="152"/>
      <c r="AW611" s="152"/>
      <c r="AX611" s="152"/>
      <c r="AY611" s="152"/>
      <c r="AZ611" s="152"/>
      <c r="BA611" s="152"/>
      <c r="BB611" s="152"/>
      <c r="BC611" s="152"/>
      <c r="BD611" s="152"/>
      <c r="BE611" s="152"/>
      <c r="BF611" s="152"/>
      <c r="BG611" s="152"/>
      <c r="BH611" s="152"/>
      <c r="BI611" s="152"/>
      <c r="BJ611" s="152"/>
      <c r="BK611" s="152"/>
    </row>
    <row r="612" ht="10.5" customHeight="1">
      <c r="A612" s="144">
        <v>608.0</v>
      </c>
      <c r="B612" s="144" t="s">
        <v>1894</v>
      </c>
      <c r="C612" s="144" t="s">
        <v>1895</v>
      </c>
      <c r="D612" s="159" t="s">
        <v>1896</v>
      </c>
      <c r="E612" s="161" t="s">
        <v>0</v>
      </c>
      <c r="F612" s="161"/>
      <c r="G612" s="161" t="s">
        <v>1742</v>
      </c>
      <c r="H612" s="161" t="s">
        <v>0</v>
      </c>
      <c r="I612" s="161" t="s">
        <v>138</v>
      </c>
      <c r="J612" s="161" t="s">
        <v>0</v>
      </c>
      <c r="K612" s="161" t="s">
        <v>111</v>
      </c>
      <c r="L612" s="161" t="s">
        <v>38</v>
      </c>
      <c r="M612" s="161" t="s">
        <v>42</v>
      </c>
      <c r="N612" s="161">
        <v>3500.0</v>
      </c>
      <c r="O612" s="149" t="s">
        <v>23</v>
      </c>
      <c r="P612" s="150"/>
      <c r="Q612" s="149">
        <f>IFERROR(SUMPRODUCT((Price_Catalogue_Indexation!$O$5:$AS$5=Fichier_de_calcul!Q$4)*(Price_Catalogue_Indexation!$O$6:$AS$6=Fichier_de_calcul!$L612)*(Price_Catalogue_Indexation!$O$7:$AS$7=Fichier_de_calcul!$M612)*(Price_Catalogue_Indexation!$A$14:$A$219=Fichier_de_calcul!$O612)*(Price_Catalogue_Indexation!$C$14:$C$219=Fichier_de_calcul!$N612)*(Price_Catalogue_Indexation!$O$14:$AS$219)),0)</f>
        <v>63167.29201</v>
      </c>
      <c r="R612" s="149">
        <f>IFERROR(SUMPRODUCT((Price_Catalogue_Indexation!$O$5:$AS$5=Fichier_de_calcul!R$4)*(Price_Catalogue_Indexation!$O$6:$AS$6=Fichier_de_calcul!$L612)*(Price_Catalogue_Indexation!$O$7:$AS$7=Fichier_de_calcul!$M612)*(Price_Catalogue_Indexation!$A$14:$A$219=Fichier_de_calcul!$O612)*(Price_Catalogue_Indexation!$C$14:$C$219=Fichier_de_calcul!$N612)*(Price_Catalogue_Indexation!$O$14:$AS$219)),0)</f>
        <v>111644.994</v>
      </c>
      <c r="S612" s="149">
        <f>IFERROR(SUMPRODUCT((Price_Catalogue_Indexation!$O$5:$AS$5=Fichier_de_calcul!S$4)*(Price_Catalogue_Indexation!$O$6:$AS$6=Fichier_de_calcul!$L612)*(Price_Catalogue_Indexation!$O$7:$AS$7=Fichier_de_calcul!$M612)*(Price_Catalogue_Indexation!$A$14:$A$219=Fichier_de_calcul!$O612)*(Price_Catalogue_Indexation!$C$14:$C$219=Fichier_de_calcul!$N612)*(Price_Catalogue_Indexation!$O$14:$AS$219)),0)</f>
        <v>604000.6842</v>
      </c>
      <c r="T612" s="150"/>
      <c r="U612" s="149">
        <f>IF(E612="YES",'Autres_hypothèses'!$E$3,0)</f>
        <v>26225.58067</v>
      </c>
      <c r="V612" s="149">
        <f>IF(J612="YES",'Autres_hypothèses'!$E$4,0)</f>
        <v>75000</v>
      </c>
      <c r="W612" s="149"/>
      <c r="X612" s="151">
        <f>S612*Facture_pour_Orange!$K$142+Fichier_de_calcul!Q612*Facture_pour_Orange!$K$144+Fichier_de_calcul!U612*Facture_pour_Orange!$K$172</f>
        <v>-23918.58138</v>
      </c>
      <c r="Y612" s="152"/>
      <c r="Z612" s="151">
        <f t="shared" si="2"/>
        <v>856119.9695</v>
      </c>
      <c r="AA612" s="149">
        <f t="shared" si="3"/>
        <v>154101.5945</v>
      </c>
      <c r="AB612" s="149">
        <f t="shared" si="4"/>
        <v>1010221.564</v>
      </c>
      <c r="AC612" s="150"/>
      <c r="AD612" s="149"/>
      <c r="AE612" s="154"/>
      <c r="AF612" s="155">
        <v>44439.0</v>
      </c>
      <c r="AG612" s="155">
        <v>44426.0</v>
      </c>
      <c r="AH612" s="162">
        <f t="shared" si="32"/>
        <v>0.4333333333</v>
      </c>
      <c r="AI612" s="155">
        <v>44469.0</v>
      </c>
      <c r="AJ612" s="155">
        <v>44432.0</v>
      </c>
      <c r="AK612" s="162">
        <f t="shared" si="47"/>
        <v>1.233333333</v>
      </c>
      <c r="AL612" s="155">
        <v>44531.0</v>
      </c>
      <c r="AM612" s="162">
        <f t="shared" si="45"/>
        <v>1</v>
      </c>
      <c r="AN612" s="155">
        <v>44561.0</v>
      </c>
      <c r="AO612" s="158"/>
      <c r="AP612" s="158"/>
      <c r="AQ612" s="158"/>
      <c r="AR612" s="152"/>
      <c r="AS612" s="152"/>
      <c r="AT612" s="152"/>
      <c r="AU612" s="152"/>
      <c r="AV612" s="152"/>
      <c r="AW612" s="152"/>
      <c r="AX612" s="152"/>
      <c r="AY612" s="152"/>
      <c r="AZ612" s="152"/>
      <c r="BA612" s="152"/>
      <c r="BB612" s="152"/>
      <c r="BC612" s="152"/>
      <c r="BD612" s="152"/>
      <c r="BE612" s="152"/>
      <c r="BF612" s="152"/>
      <c r="BG612" s="152"/>
      <c r="BH612" s="152"/>
      <c r="BI612" s="152"/>
      <c r="BJ612" s="152"/>
      <c r="BK612" s="152"/>
    </row>
    <row r="613" ht="10.5" customHeight="1">
      <c r="A613" s="144">
        <v>609.0</v>
      </c>
      <c r="B613" s="161" t="s">
        <v>1897</v>
      </c>
      <c r="C613" s="144" t="s">
        <v>1898</v>
      </c>
      <c r="D613" s="159" t="s">
        <v>1899</v>
      </c>
      <c r="E613" s="161" t="s">
        <v>0</v>
      </c>
      <c r="F613" s="161"/>
      <c r="G613" s="161" t="s">
        <v>1742</v>
      </c>
      <c r="H613" s="161" t="s">
        <v>0</v>
      </c>
      <c r="I613" s="161" t="s">
        <v>138</v>
      </c>
      <c r="J613" s="161" t="s">
        <v>0</v>
      </c>
      <c r="K613" s="161" t="s">
        <v>111</v>
      </c>
      <c r="L613" s="161" t="s">
        <v>38</v>
      </c>
      <c r="M613" s="161" t="s">
        <v>42</v>
      </c>
      <c r="N613" s="161">
        <v>6000.0</v>
      </c>
      <c r="O613" s="149" t="s">
        <v>27</v>
      </c>
      <c r="P613" s="150"/>
      <c r="Q613" s="149">
        <f>IFERROR(SUMPRODUCT((Price_Catalogue_Indexation!$O$5:$AS$5=Fichier_de_calcul!Q$4)*(Price_Catalogue_Indexation!$O$6:$AS$6=Fichier_de_calcul!$L613)*(Price_Catalogue_Indexation!$O$7:$AS$7=Fichier_de_calcul!$M613)*(Price_Catalogue_Indexation!$A$14:$A$219=Fichier_de_calcul!$O613)*(Price_Catalogue_Indexation!$C$14:$C$219=Fichier_de_calcul!$N613)*(Price_Catalogue_Indexation!$O$14:$AS$219)),0)</f>
        <v>43567.79597</v>
      </c>
      <c r="R613" s="149">
        <f>IFERROR(SUMPRODUCT((Price_Catalogue_Indexation!$O$5:$AS$5=Fichier_de_calcul!R$4)*(Price_Catalogue_Indexation!$O$6:$AS$6=Fichier_de_calcul!$L613)*(Price_Catalogue_Indexation!$O$7:$AS$7=Fichier_de_calcul!$M613)*(Price_Catalogue_Indexation!$A$14:$A$219=Fichier_de_calcul!$O613)*(Price_Catalogue_Indexation!$C$14:$C$219=Fichier_de_calcul!$N613)*(Price_Catalogue_Indexation!$O$14:$AS$219)),0)</f>
        <v>432736.9163</v>
      </c>
      <c r="S613" s="149">
        <f>IFERROR(SUMPRODUCT((Price_Catalogue_Indexation!$O$5:$AS$5=Fichier_de_calcul!S$4)*(Price_Catalogue_Indexation!$O$6:$AS$6=Fichier_de_calcul!$L613)*(Price_Catalogue_Indexation!$O$7:$AS$7=Fichier_de_calcul!$M613)*(Price_Catalogue_Indexation!$A$14:$A$219=Fichier_de_calcul!$O613)*(Price_Catalogue_Indexation!$C$14:$C$219=Fichier_de_calcul!$N613)*(Price_Catalogue_Indexation!$O$14:$AS$219)),0)</f>
        <v>231043.7356</v>
      </c>
      <c r="T613" s="150"/>
      <c r="U613" s="149">
        <f>IF(E613="YES",'Autres_hypothèses'!$E$3,0)</f>
        <v>26225.58067</v>
      </c>
      <c r="V613" s="149">
        <f>IF(J613="YES",'Autres_hypothèses'!$E$4,0)</f>
        <v>75000</v>
      </c>
      <c r="W613" s="149"/>
      <c r="X613" s="151">
        <f>S613*Facture_pour_Orange!$K$142+Fichier_de_calcul!Q613*Facture_pour_Orange!$K$144+Fichier_de_calcul!U613*Facture_pour_Orange!$K$172</f>
        <v>-16269.11268</v>
      </c>
      <c r="Y613" s="152"/>
      <c r="Z613" s="151">
        <f t="shared" si="2"/>
        <v>792304.9158</v>
      </c>
      <c r="AA613" s="149">
        <f t="shared" si="3"/>
        <v>142614.8848</v>
      </c>
      <c r="AB613" s="149">
        <f t="shared" si="4"/>
        <v>934919.8006</v>
      </c>
      <c r="AC613" s="150"/>
      <c r="AD613" s="190"/>
      <c r="AE613" s="154"/>
      <c r="AF613" s="155">
        <v>44439.0</v>
      </c>
      <c r="AG613" s="155">
        <v>44426.0</v>
      </c>
      <c r="AH613" s="162">
        <f t="shared" si="32"/>
        <v>0.4333333333</v>
      </c>
      <c r="AI613" s="155">
        <v>44500.0</v>
      </c>
      <c r="AJ613" s="155">
        <v>44480.0</v>
      </c>
      <c r="AK613" s="162"/>
      <c r="AL613" s="155">
        <v>44643.0</v>
      </c>
      <c r="AM613" s="162">
        <f t="shared" si="45"/>
        <v>1.266666667</v>
      </c>
      <c r="AN613" s="155">
        <v>44681.0</v>
      </c>
      <c r="AO613" s="158"/>
      <c r="AP613" s="158"/>
      <c r="AQ613" s="158"/>
      <c r="AR613" s="152"/>
      <c r="AS613" s="152"/>
      <c r="AT613" s="152"/>
      <c r="AU613" s="152"/>
      <c r="AV613" s="152"/>
      <c r="AW613" s="152"/>
      <c r="AX613" s="152"/>
      <c r="AY613" s="152"/>
      <c r="AZ613" s="152"/>
      <c r="BA613" s="152"/>
      <c r="BB613" s="152"/>
      <c r="BC613" s="152"/>
      <c r="BD613" s="152"/>
      <c r="BE613" s="152"/>
      <c r="BF613" s="152"/>
      <c r="BG613" s="152"/>
      <c r="BH613" s="152"/>
      <c r="BI613" s="152"/>
      <c r="BJ613" s="152"/>
      <c r="BK613" s="152"/>
    </row>
    <row r="614" ht="10.5" customHeight="1">
      <c r="A614" s="144">
        <v>610.0</v>
      </c>
      <c r="B614" s="144" t="s">
        <v>1900</v>
      </c>
      <c r="C614" s="144" t="s">
        <v>1901</v>
      </c>
      <c r="D614" s="159" t="s">
        <v>1902</v>
      </c>
      <c r="E614" s="161" t="s">
        <v>0</v>
      </c>
      <c r="F614" s="161"/>
      <c r="G614" s="161" t="s">
        <v>1742</v>
      </c>
      <c r="H614" s="161" t="s">
        <v>0</v>
      </c>
      <c r="I614" s="161" t="s">
        <v>138</v>
      </c>
      <c r="J614" s="161" t="s">
        <v>0</v>
      </c>
      <c r="K614" s="161" t="s">
        <v>111</v>
      </c>
      <c r="L614" s="161" t="s">
        <v>38</v>
      </c>
      <c r="M614" s="161" t="s">
        <v>42</v>
      </c>
      <c r="N614" s="161">
        <v>6000.0</v>
      </c>
      <c r="O614" s="149" t="s">
        <v>27</v>
      </c>
      <c r="P614" s="150"/>
      <c r="Q614" s="149">
        <f>IFERROR(SUMPRODUCT((Price_Catalogue_Indexation!$O$5:$AS$5=Fichier_de_calcul!Q$4)*(Price_Catalogue_Indexation!$O$6:$AS$6=Fichier_de_calcul!$L614)*(Price_Catalogue_Indexation!$O$7:$AS$7=Fichier_de_calcul!$M614)*(Price_Catalogue_Indexation!$A$14:$A$219=Fichier_de_calcul!$O614)*(Price_Catalogue_Indexation!$C$14:$C$219=Fichier_de_calcul!$N614)*(Price_Catalogue_Indexation!$O$14:$AS$219)),0)</f>
        <v>43567.79597</v>
      </c>
      <c r="R614" s="149">
        <v>0.0</v>
      </c>
      <c r="S614" s="149">
        <f>IFERROR(SUMPRODUCT((Price_Catalogue_Indexation!$O$5:$AS$5=Fichier_de_calcul!S$4)*(Price_Catalogue_Indexation!$O$6:$AS$6=Fichier_de_calcul!$L614)*(Price_Catalogue_Indexation!$O$7:$AS$7=Fichier_de_calcul!$M614)*(Price_Catalogue_Indexation!$A$14:$A$219=Fichier_de_calcul!$O614)*(Price_Catalogue_Indexation!$C$14:$C$219=Fichier_de_calcul!$N614)*(Price_Catalogue_Indexation!$O$14:$AS$219)),0)</f>
        <v>231043.7356</v>
      </c>
      <c r="T614" s="150"/>
      <c r="U614" s="149">
        <f>IF(E614="YES",'Autres_hypothèses'!$E$3,0)</f>
        <v>26225.58067</v>
      </c>
      <c r="V614" s="149">
        <f>IF(J614="YES",'Autres_hypothèses'!$E$4,0)</f>
        <v>75000</v>
      </c>
      <c r="W614" s="149"/>
      <c r="X614" s="151">
        <f>S614*Facture_pour_Orange!$K$142+Fichier_de_calcul!Q614*Facture_pour_Orange!$K$144+Fichier_de_calcul!U614*Facture_pour_Orange!$K$172</f>
        <v>-16269.11268</v>
      </c>
      <c r="Y614" s="152"/>
      <c r="Z614" s="151">
        <f t="shared" si="2"/>
        <v>359567.9995</v>
      </c>
      <c r="AA614" s="149">
        <f t="shared" si="3"/>
        <v>64722.23991</v>
      </c>
      <c r="AB614" s="149">
        <f t="shared" si="4"/>
        <v>424290.2394</v>
      </c>
      <c r="AC614" s="150"/>
      <c r="AD614" s="164" t="s">
        <v>542</v>
      </c>
      <c r="AE614" s="154"/>
      <c r="AF614" s="155">
        <v>44439.0</v>
      </c>
      <c r="AG614" s="155">
        <v>44426.0</v>
      </c>
      <c r="AH614" s="162">
        <f t="shared" si="32"/>
        <v>0.4333333333</v>
      </c>
      <c r="AI614" s="155">
        <v>44469.0</v>
      </c>
      <c r="AJ614" s="155">
        <v>44436.0</v>
      </c>
      <c r="AK614" s="162">
        <f t="shared" ref="AK614:AK615" si="48">(AI614-AJ614)/30</f>
        <v>1.1</v>
      </c>
      <c r="AL614" s="191">
        <v>44460.0</v>
      </c>
      <c r="AM614" s="162">
        <f t="shared" si="45"/>
        <v>0.3</v>
      </c>
      <c r="AN614" s="155">
        <v>44469.0</v>
      </c>
      <c r="AO614" s="158"/>
      <c r="AP614" s="158"/>
      <c r="AQ614" s="158"/>
      <c r="AR614" s="152"/>
      <c r="AS614" s="152"/>
      <c r="AT614" s="152"/>
      <c r="AU614" s="152"/>
      <c r="AV614" s="152"/>
      <c r="AW614" s="152"/>
      <c r="AX614" s="152"/>
      <c r="AY614" s="152"/>
      <c r="AZ614" s="152"/>
      <c r="BA614" s="152"/>
      <c r="BB614" s="152"/>
      <c r="BC614" s="152"/>
      <c r="BD614" s="152"/>
      <c r="BE614" s="152"/>
      <c r="BF614" s="152"/>
      <c r="BG614" s="152"/>
      <c r="BH614" s="152"/>
      <c r="BI614" s="152"/>
      <c r="BJ614" s="152"/>
      <c r="BK614" s="152"/>
    </row>
    <row r="615" ht="10.5" customHeight="1">
      <c r="A615" s="144">
        <v>611.0</v>
      </c>
      <c r="B615" s="144" t="s">
        <v>1903</v>
      </c>
      <c r="C615" s="144" t="s">
        <v>1904</v>
      </c>
      <c r="D615" s="159" t="s">
        <v>1905</v>
      </c>
      <c r="E615" s="161" t="s">
        <v>0</v>
      </c>
      <c r="F615" s="161"/>
      <c r="G615" s="161" t="s">
        <v>1742</v>
      </c>
      <c r="H615" s="161" t="s">
        <v>0</v>
      </c>
      <c r="I615" s="161" t="s">
        <v>138</v>
      </c>
      <c r="J615" s="161" t="s">
        <v>0</v>
      </c>
      <c r="K615" s="161" t="s">
        <v>111</v>
      </c>
      <c r="L615" s="161" t="s">
        <v>38</v>
      </c>
      <c r="M615" s="161" t="s">
        <v>42</v>
      </c>
      <c r="N615" s="161">
        <v>6000.0</v>
      </c>
      <c r="O615" s="149" t="s">
        <v>27</v>
      </c>
      <c r="P615" s="150"/>
      <c r="Q615" s="149">
        <f>IFERROR(SUMPRODUCT((Price_Catalogue_Indexation!$O$5:$AS$5=Fichier_de_calcul!Q$4)*(Price_Catalogue_Indexation!$O$6:$AS$6=Fichier_de_calcul!$L615)*(Price_Catalogue_Indexation!$O$7:$AS$7=Fichier_de_calcul!$M615)*(Price_Catalogue_Indexation!$A$14:$A$219=Fichier_de_calcul!$O615)*(Price_Catalogue_Indexation!$C$14:$C$219=Fichier_de_calcul!$N615)*(Price_Catalogue_Indexation!$O$14:$AS$219)),0)</f>
        <v>43567.79597</v>
      </c>
      <c r="R615" s="149">
        <f>IFERROR(SUMPRODUCT((Price_Catalogue_Indexation!$O$5:$AS$5=Fichier_de_calcul!R$4)*(Price_Catalogue_Indexation!$O$6:$AS$6=Fichier_de_calcul!$L615)*(Price_Catalogue_Indexation!$O$7:$AS$7=Fichier_de_calcul!$M615)*(Price_Catalogue_Indexation!$A$14:$A$219=Fichier_de_calcul!$O615)*(Price_Catalogue_Indexation!$C$14:$C$219=Fichier_de_calcul!$N615)*(Price_Catalogue_Indexation!$O$14:$AS$219)),0)</f>
        <v>432736.9163</v>
      </c>
      <c r="S615" s="149">
        <f>IFERROR(SUMPRODUCT((Price_Catalogue_Indexation!$O$5:$AS$5=Fichier_de_calcul!S$4)*(Price_Catalogue_Indexation!$O$6:$AS$6=Fichier_de_calcul!$L615)*(Price_Catalogue_Indexation!$O$7:$AS$7=Fichier_de_calcul!$M615)*(Price_Catalogue_Indexation!$A$14:$A$219=Fichier_de_calcul!$O615)*(Price_Catalogue_Indexation!$C$14:$C$219=Fichier_de_calcul!$N615)*(Price_Catalogue_Indexation!$O$14:$AS$219)),0)</f>
        <v>231043.7356</v>
      </c>
      <c r="T615" s="199"/>
      <c r="U615" s="149">
        <f>IF(E615="YES",'Autres_hypothèses'!$E$3,0)</f>
        <v>26225.58067</v>
      </c>
      <c r="V615" s="149">
        <f>IF(J615="YES",'Autres_hypothèses'!$E$4,0)</f>
        <v>75000</v>
      </c>
      <c r="W615" s="149"/>
      <c r="X615" s="151">
        <f>S615*Facture_pour_Orange!$K$142+Fichier_de_calcul!Q615*Facture_pour_Orange!$K$144+Fichier_de_calcul!U615*Facture_pour_Orange!$K$172</f>
        <v>-16269.11268</v>
      </c>
      <c r="Y615" s="152"/>
      <c r="Z615" s="151">
        <f t="shared" si="2"/>
        <v>792304.9158</v>
      </c>
      <c r="AA615" s="149">
        <f t="shared" si="3"/>
        <v>142614.8848</v>
      </c>
      <c r="AB615" s="149">
        <f t="shared" si="4"/>
        <v>934919.8006</v>
      </c>
      <c r="AC615" s="150"/>
      <c r="AD615" s="149"/>
      <c r="AE615" s="154"/>
      <c r="AF615" s="155">
        <v>44469.0</v>
      </c>
      <c r="AG615" s="155">
        <v>44442.0</v>
      </c>
      <c r="AH615" s="162">
        <f t="shared" si="32"/>
        <v>0.9</v>
      </c>
      <c r="AI615" s="155">
        <v>44469.0</v>
      </c>
      <c r="AJ615" s="155">
        <v>44442.0</v>
      </c>
      <c r="AK615" s="162">
        <f t="shared" si="48"/>
        <v>0.9</v>
      </c>
      <c r="AL615" s="155">
        <v>44483.0</v>
      </c>
      <c r="AM615" s="162">
        <f t="shared" si="45"/>
        <v>0.5666666667</v>
      </c>
      <c r="AN615" s="155">
        <v>44500.0</v>
      </c>
      <c r="AO615" s="158"/>
      <c r="AP615" s="158"/>
      <c r="AQ615" s="158"/>
      <c r="AR615" s="152"/>
      <c r="AS615" s="152"/>
      <c r="AT615" s="152"/>
      <c r="AU615" s="152"/>
      <c r="AV615" s="152"/>
      <c r="AW615" s="152"/>
      <c r="AX615" s="152"/>
      <c r="AY615" s="152"/>
      <c r="AZ615" s="152"/>
      <c r="BA615" s="152"/>
      <c r="BB615" s="152"/>
      <c r="BC615" s="152"/>
      <c r="BD615" s="152"/>
      <c r="BE615" s="152"/>
      <c r="BF615" s="152"/>
      <c r="BG615" s="152"/>
      <c r="BH615" s="152"/>
      <c r="BI615" s="152"/>
      <c r="BJ615" s="152"/>
      <c r="BK615" s="152"/>
    </row>
    <row r="616" ht="10.5" customHeight="1">
      <c r="A616" s="144">
        <v>612.0</v>
      </c>
      <c r="B616" s="144" t="s">
        <v>1906</v>
      </c>
      <c r="C616" s="144" t="s">
        <v>1907</v>
      </c>
      <c r="D616" s="159" t="s">
        <v>1908</v>
      </c>
      <c r="E616" s="161" t="s">
        <v>0</v>
      </c>
      <c r="F616" s="161"/>
      <c r="G616" s="161" t="s">
        <v>1742</v>
      </c>
      <c r="H616" s="161" t="s">
        <v>0</v>
      </c>
      <c r="I616" s="161" t="s">
        <v>138</v>
      </c>
      <c r="J616" s="161" t="s">
        <v>0</v>
      </c>
      <c r="K616" s="161" t="s">
        <v>111</v>
      </c>
      <c r="L616" s="161" t="s">
        <v>38</v>
      </c>
      <c r="M616" s="161" t="s">
        <v>42</v>
      </c>
      <c r="N616" s="161">
        <v>6000.0</v>
      </c>
      <c r="O616" s="149" t="s">
        <v>27</v>
      </c>
      <c r="P616" s="150"/>
      <c r="Q616" s="149">
        <f>IFERROR(SUMPRODUCT((Price_Catalogue_Indexation!$O$5:$AS$5=Fichier_de_calcul!Q$4)*(Price_Catalogue_Indexation!$O$6:$AS$6=Fichier_de_calcul!$L616)*(Price_Catalogue_Indexation!$O$7:$AS$7=Fichier_de_calcul!$M616)*(Price_Catalogue_Indexation!$A$14:$A$219=Fichier_de_calcul!$O616)*(Price_Catalogue_Indexation!$C$14:$C$219=Fichier_de_calcul!$N616)*(Price_Catalogue_Indexation!$O$14:$AS$219)),0)</f>
        <v>43567.79597</v>
      </c>
      <c r="R616" s="149">
        <v>0.0</v>
      </c>
      <c r="S616" s="149">
        <f>IFERROR(SUMPRODUCT((Price_Catalogue_Indexation!$O$5:$AS$5=Fichier_de_calcul!S$4)*(Price_Catalogue_Indexation!$O$6:$AS$6=Fichier_de_calcul!$L616)*(Price_Catalogue_Indexation!$O$7:$AS$7=Fichier_de_calcul!$M616)*(Price_Catalogue_Indexation!$A$14:$A$219=Fichier_de_calcul!$O616)*(Price_Catalogue_Indexation!$C$14:$C$219=Fichier_de_calcul!$N616)*(Price_Catalogue_Indexation!$O$14:$AS$219)),0)</f>
        <v>231043.7356</v>
      </c>
      <c r="T616" s="199"/>
      <c r="U616" s="149">
        <f>IF(E616="YES",'Autres_hypothèses'!$E$3,0)</f>
        <v>26225.58067</v>
      </c>
      <c r="V616" s="149">
        <f>IF(J616="YES",'Autres_hypothèses'!$E$4,0)</f>
        <v>75000</v>
      </c>
      <c r="W616" s="149"/>
      <c r="X616" s="151">
        <f>S616*Facture_pour_Orange!$K$142+Fichier_de_calcul!Q616*Facture_pour_Orange!$K$144+Fichier_de_calcul!U616*Facture_pour_Orange!$K$172</f>
        <v>-16269.11268</v>
      </c>
      <c r="Y616" s="152"/>
      <c r="Z616" s="151">
        <f t="shared" si="2"/>
        <v>359567.9995</v>
      </c>
      <c r="AA616" s="149">
        <f t="shared" si="3"/>
        <v>64722.23991</v>
      </c>
      <c r="AB616" s="149">
        <f t="shared" si="4"/>
        <v>424290.2394</v>
      </c>
      <c r="AC616" s="150"/>
      <c r="AD616" s="164" t="s">
        <v>542</v>
      </c>
      <c r="AE616" s="154"/>
      <c r="AF616" s="155">
        <v>44469.0</v>
      </c>
      <c r="AG616" s="155">
        <v>44460.0</v>
      </c>
      <c r="AH616" s="162">
        <f t="shared" si="32"/>
        <v>0.3</v>
      </c>
      <c r="AI616" s="155">
        <v>44500.0</v>
      </c>
      <c r="AJ616" s="155">
        <v>44450.0</v>
      </c>
      <c r="AK616" s="149"/>
      <c r="AL616" s="192">
        <v>44509.0</v>
      </c>
      <c r="AM616" s="162">
        <f t="shared" si="45"/>
        <v>0.7</v>
      </c>
      <c r="AN616" s="155">
        <v>44530.0</v>
      </c>
      <c r="AO616" s="158"/>
      <c r="AP616" s="158"/>
      <c r="AQ616" s="158"/>
      <c r="AR616" s="152"/>
      <c r="AS616" s="152"/>
      <c r="AT616" s="152"/>
      <c r="AU616" s="152"/>
      <c r="AV616" s="152"/>
      <c r="AW616" s="152"/>
      <c r="AX616" s="152"/>
      <c r="AY616" s="152"/>
      <c r="AZ616" s="152"/>
      <c r="BA616" s="152"/>
      <c r="BB616" s="152"/>
      <c r="BC616" s="152"/>
      <c r="BD616" s="152"/>
      <c r="BE616" s="152"/>
      <c r="BF616" s="152"/>
      <c r="BG616" s="152"/>
      <c r="BH616" s="152"/>
      <c r="BI616" s="152"/>
      <c r="BJ616" s="152"/>
      <c r="BK616" s="152"/>
    </row>
    <row r="617" ht="10.5" customHeight="1">
      <c r="A617" s="144">
        <v>613.0</v>
      </c>
      <c r="B617" s="144" t="s">
        <v>1909</v>
      </c>
      <c r="C617" s="144" t="s">
        <v>1910</v>
      </c>
      <c r="D617" s="159" t="s">
        <v>1911</v>
      </c>
      <c r="E617" s="161" t="s">
        <v>0</v>
      </c>
      <c r="F617" s="161"/>
      <c r="G617" s="161" t="s">
        <v>1742</v>
      </c>
      <c r="H617" s="161" t="s">
        <v>0</v>
      </c>
      <c r="I617" s="161" t="s">
        <v>138</v>
      </c>
      <c r="J617" s="161" t="s">
        <v>0</v>
      </c>
      <c r="K617" s="161" t="s">
        <v>111</v>
      </c>
      <c r="L617" s="161" t="s">
        <v>38</v>
      </c>
      <c r="M617" s="161" t="s">
        <v>42</v>
      </c>
      <c r="N617" s="161">
        <v>2500.0</v>
      </c>
      <c r="O617" s="149" t="s">
        <v>27</v>
      </c>
      <c r="P617" s="150"/>
      <c r="Q617" s="149">
        <f>IFERROR(SUMPRODUCT((Price_Catalogue_Indexation!$O$5:$AS$5=Fichier_de_calcul!Q$4)*(Price_Catalogue_Indexation!$O$6:$AS$6=Fichier_de_calcul!$L617)*(Price_Catalogue_Indexation!$O$7:$AS$7=Fichier_de_calcul!$M617)*(Price_Catalogue_Indexation!$A$14:$A$219=Fichier_de_calcul!$O617)*(Price_Catalogue_Indexation!$C$14:$C$219=Fichier_de_calcul!$N617)*(Price_Catalogue_Indexation!$O$14:$AS$219)),0)</f>
        <v>42928.13608</v>
      </c>
      <c r="R617" s="149">
        <f>IFERROR(SUMPRODUCT((Price_Catalogue_Indexation!$O$5:$AS$5=Fichier_de_calcul!R$4)*(Price_Catalogue_Indexation!$O$6:$AS$6=Fichier_de_calcul!$L617)*(Price_Catalogue_Indexation!$O$7:$AS$7=Fichier_de_calcul!$M617)*(Price_Catalogue_Indexation!$A$14:$A$219=Fichier_de_calcul!$O617)*(Price_Catalogue_Indexation!$C$14:$C$219=Fichier_de_calcul!$N617)*(Price_Catalogue_Indexation!$O$14:$AS$219)),0)</f>
        <v>190894.3326</v>
      </c>
      <c r="S617" s="149">
        <f>IFERROR(SUMPRODUCT((Price_Catalogue_Indexation!$O$5:$AS$5=Fichier_de_calcul!S$4)*(Price_Catalogue_Indexation!$O$6:$AS$6=Fichier_de_calcul!$L617)*(Price_Catalogue_Indexation!$O$7:$AS$7=Fichier_de_calcul!$M617)*(Price_Catalogue_Indexation!$A$14:$A$219=Fichier_de_calcul!$O617)*(Price_Catalogue_Indexation!$C$14:$C$219=Fichier_de_calcul!$N617)*(Price_Catalogue_Indexation!$O$14:$AS$219)),0)</f>
        <v>173836.6191</v>
      </c>
      <c r="T617" s="199"/>
      <c r="U617" s="149">
        <f>IF(E617="YES",'Autres_hypothèses'!$E$3,0)</f>
        <v>26225.58067</v>
      </c>
      <c r="V617" s="149">
        <f>IF(J617="YES",'Autres_hypothèses'!$E$4,0)</f>
        <v>75000</v>
      </c>
      <c r="W617" s="149"/>
      <c r="X617" s="151">
        <f>S617*Facture_pour_Orange!$K$142+Fichier_de_calcul!Q617*Facture_pour_Orange!$K$144+Fichier_de_calcul!U617*Facture_pour_Orange!$K$172</f>
        <v>-15569.10954</v>
      </c>
      <c r="Y617" s="152"/>
      <c r="Z617" s="151">
        <f t="shared" si="2"/>
        <v>493315.5589</v>
      </c>
      <c r="AA617" s="149">
        <f t="shared" si="3"/>
        <v>88796.8006</v>
      </c>
      <c r="AB617" s="149">
        <f t="shared" si="4"/>
        <v>582112.3595</v>
      </c>
      <c r="AC617" s="150"/>
      <c r="AD617" s="149"/>
      <c r="AE617" s="154"/>
      <c r="AF617" s="155">
        <v>44500.0</v>
      </c>
      <c r="AG617" s="155">
        <v>44473.0</v>
      </c>
      <c r="AH617" s="162">
        <f t="shared" si="32"/>
        <v>0.9</v>
      </c>
      <c r="AI617" s="155">
        <v>44500.0</v>
      </c>
      <c r="AJ617" s="155">
        <v>44473.0</v>
      </c>
      <c r="AK617" s="149"/>
      <c r="AL617" s="192">
        <v>44509.0</v>
      </c>
      <c r="AM617" s="162">
        <f t="shared" si="45"/>
        <v>0.7</v>
      </c>
      <c r="AN617" s="155">
        <v>44530.0</v>
      </c>
      <c r="AO617" s="158"/>
      <c r="AP617" s="158"/>
      <c r="AQ617" s="158"/>
      <c r="AR617" s="152"/>
      <c r="AS617" s="152"/>
      <c r="AT617" s="152"/>
      <c r="AU617" s="152"/>
      <c r="AV617" s="152"/>
      <c r="AW617" s="152"/>
      <c r="AX617" s="152"/>
      <c r="AY617" s="152"/>
      <c r="AZ617" s="152"/>
      <c r="BA617" s="152"/>
      <c r="BB617" s="152"/>
      <c r="BC617" s="152"/>
      <c r="BD617" s="152"/>
      <c r="BE617" s="152"/>
      <c r="BF617" s="152"/>
      <c r="BG617" s="152"/>
      <c r="BH617" s="152"/>
      <c r="BI617" s="152"/>
      <c r="BJ617" s="152"/>
      <c r="BK617" s="152"/>
    </row>
    <row r="618" ht="10.5" customHeight="1">
      <c r="A618" s="144">
        <v>614.0</v>
      </c>
      <c r="B618" s="144" t="s">
        <v>1912</v>
      </c>
      <c r="C618" s="144" t="s">
        <v>1913</v>
      </c>
      <c r="D618" s="163" t="s">
        <v>1914</v>
      </c>
      <c r="E618" s="161" t="s">
        <v>0</v>
      </c>
      <c r="F618" s="161"/>
      <c r="G618" s="161" t="s">
        <v>1742</v>
      </c>
      <c r="H618" s="161" t="s">
        <v>0</v>
      </c>
      <c r="I618" s="161" t="s">
        <v>138</v>
      </c>
      <c r="J618" s="161" t="s">
        <v>0</v>
      </c>
      <c r="K618" s="161" t="s">
        <v>111</v>
      </c>
      <c r="L618" s="161" t="s">
        <v>38</v>
      </c>
      <c r="M618" s="161" t="s">
        <v>42</v>
      </c>
      <c r="N618" s="161">
        <v>6000.0</v>
      </c>
      <c r="O618" s="149" t="s">
        <v>30</v>
      </c>
      <c r="P618" s="150"/>
      <c r="Q618" s="149">
        <f>IFERROR(SUMPRODUCT((Price_Catalogue_Indexation!$O$5:$AS$5=Fichier_de_calcul!Q$4)*(Price_Catalogue_Indexation!$O$6:$AS$6=Fichier_de_calcul!$L618)*(Price_Catalogue_Indexation!$O$7:$AS$7=Fichier_de_calcul!$M618)*(Price_Catalogue_Indexation!$A$14:$A$219=Fichier_de_calcul!$O618)*(Price_Catalogue_Indexation!$C$14:$C$219=Fichier_de_calcul!$N618)*(Price_Catalogue_Indexation!$O$14:$AS$219)),0)</f>
        <v>44346.05464</v>
      </c>
      <c r="R618" s="149">
        <f>IFERROR(SUMPRODUCT((Price_Catalogue_Indexation!$O$5:$AS$5=Fichier_de_calcul!R$4)*(Price_Catalogue_Indexation!$O$6:$AS$6=Fichier_de_calcul!$L618)*(Price_Catalogue_Indexation!$O$7:$AS$7=Fichier_de_calcul!$M618)*(Price_Catalogue_Indexation!$A$14:$A$219=Fichier_de_calcul!$O618)*(Price_Catalogue_Indexation!$C$14:$C$219=Fichier_de_calcul!$N618)*(Price_Catalogue_Indexation!$O$14:$AS$219)),0)</f>
        <v>433184.2689</v>
      </c>
      <c r="S618" s="149">
        <f>IFERROR(SUMPRODUCT((Price_Catalogue_Indexation!$O$5:$AS$5=Fichier_de_calcul!S$4)*(Price_Catalogue_Indexation!$O$6:$AS$6=Fichier_de_calcul!$L618)*(Price_Catalogue_Indexation!$O$7:$AS$7=Fichier_de_calcul!$M618)*(Price_Catalogue_Indexation!$A$14:$A$219=Fichier_de_calcul!$O618)*(Price_Catalogue_Indexation!$C$14:$C$219=Fichier_de_calcul!$N618)*(Price_Catalogue_Indexation!$O$14:$AS$219)),0)</f>
        <v>301393.4857</v>
      </c>
      <c r="T618" s="199"/>
      <c r="U618" s="149">
        <f>IF(E618="YES",'Autres_hypothèses'!$E$3,0)</f>
        <v>26225.58067</v>
      </c>
      <c r="V618" s="149">
        <f>IF(J618="YES",'Autres_hypothèses'!$E$4,0)</f>
        <v>75000</v>
      </c>
      <c r="W618" s="149"/>
      <c r="X618" s="151">
        <f>S618*Facture_pour_Orange!$K$142+Fichier_de_calcul!Q618*Facture_pour_Orange!$K$144+Fichier_de_calcul!U618*Facture_pour_Orange!$K$172</f>
        <v>-17128.26192</v>
      </c>
      <c r="Y618" s="152"/>
      <c r="Z618" s="151">
        <f t="shared" si="2"/>
        <v>863021.128</v>
      </c>
      <c r="AA618" s="149">
        <f t="shared" si="3"/>
        <v>155343.803</v>
      </c>
      <c r="AB618" s="149">
        <f t="shared" si="4"/>
        <v>1018364.931</v>
      </c>
      <c r="AC618" s="150"/>
      <c r="AD618" s="149"/>
      <c r="AE618" s="154"/>
      <c r="AF618" s="155">
        <v>44500.0</v>
      </c>
      <c r="AG618" s="155">
        <v>44474.0</v>
      </c>
      <c r="AH618" s="162">
        <f t="shared" si="32"/>
        <v>0.8666666667</v>
      </c>
      <c r="AI618" s="155">
        <v>44500.0</v>
      </c>
      <c r="AJ618" s="155">
        <v>44474.0</v>
      </c>
      <c r="AK618" s="149"/>
      <c r="AL618" s="192">
        <v>44509.0</v>
      </c>
      <c r="AM618" s="162">
        <f t="shared" si="45"/>
        <v>0.7</v>
      </c>
      <c r="AN618" s="155">
        <v>44530.0</v>
      </c>
      <c r="AO618" s="158"/>
      <c r="AP618" s="158"/>
      <c r="AQ618" s="158"/>
      <c r="AR618" s="152"/>
      <c r="AS618" s="152"/>
      <c r="AT618" s="152"/>
      <c r="AU618" s="152"/>
      <c r="AV618" s="152"/>
      <c r="AW618" s="152"/>
      <c r="AX618" s="152"/>
      <c r="AY618" s="152"/>
      <c r="AZ618" s="152"/>
      <c r="BA618" s="152"/>
      <c r="BB618" s="152"/>
      <c r="BC618" s="152"/>
      <c r="BD618" s="152"/>
      <c r="BE618" s="152"/>
      <c r="BF618" s="152"/>
      <c r="BG618" s="152"/>
      <c r="BH618" s="152"/>
      <c r="BI618" s="152"/>
      <c r="BJ618" s="152"/>
      <c r="BK618" s="152"/>
    </row>
    <row r="619" ht="10.5" customHeight="1">
      <c r="A619" s="144">
        <v>615.0</v>
      </c>
      <c r="B619" s="144" t="s">
        <v>1356</v>
      </c>
      <c r="C619" s="144" t="s">
        <v>1915</v>
      </c>
      <c r="D619" s="163" t="s">
        <v>1916</v>
      </c>
      <c r="E619" s="161" t="s">
        <v>0</v>
      </c>
      <c r="F619" s="161"/>
      <c r="G619" s="161" t="s">
        <v>1742</v>
      </c>
      <c r="H619" s="161" t="s">
        <v>0</v>
      </c>
      <c r="I619" s="161" t="s">
        <v>138</v>
      </c>
      <c r="J619" s="161" t="s">
        <v>0</v>
      </c>
      <c r="K619" s="161" t="s">
        <v>111</v>
      </c>
      <c r="L619" s="161" t="s">
        <v>38</v>
      </c>
      <c r="M619" s="161" t="s">
        <v>42</v>
      </c>
      <c r="N619" s="161">
        <v>6000.0</v>
      </c>
      <c r="O619" s="149" t="s">
        <v>30</v>
      </c>
      <c r="P619" s="150"/>
      <c r="Q619" s="149">
        <f>IFERROR(SUMPRODUCT((Price_Catalogue_Indexation!$O$5:$AS$5=Fichier_de_calcul!Q$4)*(Price_Catalogue_Indexation!$O$6:$AS$6=Fichier_de_calcul!$L619)*(Price_Catalogue_Indexation!$O$7:$AS$7=Fichier_de_calcul!$M619)*(Price_Catalogue_Indexation!$A$14:$A$219=Fichier_de_calcul!$O619)*(Price_Catalogue_Indexation!$C$14:$C$219=Fichier_de_calcul!$N619)*(Price_Catalogue_Indexation!$O$14:$AS$219)),0)</f>
        <v>44346.05464</v>
      </c>
      <c r="R619" s="149">
        <f>IFERROR(SUMPRODUCT((Price_Catalogue_Indexation!$O$5:$AS$5=Fichier_de_calcul!R$4)*(Price_Catalogue_Indexation!$O$6:$AS$6=Fichier_de_calcul!$L619)*(Price_Catalogue_Indexation!$O$7:$AS$7=Fichier_de_calcul!$M619)*(Price_Catalogue_Indexation!$A$14:$A$219=Fichier_de_calcul!$O619)*(Price_Catalogue_Indexation!$C$14:$C$219=Fichier_de_calcul!$N619)*(Price_Catalogue_Indexation!$O$14:$AS$219)),0)</f>
        <v>433184.2689</v>
      </c>
      <c r="S619" s="149">
        <f>IFERROR(SUMPRODUCT((Price_Catalogue_Indexation!$O$5:$AS$5=Fichier_de_calcul!S$4)*(Price_Catalogue_Indexation!$O$6:$AS$6=Fichier_de_calcul!$L619)*(Price_Catalogue_Indexation!$O$7:$AS$7=Fichier_de_calcul!$M619)*(Price_Catalogue_Indexation!$A$14:$A$219=Fichier_de_calcul!$O619)*(Price_Catalogue_Indexation!$C$14:$C$219=Fichier_de_calcul!$N619)*(Price_Catalogue_Indexation!$O$14:$AS$219)),0)</f>
        <v>301393.4857</v>
      </c>
      <c r="T619" s="199"/>
      <c r="U619" s="149">
        <f>IF(E619="YES",'Autres_hypothèses'!$E$3,0)</f>
        <v>26225.58067</v>
      </c>
      <c r="V619" s="149">
        <f>IF(J619="YES",'Autres_hypothèses'!$E$4,0)</f>
        <v>75000</v>
      </c>
      <c r="W619" s="149"/>
      <c r="X619" s="151">
        <f>S619*Facture_pour_Orange!$K$142+Fichier_de_calcul!Q619*Facture_pour_Orange!$K$144+Fichier_de_calcul!U619*Facture_pour_Orange!$K$172</f>
        <v>-17128.26192</v>
      </c>
      <c r="Y619" s="152"/>
      <c r="Z619" s="151">
        <f t="shared" si="2"/>
        <v>863021.128</v>
      </c>
      <c r="AA619" s="149">
        <f t="shared" si="3"/>
        <v>155343.803</v>
      </c>
      <c r="AB619" s="149">
        <f t="shared" si="4"/>
        <v>1018364.931</v>
      </c>
      <c r="AC619" s="150"/>
      <c r="AD619" s="149"/>
      <c r="AE619" s="154"/>
      <c r="AF619" s="155">
        <v>44500.0</v>
      </c>
      <c r="AG619" s="155">
        <v>44475.0</v>
      </c>
      <c r="AH619" s="162">
        <f t="shared" si="32"/>
        <v>0.8333333333</v>
      </c>
      <c r="AI619" s="155">
        <v>44500.0</v>
      </c>
      <c r="AJ619" s="155">
        <v>44475.0</v>
      </c>
      <c r="AK619" s="149"/>
      <c r="AL619" s="192">
        <v>44509.0</v>
      </c>
      <c r="AM619" s="162">
        <f t="shared" si="45"/>
        <v>0.7</v>
      </c>
      <c r="AN619" s="155">
        <v>44530.0</v>
      </c>
      <c r="AO619" s="158"/>
      <c r="AP619" s="158"/>
      <c r="AQ619" s="158"/>
      <c r="AR619" s="152"/>
      <c r="AS619" s="152"/>
      <c r="AT619" s="152"/>
      <c r="AU619" s="152"/>
      <c r="AV619" s="152"/>
      <c r="AW619" s="152"/>
      <c r="AX619" s="152"/>
      <c r="AY619" s="152"/>
      <c r="AZ619" s="152"/>
      <c r="BA619" s="152"/>
      <c r="BB619" s="152"/>
      <c r="BC619" s="152"/>
      <c r="BD619" s="152"/>
      <c r="BE619" s="152"/>
      <c r="BF619" s="152"/>
      <c r="BG619" s="152"/>
      <c r="BH619" s="152"/>
      <c r="BI619" s="152"/>
      <c r="BJ619" s="152"/>
      <c r="BK619" s="152"/>
    </row>
    <row r="620" ht="10.5" customHeight="1">
      <c r="A620" s="144">
        <v>616.0</v>
      </c>
      <c r="B620" s="144" t="s">
        <v>1917</v>
      </c>
      <c r="C620" s="144" t="s">
        <v>1918</v>
      </c>
      <c r="D620" s="163" t="s">
        <v>1919</v>
      </c>
      <c r="E620" s="161" t="s">
        <v>0</v>
      </c>
      <c r="F620" s="161"/>
      <c r="G620" s="161" t="s">
        <v>1742</v>
      </c>
      <c r="H620" s="161" t="s">
        <v>0</v>
      </c>
      <c r="I620" s="161" t="s">
        <v>138</v>
      </c>
      <c r="J620" s="161" t="s">
        <v>0</v>
      </c>
      <c r="K620" s="161" t="s">
        <v>111</v>
      </c>
      <c r="L620" s="161" t="s">
        <v>38</v>
      </c>
      <c r="M620" s="161" t="s">
        <v>42</v>
      </c>
      <c r="N620" s="161">
        <v>6000.0</v>
      </c>
      <c r="O620" s="149" t="s">
        <v>30</v>
      </c>
      <c r="P620" s="150"/>
      <c r="Q620" s="149">
        <f>IFERROR(SUMPRODUCT((Price_Catalogue_Indexation!$O$5:$AS$5=Fichier_de_calcul!Q$4)*(Price_Catalogue_Indexation!$O$6:$AS$6=Fichier_de_calcul!$L620)*(Price_Catalogue_Indexation!$O$7:$AS$7=Fichier_de_calcul!$M620)*(Price_Catalogue_Indexation!$A$14:$A$219=Fichier_de_calcul!$O620)*(Price_Catalogue_Indexation!$C$14:$C$219=Fichier_de_calcul!$N620)*(Price_Catalogue_Indexation!$O$14:$AS$219)),0)</f>
        <v>44346.05464</v>
      </c>
      <c r="R620" s="149">
        <f>IFERROR(SUMPRODUCT((Price_Catalogue_Indexation!$O$5:$AS$5=Fichier_de_calcul!R$4)*(Price_Catalogue_Indexation!$O$6:$AS$6=Fichier_de_calcul!$L620)*(Price_Catalogue_Indexation!$O$7:$AS$7=Fichier_de_calcul!$M620)*(Price_Catalogue_Indexation!$A$14:$A$219=Fichier_de_calcul!$O620)*(Price_Catalogue_Indexation!$C$14:$C$219=Fichier_de_calcul!$N620)*(Price_Catalogue_Indexation!$O$14:$AS$219)),0)</f>
        <v>433184.2689</v>
      </c>
      <c r="S620" s="149">
        <f>IFERROR(SUMPRODUCT((Price_Catalogue_Indexation!$O$5:$AS$5=Fichier_de_calcul!S$4)*(Price_Catalogue_Indexation!$O$6:$AS$6=Fichier_de_calcul!$L620)*(Price_Catalogue_Indexation!$O$7:$AS$7=Fichier_de_calcul!$M620)*(Price_Catalogue_Indexation!$A$14:$A$219=Fichier_de_calcul!$O620)*(Price_Catalogue_Indexation!$C$14:$C$219=Fichier_de_calcul!$N620)*(Price_Catalogue_Indexation!$O$14:$AS$219)),0)</f>
        <v>301393.4857</v>
      </c>
      <c r="T620" s="199"/>
      <c r="U620" s="149">
        <f>IF(E620="YES",'Autres_hypothèses'!$E$3,0)</f>
        <v>26225.58067</v>
      </c>
      <c r="V620" s="149">
        <f>IF(J620="YES",'Autres_hypothèses'!$E$4,0)</f>
        <v>75000</v>
      </c>
      <c r="W620" s="149"/>
      <c r="X620" s="151">
        <f>S620*Facture_pour_Orange!$K$142+Fichier_de_calcul!Q620*Facture_pour_Orange!$K$144+Fichier_de_calcul!U620*Facture_pour_Orange!$K$172</f>
        <v>-17128.26192</v>
      </c>
      <c r="Y620" s="152"/>
      <c r="Z620" s="151">
        <f t="shared" si="2"/>
        <v>863021.128</v>
      </c>
      <c r="AA620" s="149">
        <f t="shared" si="3"/>
        <v>155343.803</v>
      </c>
      <c r="AB620" s="149">
        <f t="shared" si="4"/>
        <v>1018364.931</v>
      </c>
      <c r="AC620" s="150"/>
      <c r="AD620" s="149"/>
      <c r="AE620" s="154"/>
      <c r="AF620" s="155">
        <v>44500.0</v>
      </c>
      <c r="AG620" s="155">
        <v>44475.0</v>
      </c>
      <c r="AH620" s="162">
        <f t="shared" si="32"/>
        <v>0.8333333333</v>
      </c>
      <c r="AI620" s="155">
        <v>44500.0</v>
      </c>
      <c r="AJ620" s="155">
        <v>44475.0</v>
      </c>
      <c r="AK620" s="149"/>
      <c r="AL620" s="192">
        <v>44509.0</v>
      </c>
      <c r="AM620" s="162">
        <f t="shared" si="45"/>
        <v>0.7</v>
      </c>
      <c r="AN620" s="155">
        <v>44530.0</v>
      </c>
      <c r="AO620" s="158"/>
      <c r="AP620" s="158"/>
      <c r="AQ620" s="158"/>
      <c r="AR620" s="152"/>
      <c r="AS620" s="152"/>
      <c r="AT620" s="152"/>
      <c r="AU620" s="152"/>
      <c r="AV620" s="152"/>
      <c r="AW620" s="152"/>
      <c r="AX620" s="152"/>
      <c r="AY620" s="152"/>
      <c r="AZ620" s="152"/>
      <c r="BA620" s="152"/>
      <c r="BB620" s="152"/>
      <c r="BC620" s="152"/>
      <c r="BD620" s="152"/>
      <c r="BE620" s="152"/>
      <c r="BF620" s="152"/>
      <c r="BG620" s="152"/>
      <c r="BH620" s="152"/>
      <c r="BI620" s="152"/>
      <c r="BJ620" s="152"/>
      <c r="BK620" s="152"/>
    </row>
    <row r="621" ht="10.5" customHeight="1">
      <c r="A621" s="144">
        <v>617.0</v>
      </c>
      <c r="B621" s="144" t="s">
        <v>1920</v>
      </c>
      <c r="C621" s="144" t="s">
        <v>1921</v>
      </c>
      <c r="D621" s="159" t="s">
        <v>1922</v>
      </c>
      <c r="E621" s="161" t="s">
        <v>0</v>
      </c>
      <c r="F621" s="161"/>
      <c r="G621" s="161" t="s">
        <v>1742</v>
      </c>
      <c r="H621" s="161" t="s">
        <v>0</v>
      </c>
      <c r="I621" s="161" t="s">
        <v>138</v>
      </c>
      <c r="J621" s="161" t="s">
        <v>0</v>
      </c>
      <c r="K621" s="161" t="s">
        <v>111</v>
      </c>
      <c r="L621" s="161" t="s">
        <v>38</v>
      </c>
      <c r="M621" s="161" t="s">
        <v>42</v>
      </c>
      <c r="N621" s="161">
        <v>6000.0</v>
      </c>
      <c r="O621" s="149" t="s">
        <v>27</v>
      </c>
      <c r="P621" s="150"/>
      <c r="Q621" s="149">
        <f>IFERROR(SUMPRODUCT((Price_Catalogue_Indexation!$O$5:$AS$5=Fichier_de_calcul!Q$4)*(Price_Catalogue_Indexation!$O$6:$AS$6=Fichier_de_calcul!$L621)*(Price_Catalogue_Indexation!$O$7:$AS$7=Fichier_de_calcul!$M621)*(Price_Catalogue_Indexation!$A$14:$A$219=Fichier_de_calcul!$O621)*(Price_Catalogue_Indexation!$C$14:$C$219=Fichier_de_calcul!$N621)*(Price_Catalogue_Indexation!$O$14:$AS$219)),0)</f>
        <v>43567.79597</v>
      </c>
      <c r="R621" s="149">
        <f>IFERROR(SUMPRODUCT((Price_Catalogue_Indexation!$O$5:$AS$5=Fichier_de_calcul!R$4)*(Price_Catalogue_Indexation!$O$6:$AS$6=Fichier_de_calcul!$L621)*(Price_Catalogue_Indexation!$O$7:$AS$7=Fichier_de_calcul!$M621)*(Price_Catalogue_Indexation!$A$14:$A$219=Fichier_de_calcul!$O621)*(Price_Catalogue_Indexation!$C$14:$C$219=Fichier_de_calcul!$N621)*(Price_Catalogue_Indexation!$O$14:$AS$219)),0)</f>
        <v>432736.9163</v>
      </c>
      <c r="S621" s="149">
        <f>IFERROR(SUMPRODUCT((Price_Catalogue_Indexation!$O$5:$AS$5=Fichier_de_calcul!S$4)*(Price_Catalogue_Indexation!$O$6:$AS$6=Fichier_de_calcul!$L621)*(Price_Catalogue_Indexation!$O$7:$AS$7=Fichier_de_calcul!$M621)*(Price_Catalogue_Indexation!$A$14:$A$219=Fichier_de_calcul!$O621)*(Price_Catalogue_Indexation!$C$14:$C$219=Fichier_de_calcul!$N621)*(Price_Catalogue_Indexation!$O$14:$AS$219)),0)</f>
        <v>231043.7356</v>
      </c>
      <c r="T621" s="199"/>
      <c r="U621" s="149">
        <f>IF(E621="YES",'Autres_hypothèses'!$E$3,0)</f>
        <v>26225.58067</v>
      </c>
      <c r="V621" s="149">
        <f>IF(J621="YES",'Autres_hypothèses'!$E$4,0)</f>
        <v>75000</v>
      </c>
      <c r="W621" s="149"/>
      <c r="X621" s="151">
        <f>S621*Facture_pour_Orange!$K$142+Fichier_de_calcul!Q621*Facture_pour_Orange!$K$144+Fichier_de_calcul!U621*Facture_pour_Orange!$K$172</f>
        <v>-16269.11268</v>
      </c>
      <c r="Y621" s="152"/>
      <c r="Z621" s="151">
        <f t="shared" si="2"/>
        <v>792304.9158</v>
      </c>
      <c r="AA621" s="149">
        <f t="shared" si="3"/>
        <v>142614.8848</v>
      </c>
      <c r="AB621" s="149">
        <f t="shared" si="4"/>
        <v>934919.8006</v>
      </c>
      <c r="AC621" s="150"/>
      <c r="AD621" s="149"/>
      <c r="AE621" s="154"/>
      <c r="AF621" s="155">
        <v>44500.0</v>
      </c>
      <c r="AG621" s="155">
        <v>44480.0</v>
      </c>
      <c r="AH621" s="162">
        <f t="shared" si="32"/>
        <v>0.6666666667</v>
      </c>
      <c r="AI621" s="155">
        <v>44500.0</v>
      </c>
      <c r="AJ621" s="155">
        <v>44480.0</v>
      </c>
      <c r="AK621" s="149"/>
      <c r="AL621" s="192">
        <v>44509.0</v>
      </c>
      <c r="AM621" s="162">
        <f t="shared" si="45"/>
        <v>0.7</v>
      </c>
      <c r="AN621" s="155">
        <v>44530.0</v>
      </c>
      <c r="AO621" s="158"/>
      <c r="AP621" s="158"/>
      <c r="AQ621" s="158"/>
      <c r="AR621" s="152"/>
      <c r="AS621" s="152"/>
      <c r="AT621" s="152"/>
      <c r="AU621" s="152"/>
      <c r="AV621" s="152"/>
      <c r="AW621" s="152"/>
      <c r="AX621" s="152"/>
      <c r="AY621" s="152"/>
      <c r="AZ621" s="152"/>
      <c r="BA621" s="152"/>
      <c r="BB621" s="152"/>
      <c r="BC621" s="152"/>
      <c r="BD621" s="152"/>
      <c r="BE621" s="152"/>
      <c r="BF621" s="152"/>
      <c r="BG621" s="152"/>
      <c r="BH621" s="152"/>
      <c r="BI621" s="152"/>
      <c r="BJ621" s="152"/>
      <c r="BK621" s="152"/>
    </row>
    <row r="622" ht="10.5" customHeight="1">
      <c r="A622" s="144">
        <v>618.0</v>
      </c>
      <c r="B622" s="144" t="s">
        <v>1923</v>
      </c>
      <c r="C622" s="144" t="s">
        <v>1924</v>
      </c>
      <c r="D622" s="159" t="s">
        <v>1925</v>
      </c>
      <c r="E622" s="161" t="s">
        <v>0</v>
      </c>
      <c r="F622" s="161"/>
      <c r="G622" s="161" t="s">
        <v>1742</v>
      </c>
      <c r="H622" s="161" t="s">
        <v>0</v>
      </c>
      <c r="I622" s="161" t="s">
        <v>138</v>
      </c>
      <c r="J622" s="161" t="s">
        <v>0</v>
      </c>
      <c r="K622" s="161" t="s">
        <v>111</v>
      </c>
      <c r="L622" s="161" t="s">
        <v>38</v>
      </c>
      <c r="M622" s="161" t="s">
        <v>42</v>
      </c>
      <c r="N622" s="161">
        <v>2500.0</v>
      </c>
      <c r="O622" s="149" t="s">
        <v>27</v>
      </c>
      <c r="P622" s="150"/>
      <c r="Q622" s="149">
        <f>IFERROR(SUMPRODUCT((Price_Catalogue_Indexation!$O$5:$AS$5=Fichier_de_calcul!Q$4)*(Price_Catalogue_Indexation!$O$6:$AS$6=Fichier_de_calcul!$L622)*(Price_Catalogue_Indexation!$O$7:$AS$7=Fichier_de_calcul!$M622)*(Price_Catalogue_Indexation!$A$14:$A$219=Fichier_de_calcul!$O622)*(Price_Catalogue_Indexation!$C$14:$C$219=Fichier_de_calcul!$N622)*(Price_Catalogue_Indexation!$O$14:$AS$219)),0)</f>
        <v>42928.13608</v>
      </c>
      <c r="R622" s="149">
        <f>IFERROR(SUMPRODUCT((Price_Catalogue_Indexation!$O$5:$AS$5=Fichier_de_calcul!R$4)*(Price_Catalogue_Indexation!$O$6:$AS$6=Fichier_de_calcul!$L622)*(Price_Catalogue_Indexation!$O$7:$AS$7=Fichier_de_calcul!$M622)*(Price_Catalogue_Indexation!$A$14:$A$219=Fichier_de_calcul!$O622)*(Price_Catalogue_Indexation!$C$14:$C$219=Fichier_de_calcul!$N622)*(Price_Catalogue_Indexation!$O$14:$AS$219)),0)</f>
        <v>190894.3326</v>
      </c>
      <c r="S622" s="149">
        <f>IFERROR(SUMPRODUCT((Price_Catalogue_Indexation!$O$5:$AS$5=Fichier_de_calcul!S$4)*(Price_Catalogue_Indexation!$O$6:$AS$6=Fichier_de_calcul!$L622)*(Price_Catalogue_Indexation!$O$7:$AS$7=Fichier_de_calcul!$M622)*(Price_Catalogue_Indexation!$A$14:$A$219=Fichier_de_calcul!$O622)*(Price_Catalogue_Indexation!$C$14:$C$219=Fichier_de_calcul!$N622)*(Price_Catalogue_Indexation!$O$14:$AS$219)),0)</f>
        <v>173836.6191</v>
      </c>
      <c r="T622" s="199"/>
      <c r="U622" s="149">
        <f>IF(E622="YES",'Autres_hypothèses'!$E$3,0)</f>
        <v>26225.58067</v>
      </c>
      <c r="V622" s="149">
        <f>IF(J622="YES",'Autres_hypothèses'!$E$4,0)</f>
        <v>75000</v>
      </c>
      <c r="W622" s="149"/>
      <c r="X622" s="151">
        <f>S622*Facture_pour_Orange!$K$142+Fichier_de_calcul!Q622*Facture_pour_Orange!$K$144+Fichier_de_calcul!U622*Facture_pour_Orange!$K$172</f>
        <v>-15569.10954</v>
      </c>
      <c r="Y622" s="152"/>
      <c r="Z622" s="151">
        <f t="shared" si="2"/>
        <v>493315.5589</v>
      </c>
      <c r="AA622" s="149">
        <f t="shared" si="3"/>
        <v>88796.8006</v>
      </c>
      <c r="AB622" s="149">
        <f t="shared" si="4"/>
        <v>582112.3595</v>
      </c>
      <c r="AC622" s="150"/>
      <c r="AD622" s="149"/>
      <c r="AE622" s="154"/>
      <c r="AF622" s="155">
        <v>44500.0</v>
      </c>
      <c r="AG622" s="155">
        <v>44478.0</v>
      </c>
      <c r="AH622" s="162">
        <f t="shared" si="32"/>
        <v>0.7333333333</v>
      </c>
      <c r="AI622" s="155">
        <v>44500.0</v>
      </c>
      <c r="AJ622" s="155">
        <v>44478.0</v>
      </c>
      <c r="AK622" s="149"/>
      <c r="AL622" s="192">
        <v>44509.0</v>
      </c>
      <c r="AM622" s="162">
        <f t="shared" si="45"/>
        <v>0.7</v>
      </c>
      <c r="AN622" s="155">
        <v>44530.0</v>
      </c>
      <c r="AO622" s="158"/>
      <c r="AP622" s="158"/>
      <c r="AQ622" s="158"/>
      <c r="AR622" s="152"/>
      <c r="AS622" s="152"/>
      <c r="AT622" s="152"/>
      <c r="AU622" s="152"/>
      <c r="AV622" s="152"/>
      <c r="AW622" s="152"/>
      <c r="AX622" s="152"/>
      <c r="AY622" s="152"/>
      <c r="AZ622" s="152"/>
      <c r="BA622" s="152"/>
      <c r="BB622" s="152"/>
      <c r="BC622" s="152"/>
      <c r="BD622" s="152"/>
      <c r="BE622" s="152"/>
      <c r="BF622" s="152"/>
      <c r="BG622" s="152"/>
      <c r="BH622" s="152"/>
      <c r="BI622" s="152"/>
      <c r="BJ622" s="152"/>
      <c r="BK622" s="152"/>
    </row>
    <row r="623" ht="10.5" customHeight="1">
      <c r="A623" s="144">
        <v>619.0</v>
      </c>
      <c r="B623" s="144" t="s">
        <v>1926</v>
      </c>
      <c r="C623" s="144" t="s">
        <v>1927</v>
      </c>
      <c r="D623" s="159" t="s">
        <v>1928</v>
      </c>
      <c r="E623" s="161" t="s">
        <v>0</v>
      </c>
      <c r="F623" s="161"/>
      <c r="G623" s="161" t="s">
        <v>1742</v>
      </c>
      <c r="H623" s="161" t="s">
        <v>0</v>
      </c>
      <c r="I623" s="161" t="s">
        <v>138</v>
      </c>
      <c r="J623" s="161" t="s">
        <v>0</v>
      </c>
      <c r="K623" s="161" t="s">
        <v>111</v>
      </c>
      <c r="L623" s="161" t="s">
        <v>38</v>
      </c>
      <c r="M623" s="161" t="s">
        <v>42</v>
      </c>
      <c r="N623" s="161">
        <v>6000.0</v>
      </c>
      <c r="O623" s="149" t="s">
        <v>27</v>
      </c>
      <c r="P623" s="150"/>
      <c r="Q623" s="149">
        <f>IFERROR(SUMPRODUCT((Price_Catalogue_Indexation!$O$5:$AS$5=Fichier_de_calcul!Q$4)*(Price_Catalogue_Indexation!$O$6:$AS$6=Fichier_de_calcul!$L623)*(Price_Catalogue_Indexation!$O$7:$AS$7=Fichier_de_calcul!$M623)*(Price_Catalogue_Indexation!$A$14:$A$219=Fichier_de_calcul!$O623)*(Price_Catalogue_Indexation!$C$14:$C$219=Fichier_de_calcul!$N623)*(Price_Catalogue_Indexation!$O$14:$AS$219)),0)</f>
        <v>43567.79597</v>
      </c>
      <c r="R623" s="149">
        <f>IFERROR(SUMPRODUCT((Price_Catalogue_Indexation!$O$5:$AS$5=Fichier_de_calcul!R$4)*(Price_Catalogue_Indexation!$O$6:$AS$6=Fichier_de_calcul!$L623)*(Price_Catalogue_Indexation!$O$7:$AS$7=Fichier_de_calcul!$M623)*(Price_Catalogue_Indexation!$A$14:$A$219=Fichier_de_calcul!$O623)*(Price_Catalogue_Indexation!$C$14:$C$219=Fichier_de_calcul!$N623)*(Price_Catalogue_Indexation!$O$14:$AS$219)),0)</f>
        <v>432736.9163</v>
      </c>
      <c r="S623" s="149">
        <f>IFERROR(SUMPRODUCT((Price_Catalogue_Indexation!$O$5:$AS$5=Fichier_de_calcul!S$4)*(Price_Catalogue_Indexation!$O$6:$AS$6=Fichier_de_calcul!$L623)*(Price_Catalogue_Indexation!$O$7:$AS$7=Fichier_de_calcul!$M623)*(Price_Catalogue_Indexation!$A$14:$A$219=Fichier_de_calcul!$O623)*(Price_Catalogue_Indexation!$C$14:$C$219=Fichier_de_calcul!$N623)*(Price_Catalogue_Indexation!$O$14:$AS$219)),0)</f>
        <v>231043.7356</v>
      </c>
      <c r="T623" s="199"/>
      <c r="U623" s="149">
        <f>IF(E623="YES",'Autres_hypothèses'!$E$3,0)</f>
        <v>26225.58067</v>
      </c>
      <c r="V623" s="149">
        <f>IF(J623="YES",'Autres_hypothèses'!$E$4,0)</f>
        <v>75000</v>
      </c>
      <c r="W623" s="149"/>
      <c r="X623" s="151">
        <f>S623*Facture_pour_Orange!$K$142+Fichier_de_calcul!Q623*Facture_pour_Orange!$K$144+Fichier_de_calcul!U623*Facture_pour_Orange!$K$172</f>
        <v>-16269.11268</v>
      </c>
      <c r="Y623" s="152"/>
      <c r="Z623" s="151">
        <f t="shared" si="2"/>
        <v>792304.9158</v>
      </c>
      <c r="AA623" s="149">
        <f t="shared" si="3"/>
        <v>142614.8848</v>
      </c>
      <c r="AB623" s="149">
        <f t="shared" si="4"/>
        <v>934919.8006</v>
      </c>
      <c r="AC623" s="150"/>
      <c r="AD623" s="149"/>
      <c r="AE623" s="154"/>
      <c r="AF623" s="155">
        <v>44500.0</v>
      </c>
      <c r="AG623" s="155">
        <v>44483.0</v>
      </c>
      <c r="AH623" s="162">
        <f t="shared" si="32"/>
        <v>0.5666666667</v>
      </c>
      <c r="AI623" s="155">
        <v>44500.0</v>
      </c>
      <c r="AJ623" s="155">
        <v>44484.0</v>
      </c>
      <c r="AK623" s="149"/>
      <c r="AL623" s="192">
        <v>44531.0</v>
      </c>
      <c r="AM623" s="162">
        <f t="shared" si="45"/>
        <v>1</v>
      </c>
      <c r="AN623" s="155">
        <v>44561.0</v>
      </c>
      <c r="AO623" s="158"/>
      <c r="AP623" s="158"/>
      <c r="AQ623" s="158"/>
      <c r="AR623" s="152"/>
      <c r="AS623" s="152"/>
      <c r="AT623" s="152"/>
      <c r="AU623" s="152"/>
      <c r="AV623" s="152"/>
      <c r="AW623" s="152"/>
      <c r="AX623" s="152"/>
      <c r="AY623" s="152"/>
      <c r="AZ623" s="152"/>
      <c r="BA623" s="152"/>
      <c r="BB623" s="152"/>
      <c r="BC623" s="152"/>
      <c r="BD623" s="152"/>
      <c r="BE623" s="152"/>
      <c r="BF623" s="152"/>
      <c r="BG623" s="152"/>
      <c r="BH623" s="152"/>
      <c r="BI623" s="152"/>
      <c r="BJ623" s="152"/>
      <c r="BK623" s="152"/>
    </row>
    <row r="624" ht="10.5" customHeight="1">
      <c r="A624" s="144">
        <v>620.0</v>
      </c>
      <c r="B624" s="144" t="s">
        <v>1929</v>
      </c>
      <c r="C624" s="144" t="s">
        <v>1930</v>
      </c>
      <c r="D624" s="159" t="s">
        <v>1931</v>
      </c>
      <c r="E624" s="161" t="s">
        <v>0</v>
      </c>
      <c r="F624" s="161"/>
      <c r="G624" s="161" t="s">
        <v>1742</v>
      </c>
      <c r="H624" s="161" t="s">
        <v>0</v>
      </c>
      <c r="I624" s="161" t="s">
        <v>138</v>
      </c>
      <c r="J624" s="161" t="s">
        <v>0</v>
      </c>
      <c r="K624" s="161" t="s">
        <v>111</v>
      </c>
      <c r="L624" s="161" t="s">
        <v>38</v>
      </c>
      <c r="M624" s="161" t="s">
        <v>42</v>
      </c>
      <c r="N624" s="161">
        <v>6000.0</v>
      </c>
      <c r="O624" s="149" t="s">
        <v>27</v>
      </c>
      <c r="P624" s="150"/>
      <c r="Q624" s="149">
        <f>IFERROR(SUMPRODUCT((Price_Catalogue_Indexation!$O$5:$AS$5=Fichier_de_calcul!Q$4)*(Price_Catalogue_Indexation!$O$6:$AS$6=Fichier_de_calcul!$L624)*(Price_Catalogue_Indexation!$O$7:$AS$7=Fichier_de_calcul!$M624)*(Price_Catalogue_Indexation!$A$14:$A$219=Fichier_de_calcul!$O624)*(Price_Catalogue_Indexation!$C$14:$C$219=Fichier_de_calcul!$N624)*(Price_Catalogue_Indexation!$O$14:$AS$219)),0)</f>
        <v>43567.79597</v>
      </c>
      <c r="R624" s="149">
        <f>IFERROR(SUMPRODUCT((Price_Catalogue_Indexation!$O$5:$AS$5=Fichier_de_calcul!R$4)*(Price_Catalogue_Indexation!$O$6:$AS$6=Fichier_de_calcul!$L624)*(Price_Catalogue_Indexation!$O$7:$AS$7=Fichier_de_calcul!$M624)*(Price_Catalogue_Indexation!$A$14:$A$219=Fichier_de_calcul!$O624)*(Price_Catalogue_Indexation!$C$14:$C$219=Fichier_de_calcul!$N624)*(Price_Catalogue_Indexation!$O$14:$AS$219)),0)</f>
        <v>432736.9163</v>
      </c>
      <c r="S624" s="149">
        <f>IFERROR(SUMPRODUCT((Price_Catalogue_Indexation!$O$5:$AS$5=Fichier_de_calcul!S$4)*(Price_Catalogue_Indexation!$O$6:$AS$6=Fichier_de_calcul!$L624)*(Price_Catalogue_Indexation!$O$7:$AS$7=Fichier_de_calcul!$M624)*(Price_Catalogue_Indexation!$A$14:$A$219=Fichier_de_calcul!$O624)*(Price_Catalogue_Indexation!$C$14:$C$219=Fichier_de_calcul!$N624)*(Price_Catalogue_Indexation!$O$14:$AS$219)),0)</f>
        <v>231043.7356</v>
      </c>
      <c r="T624" s="199"/>
      <c r="U624" s="149">
        <f>IF(E624="YES",'Autres_hypothèses'!$E$3,0)</f>
        <v>26225.58067</v>
      </c>
      <c r="V624" s="149">
        <f>IF(J624="YES",'Autres_hypothèses'!$E$4,0)</f>
        <v>75000</v>
      </c>
      <c r="W624" s="149"/>
      <c r="X624" s="151">
        <f>S624*Facture_pour_Orange!$K$142+Fichier_de_calcul!Q624*Facture_pour_Orange!$K$144+Fichier_de_calcul!U624*Facture_pour_Orange!$K$172</f>
        <v>-16269.11268</v>
      </c>
      <c r="Y624" s="152"/>
      <c r="Z624" s="151">
        <f t="shared" si="2"/>
        <v>792304.9158</v>
      </c>
      <c r="AA624" s="149">
        <f t="shared" si="3"/>
        <v>142614.8848</v>
      </c>
      <c r="AB624" s="149">
        <f t="shared" si="4"/>
        <v>934919.8006</v>
      </c>
      <c r="AC624" s="150"/>
      <c r="AD624" s="149"/>
      <c r="AE624" s="154"/>
      <c r="AF624" s="155">
        <v>44500.0</v>
      </c>
      <c r="AG624" s="155">
        <v>44480.0</v>
      </c>
      <c r="AH624" s="162">
        <f t="shared" si="32"/>
        <v>0.6666666667</v>
      </c>
      <c r="AI624" s="155">
        <v>44500.0</v>
      </c>
      <c r="AJ624" s="155">
        <v>44480.0</v>
      </c>
      <c r="AK624" s="149"/>
      <c r="AL624" s="192">
        <v>44531.0</v>
      </c>
      <c r="AM624" s="162">
        <f t="shared" si="45"/>
        <v>1</v>
      </c>
      <c r="AN624" s="155">
        <v>44561.0</v>
      </c>
      <c r="AO624" s="158"/>
      <c r="AP624" s="158"/>
      <c r="AQ624" s="158"/>
      <c r="AR624" s="152"/>
      <c r="AS624" s="152"/>
      <c r="AT624" s="152"/>
      <c r="AU624" s="152"/>
      <c r="AV624" s="152"/>
      <c r="AW624" s="152"/>
      <c r="AX624" s="152"/>
      <c r="AY624" s="152"/>
      <c r="AZ624" s="152"/>
      <c r="BA624" s="152"/>
      <c r="BB624" s="152"/>
      <c r="BC624" s="152"/>
      <c r="BD624" s="152"/>
      <c r="BE624" s="152"/>
      <c r="BF624" s="152"/>
      <c r="BG624" s="152"/>
      <c r="BH624" s="152"/>
      <c r="BI624" s="152"/>
      <c r="BJ624" s="152"/>
      <c r="BK624" s="152"/>
    </row>
    <row r="625" ht="10.5" customHeight="1">
      <c r="A625" s="144">
        <v>621.0</v>
      </c>
      <c r="B625" s="161" t="s">
        <v>1932</v>
      </c>
      <c r="C625" s="144" t="s">
        <v>1933</v>
      </c>
      <c r="D625" s="159" t="s">
        <v>1934</v>
      </c>
      <c r="E625" s="161" t="s">
        <v>0</v>
      </c>
      <c r="F625" s="161"/>
      <c r="G625" s="161" t="s">
        <v>1742</v>
      </c>
      <c r="H625" s="161" t="s">
        <v>0</v>
      </c>
      <c r="I625" s="161" t="s">
        <v>138</v>
      </c>
      <c r="J625" s="161" t="s">
        <v>0</v>
      </c>
      <c r="K625" s="161" t="s">
        <v>111</v>
      </c>
      <c r="L625" s="161" t="s">
        <v>38</v>
      </c>
      <c r="M625" s="161" t="s">
        <v>42</v>
      </c>
      <c r="N625" s="161">
        <v>2500.0</v>
      </c>
      <c r="O625" s="149" t="s">
        <v>27</v>
      </c>
      <c r="P625" s="150"/>
      <c r="Q625" s="149">
        <f>IFERROR(SUMPRODUCT((Price_Catalogue_Indexation!$O$5:$AS$5=Fichier_de_calcul!Q$4)*(Price_Catalogue_Indexation!$O$6:$AS$6=Fichier_de_calcul!$L625)*(Price_Catalogue_Indexation!$O$7:$AS$7=Fichier_de_calcul!$M625)*(Price_Catalogue_Indexation!$A$14:$A$219=Fichier_de_calcul!$O625)*(Price_Catalogue_Indexation!$C$14:$C$219=Fichier_de_calcul!$N625)*(Price_Catalogue_Indexation!$O$14:$AS$219)),0)</f>
        <v>42928.13608</v>
      </c>
      <c r="R625" s="149">
        <f>IFERROR(SUMPRODUCT((Price_Catalogue_Indexation!$O$5:$AS$5=Fichier_de_calcul!R$4)*(Price_Catalogue_Indexation!$O$6:$AS$6=Fichier_de_calcul!$L625)*(Price_Catalogue_Indexation!$O$7:$AS$7=Fichier_de_calcul!$M625)*(Price_Catalogue_Indexation!$A$14:$A$219=Fichier_de_calcul!$O625)*(Price_Catalogue_Indexation!$C$14:$C$219=Fichier_de_calcul!$N625)*(Price_Catalogue_Indexation!$O$14:$AS$219)),0)</f>
        <v>190894.3326</v>
      </c>
      <c r="S625" s="149">
        <f>IFERROR(SUMPRODUCT((Price_Catalogue_Indexation!$O$5:$AS$5=Fichier_de_calcul!S$4)*(Price_Catalogue_Indexation!$O$6:$AS$6=Fichier_de_calcul!$L625)*(Price_Catalogue_Indexation!$O$7:$AS$7=Fichier_de_calcul!$M625)*(Price_Catalogue_Indexation!$A$14:$A$219=Fichier_de_calcul!$O625)*(Price_Catalogue_Indexation!$C$14:$C$219=Fichier_de_calcul!$N625)*(Price_Catalogue_Indexation!$O$14:$AS$219)),0)</f>
        <v>173836.6191</v>
      </c>
      <c r="T625" s="199"/>
      <c r="U625" s="149">
        <f>IF(E625="YES",'Autres_hypothèses'!$E$3,0)</f>
        <v>26225.58067</v>
      </c>
      <c r="V625" s="149">
        <f>IF(J625="YES",'Autres_hypothèses'!$E$4,0)</f>
        <v>75000</v>
      </c>
      <c r="W625" s="149"/>
      <c r="X625" s="151">
        <f>S625*Facture_pour_Orange!$K$142+Fichier_de_calcul!Q625*Facture_pour_Orange!$K$144+Fichier_de_calcul!U625*Facture_pour_Orange!$K$172</f>
        <v>-15569.10954</v>
      </c>
      <c r="Y625" s="152"/>
      <c r="Z625" s="151">
        <f t="shared" si="2"/>
        <v>493315.5589</v>
      </c>
      <c r="AA625" s="149">
        <f t="shared" si="3"/>
        <v>88796.8006</v>
      </c>
      <c r="AB625" s="149">
        <f t="shared" si="4"/>
        <v>582112.3595</v>
      </c>
      <c r="AC625" s="150"/>
      <c r="AD625" s="149"/>
      <c r="AE625" s="154"/>
      <c r="AF625" s="155">
        <v>44500.0</v>
      </c>
      <c r="AG625" s="155">
        <v>44477.0</v>
      </c>
      <c r="AH625" s="162">
        <f t="shared" si="32"/>
        <v>0.7666666667</v>
      </c>
      <c r="AI625" s="155">
        <v>44500.0</v>
      </c>
      <c r="AJ625" s="155">
        <v>44477.0</v>
      </c>
      <c r="AK625" s="149"/>
      <c r="AL625" s="192">
        <v>44576.0</v>
      </c>
      <c r="AM625" s="162">
        <f t="shared" si="45"/>
        <v>0.5333333333</v>
      </c>
      <c r="AN625" s="155">
        <v>44592.0</v>
      </c>
      <c r="AO625" s="158"/>
      <c r="AP625" s="158"/>
      <c r="AQ625" s="158"/>
      <c r="AR625" s="152"/>
      <c r="AS625" s="152"/>
      <c r="AT625" s="152"/>
      <c r="AU625" s="152"/>
      <c r="AV625" s="152"/>
      <c r="AW625" s="152"/>
      <c r="AX625" s="152"/>
      <c r="AY625" s="152"/>
      <c r="AZ625" s="152"/>
      <c r="BA625" s="152"/>
      <c r="BB625" s="152"/>
      <c r="BC625" s="152"/>
      <c r="BD625" s="152"/>
      <c r="BE625" s="152"/>
      <c r="BF625" s="152"/>
      <c r="BG625" s="152"/>
      <c r="BH625" s="152"/>
      <c r="BI625" s="152"/>
      <c r="BJ625" s="152"/>
      <c r="BK625" s="152"/>
    </row>
    <row r="626" ht="10.5" customHeight="1">
      <c r="A626" s="144">
        <v>622.0</v>
      </c>
      <c r="B626" s="144" t="s">
        <v>1935</v>
      </c>
      <c r="C626" s="144" t="s">
        <v>1936</v>
      </c>
      <c r="D626" s="159" t="s">
        <v>1937</v>
      </c>
      <c r="E626" s="161" t="s">
        <v>0</v>
      </c>
      <c r="F626" s="161"/>
      <c r="G626" s="161" t="s">
        <v>1742</v>
      </c>
      <c r="H626" s="161" t="s">
        <v>0</v>
      </c>
      <c r="I626" s="161" t="s">
        <v>138</v>
      </c>
      <c r="J626" s="161" t="s">
        <v>0</v>
      </c>
      <c r="K626" s="161" t="s">
        <v>111</v>
      </c>
      <c r="L626" s="161" t="s">
        <v>38</v>
      </c>
      <c r="M626" s="161" t="s">
        <v>42</v>
      </c>
      <c r="N626" s="161">
        <v>6000.0</v>
      </c>
      <c r="O626" s="149" t="s">
        <v>27</v>
      </c>
      <c r="P626" s="150"/>
      <c r="Q626" s="149">
        <f>IFERROR(SUMPRODUCT((Price_Catalogue_Indexation!$O$5:$AS$5=Fichier_de_calcul!Q$4)*(Price_Catalogue_Indexation!$O$6:$AS$6=Fichier_de_calcul!$L626)*(Price_Catalogue_Indexation!$O$7:$AS$7=Fichier_de_calcul!$M626)*(Price_Catalogue_Indexation!$A$14:$A$219=Fichier_de_calcul!$O626)*(Price_Catalogue_Indexation!$C$14:$C$219=Fichier_de_calcul!$N626)*(Price_Catalogue_Indexation!$O$14:$AS$219)),0)</f>
        <v>43567.79597</v>
      </c>
      <c r="R626" s="149">
        <f>IFERROR(SUMPRODUCT((Price_Catalogue_Indexation!$O$5:$AS$5=Fichier_de_calcul!R$4)*(Price_Catalogue_Indexation!$O$6:$AS$6=Fichier_de_calcul!$L626)*(Price_Catalogue_Indexation!$O$7:$AS$7=Fichier_de_calcul!$M626)*(Price_Catalogue_Indexation!$A$14:$A$219=Fichier_de_calcul!$O626)*(Price_Catalogue_Indexation!$C$14:$C$219=Fichier_de_calcul!$N626)*(Price_Catalogue_Indexation!$O$14:$AS$219)),0)</f>
        <v>432736.9163</v>
      </c>
      <c r="S626" s="149">
        <f>IFERROR(SUMPRODUCT((Price_Catalogue_Indexation!$O$5:$AS$5=Fichier_de_calcul!S$4)*(Price_Catalogue_Indexation!$O$6:$AS$6=Fichier_de_calcul!$L626)*(Price_Catalogue_Indexation!$O$7:$AS$7=Fichier_de_calcul!$M626)*(Price_Catalogue_Indexation!$A$14:$A$219=Fichier_de_calcul!$O626)*(Price_Catalogue_Indexation!$C$14:$C$219=Fichier_de_calcul!$N626)*(Price_Catalogue_Indexation!$O$14:$AS$219)),0)</f>
        <v>231043.7356</v>
      </c>
      <c r="T626" s="199"/>
      <c r="U626" s="149">
        <f>IF(E626="YES",'Autres_hypothèses'!$E$3,0)</f>
        <v>26225.58067</v>
      </c>
      <c r="V626" s="149">
        <f>IF(J626="YES",'Autres_hypothèses'!$E$4,0)</f>
        <v>75000</v>
      </c>
      <c r="W626" s="149"/>
      <c r="X626" s="151">
        <f>S626*Facture_pour_Orange!$K$142+Fichier_de_calcul!Q626*Facture_pour_Orange!$K$144+Fichier_de_calcul!U626*Facture_pour_Orange!$K$172</f>
        <v>-16269.11268</v>
      </c>
      <c r="Y626" s="152"/>
      <c r="Z626" s="151">
        <f t="shared" si="2"/>
        <v>792304.9158</v>
      </c>
      <c r="AA626" s="149">
        <f t="shared" si="3"/>
        <v>142614.8848</v>
      </c>
      <c r="AB626" s="149">
        <f t="shared" si="4"/>
        <v>934919.8006</v>
      </c>
      <c r="AC626" s="150"/>
      <c r="AD626" s="149"/>
      <c r="AE626" s="154"/>
      <c r="AF626" s="155">
        <v>44500.0</v>
      </c>
      <c r="AG626" s="155">
        <v>44483.0</v>
      </c>
      <c r="AH626" s="162">
        <f t="shared" si="32"/>
        <v>0.5666666667</v>
      </c>
      <c r="AI626" s="155">
        <v>44500.0</v>
      </c>
      <c r="AJ626" s="155">
        <v>44483.0</v>
      </c>
      <c r="AK626" s="149"/>
      <c r="AL626" s="192">
        <v>44509.0</v>
      </c>
      <c r="AM626" s="162">
        <f t="shared" si="45"/>
        <v>0.7</v>
      </c>
      <c r="AN626" s="155">
        <v>44530.0</v>
      </c>
      <c r="AO626" s="158"/>
      <c r="AP626" s="158"/>
      <c r="AQ626" s="158"/>
      <c r="AR626" s="152"/>
      <c r="AS626" s="152"/>
      <c r="AT626" s="152"/>
      <c r="AU626" s="152"/>
      <c r="AV626" s="152"/>
      <c r="AW626" s="152"/>
      <c r="AX626" s="152"/>
      <c r="AY626" s="152"/>
      <c r="AZ626" s="152"/>
      <c r="BA626" s="152"/>
      <c r="BB626" s="152"/>
      <c r="BC626" s="152"/>
      <c r="BD626" s="152"/>
      <c r="BE626" s="152"/>
      <c r="BF626" s="152"/>
      <c r="BG626" s="152"/>
      <c r="BH626" s="152"/>
      <c r="BI626" s="152"/>
      <c r="BJ626" s="152"/>
      <c r="BK626" s="152"/>
    </row>
    <row r="627" ht="10.5" customHeight="1">
      <c r="A627" s="144">
        <v>623.0</v>
      </c>
      <c r="B627" s="144" t="s">
        <v>1938</v>
      </c>
      <c r="C627" s="144" t="s">
        <v>1939</v>
      </c>
      <c r="D627" s="159" t="s">
        <v>1940</v>
      </c>
      <c r="E627" s="161" t="s">
        <v>0</v>
      </c>
      <c r="F627" s="161"/>
      <c r="G627" s="161" t="s">
        <v>1742</v>
      </c>
      <c r="H627" s="161" t="s">
        <v>0</v>
      </c>
      <c r="I627" s="161" t="s">
        <v>138</v>
      </c>
      <c r="J627" s="161" t="s">
        <v>0</v>
      </c>
      <c r="K627" s="161" t="s">
        <v>111</v>
      </c>
      <c r="L627" s="161" t="s">
        <v>38</v>
      </c>
      <c r="M627" s="161" t="s">
        <v>42</v>
      </c>
      <c r="N627" s="161">
        <v>6000.0</v>
      </c>
      <c r="O627" s="149" t="s">
        <v>27</v>
      </c>
      <c r="P627" s="150"/>
      <c r="Q627" s="149">
        <f>IFERROR(SUMPRODUCT((Price_Catalogue_Indexation!$O$5:$AS$5=Fichier_de_calcul!Q$4)*(Price_Catalogue_Indexation!$O$6:$AS$6=Fichier_de_calcul!$L627)*(Price_Catalogue_Indexation!$O$7:$AS$7=Fichier_de_calcul!$M627)*(Price_Catalogue_Indexation!$A$14:$A$219=Fichier_de_calcul!$O627)*(Price_Catalogue_Indexation!$C$14:$C$219=Fichier_de_calcul!$N627)*(Price_Catalogue_Indexation!$O$14:$AS$219)),0)</f>
        <v>43567.79597</v>
      </c>
      <c r="R627" s="149">
        <f>IFERROR(SUMPRODUCT((Price_Catalogue_Indexation!$O$5:$AS$5=Fichier_de_calcul!R$4)*(Price_Catalogue_Indexation!$O$6:$AS$6=Fichier_de_calcul!$L627)*(Price_Catalogue_Indexation!$O$7:$AS$7=Fichier_de_calcul!$M627)*(Price_Catalogue_Indexation!$A$14:$A$219=Fichier_de_calcul!$O627)*(Price_Catalogue_Indexation!$C$14:$C$219=Fichier_de_calcul!$N627)*(Price_Catalogue_Indexation!$O$14:$AS$219)),0)</f>
        <v>432736.9163</v>
      </c>
      <c r="S627" s="149">
        <f>IFERROR(SUMPRODUCT((Price_Catalogue_Indexation!$O$5:$AS$5=Fichier_de_calcul!S$4)*(Price_Catalogue_Indexation!$O$6:$AS$6=Fichier_de_calcul!$L627)*(Price_Catalogue_Indexation!$O$7:$AS$7=Fichier_de_calcul!$M627)*(Price_Catalogue_Indexation!$A$14:$A$219=Fichier_de_calcul!$O627)*(Price_Catalogue_Indexation!$C$14:$C$219=Fichier_de_calcul!$N627)*(Price_Catalogue_Indexation!$O$14:$AS$219)),0)</f>
        <v>231043.7356</v>
      </c>
      <c r="T627" s="199"/>
      <c r="U627" s="149">
        <f>IF(E627="YES",'Autres_hypothèses'!$E$3,0)</f>
        <v>26225.58067</v>
      </c>
      <c r="V627" s="149">
        <f>IF(J627="YES",'Autres_hypothèses'!$E$4,0)</f>
        <v>75000</v>
      </c>
      <c r="W627" s="149"/>
      <c r="X627" s="151">
        <f>S627*Facture_pour_Orange!$K$142+Fichier_de_calcul!Q627*Facture_pour_Orange!$K$144+Fichier_de_calcul!U627*Facture_pour_Orange!$K$172</f>
        <v>-16269.11268</v>
      </c>
      <c r="Y627" s="152"/>
      <c r="Z627" s="151">
        <f t="shared" si="2"/>
        <v>792304.9158</v>
      </c>
      <c r="AA627" s="149">
        <f t="shared" si="3"/>
        <v>142614.8848</v>
      </c>
      <c r="AB627" s="149">
        <f t="shared" si="4"/>
        <v>934919.8006</v>
      </c>
      <c r="AC627" s="150"/>
      <c r="AD627" s="149"/>
      <c r="AE627" s="154"/>
      <c r="AF627" s="155">
        <v>44500.0</v>
      </c>
      <c r="AG627" s="155">
        <v>44483.0</v>
      </c>
      <c r="AH627" s="162">
        <f t="shared" si="32"/>
        <v>0.5666666667</v>
      </c>
      <c r="AI627" s="155">
        <v>44530.0</v>
      </c>
      <c r="AJ627" s="155">
        <v>44516.0</v>
      </c>
      <c r="AK627" s="149"/>
      <c r="AL627" s="192">
        <v>44554.0</v>
      </c>
      <c r="AM627" s="162">
        <f t="shared" si="45"/>
        <v>0.2333333333</v>
      </c>
      <c r="AN627" s="155">
        <v>44561.0</v>
      </c>
      <c r="AO627" s="158"/>
      <c r="AP627" s="158"/>
      <c r="AQ627" s="158"/>
      <c r="AR627" s="152"/>
      <c r="AS627" s="152"/>
      <c r="AT627" s="152"/>
      <c r="AU627" s="152"/>
      <c r="AV627" s="152"/>
      <c r="AW627" s="152"/>
      <c r="AX627" s="152"/>
      <c r="AY627" s="152"/>
      <c r="AZ627" s="152"/>
      <c r="BA627" s="152"/>
      <c r="BB627" s="152"/>
      <c r="BC627" s="152"/>
      <c r="BD627" s="152"/>
      <c r="BE627" s="152"/>
      <c r="BF627" s="152"/>
      <c r="BG627" s="152"/>
      <c r="BH627" s="152"/>
      <c r="BI627" s="152"/>
      <c r="BJ627" s="152"/>
      <c r="BK627" s="152"/>
    </row>
    <row r="628" ht="10.5" customHeight="1">
      <c r="A628" s="144">
        <v>624.0</v>
      </c>
      <c r="B628" s="144" t="s">
        <v>1941</v>
      </c>
      <c r="C628" s="144" t="s">
        <v>1942</v>
      </c>
      <c r="D628" s="159" t="s">
        <v>1943</v>
      </c>
      <c r="E628" s="161" t="s">
        <v>0</v>
      </c>
      <c r="F628" s="161"/>
      <c r="G628" s="161" t="s">
        <v>1742</v>
      </c>
      <c r="H628" s="161" t="s">
        <v>0</v>
      </c>
      <c r="I628" s="161" t="s">
        <v>138</v>
      </c>
      <c r="J628" s="161" t="s">
        <v>0</v>
      </c>
      <c r="K628" s="161" t="s">
        <v>111</v>
      </c>
      <c r="L628" s="161" t="s">
        <v>38</v>
      </c>
      <c r="M628" s="161" t="s">
        <v>42</v>
      </c>
      <c r="N628" s="161">
        <v>6000.0</v>
      </c>
      <c r="O628" s="149" t="s">
        <v>27</v>
      </c>
      <c r="P628" s="150"/>
      <c r="Q628" s="149">
        <f>IFERROR(SUMPRODUCT((Price_Catalogue_Indexation!$O$5:$AS$5=Fichier_de_calcul!Q$4)*(Price_Catalogue_Indexation!$O$6:$AS$6=Fichier_de_calcul!$L628)*(Price_Catalogue_Indexation!$O$7:$AS$7=Fichier_de_calcul!$M628)*(Price_Catalogue_Indexation!$A$14:$A$219=Fichier_de_calcul!$O628)*(Price_Catalogue_Indexation!$C$14:$C$219=Fichier_de_calcul!$N628)*(Price_Catalogue_Indexation!$O$14:$AS$219)),0)</f>
        <v>43567.79597</v>
      </c>
      <c r="R628" s="149">
        <f>IFERROR(SUMPRODUCT((Price_Catalogue_Indexation!$O$5:$AS$5=Fichier_de_calcul!R$4)*(Price_Catalogue_Indexation!$O$6:$AS$6=Fichier_de_calcul!$L628)*(Price_Catalogue_Indexation!$O$7:$AS$7=Fichier_de_calcul!$M628)*(Price_Catalogue_Indexation!$A$14:$A$219=Fichier_de_calcul!$O628)*(Price_Catalogue_Indexation!$C$14:$C$219=Fichier_de_calcul!$N628)*(Price_Catalogue_Indexation!$O$14:$AS$219)),0)</f>
        <v>432736.9163</v>
      </c>
      <c r="S628" s="149">
        <f>IFERROR(SUMPRODUCT((Price_Catalogue_Indexation!$O$5:$AS$5=Fichier_de_calcul!S$4)*(Price_Catalogue_Indexation!$O$6:$AS$6=Fichier_de_calcul!$L628)*(Price_Catalogue_Indexation!$O$7:$AS$7=Fichier_de_calcul!$M628)*(Price_Catalogue_Indexation!$A$14:$A$219=Fichier_de_calcul!$O628)*(Price_Catalogue_Indexation!$C$14:$C$219=Fichier_de_calcul!$N628)*(Price_Catalogue_Indexation!$O$14:$AS$219)),0)</f>
        <v>231043.7356</v>
      </c>
      <c r="T628" s="199"/>
      <c r="U628" s="149">
        <f>IF(E628="YES",'Autres_hypothèses'!$E$3,0)</f>
        <v>26225.58067</v>
      </c>
      <c r="V628" s="149">
        <f>IF(J628="YES",'Autres_hypothèses'!$E$4,0)</f>
        <v>75000</v>
      </c>
      <c r="W628" s="149"/>
      <c r="X628" s="151">
        <f>S628*Facture_pour_Orange!$K$142+Fichier_de_calcul!Q628*Facture_pour_Orange!$K$144+Fichier_de_calcul!U628*Facture_pour_Orange!$K$172</f>
        <v>-16269.11268</v>
      </c>
      <c r="Y628" s="152"/>
      <c r="Z628" s="151">
        <f t="shared" si="2"/>
        <v>792304.9158</v>
      </c>
      <c r="AA628" s="149">
        <f t="shared" si="3"/>
        <v>142614.8848</v>
      </c>
      <c r="AB628" s="149">
        <f t="shared" si="4"/>
        <v>934919.8006</v>
      </c>
      <c r="AC628" s="150"/>
      <c r="AD628" s="149"/>
      <c r="AE628" s="154"/>
      <c r="AF628" s="155">
        <v>44500.0</v>
      </c>
      <c r="AG628" s="155">
        <v>44483.0</v>
      </c>
      <c r="AH628" s="162">
        <f t="shared" si="32"/>
        <v>0.5666666667</v>
      </c>
      <c r="AI628" s="155">
        <v>44530.0</v>
      </c>
      <c r="AJ628" s="155">
        <v>44515.0</v>
      </c>
      <c r="AK628" s="149"/>
      <c r="AL628" s="192">
        <v>44531.0</v>
      </c>
      <c r="AM628" s="162">
        <f t="shared" si="45"/>
        <v>1</v>
      </c>
      <c r="AN628" s="155">
        <v>44561.0</v>
      </c>
      <c r="AO628" s="158"/>
      <c r="AP628" s="158"/>
      <c r="AQ628" s="158"/>
      <c r="AR628" s="152"/>
      <c r="AS628" s="152"/>
      <c r="AT628" s="152"/>
      <c r="AU628" s="152"/>
      <c r="AV628" s="152"/>
      <c r="AW628" s="152"/>
      <c r="AX628" s="152"/>
      <c r="AY628" s="152"/>
      <c r="AZ628" s="152"/>
      <c r="BA628" s="152"/>
      <c r="BB628" s="152"/>
      <c r="BC628" s="152"/>
      <c r="BD628" s="152"/>
      <c r="BE628" s="152"/>
      <c r="BF628" s="152"/>
      <c r="BG628" s="152"/>
      <c r="BH628" s="152"/>
      <c r="BI628" s="152"/>
      <c r="BJ628" s="152"/>
      <c r="BK628" s="152"/>
    </row>
    <row r="629" ht="10.5" customHeight="1">
      <c r="A629" s="144">
        <v>625.0</v>
      </c>
      <c r="B629" s="144" t="s">
        <v>1944</v>
      </c>
      <c r="C629" s="144" t="s">
        <v>1945</v>
      </c>
      <c r="D629" s="159" t="s">
        <v>1946</v>
      </c>
      <c r="E629" s="161" t="s">
        <v>0</v>
      </c>
      <c r="F629" s="161"/>
      <c r="G629" s="161" t="s">
        <v>1742</v>
      </c>
      <c r="H629" s="161" t="s">
        <v>0</v>
      </c>
      <c r="I629" s="161" t="s">
        <v>138</v>
      </c>
      <c r="J629" s="161" t="s">
        <v>0</v>
      </c>
      <c r="K629" s="161" t="s">
        <v>111</v>
      </c>
      <c r="L629" s="161" t="s">
        <v>38</v>
      </c>
      <c r="M629" s="161" t="s">
        <v>42</v>
      </c>
      <c r="N629" s="161">
        <v>6000.0</v>
      </c>
      <c r="O629" s="149" t="s">
        <v>27</v>
      </c>
      <c r="P629" s="150"/>
      <c r="Q629" s="149">
        <f>IFERROR(SUMPRODUCT((Price_Catalogue_Indexation!$O$5:$AS$5=Fichier_de_calcul!Q$4)*(Price_Catalogue_Indexation!$O$6:$AS$6=Fichier_de_calcul!$L629)*(Price_Catalogue_Indexation!$O$7:$AS$7=Fichier_de_calcul!$M629)*(Price_Catalogue_Indexation!$A$14:$A$219=Fichier_de_calcul!$O629)*(Price_Catalogue_Indexation!$C$14:$C$219=Fichier_de_calcul!$N629)*(Price_Catalogue_Indexation!$O$14:$AS$219)),0)</f>
        <v>43567.79597</v>
      </c>
      <c r="R629" s="149">
        <f>IFERROR(SUMPRODUCT((Price_Catalogue_Indexation!$O$5:$AS$5=Fichier_de_calcul!R$4)*(Price_Catalogue_Indexation!$O$6:$AS$6=Fichier_de_calcul!$L629)*(Price_Catalogue_Indexation!$O$7:$AS$7=Fichier_de_calcul!$M629)*(Price_Catalogue_Indexation!$A$14:$A$219=Fichier_de_calcul!$O629)*(Price_Catalogue_Indexation!$C$14:$C$219=Fichier_de_calcul!$N629)*(Price_Catalogue_Indexation!$O$14:$AS$219)),0)</f>
        <v>432736.9163</v>
      </c>
      <c r="S629" s="149">
        <f>IFERROR(SUMPRODUCT((Price_Catalogue_Indexation!$O$5:$AS$5=Fichier_de_calcul!S$4)*(Price_Catalogue_Indexation!$O$6:$AS$6=Fichier_de_calcul!$L629)*(Price_Catalogue_Indexation!$O$7:$AS$7=Fichier_de_calcul!$M629)*(Price_Catalogue_Indexation!$A$14:$A$219=Fichier_de_calcul!$O629)*(Price_Catalogue_Indexation!$C$14:$C$219=Fichier_de_calcul!$N629)*(Price_Catalogue_Indexation!$O$14:$AS$219)),0)</f>
        <v>231043.7356</v>
      </c>
      <c r="T629" s="199"/>
      <c r="U629" s="149">
        <f>IF(E629="YES",'Autres_hypothèses'!$E$3,0)</f>
        <v>26225.58067</v>
      </c>
      <c r="V629" s="149">
        <f>IF(J629="YES",'Autres_hypothèses'!$E$4,0)</f>
        <v>75000</v>
      </c>
      <c r="W629" s="149"/>
      <c r="X629" s="151">
        <f>S629*Facture_pour_Orange!$K$142+Fichier_de_calcul!Q629*Facture_pour_Orange!$K$144+Fichier_de_calcul!U629*Facture_pour_Orange!$K$172</f>
        <v>-16269.11268</v>
      </c>
      <c r="Y629" s="152"/>
      <c r="Z629" s="151">
        <f t="shared" si="2"/>
        <v>792304.9158</v>
      </c>
      <c r="AA629" s="149">
        <f t="shared" si="3"/>
        <v>142614.8848</v>
      </c>
      <c r="AB629" s="149">
        <f t="shared" si="4"/>
        <v>934919.8006</v>
      </c>
      <c r="AC629" s="150"/>
      <c r="AD629" s="149"/>
      <c r="AE629" s="154"/>
      <c r="AF629" s="155">
        <v>44500.0</v>
      </c>
      <c r="AG629" s="155">
        <v>44483.0</v>
      </c>
      <c r="AH629" s="162">
        <f t="shared" si="32"/>
        <v>0.5666666667</v>
      </c>
      <c r="AI629" s="155">
        <v>44500.0</v>
      </c>
      <c r="AJ629" s="155">
        <v>44498.0</v>
      </c>
      <c r="AK629" s="149"/>
      <c r="AL629" s="192">
        <v>44531.0</v>
      </c>
      <c r="AM629" s="162">
        <f t="shared" si="45"/>
        <v>1</v>
      </c>
      <c r="AN629" s="155">
        <v>44561.0</v>
      </c>
      <c r="AO629" s="158"/>
      <c r="AP629" s="158"/>
      <c r="AQ629" s="158"/>
      <c r="AR629" s="152"/>
      <c r="AS629" s="152"/>
      <c r="AT629" s="152"/>
      <c r="AU629" s="152"/>
      <c r="AV629" s="152"/>
      <c r="AW629" s="152"/>
      <c r="AX629" s="152"/>
      <c r="AY629" s="152"/>
      <c r="AZ629" s="152"/>
      <c r="BA629" s="152"/>
      <c r="BB629" s="152"/>
      <c r="BC629" s="152"/>
      <c r="BD629" s="152"/>
      <c r="BE629" s="152"/>
      <c r="BF629" s="152"/>
      <c r="BG629" s="152"/>
      <c r="BH629" s="152"/>
      <c r="BI629" s="152"/>
      <c r="BJ629" s="152"/>
      <c r="BK629" s="152"/>
    </row>
    <row r="630" ht="10.5" customHeight="1">
      <c r="A630" s="144">
        <v>626.0</v>
      </c>
      <c r="B630" s="144" t="s">
        <v>1699</v>
      </c>
      <c r="C630" s="144" t="s">
        <v>1947</v>
      </c>
      <c r="D630" s="159" t="s">
        <v>1948</v>
      </c>
      <c r="E630" s="161" t="s">
        <v>0</v>
      </c>
      <c r="F630" s="161"/>
      <c r="G630" s="161" t="s">
        <v>1742</v>
      </c>
      <c r="H630" s="161" t="s">
        <v>0</v>
      </c>
      <c r="I630" s="161" t="s">
        <v>138</v>
      </c>
      <c r="J630" s="161" t="s">
        <v>0</v>
      </c>
      <c r="K630" s="161" t="s">
        <v>111</v>
      </c>
      <c r="L630" s="161" t="s">
        <v>38</v>
      </c>
      <c r="M630" s="161" t="s">
        <v>42</v>
      </c>
      <c r="N630" s="161">
        <v>6000.0</v>
      </c>
      <c r="O630" s="149" t="s">
        <v>27</v>
      </c>
      <c r="P630" s="150"/>
      <c r="Q630" s="149">
        <f>IFERROR(SUMPRODUCT((Price_Catalogue_Indexation!$O$5:$AS$5=Fichier_de_calcul!Q$4)*(Price_Catalogue_Indexation!$O$6:$AS$6=Fichier_de_calcul!$L630)*(Price_Catalogue_Indexation!$O$7:$AS$7=Fichier_de_calcul!$M630)*(Price_Catalogue_Indexation!$A$14:$A$219=Fichier_de_calcul!$O630)*(Price_Catalogue_Indexation!$C$14:$C$219=Fichier_de_calcul!$N630)*(Price_Catalogue_Indexation!$O$14:$AS$219)),0)</f>
        <v>43567.79597</v>
      </c>
      <c r="R630" s="149">
        <f>IFERROR(SUMPRODUCT((Price_Catalogue_Indexation!$O$5:$AS$5=Fichier_de_calcul!R$4)*(Price_Catalogue_Indexation!$O$6:$AS$6=Fichier_de_calcul!$L630)*(Price_Catalogue_Indexation!$O$7:$AS$7=Fichier_de_calcul!$M630)*(Price_Catalogue_Indexation!$A$14:$A$219=Fichier_de_calcul!$O630)*(Price_Catalogue_Indexation!$C$14:$C$219=Fichier_de_calcul!$N630)*(Price_Catalogue_Indexation!$O$14:$AS$219)),0)</f>
        <v>432736.9163</v>
      </c>
      <c r="S630" s="149">
        <f>IFERROR(SUMPRODUCT((Price_Catalogue_Indexation!$O$5:$AS$5=Fichier_de_calcul!S$4)*(Price_Catalogue_Indexation!$O$6:$AS$6=Fichier_de_calcul!$L630)*(Price_Catalogue_Indexation!$O$7:$AS$7=Fichier_de_calcul!$M630)*(Price_Catalogue_Indexation!$A$14:$A$219=Fichier_de_calcul!$O630)*(Price_Catalogue_Indexation!$C$14:$C$219=Fichier_de_calcul!$N630)*(Price_Catalogue_Indexation!$O$14:$AS$219)),0)</f>
        <v>231043.7356</v>
      </c>
      <c r="T630" s="199"/>
      <c r="U630" s="149">
        <f>IF(E630="YES",'Autres_hypothèses'!$E$3,0)</f>
        <v>26225.58067</v>
      </c>
      <c r="V630" s="149">
        <f>IF(J630="YES",'Autres_hypothèses'!$E$4,0)</f>
        <v>75000</v>
      </c>
      <c r="W630" s="149"/>
      <c r="X630" s="151">
        <f>S630*Facture_pour_Orange!$K$142+Fichier_de_calcul!Q630*Facture_pour_Orange!$K$144+Fichier_de_calcul!U630*Facture_pour_Orange!$K$172</f>
        <v>-16269.11268</v>
      </c>
      <c r="Y630" s="152"/>
      <c r="Z630" s="151">
        <f t="shared" si="2"/>
        <v>792304.9158</v>
      </c>
      <c r="AA630" s="149">
        <f t="shared" si="3"/>
        <v>142614.8848</v>
      </c>
      <c r="AB630" s="149">
        <f t="shared" si="4"/>
        <v>934919.8006</v>
      </c>
      <c r="AC630" s="150"/>
      <c r="AD630" s="149"/>
      <c r="AE630" s="154"/>
      <c r="AF630" s="155">
        <v>44500.0</v>
      </c>
      <c r="AG630" s="155">
        <v>44483.0</v>
      </c>
      <c r="AH630" s="162">
        <f t="shared" si="32"/>
        <v>0.5666666667</v>
      </c>
      <c r="AI630" s="155">
        <v>44530.0</v>
      </c>
      <c r="AJ630" s="155">
        <v>44505.0</v>
      </c>
      <c r="AK630" s="149"/>
      <c r="AL630" s="192">
        <v>44531.0</v>
      </c>
      <c r="AM630" s="162">
        <f t="shared" si="45"/>
        <v>1</v>
      </c>
      <c r="AN630" s="155">
        <v>44561.0</v>
      </c>
      <c r="AO630" s="158"/>
      <c r="AP630" s="158"/>
      <c r="AQ630" s="158"/>
      <c r="AR630" s="152"/>
      <c r="AS630" s="152"/>
      <c r="AT630" s="152"/>
      <c r="AU630" s="152"/>
      <c r="AV630" s="152"/>
      <c r="AW630" s="152"/>
      <c r="AX630" s="152"/>
      <c r="AY630" s="152"/>
      <c r="AZ630" s="152"/>
      <c r="BA630" s="152"/>
      <c r="BB630" s="152"/>
      <c r="BC630" s="152"/>
      <c r="BD630" s="152"/>
      <c r="BE630" s="152"/>
      <c r="BF630" s="152"/>
      <c r="BG630" s="152"/>
      <c r="BH630" s="152"/>
      <c r="BI630" s="152"/>
      <c r="BJ630" s="152"/>
      <c r="BK630" s="152"/>
    </row>
    <row r="631" ht="10.5" customHeight="1">
      <c r="A631" s="144">
        <v>627.0</v>
      </c>
      <c r="B631" s="144" t="s">
        <v>1949</v>
      </c>
      <c r="C631" s="144" t="s">
        <v>1950</v>
      </c>
      <c r="D631" s="159" t="s">
        <v>1951</v>
      </c>
      <c r="E631" s="161" t="s">
        <v>0</v>
      </c>
      <c r="F631" s="161"/>
      <c r="G631" s="161" t="s">
        <v>1742</v>
      </c>
      <c r="H631" s="161" t="s">
        <v>0</v>
      </c>
      <c r="I631" s="161" t="s">
        <v>138</v>
      </c>
      <c r="J631" s="161" t="s">
        <v>0</v>
      </c>
      <c r="K631" s="161" t="s">
        <v>111</v>
      </c>
      <c r="L631" s="161" t="s">
        <v>38</v>
      </c>
      <c r="M631" s="161" t="s">
        <v>42</v>
      </c>
      <c r="N631" s="161">
        <v>6000.0</v>
      </c>
      <c r="O631" s="149" t="s">
        <v>27</v>
      </c>
      <c r="P631" s="150"/>
      <c r="Q631" s="149">
        <f>IFERROR(SUMPRODUCT((Price_Catalogue_Indexation!$O$5:$AS$5=Fichier_de_calcul!Q$4)*(Price_Catalogue_Indexation!$O$6:$AS$6=Fichier_de_calcul!$L631)*(Price_Catalogue_Indexation!$O$7:$AS$7=Fichier_de_calcul!$M631)*(Price_Catalogue_Indexation!$A$14:$A$219=Fichier_de_calcul!$O631)*(Price_Catalogue_Indexation!$C$14:$C$219=Fichier_de_calcul!$N631)*(Price_Catalogue_Indexation!$O$14:$AS$219)),0)</f>
        <v>43567.79597</v>
      </c>
      <c r="R631" s="149">
        <f>IFERROR(SUMPRODUCT((Price_Catalogue_Indexation!$O$5:$AS$5=Fichier_de_calcul!R$4)*(Price_Catalogue_Indexation!$O$6:$AS$6=Fichier_de_calcul!$L631)*(Price_Catalogue_Indexation!$O$7:$AS$7=Fichier_de_calcul!$M631)*(Price_Catalogue_Indexation!$A$14:$A$219=Fichier_de_calcul!$O631)*(Price_Catalogue_Indexation!$C$14:$C$219=Fichier_de_calcul!$N631)*(Price_Catalogue_Indexation!$O$14:$AS$219)),0)</f>
        <v>432736.9163</v>
      </c>
      <c r="S631" s="149">
        <f>IFERROR(SUMPRODUCT((Price_Catalogue_Indexation!$O$5:$AS$5=Fichier_de_calcul!S$4)*(Price_Catalogue_Indexation!$O$6:$AS$6=Fichier_de_calcul!$L631)*(Price_Catalogue_Indexation!$O$7:$AS$7=Fichier_de_calcul!$M631)*(Price_Catalogue_Indexation!$A$14:$A$219=Fichier_de_calcul!$O631)*(Price_Catalogue_Indexation!$C$14:$C$219=Fichier_de_calcul!$N631)*(Price_Catalogue_Indexation!$O$14:$AS$219)),0)</f>
        <v>231043.7356</v>
      </c>
      <c r="T631" s="199"/>
      <c r="U631" s="149">
        <f>IF(E631="YES",'Autres_hypothèses'!$E$3,0)</f>
        <v>26225.58067</v>
      </c>
      <c r="V631" s="149">
        <f>IF(J631="YES",'Autres_hypothèses'!$E$4,0)</f>
        <v>75000</v>
      </c>
      <c r="W631" s="149"/>
      <c r="X631" s="151">
        <f>S631*Facture_pour_Orange!$K$142+Fichier_de_calcul!Q631*Facture_pour_Orange!$K$144+Fichier_de_calcul!U631*Facture_pour_Orange!$K$172</f>
        <v>-16269.11268</v>
      </c>
      <c r="Y631" s="152"/>
      <c r="Z631" s="151">
        <f t="shared" si="2"/>
        <v>792304.9158</v>
      </c>
      <c r="AA631" s="149">
        <f t="shared" si="3"/>
        <v>142614.8848</v>
      </c>
      <c r="AB631" s="149">
        <f t="shared" si="4"/>
        <v>934919.8006</v>
      </c>
      <c r="AC631" s="150"/>
      <c r="AD631" s="149"/>
      <c r="AE631" s="154"/>
      <c r="AF631" s="155">
        <v>44500.0</v>
      </c>
      <c r="AG631" s="155">
        <v>44483.0</v>
      </c>
      <c r="AH631" s="162">
        <f t="shared" si="32"/>
        <v>0.5666666667</v>
      </c>
      <c r="AI631" s="155">
        <v>44530.0</v>
      </c>
      <c r="AJ631" s="155">
        <v>44504.0</v>
      </c>
      <c r="AK631" s="149"/>
      <c r="AL631" s="192">
        <v>44531.0</v>
      </c>
      <c r="AM631" s="162">
        <f t="shared" si="45"/>
        <v>1</v>
      </c>
      <c r="AN631" s="155">
        <v>44561.0</v>
      </c>
      <c r="AO631" s="158"/>
      <c r="AP631" s="158"/>
      <c r="AQ631" s="158"/>
      <c r="AR631" s="152"/>
      <c r="AS631" s="152"/>
      <c r="AT631" s="152"/>
      <c r="AU631" s="152"/>
      <c r="AV631" s="152"/>
      <c r="AW631" s="152"/>
      <c r="AX631" s="152"/>
      <c r="AY631" s="152"/>
      <c r="AZ631" s="152"/>
      <c r="BA631" s="152"/>
      <c r="BB631" s="152"/>
      <c r="BC631" s="152"/>
      <c r="BD631" s="152"/>
      <c r="BE631" s="152"/>
      <c r="BF631" s="152"/>
      <c r="BG631" s="152"/>
      <c r="BH631" s="152"/>
      <c r="BI631" s="152"/>
      <c r="BJ631" s="152"/>
      <c r="BK631" s="152"/>
    </row>
    <row r="632" ht="10.5" customHeight="1">
      <c r="A632" s="144">
        <v>628.0</v>
      </c>
      <c r="B632" s="144" t="s">
        <v>1952</v>
      </c>
      <c r="C632" s="144" t="s">
        <v>1953</v>
      </c>
      <c r="D632" s="159" t="s">
        <v>1954</v>
      </c>
      <c r="E632" s="161" t="s">
        <v>0</v>
      </c>
      <c r="F632" s="161"/>
      <c r="G632" s="161" t="s">
        <v>1742</v>
      </c>
      <c r="H632" s="161" t="s">
        <v>0</v>
      </c>
      <c r="I632" s="161" t="s">
        <v>138</v>
      </c>
      <c r="J632" s="161" t="s">
        <v>0</v>
      </c>
      <c r="K632" s="161" t="s">
        <v>111</v>
      </c>
      <c r="L632" s="161" t="s">
        <v>38</v>
      </c>
      <c r="M632" s="161" t="s">
        <v>42</v>
      </c>
      <c r="N632" s="161">
        <v>6000.0</v>
      </c>
      <c r="O632" s="149" t="s">
        <v>27</v>
      </c>
      <c r="P632" s="150"/>
      <c r="Q632" s="149">
        <f>IFERROR(SUMPRODUCT((Price_Catalogue_Indexation!$O$5:$AS$5=Fichier_de_calcul!Q$4)*(Price_Catalogue_Indexation!$O$6:$AS$6=Fichier_de_calcul!$L632)*(Price_Catalogue_Indexation!$O$7:$AS$7=Fichier_de_calcul!$M632)*(Price_Catalogue_Indexation!$A$14:$A$219=Fichier_de_calcul!$O632)*(Price_Catalogue_Indexation!$C$14:$C$219=Fichier_de_calcul!$N632)*(Price_Catalogue_Indexation!$O$14:$AS$219)),0)</f>
        <v>43567.79597</v>
      </c>
      <c r="R632" s="149">
        <v>0.0</v>
      </c>
      <c r="S632" s="149">
        <f>IFERROR(SUMPRODUCT((Price_Catalogue_Indexation!$O$5:$AS$5=Fichier_de_calcul!S$4)*(Price_Catalogue_Indexation!$O$6:$AS$6=Fichier_de_calcul!$L632)*(Price_Catalogue_Indexation!$O$7:$AS$7=Fichier_de_calcul!$M632)*(Price_Catalogue_Indexation!$A$14:$A$219=Fichier_de_calcul!$O632)*(Price_Catalogue_Indexation!$C$14:$C$219=Fichier_de_calcul!$N632)*(Price_Catalogue_Indexation!$O$14:$AS$219)),0)</f>
        <v>231043.7356</v>
      </c>
      <c r="T632" s="199"/>
      <c r="U632" s="149">
        <f>IF(E632="YES",'Autres_hypothèses'!$E$3,0)</f>
        <v>26225.58067</v>
      </c>
      <c r="V632" s="149">
        <f>IF(J632="YES",'Autres_hypothèses'!$E$4,0)</f>
        <v>75000</v>
      </c>
      <c r="W632" s="149"/>
      <c r="X632" s="151">
        <f>S632*Facture_pour_Orange!$K$142+Fichier_de_calcul!Q632*Facture_pour_Orange!$K$144+Fichier_de_calcul!U632*Facture_pour_Orange!$K$172</f>
        <v>-16269.11268</v>
      </c>
      <c r="Y632" s="152"/>
      <c r="Z632" s="151">
        <f t="shared" si="2"/>
        <v>359567.9995</v>
      </c>
      <c r="AA632" s="149">
        <f t="shared" si="3"/>
        <v>64722.23991</v>
      </c>
      <c r="AB632" s="149">
        <f t="shared" si="4"/>
        <v>424290.2394</v>
      </c>
      <c r="AC632" s="150"/>
      <c r="AD632" s="164" t="s">
        <v>542</v>
      </c>
      <c r="AE632" s="154"/>
      <c r="AF632" s="155">
        <v>44500.0</v>
      </c>
      <c r="AG632" s="155">
        <v>44484.0</v>
      </c>
      <c r="AH632" s="162">
        <f t="shared" si="32"/>
        <v>0.5333333333</v>
      </c>
      <c r="AI632" s="155">
        <v>44530.0</v>
      </c>
      <c r="AJ632" s="155">
        <v>44526.0</v>
      </c>
      <c r="AK632" s="149"/>
      <c r="AL632" s="192">
        <v>44554.0</v>
      </c>
      <c r="AM632" s="162">
        <f t="shared" si="45"/>
        <v>0.2333333333</v>
      </c>
      <c r="AN632" s="155">
        <v>44561.0</v>
      </c>
      <c r="AO632" s="158"/>
      <c r="AP632" s="158"/>
      <c r="AQ632" s="158"/>
      <c r="AR632" s="152"/>
      <c r="AS632" s="152"/>
      <c r="AT632" s="152"/>
      <c r="AU632" s="152"/>
      <c r="AV632" s="152"/>
      <c r="AW632" s="152"/>
      <c r="AX632" s="152"/>
      <c r="AY632" s="152"/>
      <c r="AZ632" s="152"/>
      <c r="BA632" s="152"/>
      <c r="BB632" s="152"/>
      <c r="BC632" s="152"/>
      <c r="BD632" s="152"/>
      <c r="BE632" s="152"/>
      <c r="BF632" s="152"/>
      <c r="BG632" s="152"/>
      <c r="BH632" s="152"/>
      <c r="BI632" s="152"/>
      <c r="BJ632" s="152"/>
      <c r="BK632" s="152"/>
    </row>
    <row r="633" ht="10.5" customHeight="1">
      <c r="A633" s="144">
        <v>629.0</v>
      </c>
      <c r="B633" s="144" t="s">
        <v>1955</v>
      </c>
      <c r="C633" s="144" t="s">
        <v>1956</v>
      </c>
      <c r="D633" s="159" t="s">
        <v>1957</v>
      </c>
      <c r="E633" s="161" t="s">
        <v>0</v>
      </c>
      <c r="F633" s="161"/>
      <c r="G633" s="161" t="s">
        <v>1742</v>
      </c>
      <c r="H633" s="161" t="s">
        <v>0</v>
      </c>
      <c r="I633" s="161" t="s">
        <v>138</v>
      </c>
      <c r="J633" s="161" t="s">
        <v>0</v>
      </c>
      <c r="K633" s="161" t="s">
        <v>111</v>
      </c>
      <c r="L633" s="161" t="s">
        <v>38</v>
      </c>
      <c r="M633" s="161" t="s">
        <v>42</v>
      </c>
      <c r="N633" s="161">
        <v>6000.0</v>
      </c>
      <c r="O633" s="149" t="s">
        <v>30</v>
      </c>
      <c r="P633" s="150"/>
      <c r="Q633" s="149">
        <f>IFERROR(SUMPRODUCT((Price_Catalogue_Indexation!$O$5:$AS$5=Fichier_de_calcul!Q$4)*(Price_Catalogue_Indexation!$O$6:$AS$6=Fichier_de_calcul!$L633)*(Price_Catalogue_Indexation!$O$7:$AS$7=Fichier_de_calcul!$M633)*(Price_Catalogue_Indexation!$A$14:$A$219=Fichier_de_calcul!$O633)*(Price_Catalogue_Indexation!$C$14:$C$219=Fichier_de_calcul!$N633)*(Price_Catalogue_Indexation!$O$14:$AS$219)),0)</f>
        <v>44346.05464</v>
      </c>
      <c r="R633" s="149">
        <f>IFERROR(SUMPRODUCT((Price_Catalogue_Indexation!$O$5:$AS$5=Fichier_de_calcul!R$4)*(Price_Catalogue_Indexation!$O$6:$AS$6=Fichier_de_calcul!$L633)*(Price_Catalogue_Indexation!$O$7:$AS$7=Fichier_de_calcul!$M633)*(Price_Catalogue_Indexation!$A$14:$A$219=Fichier_de_calcul!$O633)*(Price_Catalogue_Indexation!$C$14:$C$219=Fichier_de_calcul!$N633)*(Price_Catalogue_Indexation!$O$14:$AS$219)),0)</f>
        <v>433184.2689</v>
      </c>
      <c r="S633" s="149">
        <f>IFERROR(SUMPRODUCT((Price_Catalogue_Indexation!$O$5:$AS$5=Fichier_de_calcul!S$4)*(Price_Catalogue_Indexation!$O$6:$AS$6=Fichier_de_calcul!$L633)*(Price_Catalogue_Indexation!$O$7:$AS$7=Fichier_de_calcul!$M633)*(Price_Catalogue_Indexation!$A$14:$A$219=Fichier_de_calcul!$O633)*(Price_Catalogue_Indexation!$C$14:$C$219=Fichier_de_calcul!$N633)*(Price_Catalogue_Indexation!$O$14:$AS$219)),0)</f>
        <v>301393.4857</v>
      </c>
      <c r="T633" s="199"/>
      <c r="U633" s="149">
        <f>IF(E633="YES",'Autres_hypothèses'!$E$3,0)</f>
        <v>26225.58067</v>
      </c>
      <c r="V633" s="149">
        <f>IF(J633="YES",'Autres_hypothèses'!$E$4,0)</f>
        <v>75000</v>
      </c>
      <c r="W633" s="149"/>
      <c r="X633" s="151">
        <f>S633*Facture_pour_Orange!$K$142+Fichier_de_calcul!Q633*Facture_pour_Orange!$K$144+Fichier_de_calcul!U633*Facture_pour_Orange!$K$172</f>
        <v>-17128.26192</v>
      </c>
      <c r="Y633" s="152"/>
      <c r="Z633" s="151">
        <f t="shared" si="2"/>
        <v>863021.128</v>
      </c>
      <c r="AA633" s="149">
        <f t="shared" si="3"/>
        <v>155343.803</v>
      </c>
      <c r="AB633" s="149">
        <f t="shared" si="4"/>
        <v>1018364.931</v>
      </c>
      <c r="AC633" s="150"/>
      <c r="AD633" s="149"/>
      <c r="AE633" s="154"/>
      <c r="AF633" s="155">
        <v>44500.0</v>
      </c>
      <c r="AG633" s="155">
        <v>44484.0</v>
      </c>
      <c r="AH633" s="162">
        <f t="shared" si="32"/>
        <v>0.5333333333</v>
      </c>
      <c r="AI633" s="155">
        <v>44530.0</v>
      </c>
      <c r="AJ633" s="155">
        <v>44508.0</v>
      </c>
      <c r="AK633" s="149"/>
      <c r="AL633" s="192">
        <v>44509.0</v>
      </c>
      <c r="AM633" s="162">
        <f t="shared" si="45"/>
        <v>0.7</v>
      </c>
      <c r="AN633" s="155">
        <v>44530.0</v>
      </c>
      <c r="AO633" s="158"/>
      <c r="AP633" s="158"/>
      <c r="AQ633" s="158"/>
      <c r="AR633" s="152"/>
      <c r="AS633" s="152"/>
      <c r="AT633" s="152"/>
      <c r="AU633" s="152"/>
      <c r="AV633" s="152"/>
      <c r="AW633" s="152"/>
      <c r="AX633" s="152"/>
      <c r="AY633" s="152"/>
      <c r="AZ633" s="152"/>
      <c r="BA633" s="152"/>
      <c r="BB633" s="152"/>
      <c r="BC633" s="152"/>
      <c r="BD633" s="152"/>
      <c r="BE633" s="152"/>
      <c r="BF633" s="152"/>
      <c r="BG633" s="152"/>
      <c r="BH633" s="152"/>
      <c r="BI633" s="152"/>
      <c r="BJ633" s="152"/>
      <c r="BK633" s="152"/>
    </row>
    <row r="634" ht="10.5" customHeight="1">
      <c r="A634" s="144">
        <v>630.0</v>
      </c>
      <c r="B634" s="144" t="s">
        <v>1958</v>
      </c>
      <c r="C634" s="144" t="s">
        <v>1959</v>
      </c>
      <c r="D634" s="159" t="s">
        <v>1960</v>
      </c>
      <c r="E634" s="161" t="s">
        <v>0</v>
      </c>
      <c r="F634" s="161"/>
      <c r="G634" s="161" t="s">
        <v>1742</v>
      </c>
      <c r="H634" s="161" t="s">
        <v>0</v>
      </c>
      <c r="I634" s="161" t="s">
        <v>138</v>
      </c>
      <c r="J634" s="161" t="s">
        <v>0</v>
      </c>
      <c r="K634" s="161" t="s">
        <v>111</v>
      </c>
      <c r="L634" s="161" t="s">
        <v>38</v>
      </c>
      <c r="M634" s="161" t="s">
        <v>42</v>
      </c>
      <c r="N634" s="161">
        <v>2500.0</v>
      </c>
      <c r="O634" s="149" t="s">
        <v>27</v>
      </c>
      <c r="P634" s="150"/>
      <c r="Q634" s="149">
        <f>IFERROR(SUMPRODUCT((Price_Catalogue_Indexation!$O$5:$AS$5=Fichier_de_calcul!Q$4)*(Price_Catalogue_Indexation!$O$6:$AS$6=Fichier_de_calcul!$L634)*(Price_Catalogue_Indexation!$O$7:$AS$7=Fichier_de_calcul!$M634)*(Price_Catalogue_Indexation!$A$14:$A$219=Fichier_de_calcul!$O634)*(Price_Catalogue_Indexation!$C$14:$C$219=Fichier_de_calcul!$N634)*(Price_Catalogue_Indexation!$O$14:$AS$219)),0)</f>
        <v>42928.13608</v>
      </c>
      <c r="R634" s="149">
        <f>IFERROR(SUMPRODUCT((Price_Catalogue_Indexation!$O$5:$AS$5=Fichier_de_calcul!R$4)*(Price_Catalogue_Indexation!$O$6:$AS$6=Fichier_de_calcul!$L634)*(Price_Catalogue_Indexation!$O$7:$AS$7=Fichier_de_calcul!$M634)*(Price_Catalogue_Indexation!$A$14:$A$219=Fichier_de_calcul!$O634)*(Price_Catalogue_Indexation!$C$14:$C$219=Fichier_de_calcul!$N634)*(Price_Catalogue_Indexation!$O$14:$AS$219)),0)</f>
        <v>190894.3326</v>
      </c>
      <c r="S634" s="149">
        <f>IFERROR(SUMPRODUCT((Price_Catalogue_Indexation!$O$5:$AS$5=Fichier_de_calcul!S$4)*(Price_Catalogue_Indexation!$O$6:$AS$6=Fichier_de_calcul!$L634)*(Price_Catalogue_Indexation!$O$7:$AS$7=Fichier_de_calcul!$M634)*(Price_Catalogue_Indexation!$A$14:$A$219=Fichier_de_calcul!$O634)*(Price_Catalogue_Indexation!$C$14:$C$219=Fichier_de_calcul!$N634)*(Price_Catalogue_Indexation!$O$14:$AS$219)),0)</f>
        <v>173836.6191</v>
      </c>
      <c r="T634" s="199"/>
      <c r="U634" s="149">
        <f>IF(E634="YES",'Autres_hypothèses'!$E$3,0)</f>
        <v>26225.58067</v>
      </c>
      <c r="V634" s="149">
        <f>IF(J634="YES",'Autres_hypothèses'!$E$4,0)</f>
        <v>75000</v>
      </c>
      <c r="W634" s="149"/>
      <c r="X634" s="151">
        <f>S634*Facture_pour_Orange!$K$142+Fichier_de_calcul!Q634*Facture_pour_Orange!$K$144+Fichier_de_calcul!U634*Facture_pour_Orange!$K$172</f>
        <v>-15569.10954</v>
      </c>
      <c r="Y634" s="152"/>
      <c r="Z634" s="151">
        <f t="shared" si="2"/>
        <v>493315.5589</v>
      </c>
      <c r="AA634" s="149">
        <f t="shared" si="3"/>
        <v>88796.8006</v>
      </c>
      <c r="AB634" s="149">
        <f t="shared" si="4"/>
        <v>582112.3595</v>
      </c>
      <c r="AC634" s="150"/>
      <c r="AD634" s="149"/>
      <c r="AE634" s="154"/>
      <c r="AF634" s="155">
        <v>44530.0</v>
      </c>
      <c r="AG634" s="155">
        <v>44511.0</v>
      </c>
      <c r="AH634" s="162">
        <f t="shared" si="32"/>
        <v>0.6333333333</v>
      </c>
      <c r="AI634" s="155">
        <v>44530.0</v>
      </c>
      <c r="AJ634" s="155">
        <v>44511.0</v>
      </c>
      <c r="AK634" s="149"/>
      <c r="AL634" s="192">
        <v>44531.0</v>
      </c>
      <c r="AM634" s="162">
        <f t="shared" si="45"/>
        <v>1</v>
      </c>
      <c r="AN634" s="155">
        <v>44561.0</v>
      </c>
      <c r="AO634" s="158"/>
      <c r="AP634" s="158"/>
      <c r="AQ634" s="158"/>
      <c r="AR634" s="152"/>
      <c r="AS634" s="152"/>
      <c r="AT634" s="152"/>
      <c r="AU634" s="152"/>
      <c r="AV634" s="152"/>
      <c r="AW634" s="152"/>
      <c r="AX634" s="152"/>
      <c r="AY634" s="152"/>
      <c r="AZ634" s="152"/>
      <c r="BA634" s="152"/>
      <c r="BB634" s="152"/>
      <c r="BC634" s="152"/>
      <c r="BD634" s="152"/>
      <c r="BE634" s="152"/>
      <c r="BF634" s="152"/>
      <c r="BG634" s="152"/>
      <c r="BH634" s="152"/>
      <c r="BI634" s="152"/>
      <c r="BJ634" s="152"/>
      <c r="BK634" s="152"/>
    </row>
    <row r="635" ht="10.5" customHeight="1">
      <c r="A635" s="144">
        <v>631.0</v>
      </c>
      <c r="B635" s="144" t="s">
        <v>1961</v>
      </c>
      <c r="C635" s="144" t="s">
        <v>1962</v>
      </c>
      <c r="D635" s="159" t="s">
        <v>1963</v>
      </c>
      <c r="E635" s="161" t="s">
        <v>0</v>
      </c>
      <c r="F635" s="161"/>
      <c r="G635" s="161" t="s">
        <v>1742</v>
      </c>
      <c r="H635" s="161" t="s">
        <v>0</v>
      </c>
      <c r="I635" s="161" t="s">
        <v>138</v>
      </c>
      <c r="J635" s="161" t="s">
        <v>0</v>
      </c>
      <c r="K635" s="161" t="s">
        <v>111</v>
      </c>
      <c r="L635" s="161" t="s">
        <v>38</v>
      </c>
      <c r="M635" s="161" t="s">
        <v>42</v>
      </c>
      <c r="N635" s="161">
        <v>6000.0</v>
      </c>
      <c r="O635" s="149" t="s">
        <v>27</v>
      </c>
      <c r="P635" s="150"/>
      <c r="Q635" s="149">
        <f>IFERROR(SUMPRODUCT((Price_Catalogue_Indexation!$O$5:$AS$5=Fichier_de_calcul!Q$4)*(Price_Catalogue_Indexation!$O$6:$AS$6=Fichier_de_calcul!$L635)*(Price_Catalogue_Indexation!$O$7:$AS$7=Fichier_de_calcul!$M635)*(Price_Catalogue_Indexation!$A$14:$A$219=Fichier_de_calcul!$O635)*(Price_Catalogue_Indexation!$C$14:$C$219=Fichier_de_calcul!$N635)*(Price_Catalogue_Indexation!$O$14:$AS$219)),0)</f>
        <v>43567.79597</v>
      </c>
      <c r="R635" s="149">
        <f>IFERROR(SUMPRODUCT((Price_Catalogue_Indexation!$O$5:$AS$5=Fichier_de_calcul!R$4)*(Price_Catalogue_Indexation!$O$6:$AS$6=Fichier_de_calcul!$L635)*(Price_Catalogue_Indexation!$O$7:$AS$7=Fichier_de_calcul!$M635)*(Price_Catalogue_Indexation!$A$14:$A$219=Fichier_de_calcul!$O635)*(Price_Catalogue_Indexation!$C$14:$C$219=Fichier_de_calcul!$N635)*(Price_Catalogue_Indexation!$O$14:$AS$219)),0)</f>
        <v>432736.9163</v>
      </c>
      <c r="S635" s="149">
        <f>IFERROR(SUMPRODUCT((Price_Catalogue_Indexation!$O$5:$AS$5=Fichier_de_calcul!S$4)*(Price_Catalogue_Indexation!$O$6:$AS$6=Fichier_de_calcul!$L635)*(Price_Catalogue_Indexation!$O$7:$AS$7=Fichier_de_calcul!$M635)*(Price_Catalogue_Indexation!$A$14:$A$219=Fichier_de_calcul!$O635)*(Price_Catalogue_Indexation!$C$14:$C$219=Fichier_de_calcul!$N635)*(Price_Catalogue_Indexation!$O$14:$AS$219)),0)</f>
        <v>231043.7356</v>
      </c>
      <c r="T635" s="199"/>
      <c r="U635" s="149">
        <f>IF(E635="YES",'Autres_hypothèses'!$E$3,0)</f>
        <v>26225.58067</v>
      </c>
      <c r="V635" s="149">
        <f>IF(J635="YES",'Autres_hypothèses'!$E$4,0)</f>
        <v>75000</v>
      </c>
      <c r="W635" s="149"/>
      <c r="X635" s="151">
        <f>S635*Facture_pour_Orange!$K$142+Fichier_de_calcul!Q635*Facture_pour_Orange!$K$144+Fichier_de_calcul!U635*Facture_pour_Orange!$K$172</f>
        <v>-16269.11268</v>
      </c>
      <c r="Y635" s="152"/>
      <c r="Z635" s="151">
        <f t="shared" si="2"/>
        <v>792304.9158</v>
      </c>
      <c r="AA635" s="149">
        <f t="shared" si="3"/>
        <v>142614.8848</v>
      </c>
      <c r="AB635" s="149">
        <f t="shared" si="4"/>
        <v>934919.8006</v>
      </c>
      <c r="AC635" s="150"/>
      <c r="AD635" s="149"/>
      <c r="AE635" s="154"/>
      <c r="AF635" s="155">
        <v>44530.0</v>
      </c>
      <c r="AG635" s="155">
        <v>44509.0</v>
      </c>
      <c r="AH635" s="162">
        <f t="shared" si="32"/>
        <v>0.7</v>
      </c>
      <c r="AI635" s="155">
        <v>44530.0</v>
      </c>
      <c r="AJ635" s="155">
        <v>44505.0</v>
      </c>
      <c r="AK635" s="149"/>
      <c r="AL635" s="192">
        <v>44531.0</v>
      </c>
      <c r="AM635" s="162">
        <f t="shared" si="45"/>
        <v>1</v>
      </c>
      <c r="AN635" s="155">
        <v>44561.0</v>
      </c>
      <c r="AO635" s="158"/>
      <c r="AP635" s="158"/>
      <c r="AQ635" s="158"/>
      <c r="AR635" s="152"/>
      <c r="AS635" s="152"/>
      <c r="AT635" s="152"/>
      <c r="AU635" s="152"/>
      <c r="AV635" s="152"/>
      <c r="AW635" s="152"/>
      <c r="AX635" s="152"/>
      <c r="AY635" s="152"/>
      <c r="AZ635" s="152"/>
      <c r="BA635" s="152"/>
      <c r="BB635" s="152"/>
      <c r="BC635" s="152"/>
      <c r="BD635" s="152"/>
      <c r="BE635" s="152"/>
      <c r="BF635" s="152"/>
      <c r="BG635" s="152"/>
      <c r="BH635" s="152"/>
      <c r="BI635" s="152"/>
      <c r="BJ635" s="152"/>
      <c r="BK635" s="152"/>
    </row>
    <row r="636" ht="10.5" customHeight="1">
      <c r="A636" s="144">
        <v>632.0</v>
      </c>
      <c r="B636" s="144" t="s">
        <v>1964</v>
      </c>
      <c r="C636" s="144" t="s">
        <v>1965</v>
      </c>
      <c r="D636" s="163" t="s">
        <v>1966</v>
      </c>
      <c r="E636" s="161" t="s">
        <v>0</v>
      </c>
      <c r="F636" s="161"/>
      <c r="G636" s="161" t="s">
        <v>1742</v>
      </c>
      <c r="H636" s="161" t="s">
        <v>0</v>
      </c>
      <c r="I636" s="161" t="s">
        <v>138</v>
      </c>
      <c r="J636" s="161" t="s">
        <v>0</v>
      </c>
      <c r="K636" s="161" t="s">
        <v>111</v>
      </c>
      <c r="L636" s="161" t="s">
        <v>38</v>
      </c>
      <c r="M636" s="161" t="s">
        <v>42</v>
      </c>
      <c r="N636" s="161">
        <v>6000.0</v>
      </c>
      <c r="O636" s="149" t="s">
        <v>30</v>
      </c>
      <c r="P636" s="150"/>
      <c r="Q636" s="149">
        <f>IFERROR(SUMPRODUCT((Price_Catalogue_Indexation!$O$5:$AS$5=Fichier_de_calcul!Q$4)*(Price_Catalogue_Indexation!$O$6:$AS$6=Fichier_de_calcul!$L636)*(Price_Catalogue_Indexation!$O$7:$AS$7=Fichier_de_calcul!$M636)*(Price_Catalogue_Indexation!$A$14:$A$219=Fichier_de_calcul!$O636)*(Price_Catalogue_Indexation!$C$14:$C$219=Fichier_de_calcul!$N636)*(Price_Catalogue_Indexation!$O$14:$AS$219)),0)</f>
        <v>44346.05464</v>
      </c>
      <c r="R636" s="149">
        <f>IFERROR(SUMPRODUCT((Price_Catalogue_Indexation!$O$5:$AS$5=Fichier_de_calcul!R$4)*(Price_Catalogue_Indexation!$O$6:$AS$6=Fichier_de_calcul!$L636)*(Price_Catalogue_Indexation!$O$7:$AS$7=Fichier_de_calcul!$M636)*(Price_Catalogue_Indexation!$A$14:$A$219=Fichier_de_calcul!$O636)*(Price_Catalogue_Indexation!$C$14:$C$219=Fichier_de_calcul!$N636)*(Price_Catalogue_Indexation!$O$14:$AS$219)),0)</f>
        <v>433184.2689</v>
      </c>
      <c r="S636" s="149">
        <f>IFERROR(SUMPRODUCT((Price_Catalogue_Indexation!$O$5:$AS$5=Fichier_de_calcul!S$4)*(Price_Catalogue_Indexation!$O$6:$AS$6=Fichier_de_calcul!$L636)*(Price_Catalogue_Indexation!$O$7:$AS$7=Fichier_de_calcul!$M636)*(Price_Catalogue_Indexation!$A$14:$A$219=Fichier_de_calcul!$O636)*(Price_Catalogue_Indexation!$C$14:$C$219=Fichier_de_calcul!$N636)*(Price_Catalogue_Indexation!$O$14:$AS$219)),0)</f>
        <v>301393.4857</v>
      </c>
      <c r="T636" s="199"/>
      <c r="U636" s="149">
        <f>IF(E636="YES",'Autres_hypothèses'!$E$3,0)</f>
        <v>26225.58067</v>
      </c>
      <c r="V636" s="149">
        <f>IF(J636="YES",'Autres_hypothèses'!$E$4,0)</f>
        <v>75000</v>
      </c>
      <c r="W636" s="149"/>
      <c r="X636" s="151">
        <f>S636*Facture_pour_Orange!$K$142+Fichier_de_calcul!Q636*Facture_pour_Orange!$K$144+Fichier_de_calcul!U636*Facture_pour_Orange!$K$172</f>
        <v>-17128.26192</v>
      </c>
      <c r="Y636" s="152"/>
      <c r="Z636" s="151">
        <f t="shared" si="2"/>
        <v>863021.128</v>
      </c>
      <c r="AA636" s="149">
        <f t="shared" si="3"/>
        <v>155343.803</v>
      </c>
      <c r="AB636" s="149">
        <f t="shared" si="4"/>
        <v>1018364.931</v>
      </c>
      <c r="AC636" s="150"/>
      <c r="AD636" s="149"/>
      <c r="AE636" s="154"/>
      <c r="AF636" s="155">
        <v>44530.0</v>
      </c>
      <c r="AG636" s="155">
        <v>44508.0</v>
      </c>
      <c r="AH636" s="162">
        <f t="shared" si="32"/>
        <v>0.7333333333</v>
      </c>
      <c r="AI636" s="155">
        <v>44530.0</v>
      </c>
      <c r="AJ636" s="155">
        <v>44509.0</v>
      </c>
      <c r="AK636" s="149"/>
      <c r="AL636" s="192">
        <v>44531.0</v>
      </c>
      <c r="AM636" s="162">
        <f t="shared" si="45"/>
        <v>1</v>
      </c>
      <c r="AN636" s="155">
        <v>44561.0</v>
      </c>
      <c r="AO636" s="158"/>
      <c r="AP636" s="158"/>
      <c r="AQ636" s="158"/>
      <c r="AR636" s="152"/>
      <c r="AS636" s="152"/>
      <c r="AT636" s="152"/>
      <c r="AU636" s="152"/>
      <c r="AV636" s="152"/>
      <c r="AW636" s="152"/>
      <c r="AX636" s="152"/>
      <c r="AY636" s="152"/>
      <c r="AZ636" s="152"/>
      <c r="BA636" s="152"/>
      <c r="BB636" s="152"/>
      <c r="BC636" s="152"/>
      <c r="BD636" s="152"/>
      <c r="BE636" s="152"/>
      <c r="BF636" s="152"/>
      <c r="BG636" s="152"/>
      <c r="BH636" s="152"/>
      <c r="BI636" s="152"/>
      <c r="BJ636" s="152"/>
      <c r="BK636" s="152"/>
    </row>
    <row r="637" ht="10.5" customHeight="1">
      <c r="A637" s="144">
        <v>633.0</v>
      </c>
      <c r="B637" s="161" t="s">
        <v>1967</v>
      </c>
      <c r="C637" s="144" t="s">
        <v>1968</v>
      </c>
      <c r="D637" s="159" t="s">
        <v>1969</v>
      </c>
      <c r="E637" s="161" t="s">
        <v>0</v>
      </c>
      <c r="F637" s="161"/>
      <c r="G637" s="161" t="s">
        <v>1742</v>
      </c>
      <c r="H637" s="161" t="s">
        <v>0</v>
      </c>
      <c r="I637" s="161" t="s">
        <v>138</v>
      </c>
      <c r="J637" s="161" t="s">
        <v>0</v>
      </c>
      <c r="K637" s="161" t="s">
        <v>111</v>
      </c>
      <c r="L637" s="161" t="s">
        <v>38</v>
      </c>
      <c r="M637" s="161" t="s">
        <v>42</v>
      </c>
      <c r="N637" s="161">
        <v>6000.0</v>
      </c>
      <c r="O637" s="149" t="s">
        <v>27</v>
      </c>
      <c r="P637" s="150"/>
      <c r="Q637" s="149"/>
      <c r="R637" s="149"/>
      <c r="S637" s="149">
        <f>IFERROR(SUMPRODUCT((Price_Catalogue_Indexation!$O$5:$AS$5=Fichier_de_calcul!S$4)*(Price_Catalogue_Indexation!$O$6:$AS$6=Fichier_de_calcul!$L637)*(Price_Catalogue_Indexation!$O$7:$AS$7=Fichier_de_calcul!$M637)*(Price_Catalogue_Indexation!$A$14:$A$219=Fichier_de_calcul!$O637)*(Price_Catalogue_Indexation!$C$14:$C$219=Fichier_de_calcul!$N637)*(Price_Catalogue_Indexation!$O$14:$AS$219)),0)</f>
        <v>231043.7356</v>
      </c>
      <c r="T637" s="199"/>
      <c r="U637" s="149">
        <f>IF(E637="YES",'Autres_hypothèses'!$E$3,0)</f>
        <v>26225.58067</v>
      </c>
      <c r="V637" s="149">
        <f>IF(J637="YES",'Autres_hypothèses'!$E$4,0)</f>
        <v>75000</v>
      </c>
      <c r="W637" s="149"/>
      <c r="X637" s="151">
        <f>S637*Facture_pour_Orange!$K$142+Fichier_de_calcul!Q637*Facture_pour_Orange!$K$144+Fichier_de_calcul!U637*Facture_pour_Orange!$K$172</f>
        <v>-7555.55349</v>
      </c>
      <c r="Y637" s="152"/>
      <c r="Z637" s="151">
        <f t="shared" si="2"/>
        <v>324713.7627</v>
      </c>
      <c r="AA637" s="149">
        <f t="shared" si="3"/>
        <v>58448.47729</v>
      </c>
      <c r="AB637" s="149">
        <f t="shared" si="4"/>
        <v>383162.24</v>
      </c>
      <c r="AC637" s="150"/>
      <c r="AD637" s="190"/>
      <c r="AE637" s="154"/>
      <c r="AF637" s="155">
        <v>44530.0</v>
      </c>
      <c r="AG637" s="155">
        <v>44509.0</v>
      </c>
      <c r="AH637" s="162">
        <f t="shared" si="32"/>
        <v>0.7</v>
      </c>
      <c r="AI637" s="195">
        <v>44834.0</v>
      </c>
      <c r="AJ637" s="155">
        <v>44818.0</v>
      </c>
      <c r="AK637" s="169">
        <f t="shared" ref="AK637:AK741" si="49">(AI637-AJ637)/30</f>
        <v>0.5333333333</v>
      </c>
      <c r="AL637" s="192"/>
      <c r="AM637" s="162"/>
      <c r="AN637" s="155"/>
      <c r="AO637" s="158"/>
      <c r="AP637" s="158"/>
      <c r="AQ637" s="158"/>
      <c r="AR637" s="152"/>
      <c r="AS637" s="152"/>
      <c r="AT637" s="152"/>
      <c r="AU637" s="152"/>
      <c r="AV637" s="152"/>
      <c r="AW637" s="152"/>
      <c r="AX637" s="152"/>
      <c r="AY637" s="152"/>
      <c r="AZ637" s="152"/>
      <c r="BA637" s="152"/>
      <c r="BB637" s="152"/>
      <c r="BC637" s="152"/>
      <c r="BD637" s="152"/>
      <c r="BE637" s="152"/>
      <c r="BF637" s="152"/>
      <c r="BG637" s="152"/>
      <c r="BH637" s="152"/>
      <c r="BI637" s="152"/>
      <c r="BJ637" s="152"/>
      <c r="BK637" s="152"/>
    </row>
    <row r="638" ht="10.5" customHeight="1">
      <c r="A638" s="144">
        <v>634.0</v>
      </c>
      <c r="B638" s="144" t="s">
        <v>1970</v>
      </c>
      <c r="C638" s="144" t="s">
        <v>1971</v>
      </c>
      <c r="D638" s="163" t="s">
        <v>1972</v>
      </c>
      <c r="E638" s="161" t="s">
        <v>0</v>
      </c>
      <c r="F638" s="161"/>
      <c r="G638" s="161" t="s">
        <v>1742</v>
      </c>
      <c r="H638" s="161" t="s">
        <v>0</v>
      </c>
      <c r="I638" s="161" t="s">
        <v>138</v>
      </c>
      <c r="J638" s="161" t="s">
        <v>0</v>
      </c>
      <c r="K638" s="161" t="s">
        <v>111</v>
      </c>
      <c r="L638" s="161" t="s">
        <v>38</v>
      </c>
      <c r="M638" s="161" t="s">
        <v>42</v>
      </c>
      <c r="N638" s="161">
        <v>6000.0</v>
      </c>
      <c r="O638" s="149" t="s">
        <v>30</v>
      </c>
      <c r="P638" s="150"/>
      <c r="Q638" s="149">
        <f>IFERROR(SUMPRODUCT((Price_Catalogue_Indexation!$O$5:$AS$5=Fichier_de_calcul!Q$4)*(Price_Catalogue_Indexation!$O$6:$AS$6=Fichier_de_calcul!$L638)*(Price_Catalogue_Indexation!$O$7:$AS$7=Fichier_de_calcul!$M638)*(Price_Catalogue_Indexation!$A$14:$A$219=Fichier_de_calcul!$O638)*(Price_Catalogue_Indexation!$C$14:$C$219=Fichier_de_calcul!$N638)*(Price_Catalogue_Indexation!$O$14:$AS$219)),0)</f>
        <v>44346.05464</v>
      </c>
      <c r="R638" s="149">
        <f>IFERROR(SUMPRODUCT((Price_Catalogue_Indexation!$O$5:$AS$5=Fichier_de_calcul!R$4)*(Price_Catalogue_Indexation!$O$6:$AS$6=Fichier_de_calcul!$L638)*(Price_Catalogue_Indexation!$O$7:$AS$7=Fichier_de_calcul!$M638)*(Price_Catalogue_Indexation!$A$14:$A$219=Fichier_de_calcul!$O638)*(Price_Catalogue_Indexation!$C$14:$C$219=Fichier_de_calcul!$N638)*(Price_Catalogue_Indexation!$O$14:$AS$219)),0)</f>
        <v>433184.2689</v>
      </c>
      <c r="S638" s="149">
        <f>IFERROR(SUMPRODUCT((Price_Catalogue_Indexation!$O$5:$AS$5=Fichier_de_calcul!S$4)*(Price_Catalogue_Indexation!$O$6:$AS$6=Fichier_de_calcul!$L638)*(Price_Catalogue_Indexation!$O$7:$AS$7=Fichier_de_calcul!$M638)*(Price_Catalogue_Indexation!$A$14:$A$219=Fichier_de_calcul!$O638)*(Price_Catalogue_Indexation!$C$14:$C$219=Fichier_de_calcul!$N638)*(Price_Catalogue_Indexation!$O$14:$AS$219)),0)</f>
        <v>301393.4857</v>
      </c>
      <c r="T638" s="199"/>
      <c r="U638" s="149">
        <f>IF(E638="YES",'Autres_hypothèses'!$E$3,0)</f>
        <v>26225.58067</v>
      </c>
      <c r="V638" s="149">
        <f>IF(J638="YES",'Autres_hypothèses'!$E$4,0)</f>
        <v>75000</v>
      </c>
      <c r="W638" s="149"/>
      <c r="X638" s="151">
        <f>S638*Facture_pour_Orange!$K$142+Fichier_de_calcul!Q638*Facture_pour_Orange!$K$144+Fichier_de_calcul!U638*Facture_pour_Orange!$K$172</f>
        <v>-17128.26192</v>
      </c>
      <c r="Y638" s="152"/>
      <c r="Z638" s="151">
        <f t="shared" si="2"/>
        <v>863021.128</v>
      </c>
      <c r="AA638" s="149">
        <f t="shared" si="3"/>
        <v>155343.803</v>
      </c>
      <c r="AB638" s="149">
        <f t="shared" si="4"/>
        <v>1018364.931</v>
      </c>
      <c r="AC638" s="150"/>
      <c r="AD638" s="149"/>
      <c r="AE638" s="154"/>
      <c r="AF638" s="155">
        <v>44530.0</v>
      </c>
      <c r="AG638" s="155">
        <v>44509.0</v>
      </c>
      <c r="AH638" s="162">
        <f t="shared" si="32"/>
        <v>0.7</v>
      </c>
      <c r="AI638" s="155">
        <v>44530.0</v>
      </c>
      <c r="AJ638" s="155">
        <v>44511.0</v>
      </c>
      <c r="AK638" s="149">
        <f t="shared" si="49"/>
        <v>0.6333333333</v>
      </c>
      <c r="AL638" s="192">
        <v>44531.0</v>
      </c>
      <c r="AM638" s="162">
        <f t="shared" ref="AM638:AM741" si="50">(AN638-AL638)/30</f>
        <v>1</v>
      </c>
      <c r="AN638" s="155">
        <v>44561.0</v>
      </c>
      <c r="AO638" s="158"/>
      <c r="AP638" s="158"/>
      <c r="AQ638" s="158"/>
      <c r="AR638" s="152"/>
      <c r="AS638" s="152"/>
      <c r="AT638" s="152"/>
      <c r="AU638" s="152"/>
      <c r="AV638" s="152"/>
      <c r="AW638" s="152"/>
      <c r="AX638" s="152"/>
      <c r="AY638" s="152"/>
      <c r="AZ638" s="152"/>
      <c r="BA638" s="152"/>
      <c r="BB638" s="152"/>
      <c r="BC638" s="152"/>
      <c r="BD638" s="152"/>
      <c r="BE638" s="152"/>
      <c r="BF638" s="152"/>
      <c r="BG638" s="152"/>
      <c r="BH638" s="152"/>
      <c r="BI638" s="152"/>
      <c r="BJ638" s="152"/>
      <c r="BK638" s="152"/>
    </row>
    <row r="639" ht="10.5" customHeight="1">
      <c r="A639" s="144">
        <v>635.0</v>
      </c>
      <c r="B639" s="144" t="s">
        <v>1973</v>
      </c>
      <c r="C639" s="144" t="s">
        <v>1974</v>
      </c>
      <c r="D639" s="159" t="s">
        <v>1975</v>
      </c>
      <c r="E639" s="161" t="s">
        <v>0</v>
      </c>
      <c r="F639" s="161"/>
      <c r="G639" s="161" t="s">
        <v>1742</v>
      </c>
      <c r="H639" s="161" t="s">
        <v>0</v>
      </c>
      <c r="I639" s="161" t="s">
        <v>138</v>
      </c>
      <c r="J639" s="161" t="s">
        <v>0</v>
      </c>
      <c r="K639" s="161" t="s">
        <v>111</v>
      </c>
      <c r="L639" s="161" t="s">
        <v>38</v>
      </c>
      <c r="M639" s="161" t="s">
        <v>42</v>
      </c>
      <c r="N639" s="161">
        <v>2500.0</v>
      </c>
      <c r="O639" s="149" t="s">
        <v>27</v>
      </c>
      <c r="P639" s="150"/>
      <c r="Q639" s="149">
        <f>IFERROR(SUMPRODUCT((Price_Catalogue_Indexation!$O$5:$AS$5=Fichier_de_calcul!Q$4)*(Price_Catalogue_Indexation!$O$6:$AS$6=Fichier_de_calcul!$L639)*(Price_Catalogue_Indexation!$O$7:$AS$7=Fichier_de_calcul!$M639)*(Price_Catalogue_Indexation!$A$14:$A$219=Fichier_de_calcul!$O639)*(Price_Catalogue_Indexation!$C$14:$C$219=Fichier_de_calcul!$N639)*(Price_Catalogue_Indexation!$O$14:$AS$219)),0)</f>
        <v>42928.13608</v>
      </c>
      <c r="R639" s="149">
        <f>IFERROR(SUMPRODUCT((Price_Catalogue_Indexation!$O$5:$AS$5=Fichier_de_calcul!R$4)*(Price_Catalogue_Indexation!$O$6:$AS$6=Fichier_de_calcul!$L639)*(Price_Catalogue_Indexation!$O$7:$AS$7=Fichier_de_calcul!$M639)*(Price_Catalogue_Indexation!$A$14:$A$219=Fichier_de_calcul!$O639)*(Price_Catalogue_Indexation!$C$14:$C$219=Fichier_de_calcul!$N639)*(Price_Catalogue_Indexation!$O$14:$AS$219)),0)</f>
        <v>190894.3326</v>
      </c>
      <c r="S639" s="149">
        <f>IFERROR(SUMPRODUCT((Price_Catalogue_Indexation!$O$5:$AS$5=Fichier_de_calcul!S$4)*(Price_Catalogue_Indexation!$O$6:$AS$6=Fichier_de_calcul!$L639)*(Price_Catalogue_Indexation!$O$7:$AS$7=Fichier_de_calcul!$M639)*(Price_Catalogue_Indexation!$A$14:$A$219=Fichier_de_calcul!$O639)*(Price_Catalogue_Indexation!$C$14:$C$219=Fichier_de_calcul!$N639)*(Price_Catalogue_Indexation!$O$14:$AS$219)),0)</f>
        <v>173836.6191</v>
      </c>
      <c r="T639" s="199"/>
      <c r="U639" s="149">
        <f>IF(E639="YES",'Autres_hypothèses'!$E$3,0)</f>
        <v>26225.58067</v>
      </c>
      <c r="V639" s="149">
        <f>IF(J639="YES",'Autres_hypothèses'!$E$4,0)</f>
        <v>75000</v>
      </c>
      <c r="W639" s="149"/>
      <c r="X639" s="151">
        <f>S639*Facture_pour_Orange!$K$142+Fichier_de_calcul!Q639*Facture_pour_Orange!$K$144+Fichier_de_calcul!U639*Facture_pour_Orange!$K$172</f>
        <v>-15569.10954</v>
      </c>
      <c r="Y639" s="152"/>
      <c r="Z639" s="151">
        <f t="shared" si="2"/>
        <v>493315.5589</v>
      </c>
      <c r="AA639" s="149">
        <f t="shared" si="3"/>
        <v>88796.8006</v>
      </c>
      <c r="AB639" s="149">
        <f t="shared" si="4"/>
        <v>582112.3595</v>
      </c>
      <c r="AC639" s="150"/>
      <c r="AD639" s="149"/>
      <c r="AE639" s="154"/>
      <c r="AF639" s="155">
        <v>44530.0</v>
      </c>
      <c r="AG639" s="155">
        <v>44509.0</v>
      </c>
      <c r="AH639" s="162">
        <f t="shared" si="32"/>
        <v>0.7</v>
      </c>
      <c r="AI639" s="155">
        <v>44530.0</v>
      </c>
      <c r="AJ639" s="155">
        <v>44516.0</v>
      </c>
      <c r="AK639" s="149">
        <f t="shared" si="49"/>
        <v>0.4666666667</v>
      </c>
      <c r="AL639" s="192">
        <v>44531.0</v>
      </c>
      <c r="AM639" s="162">
        <f t="shared" si="50"/>
        <v>1</v>
      </c>
      <c r="AN639" s="155">
        <v>44561.0</v>
      </c>
      <c r="AO639" s="158"/>
      <c r="AP639" s="158"/>
      <c r="AQ639" s="158"/>
      <c r="AR639" s="152"/>
      <c r="AS639" s="152"/>
      <c r="AT639" s="152"/>
      <c r="AU639" s="152"/>
      <c r="AV639" s="152"/>
      <c r="AW639" s="152"/>
      <c r="AX639" s="152"/>
      <c r="AY639" s="152"/>
      <c r="AZ639" s="152"/>
      <c r="BA639" s="152"/>
      <c r="BB639" s="152"/>
      <c r="BC639" s="152"/>
      <c r="BD639" s="152"/>
      <c r="BE639" s="152"/>
      <c r="BF639" s="152"/>
      <c r="BG639" s="152"/>
      <c r="BH639" s="152"/>
      <c r="BI639" s="152"/>
      <c r="BJ639" s="152"/>
      <c r="BK639" s="152"/>
    </row>
    <row r="640" ht="10.5" customHeight="1">
      <c r="A640" s="144">
        <v>636.0</v>
      </c>
      <c r="B640" s="144" t="s">
        <v>1976</v>
      </c>
      <c r="C640" s="144" t="s">
        <v>1977</v>
      </c>
      <c r="D640" s="159" t="s">
        <v>1978</v>
      </c>
      <c r="E640" s="161" t="s">
        <v>0</v>
      </c>
      <c r="F640" s="161"/>
      <c r="G640" s="161" t="s">
        <v>1742</v>
      </c>
      <c r="H640" s="161" t="s">
        <v>0</v>
      </c>
      <c r="I640" s="161" t="s">
        <v>138</v>
      </c>
      <c r="J640" s="161" t="s">
        <v>0</v>
      </c>
      <c r="K640" s="161" t="s">
        <v>111</v>
      </c>
      <c r="L640" s="161" t="s">
        <v>38</v>
      </c>
      <c r="M640" s="161" t="s">
        <v>42</v>
      </c>
      <c r="N640" s="161">
        <v>6000.0</v>
      </c>
      <c r="O640" s="149" t="s">
        <v>27</v>
      </c>
      <c r="P640" s="150"/>
      <c r="Q640" s="149">
        <f>IFERROR(SUMPRODUCT((Price_Catalogue_Indexation!$O$5:$AS$5=Fichier_de_calcul!Q$4)*(Price_Catalogue_Indexation!$O$6:$AS$6=Fichier_de_calcul!$L640)*(Price_Catalogue_Indexation!$O$7:$AS$7=Fichier_de_calcul!$M640)*(Price_Catalogue_Indexation!$A$14:$A$219=Fichier_de_calcul!$O640)*(Price_Catalogue_Indexation!$C$14:$C$219=Fichier_de_calcul!$N640)*(Price_Catalogue_Indexation!$O$14:$AS$219)),0)</f>
        <v>43567.79597</v>
      </c>
      <c r="R640" s="149">
        <f>IFERROR(SUMPRODUCT((Price_Catalogue_Indexation!$O$5:$AS$5=Fichier_de_calcul!R$4)*(Price_Catalogue_Indexation!$O$6:$AS$6=Fichier_de_calcul!$L640)*(Price_Catalogue_Indexation!$O$7:$AS$7=Fichier_de_calcul!$M640)*(Price_Catalogue_Indexation!$A$14:$A$219=Fichier_de_calcul!$O640)*(Price_Catalogue_Indexation!$C$14:$C$219=Fichier_de_calcul!$N640)*(Price_Catalogue_Indexation!$O$14:$AS$219)),0)</f>
        <v>432736.9163</v>
      </c>
      <c r="S640" s="149">
        <f>IFERROR(SUMPRODUCT((Price_Catalogue_Indexation!$O$5:$AS$5=Fichier_de_calcul!S$4)*(Price_Catalogue_Indexation!$O$6:$AS$6=Fichier_de_calcul!$L640)*(Price_Catalogue_Indexation!$O$7:$AS$7=Fichier_de_calcul!$M640)*(Price_Catalogue_Indexation!$A$14:$A$219=Fichier_de_calcul!$O640)*(Price_Catalogue_Indexation!$C$14:$C$219=Fichier_de_calcul!$N640)*(Price_Catalogue_Indexation!$O$14:$AS$219)),0)</f>
        <v>231043.7356</v>
      </c>
      <c r="T640" s="199"/>
      <c r="U640" s="149">
        <f>IF(E640="YES",'Autres_hypothèses'!$E$3,0)</f>
        <v>26225.58067</v>
      </c>
      <c r="V640" s="149">
        <f>IF(J640="YES",'Autres_hypothèses'!$E$4,0)</f>
        <v>75000</v>
      </c>
      <c r="W640" s="149"/>
      <c r="X640" s="151">
        <f>S640*Facture_pour_Orange!$K$142+Fichier_de_calcul!Q640*Facture_pour_Orange!$K$144+Fichier_de_calcul!U640*Facture_pour_Orange!$K$172</f>
        <v>-16269.11268</v>
      </c>
      <c r="Y640" s="152"/>
      <c r="Z640" s="151">
        <f t="shared" si="2"/>
        <v>792304.9158</v>
      </c>
      <c r="AA640" s="149">
        <f t="shared" si="3"/>
        <v>142614.8848</v>
      </c>
      <c r="AB640" s="149">
        <f t="shared" si="4"/>
        <v>934919.8006</v>
      </c>
      <c r="AC640" s="150"/>
      <c r="AD640" s="149"/>
      <c r="AE640" s="154"/>
      <c r="AF640" s="155">
        <v>44530.0</v>
      </c>
      <c r="AG640" s="155">
        <v>44509.0</v>
      </c>
      <c r="AH640" s="162">
        <f t="shared" si="32"/>
        <v>0.7</v>
      </c>
      <c r="AI640" s="155">
        <v>44561.0</v>
      </c>
      <c r="AJ640" s="155">
        <v>44554.0</v>
      </c>
      <c r="AK640" s="149">
        <f t="shared" si="49"/>
        <v>0.2333333333</v>
      </c>
      <c r="AL640" s="192">
        <v>44554.0</v>
      </c>
      <c r="AM640" s="162">
        <f t="shared" si="50"/>
        <v>0.2333333333</v>
      </c>
      <c r="AN640" s="155">
        <v>44561.0</v>
      </c>
      <c r="AO640" s="158"/>
      <c r="AP640" s="158"/>
      <c r="AQ640" s="158"/>
      <c r="AR640" s="152"/>
      <c r="AS640" s="152"/>
      <c r="AT640" s="152"/>
      <c r="AU640" s="152"/>
      <c r="AV640" s="152"/>
      <c r="AW640" s="152"/>
      <c r="AX640" s="152"/>
      <c r="AY640" s="152"/>
      <c r="AZ640" s="152"/>
      <c r="BA640" s="152"/>
      <c r="BB640" s="152"/>
      <c r="BC640" s="152"/>
      <c r="BD640" s="152"/>
      <c r="BE640" s="152"/>
      <c r="BF640" s="152"/>
      <c r="BG640" s="152"/>
      <c r="BH640" s="152"/>
      <c r="BI640" s="152"/>
      <c r="BJ640" s="152"/>
      <c r="BK640" s="152"/>
    </row>
    <row r="641" ht="10.5" customHeight="1">
      <c r="A641" s="144">
        <v>637.0</v>
      </c>
      <c r="B641" s="144" t="s">
        <v>1979</v>
      </c>
      <c r="C641" s="144" t="s">
        <v>1980</v>
      </c>
      <c r="D641" s="159" t="s">
        <v>1981</v>
      </c>
      <c r="E641" s="161" t="s">
        <v>0</v>
      </c>
      <c r="F641" s="161"/>
      <c r="G641" s="161" t="s">
        <v>1742</v>
      </c>
      <c r="H641" s="161" t="s">
        <v>0</v>
      </c>
      <c r="I641" s="161" t="s">
        <v>138</v>
      </c>
      <c r="J641" s="161" t="s">
        <v>0</v>
      </c>
      <c r="K641" s="161" t="s">
        <v>111</v>
      </c>
      <c r="L641" s="161" t="s">
        <v>38</v>
      </c>
      <c r="M641" s="161" t="s">
        <v>42</v>
      </c>
      <c r="N641" s="161">
        <v>6000.0</v>
      </c>
      <c r="O641" s="149" t="s">
        <v>27</v>
      </c>
      <c r="P641" s="150"/>
      <c r="Q641" s="149">
        <f>IFERROR(SUMPRODUCT((Price_Catalogue_Indexation!$O$5:$AS$5=Fichier_de_calcul!Q$4)*(Price_Catalogue_Indexation!$O$6:$AS$6=Fichier_de_calcul!$L641)*(Price_Catalogue_Indexation!$O$7:$AS$7=Fichier_de_calcul!$M641)*(Price_Catalogue_Indexation!$A$14:$A$219=Fichier_de_calcul!$O641)*(Price_Catalogue_Indexation!$C$14:$C$219=Fichier_de_calcul!$N641)*(Price_Catalogue_Indexation!$O$14:$AS$219)),0)</f>
        <v>43567.79597</v>
      </c>
      <c r="R641" s="149">
        <f>IFERROR(SUMPRODUCT((Price_Catalogue_Indexation!$O$5:$AS$5=Fichier_de_calcul!R$4)*(Price_Catalogue_Indexation!$O$6:$AS$6=Fichier_de_calcul!$L641)*(Price_Catalogue_Indexation!$O$7:$AS$7=Fichier_de_calcul!$M641)*(Price_Catalogue_Indexation!$A$14:$A$219=Fichier_de_calcul!$O641)*(Price_Catalogue_Indexation!$C$14:$C$219=Fichier_de_calcul!$N641)*(Price_Catalogue_Indexation!$O$14:$AS$219)),0)</f>
        <v>432736.9163</v>
      </c>
      <c r="S641" s="149">
        <f>IFERROR(SUMPRODUCT((Price_Catalogue_Indexation!$O$5:$AS$5=Fichier_de_calcul!S$4)*(Price_Catalogue_Indexation!$O$6:$AS$6=Fichier_de_calcul!$L641)*(Price_Catalogue_Indexation!$O$7:$AS$7=Fichier_de_calcul!$M641)*(Price_Catalogue_Indexation!$A$14:$A$219=Fichier_de_calcul!$O641)*(Price_Catalogue_Indexation!$C$14:$C$219=Fichier_de_calcul!$N641)*(Price_Catalogue_Indexation!$O$14:$AS$219)),0)</f>
        <v>231043.7356</v>
      </c>
      <c r="T641" s="199"/>
      <c r="U641" s="149">
        <f>IF(E641="YES",'Autres_hypothèses'!$E$3,0)</f>
        <v>26225.58067</v>
      </c>
      <c r="V641" s="149">
        <f>IF(J641="YES",'Autres_hypothèses'!$E$4,0)</f>
        <v>75000</v>
      </c>
      <c r="W641" s="149"/>
      <c r="X641" s="151">
        <f>S641*Facture_pour_Orange!$K$142+Fichier_de_calcul!Q641*Facture_pour_Orange!$K$144+Fichier_de_calcul!U641*Facture_pour_Orange!$K$172</f>
        <v>-16269.11268</v>
      </c>
      <c r="Y641" s="152"/>
      <c r="Z641" s="151">
        <f t="shared" si="2"/>
        <v>792304.9158</v>
      </c>
      <c r="AA641" s="149">
        <f t="shared" si="3"/>
        <v>142614.8848</v>
      </c>
      <c r="AB641" s="149">
        <f t="shared" si="4"/>
        <v>934919.8006</v>
      </c>
      <c r="AC641" s="150"/>
      <c r="AD641" s="149"/>
      <c r="AE641" s="154"/>
      <c r="AF641" s="155">
        <v>44530.0</v>
      </c>
      <c r="AG641" s="155">
        <v>44509.0</v>
      </c>
      <c r="AH641" s="162">
        <f t="shared" si="32"/>
        <v>0.7</v>
      </c>
      <c r="AI641" s="155">
        <v>44561.0</v>
      </c>
      <c r="AJ641" s="155">
        <v>44554.0</v>
      </c>
      <c r="AK641" s="149">
        <f t="shared" si="49"/>
        <v>0.2333333333</v>
      </c>
      <c r="AL641" s="192">
        <v>44554.0</v>
      </c>
      <c r="AM641" s="162">
        <f t="shared" si="50"/>
        <v>0.2333333333</v>
      </c>
      <c r="AN641" s="155">
        <v>44561.0</v>
      </c>
      <c r="AO641" s="158"/>
      <c r="AP641" s="158"/>
      <c r="AQ641" s="158"/>
      <c r="AR641" s="152"/>
      <c r="AS641" s="152"/>
      <c r="AT641" s="152"/>
      <c r="AU641" s="152"/>
      <c r="AV641" s="152"/>
      <c r="AW641" s="152"/>
      <c r="AX641" s="152"/>
      <c r="AY641" s="152"/>
      <c r="AZ641" s="152"/>
      <c r="BA641" s="152"/>
      <c r="BB641" s="152"/>
      <c r="BC641" s="152"/>
      <c r="BD641" s="152"/>
      <c r="BE641" s="152"/>
      <c r="BF641" s="152"/>
      <c r="BG641" s="152"/>
      <c r="BH641" s="152"/>
      <c r="BI641" s="152"/>
      <c r="BJ641" s="152"/>
      <c r="BK641" s="152"/>
    </row>
    <row r="642" ht="10.5" customHeight="1">
      <c r="A642" s="144">
        <v>638.0</v>
      </c>
      <c r="B642" s="144" t="s">
        <v>1982</v>
      </c>
      <c r="C642" s="144" t="s">
        <v>1983</v>
      </c>
      <c r="D642" s="159" t="s">
        <v>1984</v>
      </c>
      <c r="E642" s="161" t="s">
        <v>0</v>
      </c>
      <c r="F642" s="161"/>
      <c r="G642" s="161" t="s">
        <v>1742</v>
      </c>
      <c r="H642" s="161" t="s">
        <v>0</v>
      </c>
      <c r="I642" s="161" t="s">
        <v>138</v>
      </c>
      <c r="J642" s="161" t="s">
        <v>0</v>
      </c>
      <c r="K642" s="161" t="s">
        <v>111</v>
      </c>
      <c r="L642" s="161" t="s">
        <v>38</v>
      </c>
      <c r="M642" s="161" t="s">
        <v>42</v>
      </c>
      <c r="N642" s="161">
        <v>2500.0</v>
      </c>
      <c r="O642" s="149" t="s">
        <v>27</v>
      </c>
      <c r="P642" s="150"/>
      <c r="Q642" s="149">
        <f>IFERROR(SUMPRODUCT((Price_Catalogue_Indexation!$O$5:$AS$5=Fichier_de_calcul!Q$4)*(Price_Catalogue_Indexation!$O$6:$AS$6=Fichier_de_calcul!$L642)*(Price_Catalogue_Indexation!$O$7:$AS$7=Fichier_de_calcul!$M642)*(Price_Catalogue_Indexation!$A$14:$A$219=Fichier_de_calcul!$O642)*(Price_Catalogue_Indexation!$C$14:$C$219=Fichier_de_calcul!$N642)*(Price_Catalogue_Indexation!$O$14:$AS$219)),0)</f>
        <v>42928.13608</v>
      </c>
      <c r="R642" s="149">
        <f>IFERROR(SUMPRODUCT((Price_Catalogue_Indexation!$O$5:$AS$5=Fichier_de_calcul!R$4)*(Price_Catalogue_Indexation!$O$6:$AS$6=Fichier_de_calcul!$L642)*(Price_Catalogue_Indexation!$O$7:$AS$7=Fichier_de_calcul!$M642)*(Price_Catalogue_Indexation!$A$14:$A$219=Fichier_de_calcul!$O642)*(Price_Catalogue_Indexation!$C$14:$C$219=Fichier_de_calcul!$N642)*(Price_Catalogue_Indexation!$O$14:$AS$219)),0)</f>
        <v>190894.3326</v>
      </c>
      <c r="S642" s="149">
        <f>IFERROR(SUMPRODUCT((Price_Catalogue_Indexation!$O$5:$AS$5=Fichier_de_calcul!S$4)*(Price_Catalogue_Indexation!$O$6:$AS$6=Fichier_de_calcul!$L642)*(Price_Catalogue_Indexation!$O$7:$AS$7=Fichier_de_calcul!$M642)*(Price_Catalogue_Indexation!$A$14:$A$219=Fichier_de_calcul!$O642)*(Price_Catalogue_Indexation!$C$14:$C$219=Fichier_de_calcul!$N642)*(Price_Catalogue_Indexation!$O$14:$AS$219)),0)</f>
        <v>173836.6191</v>
      </c>
      <c r="T642" s="199"/>
      <c r="U642" s="149">
        <f>IF(E642="YES",'Autres_hypothèses'!$E$3,0)</f>
        <v>26225.58067</v>
      </c>
      <c r="V642" s="149">
        <f>IF(J642="YES",'Autres_hypothèses'!$E$4,0)</f>
        <v>75000</v>
      </c>
      <c r="W642" s="149"/>
      <c r="X642" s="151">
        <f>S642*Facture_pour_Orange!$K$142+Fichier_de_calcul!Q642*Facture_pour_Orange!$K$144+Fichier_de_calcul!U642*Facture_pour_Orange!$K$172</f>
        <v>-15569.10954</v>
      </c>
      <c r="Y642" s="152"/>
      <c r="Z642" s="151">
        <f t="shared" si="2"/>
        <v>493315.5589</v>
      </c>
      <c r="AA642" s="149">
        <f t="shared" si="3"/>
        <v>88796.8006</v>
      </c>
      <c r="AB642" s="149">
        <f t="shared" si="4"/>
        <v>582112.3595</v>
      </c>
      <c r="AC642" s="150"/>
      <c r="AD642" s="149"/>
      <c r="AE642" s="154"/>
      <c r="AF642" s="155">
        <v>44561.0</v>
      </c>
      <c r="AG642" s="155">
        <v>44531.0</v>
      </c>
      <c r="AH642" s="162">
        <f t="shared" si="32"/>
        <v>1</v>
      </c>
      <c r="AI642" s="155">
        <v>44561.0</v>
      </c>
      <c r="AJ642" s="155">
        <v>44554.0</v>
      </c>
      <c r="AK642" s="149">
        <f t="shared" si="49"/>
        <v>0.2333333333</v>
      </c>
      <c r="AL642" s="192">
        <v>44554.0</v>
      </c>
      <c r="AM642" s="162">
        <f t="shared" si="50"/>
        <v>0.2333333333</v>
      </c>
      <c r="AN642" s="155">
        <v>44561.0</v>
      </c>
      <c r="AO642" s="158"/>
      <c r="AP642" s="158"/>
      <c r="AQ642" s="158"/>
      <c r="AR642" s="152"/>
      <c r="AS642" s="152"/>
      <c r="AT642" s="152"/>
      <c r="AU642" s="152"/>
      <c r="AV642" s="152"/>
      <c r="AW642" s="152"/>
      <c r="AX642" s="152"/>
      <c r="AY642" s="152"/>
      <c r="AZ642" s="152"/>
      <c r="BA642" s="152"/>
      <c r="BB642" s="152"/>
      <c r="BC642" s="152"/>
      <c r="BD642" s="152"/>
      <c r="BE642" s="152"/>
      <c r="BF642" s="152"/>
      <c r="BG642" s="152"/>
      <c r="BH642" s="152"/>
      <c r="BI642" s="152"/>
      <c r="BJ642" s="152"/>
      <c r="BK642" s="152"/>
    </row>
    <row r="643" ht="10.5" customHeight="1">
      <c r="A643" s="144">
        <v>639.0</v>
      </c>
      <c r="B643" s="144" t="s">
        <v>1985</v>
      </c>
      <c r="C643" s="144" t="s">
        <v>1986</v>
      </c>
      <c r="D643" s="159" t="s">
        <v>1987</v>
      </c>
      <c r="E643" s="161" t="s">
        <v>0</v>
      </c>
      <c r="F643" s="161"/>
      <c r="G643" s="161" t="s">
        <v>1742</v>
      </c>
      <c r="H643" s="161" t="s">
        <v>0</v>
      </c>
      <c r="I643" s="161" t="s">
        <v>138</v>
      </c>
      <c r="J643" s="161" t="s">
        <v>0</v>
      </c>
      <c r="K643" s="161" t="s">
        <v>111</v>
      </c>
      <c r="L643" s="161" t="s">
        <v>38</v>
      </c>
      <c r="M643" s="161" t="s">
        <v>42</v>
      </c>
      <c r="N643" s="161">
        <v>6000.0</v>
      </c>
      <c r="O643" s="149" t="s">
        <v>30</v>
      </c>
      <c r="P643" s="150"/>
      <c r="Q643" s="149">
        <f>IFERROR(SUMPRODUCT((Price_Catalogue_Indexation!$O$5:$AS$5=Fichier_de_calcul!Q$4)*(Price_Catalogue_Indexation!$O$6:$AS$6=Fichier_de_calcul!$L643)*(Price_Catalogue_Indexation!$O$7:$AS$7=Fichier_de_calcul!$M643)*(Price_Catalogue_Indexation!$A$14:$A$219=Fichier_de_calcul!$O643)*(Price_Catalogue_Indexation!$C$14:$C$219=Fichier_de_calcul!$N643)*(Price_Catalogue_Indexation!$O$14:$AS$219)),0)</f>
        <v>44346.05464</v>
      </c>
      <c r="R643" s="149">
        <f>IFERROR(SUMPRODUCT((Price_Catalogue_Indexation!$O$5:$AS$5=Fichier_de_calcul!R$4)*(Price_Catalogue_Indexation!$O$6:$AS$6=Fichier_de_calcul!$L643)*(Price_Catalogue_Indexation!$O$7:$AS$7=Fichier_de_calcul!$M643)*(Price_Catalogue_Indexation!$A$14:$A$219=Fichier_de_calcul!$O643)*(Price_Catalogue_Indexation!$C$14:$C$219=Fichier_de_calcul!$N643)*(Price_Catalogue_Indexation!$O$14:$AS$219)),0)</f>
        <v>433184.2689</v>
      </c>
      <c r="S643" s="149">
        <f>IFERROR(SUMPRODUCT((Price_Catalogue_Indexation!$O$5:$AS$5=Fichier_de_calcul!S$4)*(Price_Catalogue_Indexation!$O$6:$AS$6=Fichier_de_calcul!$L643)*(Price_Catalogue_Indexation!$O$7:$AS$7=Fichier_de_calcul!$M643)*(Price_Catalogue_Indexation!$A$14:$A$219=Fichier_de_calcul!$O643)*(Price_Catalogue_Indexation!$C$14:$C$219=Fichier_de_calcul!$N643)*(Price_Catalogue_Indexation!$O$14:$AS$219)),0)</f>
        <v>301393.4857</v>
      </c>
      <c r="T643" s="199"/>
      <c r="U643" s="149">
        <f>IF(E643="YES",'Autres_hypothèses'!$E$3,0)</f>
        <v>26225.58067</v>
      </c>
      <c r="V643" s="149">
        <f>IF(J643="YES",'Autres_hypothèses'!$E$4,0)</f>
        <v>75000</v>
      </c>
      <c r="W643" s="149"/>
      <c r="X643" s="151">
        <f>S643*Facture_pour_Orange!$K$142+Fichier_de_calcul!Q643*Facture_pour_Orange!$K$144+Fichier_de_calcul!U643*Facture_pour_Orange!$K$172</f>
        <v>-17128.26192</v>
      </c>
      <c r="Y643" s="152"/>
      <c r="Z643" s="151">
        <f t="shared" si="2"/>
        <v>863021.128</v>
      </c>
      <c r="AA643" s="149">
        <f t="shared" si="3"/>
        <v>155343.803</v>
      </c>
      <c r="AB643" s="149">
        <f t="shared" si="4"/>
        <v>1018364.931</v>
      </c>
      <c r="AC643" s="150"/>
      <c r="AD643" s="149"/>
      <c r="AE643" s="154"/>
      <c r="AF643" s="155">
        <v>44561.0</v>
      </c>
      <c r="AG643" s="155">
        <v>44531.0</v>
      </c>
      <c r="AH643" s="162">
        <f t="shared" si="32"/>
        <v>1</v>
      </c>
      <c r="AI643" s="155">
        <v>44561.0</v>
      </c>
      <c r="AJ643" s="155">
        <v>44554.0</v>
      </c>
      <c r="AK643" s="149">
        <f t="shared" si="49"/>
        <v>0.2333333333</v>
      </c>
      <c r="AL643" s="192">
        <v>44554.0</v>
      </c>
      <c r="AM643" s="162">
        <f t="shared" si="50"/>
        <v>0.2333333333</v>
      </c>
      <c r="AN643" s="155">
        <v>44561.0</v>
      </c>
      <c r="AO643" s="158"/>
      <c r="AP643" s="158"/>
      <c r="AQ643" s="158"/>
      <c r="AR643" s="152"/>
      <c r="AS643" s="152"/>
      <c r="AT643" s="152"/>
      <c r="AU643" s="152"/>
      <c r="AV643" s="152"/>
      <c r="AW643" s="152"/>
      <c r="AX643" s="152"/>
      <c r="AY643" s="152"/>
      <c r="AZ643" s="152"/>
      <c r="BA643" s="152"/>
      <c r="BB643" s="152"/>
      <c r="BC643" s="152"/>
      <c r="BD643" s="152"/>
      <c r="BE643" s="152"/>
      <c r="BF643" s="152"/>
      <c r="BG643" s="152"/>
      <c r="BH643" s="152"/>
      <c r="BI643" s="152"/>
      <c r="BJ643" s="152"/>
      <c r="BK643" s="152"/>
    </row>
    <row r="644" ht="10.5" customHeight="1">
      <c r="A644" s="144">
        <v>640.0</v>
      </c>
      <c r="B644" s="144" t="s">
        <v>1988</v>
      </c>
      <c r="C644" s="144" t="s">
        <v>1989</v>
      </c>
      <c r="D644" s="159" t="s">
        <v>1990</v>
      </c>
      <c r="E644" s="161" t="s">
        <v>0</v>
      </c>
      <c r="F644" s="161"/>
      <c r="G644" s="161" t="s">
        <v>1742</v>
      </c>
      <c r="H644" s="161" t="s">
        <v>0</v>
      </c>
      <c r="I644" s="161" t="s">
        <v>138</v>
      </c>
      <c r="J644" s="161" t="s">
        <v>0</v>
      </c>
      <c r="K644" s="161" t="s">
        <v>111</v>
      </c>
      <c r="L644" s="161" t="s">
        <v>38</v>
      </c>
      <c r="M644" s="161" t="s">
        <v>42</v>
      </c>
      <c r="N644" s="161">
        <v>6000.0</v>
      </c>
      <c r="O644" s="149" t="s">
        <v>30</v>
      </c>
      <c r="P644" s="150"/>
      <c r="Q644" s="149">
        <f>IFERROR(SUMPRODUCT((Price_Catalogue_Indexation!$O$5:$AS$5=Fichier_de_calcul!Q$4)*(Price_Catalogue_Indexation!$O$6:$AS$6=Fichier_de_calcul!$L644)*(Price_Catalogue_Indexation!$O$7:$AS$7=Fichier_de_calcul!$M644)*(Price_Catalogue_Indexation!$A$14:$A$219=Fichier_de_calcul!$O644)*(Price_Catalogue_Indexation!$C$14:$C$219=Fichier_de_calcul!$N644)*(Price_Catalogue_Indexation!$O$14:$AS$219)),0)</f>
        <v>44346.05464</v>
      </c>
      <c r="R644" s="149">
        <f>IFERROR(SUMPRODUCT((Price_Catalogue_Indexation!$O$5:$AS$5=Fichier_de_calcul!R$4)*(Price_Catalogue_Indexation!$O$6:$AS$6=Fichier_de_calcul!$L644)*(Price_Catalogue_Indexation!$O$7:$AS$7=Fichier_de_calcul!$M644)*(Price_Catalogue_Indexation!$A$14:$A$219=Fichier_de_calcul!$O644)*(Price_Catalogue_Indexation!$C$14:$C$219=Fichier_de_calcul!$N644)*(Price_Catalogue_Indexation!$O$14:$AS$219)),0)</f>
        <v>433184.2689</v>
      </c>
      <c r="S644" s="149">
        <f>IFERROR(SUMPRODUCT((Price_Catalogue_Indexation!$O$5:$AS$5=Fichier_de_calcul!S$4)*(Price_Catalogue_Indexation!$O$6:$AS$6=Fichier_de_calcul!$L644)*(Price_Catalogue_Indexation!$O$7:$AS$7=Fichier_de_calcul!$M644)*(Price_Catalogue_Indexation!$A$14:$A$219=Fichier_de_calcul!$O644)*(Price_Catalogue_Indexation!$C$14:$C$219=Fichier_de_calcul!$N644)*(Price_Catalogue_Indexation!$O$14:$AS$219)),0)</f>
        <v>301393.4857</v>
      </c>
      <c r="T644" s="199"/>
      <c r="U644" s="149">
        <f>IF(E644="YES",'Autres_hypothèses'!$E$3,0)</f>
        <v>26225.58067</v>
      </c>
      <c r="V644" s="149">
        <f>IF(J644="YES",'Autres_hypothèses'!$E$4,0)</f>
        <v>75000</v>
      </c>
      <c r="W644" s="149"/>
      <c r="X644" s="151">
        <f>S644*Facture_pour_Orange!$K$142+Fichier_de_calcul!Q644*Facture_pour_Orange!$K$144+Fichier_de_calcul!U644*Facture_pour_Orange!$K$172</f>
        <v>-17128.26192</v>
      </c>
      <c r="Y644" s="152"/>
      <c r="Z644" s="151">
        <f t="shared" si="2"/>
        <v>863021.128</v>
      </c>
      <c r="AA644" s="149">
        <f t="shared" si="3"/>
        <v>155343.803</v>
      </c>
      <c r="AB644" s="149">
        <f t="shared" si="4"/>
        <v>1018364.931</v>
      </c>
      <c r="AC644" s="150"/>
      <c r="AD644" s="149"/>
      <c r="AE644" s="154"/>
      <c r="AF644" s="155">
        <v>44561.0</v>
      </c>
      <c r="AG644" s="155">
        <v>44531.0</v>
      </c>
      <c r="AH644" s="162">
        <f t="shared" si="32"/>
        <v>1</v>
      </c>
      <c r="AI644" s="155">
        <v>44561.0</v>
      </c>
      <c r="AJ644" s="155">
        <v>44554.0</v>
      </c>
      <c r="AK644" s="149">
        <f t="shared" si="49"/>
        <v>0.2333333333</v>
      </c>
      <c r="AL644" s="192">
        <v>44560.0</v>
      </c>
      <c r="AM644" s="162">
        <f t="shared" si="50"/>
        <v>0.03333333333</v>
      </c>
      <c r="AN644" s="155">
        <v>44561.0</v>
      </c>
      <c r="AO644" s="158"/>
      <c r="AP644" s="158"/>
      <c r="AQ644" s="158"/>
      <c r="AR644" s="152"/>
      <c r="AS644" s="152"/>
      <c r="AT644" s="152"/>
      <c r="AU644" s="152"/>
      <c r="AV644" s="152"/>
      <c r="AW644" s="152"/>
      <c r="AX644" s="152"/>
      <c r="AY644" s="152"/>
      <c r="AZ644" s="152"/>
      <c r="BA644" s="152"/>
      <c r="BB644" s="152"/>
      <c r="BC644" s="152"/>
      <c r="BD644" s="152"/>
      <c r="BE644" s="152"/>
      <c r="BF644" s="152"/>
      <c r="BG644" s="152"/>
      <c r="BH644" s="152"/>
      <c r="BI644" s="152"/>
      <c r="BJ644" s="152"/>
      <c r="BK644" s="152"/>
    </row>
    <row r="645" ht="10.5" customHeight="1">
      <c r="A645" s="144">
        <v>641.0</v>
      </c>
      <c r="B645" s="161" t="s">
        <v>1991</v>
      </c>
      <c r="C645" s="144" t="s">
        <v>1992</v>
      </c>
      <c r="D645" s="159" t="s">
        <v>1993</v>
      </c>
      <c r="E645" s="161" t="s">
        <v>0</v>
      </c>
      <c r="F645" s="161"/>
      <c r="G645" s="161" t="s">
        <v>1742</v>
      </c>
      <c r="H645" s="161" t="s">
        <v>0</v>
      </c>
      <c r="I645" s="161" t="s">
        <v>138</v>
      </c>
      <c r="J645" s="161" t="s">
        <v>0</v>
      </c>
      <c r="K645" s="161" t="s">
        <v>111</v>
      </c>
      <c r="L645" s="161" t="s">
        <v>38</v>
      </c>
      <c r="M645" s="161" t="s">
        <v>42</v>
      </c>
      <c r="N645" s="161">
        <v>2500.0</v>
      </c>
      <c r="O645" s="149" t="s">
        <v>27</v>
      </c>
      <c r="P645" s="150"/>
      <c r="Q645" s="149">
        <f>IFERROR(SUMPRODUCT((Price_Catalogue_Indexation!$O$5:$AS$5=Fichier_de_calcul!Q$4)*(Price_Catalogue_Indexation!$O$6:$AS$6=Fichier_de_calcul!$L645)*(Price_Catalogue_Indexation!$O$7:$AS$7=Fichier_de_calcul!$M645)*(Price_Catalogue_Indexation!$A$14:$A$219=Fichier_de_calcul!$O645)*(Price_Catalogue_Indexation!$C$14:$C$219=Fichier_de_calcul!$N645)*(Price_Catalogue_Indexation!$O$14:$AS$219)),0)</f>
        <v>42928.13608</v>
      </c>
      <c r="R645" s="149">
        <f>IFERROR(SUMPRODUCT((Price_Catalogue_Indexation!$O$5:$AS$5=Fichier_de_calcul!R$4)*(Price_Catalogue_Indexation!$O$6:$AS$6=Fichier_de_calcul!$L645)*(Price_Catalogue_Indexation!$O$7:$AS$7=Fichier_de_calcul!$M645)*(Price_Catalogue_Indexation!$A$14:$A$219=Fichier_de_calcul!$O645)*(Price_Catalogue_Indexation!$C$14:$C$219=Fichier_de_calcul!$N645)*(Price_Catalogue_Indexation!$O$14:$AS$219)),0)</f>
        <v>190894.3326</v>
      </c>
      <c r="S645" s="149">
        <f>IFERROR(SUMPRODUCT((Price_Catalogue_Indexation!$O$5:$AS$5=Fichier_de_calcul!S$4)*(Price_Catalogue_Indexation!$O$6:$AS$6=Fichier_de_calcul!$L645)*(Price_Catalogue_Indexation!$O$7:$AS$7=Fichier_de_calcul!$M645)*(Price_Catalogue_Indexation!$A$14:$A$219=Fichier_de_calcul!$O645)*(Price_Catalogue_Indexation!$C$14:$C$219=Fichier_de_calcul!$N645)*(Price_Catalogue_Indexation!$O$14:$AS$219)),0)</f>
        <v>173836.6191</v>
      </c>
      <c r="T645" s="199"/>
      <c r="U645" s="149">
        <f>IF(E645="YES",'Autres_hypothèses'!$E$3,0)</f>
        <v>26225.58067</v>
      </c>
      <c r="V645" s="149">
        <f>IF(J645="YES",'Autres_hypothèses'!$E$4,0)</f>
        <v>75000</v>
      </c>
      <c r="W645" s="149"/>
      <c r="X645" s="151">
        <f>S645*Facture_pour_Orange!$K$142+Fichier_de_calcul!Q645*Facture_pour_Orange!$K$144+Fichier_de_calcul!U645*Facture_pour_Orange!$K$172</f>
        <v>-15569.10954</v>
      </c>
      <c r="Y645" s="152"/>
      <c r="Z645" s="151">
        <f t="shared" si="2"/>
        <v>493315.5589</v>
      </c>
      <c r="AA645" s="149">
        <f t="shared" si="3"/>
        <v>88796.8006</v>
      </c>
      <c r="AB645" s="149">
        <f t="shared" si="4"/>
        <v>582112.3595</v>
      </c>
      <c r="AC645" s="150"/>
      <c r="AD645" s="149"/>
      <c r="AE645" s="154"/>
      <c r="AF645" s="155">
        <v>44561.0</v>
      </c>
      <c r="AG645" s="155">
        <v>44531.0</v>
      </c>
      <c r="AH645" s="162">
        <f t="shared" si="32"/>
        <v>1</v>
      </c>
      <c r="AI645" s="155">
        <v>44620.0</v>
      </c>
      <c r="AJ645" s="155">
        <v>44607.0</v>
      </c>
      <c r="AK645" s="149">
        <f t="shared" si="49"/>
        <v>0.4333333333</v>
      </c>
      <c r="AL645" s="155">
        <v>44643.0</v>
      </c>
      <c r="AM645" s="162">
        <f t="shared" si="50"/>
        <v>1.266666667</v>
      </c>
      <c r="AN645" s="155">
        <v>44681.0</v>
      </c>
      <c r="AO645" s="158"/>
      <c r="AP645" s="158"/>
      <c r="AQ645" s="158"/>
      <c r="AR645" s="152"/>
      <c r="AS645" s="152"/>
      <c r="AT645" s="152"/>
      <c r="AU645" s="152"/>
      <c r="AV645" s="152"/>
      <c r="AW645" s="152"/>
      <c r="AX645" s="152"/>
      <c r="AY645" s="152"/>
      <c r="AZ645" s="152"/>
      <c r="BA645" s="152"/>
      <c r="BB645" s="152"/>
      <c r="BC645" s="152"/>
      <c r="BD645" s="152"/>
      <c r="BE645" s="152"/>
      <c r="BF645" s="152"/>
      <c r="BG645" s="152"/>
      <c r="BH645" s="152"/>
      <c r="BI645" s="152"/>
      <c r="BJ645" s="152"/>
      <c r="BK645" s="152"/>
    </row>
    <row r="646" ht="10.5" customHeight="1">
      <c r="A646" s="144">
        <v>642.0</v>
      </c>
      <c r="B646" s="161" t="s">
        <v>1994</v>
      </c>
      <c r="C646" s="144" t="s">
        <v>1995</v>
      </c>
      <c r="D646" s="163" t="s">
        <v>1996</v>
      </c>
      <c r="E646" s="161" t="s">
        <v>0</v>
      </c>
      <c r="F646" s="161"/>
      <c r="G646" s="161" t="s">
        <v>1742</v>
      </c>
      <c r="H646" s="161" t="s">
        <v>0</v>
      </c>
      <c r="I646" s="161" t="s">
        <v>138</v>
      </c>
      <c r="J646" s="161" t="s">
        <v>0</v>
      </c>
      <c r="K646" s="161" t="s">
        <v>111</v>
      </c>
      <c r="L646" s="161" t="s">
        <v>38</v>
      </c>
      <c r="M646" s="161" t="s">
        <v>42</v>
      </c>
      <c r="N646" s="161">
        <v>6000.0</v>
      </c>
      <c r="O646" s="149" t="s">
        <v>30</v>
      </c>
      <c r="P646" s="150"/>
      <c r="Q646" s="149">
        <f>IFERROR(SUMPRODUCT((Price_Catalogue_Indexation!$O$5:$AS$5=Fichier_de_calcul!Q$4)*(Price_Catalogue_Indexation!$O$6:$AS$6=Fichier_de_calcul!$L646)*(Price_Catalogue_Indexation!$O$7:$AS$7=Fichier_de_calcul!$M646)*(Price_Catalogue_Indexation!$A$14:$A$219=Fichier_de_calcul!$O646)*(Price_Catalogue_Indexation!$C$14:$C$219=Fichier_de_calcul!$N646)*(Price_Catalogue_Indexation!$O$14:$AS$219)),0)</f>
        <v>44346.05464</v>
      </c>
      <c r="R646" s="149">
        <f>IFERROR(SUMPRODUCT((Price_Catalogue_Indexation!$O$5:$AS$5=Fichier_de_calcul!R$4)*(Price_Catalogue_Indexation!$O$6:$AS$6=Fichier_de_calcul!$L646)*(Price_Catalogue_Indexation!$O$7:$AS$7=Fichier_de_calcul!$M646)*(Price_Catalogue_Indexation!$A$14:$A$219=Fichier_de_calcul!$O646)*(Price_Catalogue_Indexation!$C$14:$C$219=Fichier_de_calcul!$N646)*(Price_Catalogue_Indexation!$O$14:$AS$219)),0)</f>
        <v>433184.2689</v>
      </c>
      <c r="S646" s="149">
        <f>IFERROR(SUMPRODUCT((Price_Catalogue_Indexation!$O$5:$AS$5=Fichier_de_calcul!S$4)*(Price_Catalogue_Indexation!$O$6:$AS$6=Fichier_de_calcul!$L646)*(Price_Catalogue_Indexation!$O$7:$AS$7=Fichier_de_calcul!$M646)*(Price_Catalogue_Indexation!$A$14:$A$219=Fichier_de_calcul!$O646)*(Price_Catalogue_Indexation!$C$14:$C$219=Fichier_de_calcul!$N646)*(Price_Catalogue_Indexation!$O$14:$AS$219)),0)</f>
        <v>301393.4857</v>
      </c>
      <c r="T646" s="199"/>
      <c r="U646" s="149">
        <f>IF(E646="YES",'Autres_hypothèses'!$E$3,0)</f>
        <v>26225.58067</v>
      </c>
      <c r="V646" s="149">
        <f>IF(J646="YES",'Autres_hypothèses'!$E$4,0)</f>
        <v>75000</v>
      </c>
      <c r="W646" s="149"/>
      <c r="X646" s="151">
        <f>S646*Facture_pour_Orange!$K$142+Fichier_de_calcul!Q646*Facture_pour_Orange!$K$144+Fichier_de_calcul!U646*Facture_pour_Orange!$K$172</f>
        <v>-17128.26192</v>
      </c>
      <c r="Y646" s="152"/>
      <c r="Z646" s="151">
        <f t="shared" si="2"/>
        <v>863021.128</v>
      </c>
      <c r="AA646" s="149">
        <f t="shared" si="3"/>
        <v>155343.803</v>
      </c>
      <c r="AB646" s="149">
        <f t="shared" si="4"/>
        <v>1018364.931</v>
      </c>
      <c r="AC646" s="150"/>
      <c r="AD646" s="149"/>
      <c r="AE646" s="154"/>
      <c r="AF646" s="155">
        <v>44561.0</v>
      </c>
      <c r="AG646" s="155">
        <v>44531.0</v>
      </c>
      <c r="AH646" s="162">
        <f t="shared" si="32"/>
        <v>1</v>
      </c>
      <c r="AI646" s="155">
        <v>44592.0</v>
      </c>
      <c r="AJ646" s="155">
        <v>44573.0</v>
      </c>
      <c r="AK646" s="149">
        <f t="shared" si="49"/>
        <v>0.6333333333</v>
      </c>
      <c r="AL646" s="155">
        <v>44621.0</v>
      </c>
      <c r="AM646" s="162">
        <f t="shared" si="50"/>
        <v>1</v>
      </c>
      <c r="AN646" s="155">
        <v>44651.0</v>
      </c>
      <c r="AO646" s="158"/>
      <c r="AP646" s="158"/>
      <c r="AQ646" s="158"/>
      <c r="AR646" s="152"/>
      <c r="AS646" s="152"/>
      <c r="AT646" s="152"/>
      <c r="AU646" s="152"/>
      <c r="AV646" s="152"/>
      <c r="AW646" s="152"/>
      <c r="AX646" s="152"/>
      <c r="AY646" s="152"/>
      <c r="AZ646" s="152"/>
      <c r="BA646" s="152"/>
      <c r="BB646" s="152"/>
      <c r="BC646" s="152"/>
      <c r="BD646" s="152"/>
      <c r="BE646" s="152"/>
      <c r="BF646" s="152"/>
      <c r="BG646" s="152"/>
      <c r="BH646" s="152"/>
      <c r="BI646" s="152"/>
      <c r="BJ646" s="152"/>
      <c r="BK646" s="152"/>
    </row>
    <row r="647" ht="10.5" customHeight="1">
      <c r="A647" s="144">
        <v>643.0</v>
      </c>
      <c r="B647" s="144" t="s">
        <v>1997</v>
      </c>
      <c r="C647" s="144" t="s">
        <v>1998</v>
      </c>
      <c r="D647" s="163" t="s">
        <v>1999</v>
      </c>
      <c r="E647" s="161" t="s">
        <v>0</v>
      </c>
      <c r="F647" s="161"/>
      <c r="G647" s="161" t="s">
        <v>1742</v>
      </c>
      <c r="H647" s="161" t="s">
        <v>0</v>
      </c>
      <c r="I647" s="161" t="s">
        <v>138</v>
      </c>
      <c r="J647" s="161" t="s">
        <v>0</v>
      </c>
      <c r="K647" s="161" t="s">
        <v>111</v>
      </c>
      <c r="L647" s="161" t="s">
        <v>38</v>
      </c>
      <c r="M647" s="161" t="s">
        <v>42</v>
      </c>
      <c r="N647" s="161">
        <v>6000.0</v>
      </c>
      <c r="O647" s="149" t="s">
        <v>30</v>
      </c>
      <c r="P647" s="150"/>
      <c r="Q647" s="149">
        <f>IFERROR(SUMPRODUCT((Price_Catalogue_Indexation!$O$5:$AS$5=Fichier_de_calcul!Q$4)*(Price_Catalogue_Indexation!$O$6:$AS$6=Fichier_de_calcul!$L647)*(Price_Catalogue_Indexation!$O$7:$AS$7=Fichier_de_calcul!$M647)*(Price_Catalogue_Indexation!$A$14:$A$219=Fichier_de_calcul!$O647)*(Price_Catalogue_Indexation!$C$14:$C$219=Fichier_de_calcul!$N647)*(Price_Catalogue_Indexation!$O$14:$AS$219)),0)</f>
        <v>44346.05464</v>
      </c>
      <c r="R647" s="149">
        <f>IFERROR(SUMPRODUCT((Price_Catalogue_Indexation!$O$5:$AS$5=Fichier_de_calcul!R$4)*(Price_Catalogue_Indexation!$O$6:$AS$6=Fichier_de_calcul!$L647)*(Price_Catalogue_Indexation!$O$7:$AS$7=Fichier_de_calcul!$M647)*(Price_Catalogue_Indexation!$A$14:$A$219=Fichier_de_calcul!$O647)*(Price_Catalogue_Indexation!$C$14:$C$219=Fichier_de_calcul!$N647)*(Price_Catalogue_Indexation!$O$14:$AS$219)),0)</f>
        <v>433184.2689</v>
      </c>
      <c r="S647" s="149">
        <f>IFERROR(SUMPRODUCT((Price_Catalogue_Indexation!$O$5:$AS$5=Fichier_de_calcul!S$4)*(Price_Catalogue_Indexation!$O$6:$AS$6=Fichier_de_calcul!$L647)*(Price_Catalogue_Indexation!$O$7:$AS$7=Fichier_de_calcul!$M647)*(Price_Catalogue_Indexation!$A$14:$A$219=Fichier_de_calcul!$O647)*(Price_Catalogue_Indexation!$C$14:$C$219=Fichier_de_calcul!$N647)*(Price_Catalogue_Indexation!$O$14:$AS$219)),0)</f>
        <v>301393.4857</v>
      </c>
      <c r="T647" s="199"/>
      <c r="U647" s="149">
        <f>IF(E647="YES",'Autres_hypothèses'!$E$3,0)</f>
        <v>26225.58067</v>
      </c>
      <c r="V647" s="149">
        <f>IF(J647="YES",'Autres_hypothèses'!$E$4,0)</f>
        <v>75000</v>
      </c>
      <c r="W647" s="149"/>
      <c r="X647" s="151">
        <f>S647*Facture_pour_Orange!$K$142+Fichier_de_calcul!Q647*Facture_pour_Orange!$K$144+Fichier_de_calcul!U647*Facture_pour_Orange!$K$172</f>
        <v>-17128.26192</v>
      </c>
      <c r="Y647" s="152"/>
      <c r="Z647" s="151">
        <f t="shared" si="2"/>
        <v>863021.128</v>
      </c>
      <c r="AA647" s="149">
        <f t="shared" si="3"/>
        <v>155343.803</v>
      </c>
      <c r="AB647" s="149">
        <f t="shared" si="4"/>
        <v>1018364.931</v>
      </c>
      <c r="AC647" s="150"/>
      <c r="AD647" s="149"/>
      <c r="AE647" s="154"/>
      <c r="AF647" s="155">
        <v>44561.0</v>
      </c>
      <c r="AG647" s="155">
        <v>44531.0</v>
      </c>
      <c r="AH647" s="162">
        <f t="shared" si="32"/>
        <v>1</v>
      </c>
      <c r="AI647" s="155">
        <v>44561.0</v>
      </c>
      <c r="AJ647" s="155">
        <v>44554.0</v>
      </c>
      <c r="AK647" s="149">
        <f t="shared" si="49"/>
        <v>0.2333333333</v>
      </c>
      <c r="AL647" s="192">
        <v>44560.0</v>
      </c>
      <c r="AM647" s="162">
        <f t="shared" si="50"/>
        <v>0.03333333333</v>
      </c>
      <c r="AN647" s="155">
        <v>44561.0</v>
      </c>
      <c r="AO647" s="158"/>
      <c r="AP647" s="158"/>
      <c r="AQ647" s="158"/>
      <c r="AR647" s="152"/>
      <c r="AS647" s="152"/>
      <c r="AT647" s="152"/>
      <c r="AU647" s="152"/>
      <c r="AV647" s="152"/>
      <c r="AW647" s="152"/>
      <c r="AX647" s="152"/>
      <c r="AY647" s="152"/>
      <c r="AZ647" s="152"/>
      <c r="BA647" s="152"/>
      <c r="BB647" s="152"/>
      <c r="BC647" s="152"/>
      <c r="BD647" s="152"/>
      <c r="BE647" s="152"/>
      <c r="BF647" s="152"/>
      <c r="BG647" s="152"/>
      <c r="BH647" s="152"/>
      <c r="BI647" s="152"/>
      <c r="BJ647" s="152"/>
      <c r="BK647" s="152"/>
    </row>
    <row r="648" ht="10.5" customHeight="1">
      <c r="A648" s="144">
        <v>644.0</v>
      </c>
      <c r="B648" s="144" t="s">
        <v>2000</v>
      </c>
      <c r="C648" s="144" t="s">
        <v>2001</v>
      </c>
      <c r="D648" s="159" t="s">
        <v>2002</v>
      </c>
      <c r="E648" s="161" t="s">
        <v>0</v>
      </c>
      <c r="F648" s="161"/>
      <c r="G648" s="161" t="s">
        <v>1742</v>
      </c>
      <c r="H648" s="161" t="s">
        <v>0</v>
      </c>
      <c r="I648" s="161" t="s">
        <v>138</v>
      </c>
      <c r="J648" s="161" t="s">
        <v>0</v>
      </c>
      <c r="K648" s="161" t="s">
        <v>111</v>
      </c>
      <c r="L648" s="161" t="s">
        <v>38</v>
      </c>
      <c r="M648" s="161" t="s">
        <v>42</v>
      </c>
      <c r="N648" s="161">
        <v>6000.0</v>
      </c>
      <c r="O648" s="149" t="s">
        <v>27</v>
      </c>
      <c r="P648" s="150"/>
      <c r="Q648" s="149">
        <f>IFERROR(SUMPRODUCT((Price_Catalogue_Indexation!$O$5:$AS$5=Fichier_de_calcul!Q$4)*(Price_Catalogue_Indexation!$O$6:$AS$6=Fichier_de_calcul!$L648)*(Price_Catalogue_Indexation!$O$7:$AS$7=Fichier_de_calcul!$M648)*(Price_Catalogue_Indexation!$A$14:$A$219=Fichier_de_calcul!$O648)*(Price_Catalogue_Indexation!$C$14:$C$219=Fichier_de_calcul!$N648)*(Price_Catalogue_Indexation!$O$14:$AS$219)),0)</f>
        <v>43567.79597</v>
      </c>
      <c r="R648" s="149">
        <f>IFERROR(SUMPRODUCT((Price_Catalogue_Indexation!$O$5:$AS$5=Fichier_de_calcul!R$4)*(Price_Catalogue_Indexation!$O$6:$AS$6=Fichier_de_calcul!$L648)*(Price_Catalogue_Indexation!$O$7:$AS$7=Fichier_de_calcul!$M648)*(Price_Catalogue_Indexation!$A$14:$A$219=Fichier_de_calcul!$O648)*(Price_Catalogue_Indexation!$C$14:$C$219=Fichier_de_calcul!$N648)*(Price_Catalogue_Indexation!$O$14:$AS$219)),0)</f>
        <v>432736.9163</v>
      </c>
      <c r="S648" s="149">
        <f>IFERROR(SUMPRODUCT((Price_Catalogue_Indexation!$O$5:$AS$5=Fichier_de_calcul!S$4)*(Price_Catalogue_Indexation!$O$6:$AS$6=Fichier_de_calcul!$L648)*(Price_Catalogue_Indexation!$O$7:$AS$7=Fichier_de_calcul!$M648)*(Price_Catalogue_Indexation!$A$14:$A$219=Fichier_de_calcul!$O648)*(Price_Catalogue_Indexation!$C$14:$C$219=Fichier_de_calcul!$N648)*(Price_Catalogue_Indexation!$O$14:$AS$219)),0)</f>
        <v>231043.7356</v>
      </c>
      <c r="T648" s="199"/>
      <c r="U648" s="149">
        <f>IF(E648="YES",'Autres_hypothèses'!$E$3,0)</f>
        <v>26225.58067</v>
      </c>
      <c r="V648" s="149">
        <f>IF(J648="YES",'Autres_hypothèses'!$E$4,0)</f>
        <v>75000</v>
      </c>
      <c r="W648" s="149"/>
      <c r="X648" s="151">
        <f>S648*Facture_pour_Orange!$K$142+Fichier_de_calcul!Q648*Facture_pour_Orange!$K$144+Fichier_de_calcul!U648*Facture_pour_Orange!$K$172</f>
        <v>-16269.11268</v>
      </c>
      <c r="Y648" s="152"/>
      <c r="Z648" s="151">
        <f t="shared" si="2"/>
        <v>792304.9158</v>
      </c>
      <c r="AA648" s="149">
        <f t="shared" si="3"/>
        <v>142614.8848</v>
      </c>
      <c r="AB648" s="149">
        <f t="shared" si="4"/>
        <v>934919.8006</v>
      </c>
      <c r="AC648" s="150"/>
      <c r="AD648" s="149"/>
      <c r="AE648" s="154"/>
      <c r="AF648" s="155">
        <v>44561.0</v>
      </c>
      <c r="AG648" s="155">
        <v>44531.0</v>
      </c>
      <c r="AH648" s="162">
        <f t="shared" si="32"/>
        <v>1</v>
      </c>
      <c r="AI648" s="155">
        <v>44561.0</v>
      </c>
      <c r="AJ648" s="155">
        <v>44554.0</v>
      </c>
      <c r="AK648" s="149">
        <f t="shared" si="49"/>
        <v>0.2333333333</v>
      </c>
      <c r="AL648" s="192">
        <v>44560.0</v>
      </c>
      <c r="AM648" s="162">
        <f t="shared" si="50"/>
        <v>0.03333333333</v>
      </c>
      <c r="AN648" s="155">
        <v>44561.0</v>
      </c>
      <c r="AO648" s="158"/>
      <c r="AP648" s="158"/>
      <c r="AQ648" s="158"/>
      <c r="AR648" s="152"/>
      <c r="AS648" s="152"/>
      <c r="AT648" s="152"/>
      <c r="AU648" s="152"/>
      <c r="AV648" s="152"/>
      <c r="AW648" s="152"/>
      <c r="AX648" s="152"/>
      <c r="AY648" s="152"/>
      <c r="AZ648" s="152"/>
      <c r="BA648" s="152"/>
      <c r="BB648" s="152"/>
      <c r="BC648" s="152"/>
      <c r="BD648" s="152"/>
      <c r="BE648" s="152"/>
      <c r="BF648" s="152"/>
      <c r="BG648" s="152"/>
      <c r="BH648" s="152"/>
      <c r="BI648" s="152"/>
      <c r="BJ648" s="152"/>
      <c r="BK648" s="152"/>
    </row>
    <row r="649" ht="10.5" customHeight="1">
      <c r="A649" s="144">
        <v>645.0</v>
      </c>
      <c r="B649" s="161" t="s">
        <v>2003</v>
      </c>
      <c r="C649" s="144" t="s">
        <v>2004</v>
      </c>
      <c r="D649" s="163" t="s">
        <v>2005</v>
      </c>
      <c r="E649" s="161" t="s">
        <v>0</v>
      </c>
      <c r="F649" s="161"/>
      <c r="G649" s="161" t="s">
        <v>1742</v>
      </c>
      <c r="H649" s="161" t="s">
        <v>0</v>
      </c>
      <c r="I649" s="161" t="s">
        <v>138</v>
      </c>
      <c r="J649" s="161" t="s">
        <v>0</v>
      </c>
      <c r="K649" s="161" t="s">
        <v>111</v>
      </c>
      <c r="L649" s="161" t="s">
        <v>38</v>
      </c>
      <c r="M649" s="161" t="s">
        <v>42</v>
      </c>
      <c r="N649" s="161">
        <v>6000.0</v>
      </c>
      <c r="O649" s="149" t="s">
        <v>30</v>
      </c>
      <c r="P649" s="150"/>
      <c r="Q649" s="149">
        <f>IFERROR(SUMPRODUCT((Price_Catalogue_Indexation!$O$5:$AS$5=Fichier_de_calcul!Q$4)*(Price_Catalogue_Indexation!$O$6:$AS$6=Fichier_de_calcul!$L649)*(Price_Catalogue_Indexation!$O$7:$AS$7=Fichier_de_calcul!$M649)*(Price_Catalogue_Indexation!$A$14:$A$219=Fichier_de_calcul!$O649)*(Price_Catalogue_Indexation!$C$14:$C$219=Fichier_de_calcul!$N649)*(Price_Catalogue_Indexation!$O$14:$AS$219)),0)</f>
        <v>44346.05464</v>
      </c>
      <c r="R649" s="149">
        <f>IFERROR(SUMPRODUCT((Price_Catalogue_Indexation!$O$5:$AS$5=Fichier_de_calcul!R$4)*(Price_Catalogue_Indexation!$O$6:$AS$6=Fichier_de_calcul!$L649)*(Price_Catalogue_Indexation!$O$7:$AS$7=Fichier_de_calcul!$M649)*(Price_Catalogue_Indexation!$A$14:$A$219=Fichier_de_calcul!$O649)*(Price_Catalogue_Indexation!$C$14:$C$219=Fichier_de_calcul!$N649)*(Price_Catalogue_Indexation!$O$14:$AS$219)),0)</f>
        <v>433184.2689</v>
      </c>
      <c r="S649" s="149">
        <f>IFERROR(SUMPRODUCT((Price_Catalogue_Indexation!$O$5:$AS$5=Fichier_de_calcul!S$4)*(Price_Catalogue_Indexation!$O$6:$AS$6=Fichier_de_calcul!$L649)*(Price_Catalogue_Indexation!$O$7:$AS$7=Fichier_de_calcul!$M649)*(Price_Catalogue_Indexation!$A$14:$A$219=Fichier_de_calcul!$O649)*(Price_Catalogue_Indexation!$C$14:$C$219=Fichier_de_calcul!$N649)*(Price_Catalogue_Indexation!$O$14:$AS$219)),0)</f>
        <v>301393.4857</v>
      </c>
      <c r="T649" s="199"/>
      <c r="U649" s="149">
        <f>IF(E649="YES",'Autres_hypothèses'!$E$3,0)</f>
        <v>26225.58067</v>
      </c>
      <c r="V649" s="149">
        <f>IF(J649="YES",'Autres_hypothèses'!$E$4,0)</f>
        <v>75000</v>
      </c>
      <c r="W649" s="149"/>
      <c r="X649" s="151">
        <f>S649*Facture_pour_Orange!$K$142+Fichier_de_calcul!Q649*Facture_pour_Orange!$K$144+Fichier_de_calcul!U649*Facture_pour_Orange!$K$172</f>
        <v>-17128.26192</v>
      </c>
      <c r="Y649" s="152"/>
      <c r="Z649" s="151">
        <f t="shared" si="2"/>
        <v>863021.128</v>
      </c>
      <c r="AA649" s="149">
        <f t="shared" si="3"/>
        <v>155343.803</v>
      </c>
      <c r="AB649" s="149">
        <f t="shared" si="4"/>
        <v>1018364.931</v>
      </c>
      <c r="AC649" s="150"/>
      <c r="AD649" s="149"/>
      <c r="AE649" s="154"/>
      <c r="AF649" s="155">
        <v>44561.0</v>
      </c>
      <c r="AG649" s="155">
        <v>44531.0</v>
      </c>
      <c r="AH649" s="162">
        <f t="shared" si="32"/>
        <v>1</v>
      </c>
      <c r="AI649" s="155">
        <v>44561.0</v>
      </c>
      <c r="AJ649" s="155">
        <v>44554.0</v>
      </c>
      <c r="AK649" s="149">
        <f t="shared" si="49"/>
        <v>0.2333333333</v>
      </c>
      <c r="AL649" s="155">
        <v>44621.0</v>
      </c>
      <c r="AM649" s="162">
        <f t="shared" si="50"/>
        <v>1</v>
      </c>
      <c r="AN649" s="155">
        <v>44651.0</v>
      </c>
      <c r="AO649" s="158"/>
      <c r="AP649" s="158"/>
      <c r="AQ649" s="158"/>
      <c r="AR649" s="152"/>
      <c r="AS649" s="152"/>
      <c r="AT649" s="152"/>
      <c r="AU649" s="152"/>
      <c r="AV649" s="152"/>
      <c r="AW649" s="152"/>
      <c r="AX649" s="152"/>
      <c r="AY649" s="152"/>
      <c r="AZ649" s="152"/>
      <c r="BA649" s="152"/>
      <c r="BB649" s="152"/>
      <c r="BC649" s="152"/>
      <c r="BD649" s="152"/>
      <c r="BE649" s="152"/>
      <c r="BF649" s="152"/>
      <c r="BG649" s="152"/>
      <c r="BH649" s="152"/>
      <c r="BI649" s="152"/>
      <c r="BJ649" s="152"/>
      <c r="BK649" s="152"/>
    </row>
    <row r="650" ht="10.5" customHeight="1">
      <c r="A650" s="144">
        <v>646.0</v>
      </c>
      <c r="B650" s="144" t="s">
        <v>2006</v>
      </c>
      <c r="C650" s="144" t="s">
        <v>2007</v>
      </c>
      <c r="D650" s="163" t="s">
        <v>2008</v>
      </c>
      <c r="E650" s="161" t="s">
        <v>0</v>
      </c>
      <c r="F650" s="161"/>
      <c r="G650" s="161" t="s">
        <v>1742</v>
      </c>
      <c r="H650" s="161" t="s">
        <v>0</v>
      </c>
      <c r="I650" s="161" t="s">
        <v>138</v>
      </c>
      <c r="J650" s="161" t="s">
        <v>0</v>
      </c>
      <c r="K650" s="161" t="s">
        <v>111</v>
      </c>
      <c r="L650" s="161" t="s">
        <v>38</v>
      </c>
      <c r="M650" s="161" t="s">
        <v>42</v>
      </c>
      <c r="N650" s="161">
        <v>6000.0</v>
      </c>
      <c r="O650" s="149" t="s">
        <v>30</v>
      </c>
      <c r="P650" s="150"/>
      <c r="Q650" s="149">
        <f>IFERROR(SUMPRODUCT((Price_Catalogue_Indexation!$O$5:$AS$5=Fichier_de_calcul!Q$4)*(Price_Catalogue_Indexation!$O$6:$AS$6=Fichier_de_calcul!$L650)*(Price_Catalogue_Indexation!$O$7:$AS$7=Fichier_de_calcul!$M650)*(Price_Catalogue_Indexation!$A$14:$A$219=Fichier_de_calcul!$O650)*(Price_Catalogue_Indexation!$C$14:$C$219=Fichier_de_calcul!$N650)*(Price_Catalogue_Indexation!$O$14:$AS$219)),0)</f>
        <v>44346.05464</v>
      </c>
      <c r="R650" s="149">
        <f>IFERROR(SUMPRODUCT((Price_Catalogue_Indexation!$O$5:$AS$5=Fichier_de_calcul!R$4)*(Price_Catalogue_Indexation!$O$6:$AS$6=Fichier_de_calcul!$L650)*(Price_Catalogue_Indexation!$O$7:$AS$7=Fichier_de_calcul!$M650)*(Price_Catalogue_Indexation!$A$14:$A$219=Fichier_de_calcul!$O650)*(Price_Catalogue_Indexation!$C$14:$C$219=Fichier_de_calcul!$N650)*(Price_Catalogue_Indexation!$O$14:$AS$219)),0)</f>
        <v>433184.2689</v>
      </c>
      <c r="S650" s="149">
        <f>IFERROR(SUMPRODUCT((Price_Catalogue_Indexation!$O$5:$AS$5=Fichier_de_calcul!S$4)*(Price_Catalogue_Indexation!$O$6:$AS$6=Fichier_de_calcul!$L650)*(Price_Catalogue_Indexation!$O$7:$AS$7=Fichier_de_calcul!$M650)*(Price_Catalogue_Indexation!$A$14:$A$219=Fichier_de_calcul!$O650)*(Price_Catalogue_Indexation!$C$14:$C$219=Fichier_de_calcul!$N650)*(Price_Catalogue_Indexation!$O$14:$AS$219)),0)</f>
        <v>301393.4857</v>
      </c>
      <c r="T650" s="199"/>
      <c r="U650" s="149">
        <f>IF(E650="YES",'Autres_hypothèses'!$E$3,0)</f>
        <v>26225.58067</v>
      </c>
      <c r="V650" s="149">
        <f>IF(J650="YES",'Autres_hypothèses'!$E$4,0)</f>
        <v>75000</v>
      </c>
      <c r="W650" s="149"/>
      <c r="X650" s="151">
        <f>S650*Facture_pour_Orange!$K$142+Fichier_de_calcul!Q650*Facture_pour_Orange!$K$144+Fichier_de_calcul!U650*Facture_pour_Orange!$K$172</f>
        <v>-17128.26192</v>
      </c>
      <c r="Y650" s="152"/>
      <c r="Z650" s="151">
        <f t="shared" si="2"/>
        <v>863021.128</v>
      </c>
      <c r="AA650" s="149">
        <f t="shared" si="3"/>
        <v>155343.803</v>
      </c>
      <c r="AB650" s="149">
        <f t="shared" si="4"/>
        <v>1018364.931</v>
      </c>
      <c r="AC650" s="150"/>
      <c r="AD650" s="149"/>
      <c r="AE650" s="154"/>
      <c r="AF650" s="155">
        <v>44561.0</v>
      </c>
      <c r="AG650" s="155">
        <v>44531.0</v>
      </c>
      <c r="AH650" s="162">
        <f t="shared" si="32"/>
        <v>1</v>
      </c>
      <c r="AI650" s="155">
        <v>44561.0</v>
      </c>
      <c r="AJ650" s="155">
        <v>44554.0</v>
      </c>
      <c r="AK650" s="149">
        <f t="shared" si="49"/>
        <v>0.2333333333</v>
      </c>
      <c r="AL650" s="192">
        <v>44560.0</v>
      </c>
      <c r="AM650" s="162">
        <f t="shared" si="50"/>
        <v>0.03333333333</v>
      </c>
      <c r="AN650" s="155">
        <v>44561.0</v>
      </c>
      <c r="AO650" s="158"/>
      <c r="AP650" s="158"/>
      <c r="AQ650" s="158"/>
      <c r="AR650" s="152"/>
      <c r="AS650" s="152"/>
      <c r="AT650" s="152"/>
      <c r="AU650" s="152"/>
      <c r="AV650" s="152"/>
      <c r="AW650" s="152"/>
      <c r="AX650" s="152"/>
      <c r="AY650" s="152"/>
      <c r="AZ650" s="152"/>
      <c r="BA650" s="152"/>
      <c r="BB650" s="152"/>
      <c r="BC650" s="152"/>
      <c r="BD650" s="152"/>
      <c r="BE650" s="152"/>
      <c r="BF650" s="152"/>
      <c r="BG650" s="152"/>
      <c r="BH650" s="152"/>
      <c r="BI650" s="152"/>
      <c r="BJ650" s="152"/>
      <c r="BK650" s="152"/>
    </row>
    <row r="651" ht="10.5" customHeight="1">
      <c r="A651" s="144">
        <v>647.0</v>
      </c>
      <c r="B651" s="144" t="s">
        <v>2009</v>
      </c>
      <c r="C651" s="144" t="s">
        <v>2010</v>
      </c>
      <c r="D651" s="163" t="s">
        <v>2011</v>
      </c>
      <c r="E651" s="161" t="s">
        <v>0</v>
      </c>
      <c r="F651" s="161"/>
      <c r="G651" s="161" t="s">
        <v>1742</v>
      </c>
      <c r="H651" s="161" t="s">
        <v>0</v>
      </c>
      <c r="I651" s="161" t="s">
        <v>138</v>
      </c>
      <c r="J651" s="161" t="s">
        <v>0</v>
      </c>
      <c r="K651" s="161" t="s">
        <v>111</v>
      </c>
      <c r="L651" s="161" t="s">
        <v>38</v>
      </c>
      <c r="M651" s="161" t="s">
        <v>42</v>
      </c>
      <c r="N651" s="161">
        <v>6000.0</v>
      </c>
      <c r="O651" s="149" t="s">
        <v>30</v>
      </c>
      <c r="P651" s="150"/>
      <c r="Q651" s="149">
        <f>IFERROR(SUMPRODUCT((Price_Catalogue_Indexation!$O$5:$AS$5=Fichier_de_calcul!Q$4)*(Price_Catalogue_Indexation!$O$6:$AS$6=Fichier_de_calcul!$L651)*(Price_Catalogue_Indexation!$O$7:$AS$7=Fichier_de_calcul!$M651)*(Price_Catalogue_Indexation!$A$14:$A$219=Fichier_de_calcul!$O651)*(Price_Catalogue_Indexation!$C$14:$C$219=Fichier_de_calcul!$N651)*(Price_Catalogue_Indexation!$O$14:$AS$219)),0)</f>
        <v>44346.05464</v>
      </c>
      <c r="R651" s="149">
        <f>IFERROR(SUMPRODUCT((Price_Catalogue_Indexation!$O$5:$AS$5=Fichier_de_calcul!R$4)*(Price_Catalogue_Indexation!$O$6:$AS$6=Fichier_de_calcul!$L651)*(Price_Catalogue_Indexation!$O$7:$AS$7=Fichier_de_calcul!$M651)*(Price_Catalogue_Indexation!$A$14:$A$219=Fichier_de_calcul!$O651)*(Price_Catalogue_Indexation!$C$14:$C$219=Fichier_de_calcul!$N651)*(Price_Catalogue_Indexation!$O$14:$AS$219)),0)</f>
        <v>433184.2689</v>
      </c>
      <c r="S651" s="149">
        <f>IFERROR(SUMPRODUCT((Price_Catalogue_Indexation!$O$5:$AS$5=Fichier_de_calcul!S$4)*(Price_Catalogue_Indexation!$O$6:$AS$6=Fichier_de_calcul!$L651)*(Price_Catalogue_Indexation!$O$7:$AS$7=Fichier_de_calcul!$M651)*(Price_Catalogue_Indexation!$A$14:$A$219=Fichier_de_calcul!$O651)*(Price_Catalogue_Indexation!$C$14:$C$219=Fichier_de_calcul!$N651)*(Price_Catalogue_Indexation!$O$14:$AS$219)),0)</f>
        <v>301393.4857</v>
      </c>
      <c r="T651" s="199"/>
      <c r="U651" s="149">
        <f>IF(E651="YES",'Autres_hypothèses'!$E$3,0)</f>
        <v>26225.58067</v>
      </c>
      <c r="V651" s="149">
        <f>IF(J651="YES",'Autres_hypothèses'!$E$4,0)</f>
        <v>75000</v>
      </c>
      <c r="W651" s="149"/>
      <c r="X651" s="151">
        <f>S651*Facture_pour_Orange!$K$142+Fichier_de_calcul!Q651*Facture_pour_Orange!$K$144+Fichier_de_calcul!U651*Facture_pour_Orange!$K$172</f>
        <v>-17128.26192</v>
      </c>
      <c r="Y651" s="152"/>
      <c r="Z651" s="151">
        <f t="shared" si="2"/>
        <v>863021.128</v>
      </c>
      <c r="AA651" s="149">
        <f t="shared" si="3"/>
        <v>155343.803</v>
      </c>
      <c r="AB651" s="149">
        <f t="shared" si="4"/>
        <v>1018364.931</v>
      </c>
      <c r="AC651" s="150"/>
      <c r="AD651" s="149"/>
      <c r="AE651" s="154"/>
      <c r="AF651" s="155">
        <v>44561.0</v>
      </c>
      <c r="AG651" s="155">
        <v>44531.0</v>
      </c>
      <c r="AH651" s="162">
        <f t="shared" si="32"/>
        <v>1</v>
      </c>
      <c r="AI651" s="155">
        <v>44561.0</v>
      </c>
      <c r="AJ651" s="155">
        <v>44554.0</v>
      </c>
      <c r="AK651" s="149">
        <f t="shared" si="49"/>
        <v>0.2333333333</v>
      </c>
      <c r="AL651" s="192">
        <v>44560.0</v>
      </c>
      <c r="AM651" s="162">
        <f t="shared" si="50"/>
        <v>0.03333333333</v>
      </c>
      <c r="AN651" s="155">
        <v>44561.0</v>
      </c>
      <c r="AO651" s="158"/>
      <c r="AP651" s="158"/>
      <c r="AQ651" s="158"/>
      <c r="AR651" s="152"/>
      <c r="AS651" s="152"/>
      <c r="AT651" s="152"/>
      <c r="AU651" s="152"/>
      <c r="AV651" s="152"/>
      <c r="AW651" s="152"/>
      <c r="AX651" s="152"/>
      <c r="AY651" s="152"/>
      <c r="AZ651" s="152"/>
      <c r="BA651" s="152"/>
      <c r="BB651" s="152"/>
      <c r="BC651" s="152"/>
      <c r="BD651" s="152"/>
      <c r="BE651" s="152"/>
      <c r="BF651" s="152"/>
      <c r="BG651" s="152"/>
      <c r="BH651" s="152"/>
      <c r="BI651" s="152"/>
      <c r="BJ651" s="152"/>
      <c r="BK651" s="152"/>
    </row>
    <row r="652" ht="10.5" customHeight="1">
      <c r="A652" s="144">
        <v>648.0</v>
      </c>
      <c r="B652" s="144" t="s">
        <v>2012</v>
      </c>
      <c r="C652" s="144" t="s">
        <v>2013</v>
      </c>
      <c r="D652" s="159" t="s">
        <v>2014</v>
      </c>
      <c r="E652" s="161" t="s">
        <v>0</v>
      </c>
      <c r="F652" s="161"/>
      <c r="G652" s="161" t="s">
        <v>1742</v>
      </c>
      <c r="H652" s="161" t="s">
        <v>0</v>
      </c>
      <c r="I652" s="161" t="s">
        <v>138</v>
      </c>
      <c r="J652" s="161" t="s">
        <v>0</v>
      </c>
      <c r="K652" s="161" t="s">
        <v>111</v>
      </c>
      <c r="L652" s="161" t="s">
        <v>38</v>
      </c>
      <c r="M652" s="161" t="s">
        <v>42</v>
      </c>
      <c r="N652" s="161">
        <v>2500.0</v>
      </c>
      <c r="O652" s="149" t="s">
        <v>27</v>
      </c>
      <c r="P652" s="150"/>
      <c r="Q652" s="149">
        <f>IFERROR(SUMPRODUCT((Price_Catalogue_Indexation!$O$5:$AS$5=Fichier_de_calcul!Q$4)*(Price_Catalogue_Indexation!$O$6:$AS$6=Fichier_de_calcul!$L652)*(Price_Catalogue_Indexation!$O$7:$AS$7=Fichier_de_calcul!$M652)*(Price_Catalogue_Indexation!$A$14:$A$219=Fichier_de_calcul!$O652)*(Price_Catalogue_Indexation!$C$14:$C$219=Fichier_de_calcul!$N652)*(Price_Catalogue_Indexation!$O$14:$AS$219)),0)</f>
        <v>42928.13608</v>
      </c>
      <c r="R652" s="149">
        <f>IFERROR(SUMPRODUCT((Price_Catalogue_Indexation!$O$5:$AS$5=Fichier_de_calcul!R$4)*(Price_Catalogue_Indexation!$O$6:$AS$6=Fichier_de_calcul!$L652)*(Price_Catalogue_Indexation!$O$7:$AS$7=Fichier_de_calcul!$M652)*(Price_Catalogue_Indexation!$A$14:$A$219=Fichier_de_calcul!$O652)*(Price_Catalogue_Indexation!$C$14:$C$219=Fichier_de_calcul!$N652)*(Price_Catalogue_Indexation!$O$14:$AS$219)),0)</f>
        <v>190894.3326</v>
      </c>
      <c r="S652" s="149">
        <f>IFERROR(SUMPRODUCT((Price_Catalogue_Indexation!$O$5:$AS$5=Fichier_de_calcul!S$4)*(Price_Catalogue_Indexation!$O$6:$AS$6=Fichier_de_calcul!$L652)*(Price_Catalogue_Indexation!$O$7:$AS$7=Fichier_de_calcul!$M652)*(Price_Catalogue_Indexation!$A$14:$A$219=Fichier_de_calcul!$O652)*(Price_Catalogue_Indexation!$C$14:$C$219=Fichier_de_calcul!$N652)*(Price_Catalogue_Indexation!$O$14:$AS$219)),0)</f>
        <v>173836.6191</v>
      </c>
      <c r="T652" s="199"/>
      <c r="U652" s="149">
        <f>IF(E652="YES",'Autres_hypothèses'!$E$3,0)</f>
        <v>26225.58067</v>
      </c>
      <c r="V652" s="149">
        <f>IF(J652="YES",'Autres_hypothèses'!$E$4,0)</f>
        <v>75000</v>
      </c>
      <c r="W652" s="149"/>
      <c r="X652" s="151">
        <f>S652*Facture_pour_Orange!$K$142+Fichier_de_calcul!Q652*Facture_pour_Orange!$K$144+Fichier_de_calcul!U652*Facture_pour_Orange!$K$172</f>
        <v>-15569.10954</v>
      </c>
      <c r="Y652" s="152"/>
      <c r="Z652" s="151">
        <f t="shared" si="2"/>
        <v>493315.5589</v>
      </c>
      <c r="AA652" s="149">
        <f t="shared" si="3"/>
        <v>88796.8006</v>
      </c>
      <c r="AB652" s="149">
        <f t="shared" si="4"/>
        <v>582112.3595</v>
      </c>
      <c r="AC652" s="150"/>
      <c r="AD652" s="149"/>
      <c r="AE652" s="154"/>
      <c r="AF652" s="155">
        <v>44561.0</v>
      </c>
      <c r="AG652" s="155">
        <v>44531.0</v>
      </c>
      <c r="AH652" s="162">
        <f t="shared" si="32"/>
        <v>1</v>
      </c>
      <c r="AI652" s="155">
        <v>44561.0</v>
      </c>
      <c r="AJ652" s="155">
        <v>44554.0</v>
      </c>
      <c r="AK652" s="149">
        <f t="shared" si="49"/>
        <v>0.2333333333</v>
      </c>
      <c r="AL652" s="192">
        <v>44554.0</v>
      </c>
      <c r="AM652" s="162">
        <f t="shared" si="50"/>
        <v>0.2333333333</v>
      </c>
      <c r="AN652" s="155">
        <v>44561.0</v>
      </c>
      <c r="AO652" s="158"/>
      <c r="AP652" s="158"/>
      <c r="AQ652" s="158"/>
      <c r="AR652" s="152"/>
      <c r="AS652" s="152"/>
      <c r="AT652" s="152"/>
      <c r="AU652" s="152"/>
      <c r="AV652" s="152"/>
      <c r="AW652" s="152"/>
      <c r="AX652" s="152"/>
      <c r="AY652" s="152"/>
      <c r="AZ652" s="152"/>
      <c r="BA652" s="152"/>
      <c r="BB652" s="152"/>
      <c r="BC652" s="152"/>
      <c r="BD652" s="152"/>
      <c r="BE652" s="152"/>
      <c r="BF652" s="152"/>
      <c r="BG652" s="152"/>
      <c r="BH652" s="152"/>
      <c r="BI652" s="152"/>
      <c r="BJ652" s="152"/>
      <c r="BK652" s="152"/>
    </row>
    <row r="653" ht="10.5" customHeight="1">
      <c r="A653" s="144">
        <v>649.0</v>
      </c>
      <c r="B653" s="144" t="s">
        <v>2015</v>
      </c>
      <c r="C653" s="144" t="s">
        <v>2016</v>
      </c>
      <c r="D653" s="159" t="s">
        <v>2017</v>
      </c>
      <c r="E653" s="161" t="s">
        <v>0</v>
      </c>
      <c r="F653" s="161"/>
      <c r="G653" s="161" t="s">
        <v>1742</v>
      </c>
      <c r="H653" s="161" t="s">
        <v>0</v>
      </c>
      <c r="I653" s="161" t="s">
        <v>138</v>
      </c>
      <c r="J653" s="161" t="s">
        <v>0</v>
      </c>
      <c r="K653" s="161" t="s">
        <v>111</v>
      </c>
      <c r="L653" s="161" t="s">
        <v>38</v>
      </c>
      <c r="M653" s="161" t="s">
        <v>42</v>
      </c>
      <c r="N653" s="161">
        <v>6000.0</v>
      </c>
      <c r="O653" s="149" t="s">
        <v>27</v>
      </c>
      <c r="P653" s="150"/>
      <c r="Q653" s="149">
        <f>IFERROR(SUMPRODUCT((Price_Catalogue_Indexation!$O$5:$AS$5=Fichier_de_calcul!Q$4)*(Price_Catalogue_Indexation!$O$6:$AS$6=Fichier_de_calcul!$L653)*(Price_Catalogue_Indexation!$O$7:$AS$7=Fichier_de_calcul!$M653)*(Price_Catalogue_Indexation!$A$14:$A$219=Fichier_de_calcul!$O653)*(Price_Catalogue_Indexation!$C$14:$C$219=Fichier_de_calcul!$N653)*(Price_Catalogue_Indexation!$O$14:$AS$219)),0)</f>
        <v>43567.79597</v>
      </c>
      <c r="R653" s="149">
        <f>IFERROR(SUMPRODUCT((Price_Catalogue_Indexation!$O$5:$AS$5=Fichier_de_calcul!R$4)*(Price_Catalogue_Indexation!$O$6:$AS$6=Fichier_de_calcul!$L653)*(Price_Catalogue_Indexation!$O$7:$AS$7=Fichier_de_calcul!$M653)*(Price_Catalogue_Indexation!$A$14:$A$219=Fichier_de_calcul!$O653)*(Price_Catalogue_Indexation!$C$14:$C$219=Fichier_de_calcul!$N653)*(Price_Catalogue_Indexation!$O$14:$AS$219)),0)</f>
        <v>432736.9163</v>
      </c>
      <c r="S653" s="149">
        <f>IFERROR(SUMPRODUCT((Price_Catalogue_Indexation!$O$5:$AS$5=Fichier_de_calcul!S$4)*(Price_Catalogue_Indexation!$O$6:$AS$6=Fichier_de_calcul!$L653)*(Price_Catalogue_Indexation!$O$7:$AS$7=Fichier_de_calcul!$M653)*(Price_Catalogue_Indexation!$A$14:$A$219=Fichier_de_calcul!$O653)*(Price_Catalogue_Indexation!$C$14:$C$219=Fichier_de_calcul!$N653)*(Price_Catalogue_Indexation!$O$14:$AS$219)),0)</f>
        <v>231043.7356</v>
      </c>
      <c r="T653" s="199"/>
      <c r="U653" s="149">
        <f>IF(E653="YES",'Autres_hypothèses'!$E$3,0)</f>
        <v>26225.58067</v>
      </c>
      <c r="V653" s="149">
        <f>IF(J653="YES",'Autres_hypothèses'!$E$4,0)</f>
        <v>75000</v>
      </c>
      <c r="W653" s="149"/>
      <c r="X653" s="151">
        <f>S653*Facture_pour_Orange!$K$142+Fichier_de_calcul!Q653*Facture_pour_Orange!$K$144+Fichier_de_calcul!U653*Facture_pour_Orange!$K$172</f>
        <v>-16269.11268</v>
      </c>
      <c r="Y653" s="152"/>
      <c r="Z653" s="151">
        <f t="shared" si="2"/>
        <v>792304.9158</v>
      </c>
      <c r="AA653" s="149">
        <f t="shared" si="3"/>
        <v>142614.8848</v>
      </c>
      <c r="AB653" s="149">
        <f t="shared" si="4"/>
        <v>934919.8006</v>
      </c>
      <c r="AC653" s="150"/>
      <c r="AD653" s="149"/>
      <c r="AE653" s="154"/>
      <c r="AF653" s="155">
        <v>44561.0</v>
      </c>
      <c r="AG653" s="155">
        <v>44531.0</v>
      </c>
      <c r="AH653" s="162">
        <f t="shared" si="32"/>
        <v>1</v>
      </c>
      <c r="AI653" s="155">
        <v>44561.0</v>
      </c>
      <c r="AJ653" s="155">
        <v>44554.0</v>
      </c>
      <c r="AK653" s="149">
        <f t="shared" si="49"/>
        <v>0.2333333333</v>
      </c>
      <c r="AL653" s="155">
        <v>44621.0</v>
      </c>
      <c r="AM653" s="162">
        <f t="shared" si="50"/>
        <v>1</v>
      </c>
      <c r="AN653" s="155">
        <v>44651.0</v>
      </c>
      <c r="AO653" s="158"/>
      <c r="AP653" s="158"/>
      <c r="AQ653" s="158"/>
      <c r="AR653" s="152"/>
      <c r="AS653" s="152"/>
      <c r="AT653" s="152"/>
      <c r="AU653" s="152"/>
      <c r="AV653" s="152"/>
      <c r="AW653" s="152"/>
      <c r="AX653" s="152"/>
      <c r="AY653" s="152"/>
      <c r="AZ653" s="152"/>
      <c r="BA653" s="152"/>
      <c r="BB653" s="152"/>
      <c r="BC653" s="152"/>
      <c r="BD653" s="152"/>
      <c r="BE653" s="152"/>
      <c r="BF653" s="152"/>
      <c r="BG653" s="152"/>
      <c r="BH653" s="152"/>
      <c r="BI653" s="152"/>
      <c r="BJ653" s="152"/>
      <c r="BK653" s="152"/>
    </row>
    <row r="654" ht="10.5" customHeight="1">
      <c r="A654" s="144">
        <v>650.0</v>
      </c>
      <c r="B654" s="144" t="s">
        <v>2018</v>
      </c>
      <c r="C654" s="144" t="s">
        <v>2019</v>
      </c>
      <c r="D654" s="159" t="s">
        <v>2020</v>
      </c>
      <c r="E654" s="161" t="s">
        <v>0</v>
      </c>
      <c r="F654" s="161"/>
      <c r="G654" s="161" t="s">
        <v>2021</v>
      </c>
      <c r="H654" s="161" t="s">
        <v>0</v>
      </c>
      <c r="I654" s="161" t="s">
        <v>138</v>
      </c>
      <c r="J654" s="161" t="s">
        <v>0</v>
      </c>
      <c r="K654" s="161" t="s">
        <v>111</v>
      </c>
      <c r="L654" s="161" t="s">
        <v>38</v>
      </c>
      <c r="M654" s="161" t="s">
        <v>42</v>
      </c>
      <c r="N654" s="161">
        <v>6000.0</v>
      </c>
      <c r="O654" s="149" t="s">
        <v>27</v>
      </c>
      <c r="P654" s="150"/>
      <c r="Q654" s="149">
        <f>IFERROR(SUMPRODUCT((Price_Catalogue_Indexation!$O$5:$AS$5=Fichier_de_calcul!Q$4)*(Price_Catalogue_Indexation!$O$6:$AS$6=Fichier_de_calcul!$L654)*(Price_Catalogue_Indexation!$O$7:$AS$7=Fichier_de_calcul!$M654)*(Price_Catalogue_Indexation!$A$14:$A$219=Fichier_de_calcul!$O654)*(Price_Catalogue_Indexation!$C$14:$C$219=Fichier_de_calcul!$N654)*(Price_Catalogue_Indexation!$O$14:$AS$219)),0)</f>
        <v>43567.79597</v>
      </c>
      <c r="R654" s="149">
        <f>IFERROR(SUMPRODUCT((Price_Catalogue_Indexation!$O$5:$AS$5=Fichier_de_calcul!R$4)*(Price_Catalogue_Indexation!$O$6:$AS$6=Fichier_de_calcul!$L654)*(Price_Catalogue_Indexation!$O$7:$AS$7=Fichier_de_calcul!$M654)*(Price_Catalogue_Indexation!$A$14:$A$219=Fichier_de_calcul!$O654)*(Price_Catalogue_Indexation!$C$14:$C$219=Fichier_de_calcul!$N654)*(Price_Catalogue_Indexation!$O$14:$AS$219)),0)</f>
        <v>432736.9163</v>
      </c>
      <c r="S654" s="149">
        <f>IFERROR(SUMPRODUCT((Price_Catalogue_Indexation!$O$5:$AS$5=Fichier_de_calcul!S$4)*(Price_Catalogue_Indexation!$O$6:$AS$6=Fichier_de_calcul!$L654)*(Price_Catalogue_Indexation!$O$7:$AS$7=Fichier_de_calcul!$M654)*(Price_Catalogue_Indexation!$A$14:$A$219=Fichier_de_calcul!$O654)*(Price_Catalogue_Indexation!$C$14:$C$219=Fichier_de_calcul!$N654)*(Price_Catalogue_Indexation!$O$14:$AS$219)),0)</f>
        <v>231043.7356</v>
      </c>
      <c r="T654" s="199"/>
      <c r="U654" s="149">
        <f>IF(E654="YES",'Autres_hypothèses'!$E$3,0)</f>
        <v>26225.58067</v>
      </c>
      <c r="V654" s="149">
        <f>IF(J654="YES",'Autres_hypothèses'!$E$4,0)</f>
        <v>75000</v>
      </c>
      <c r="W654" s="149"/>
      <c r="X654" s="151">
        <f>S654*Facture_pour_Orange!$K$142+Fichier_de_calcul!Q654*Facture_pour_Orange!$K$144+Fichier_de_calcul!U654*Facture_pour_Orange!$K$172</f>
        <v>-16269.11268</v>
      </c>
      <c r="Y654" s="152"/>
      <c r="Z654" s="151">
        <f t="shared" si="2"/>
        <v>792304.9158</v>
      </c>
      <c r="AA654" s="149">
        <f t="shared" si="3"/>
        <v>142614.8848</v>
      </c>
      <c r="AB654" s="149">
        <f t="shared" si="4"/>
        <v>934919.8006</v>
      </c>
      <c r="AC654" s="150"/>
      <c r="AD654" s="149"/>
      <c r="AE654" s="154"/>
      <c r="AF654" s="155">
        <v>44561.0</v>
      </c>
      <c r="AG654" s="155">
        <v>44531.0</v>
      </c>
      <c r="AH654" s="162">
        <f t="shared" si="32"/>
        <v>1</v>
      </c>
      <c r="AI654" s="155"/>
      <c r="AJ654" s="155"/>
      <c r="AK654" s="149">
        <f t="shared" si="49"/>
        <v>0</v>
      </c>
      <c r="AL654" s="200">
        <v>44740.0</v>
      </c>
      <c r="AM654" s="162">
        <f t="shared" si="50"/>
        <v>0.06666666667</v>
      </c>
      <c r="AN654" s="155">
        <v>44742.0</v>
      </c>
      <c r="AO654" s="158"/>
      <c r="AP654" s="158"/>
      <c r="AQ654" s="158"/>
      <c r="AR654" s="152"/>
      <c r="AS654" s="152"/>
      <c r="AT654" s="152"/>
      <c r="AU654" s="152"/>
      <c r="AV654" s="152"/>
      <c r="AW654" s="152"/>
      <c r="AX654" s="152"/>
      <c r="AY654" s="152"/>
      <c r="AZ654" s="152"/>
      <c r="BA654" s="152"/>
      <c r="BB654" s="152"/>
      <c r="BC654" s="152"/>
      <c r="BD654" s="152"/>
      <c r="BE654" s="152"/>
      <c r="BF654" s="152"/>
      <c r="BG654" s="152"/>
      <c r="BH654" s="152"/>
      <c r="BI654" s="152"/>
      <c r="BJ654" s="152"/>
      <c r="BK654" s="152"/>
    </row>
    <row r="655" ht="10.5" customHeight="1">
      <c r="A655" s="144">
        <v>651.0</v>
      </c>
      <c r="B655" s="144" t="s">
        <v>2022</v>
      </c>
      <c r="C655" s="144" t="s">
        <v>2023</v>
      </c>
      <c r="D655" s="159" t="s">
        <v>2024</v>
      </c>
      <c r="E655" s="161" t="s">
        <v>0</v>
      </c>
      <c r="F655" s="161"/>
      <c r="G655" s="161" t="s">
        <v>1742</v>
      </c>
      <c r="H655" s="161" t="s">
        <v>0</v>
      </c>
      <c r="I655" s="161" t="s">
        <v>138</v>
      </c>
      <c r="J655" s="161" t="s">
        <v>0</v>
      </c>
      <c r="K655" s="161" t="s">
        <v>111</v>
      </c>
      <c r="L655" s="161" t="s">
        <v>38</v>
      </c>
      <c r="M655" s="161" t="s">
        <v>42</v>
      </c>
      <c r="N655" s="161">
        <v>5000.0</v>
      </c>
      <c r="O655" s="149" t="s">
        <v>27</v>
      </c>
      <c r="P655" s="150"/>
      <c r="Q655" s="149">
        <f>IFERROR(SUMPRODUCT((Price_Catalogue_Indexation!$O$5:$AS$5=Fichier_de_calcul!Q$4)*(Price_Catalogue_Indexation!$O$6:$AS$6=Fichier_de_calcul!$L655)*(Price_Catalogue_Indexation!$O$7:$AS$7=Fichier_de_calcul!$M655)*(Price_Catalogue_Indexation!$A$14:$A$219=Fichier_de_calcul!$O655)*(Price_Catalogue_Indexation!$C$14:$C$219=Fichier_de_calcul!$N655)*(Price_Catalogue_Indexation!$O$14:$AS$219)),0)</f>
        <v>43437.93551</v>
      </c>
      <c r="R655" s="149">
        <f>IFERROR(SUMPRODUCT((Price_Catalogue_Indexation!$O$5:$AS$5=Fichier_de_calcul!R$4)*(Price_Catalogue_Indexation!$O$6:$AS$6=Fichier_de_calcul!$L655)*(Price_Catalogue_Indexation!$O$7:$AS$7=Fichier_de_calcul!$M655)*(Price_Catalogue_Indexation!$A$14:$A$219=Fichier_de_calcul!$O655)*(Price_Catalogue_Indexation!$C$14:$C$219=Fichier_de_calcul!$N655)*(Price_Catalogue_Indexation!$O$14:$AS$219)),0)</f>
        <v>363639.0352</v>
      </c>
      <c r="S655" s="149">
        <f>IFERROR(SUMPRODUCT((Price_Catalogue_Indexation!$O$5:$AS$5=Fichier_de_calcul!S$4)*(Price_Catalogue_Indexation!$O$6:$AS$6=Fichier_de_calcul!$L655)*(Price_Catalogue_Indexation!$O$7:$AS$7=Fichier_de_calcul!$M655)*(Price_Catalogue_Indexation!$A$14:$A$219=Fichier_de_calcul!$O655)*(Price_Catalogue_Indexation!$C$14:$C$219=Fichier_de_calcul!$N655)*(Price_Catalogue_Indexation!$O$14:$AS$219)),0)</f>
        <v>219682.0238</v>
      </c>
      <c r="T655" s="199"/>
      <c r="U655" s="149">
        <f>IF(E655="YES",'Autres_hypothèses'!$E$3,0)</f>
        <v>26225.58067</v>
      </c>
      <c r="V655" s="149">
        <f>IF(J655="YES",'Autres_hypothèses'!$E$4,0)</f>
        <v>75000</v>
      </c>
      <c r="W655" s="149">
        <f>-47*655.957</f>
        <v>-30829.979</v>
      </c>
      <c r="X655" s="151">
        <f>S655*Facture_pour_Orange!$K$142+Fichier_de_calcul!Q655*Facture_pour_Orange!$K$144+Fichier_de_calcul!U655*Facture_pour_Orange!$K$172</f>
        <v>-16129.52348</v>
      </c>
      <c r="Y655" s="152"/>
      <c r="Z655" s="151">
        <f t="shared" si="2"/>
        <v>681025.0727</v>
      </c>
      <c r="AA655" s="149">
        <f t="shared" si="3"/>
        <v>122584.5131</v>
      </c>
      <c r="AB655" s="149">
        <f t="shared" si="4"/>
        <v>803609.5858</v>
      </c>
      <c r="AC655" s="150"/>
      <c r="AD655" s="149"/>
      <c r="AE655" s="154"/>
      <c r="AF655" s="155">
        <v>44561.0</v>
      </c>
      <c r="AG655" s="155">
        <v>44531.0</v>
      </c>
      <c r="AH655" s="162">
        <f t="shared" si="32"/>
        <v>1</v>
      </c>
      <c r="AI655" s="155">
        <v>44561.0</v>
      </c>
      <c r="AJ655" s="155">
        <v>44531.0</v>
      </c>
      <c r="AK655" s="149">
        <f t="shared" si="49"/>
        <v>1</v>
      </c>
      <c r="AL655" s="192">
        <v>44531.0</v>
      </c>
      <c r="AM655" s="162">
        <f t="shared" si="50"/>
        <v>1</v>
      </c>
      <c r="AN655" s="155">
        <v>44561.0</v>
      </c>
      <c r="AO655" s="158"/>
      <c r="AP655" s="158"/>
      <c r="AQ655" s="158"/>
      <c r="AR655" s="152"/>
      <c r="AS655" s="152"/>
      <c r="AT655" s="152"/>
      <c r="AU655" s="152"/>
      <c r="AV655" s="152"/>
      <c r="AW655" s="152"/>
      <c r="AX655" s="152"/>
      <c r="AY655" s="152"/>
      <c r="AZ655" s="152"/>
      <c r="BA655" s="152"/>
      <c r="BB655" s="152"/>
      <c r="BC655" s="152"/>
      <c r="BD655" s="152"/>
      <c r="BE655" s="152"/>
      <c r="BF655" s="152"/>
      <c r="BG655" s="152"/>
      <c r="BH655" s="152"/>
      <c r="BI655" s="152"/>
      <c r="BJ655" s="152"/>
      <c r="BK655" s="152"/>
    </row>
    <row r="656" ht="10.5" customHeight="1">
      <c r="A656" s="144">
        <v>652.0</v>
      </c>
      <c r="B656" s="144" t="s">
        <v>2025</v>
      </c>
      <c r="C656" s="144" t="s">
        <v>2026</v>
      </c>
      <c r="D656" s="159" t="s">
        <v>2027</v>
      </c>
      <c r="E656" s="161" t="s">
        <v>0</v>
      </c>
      <c r="F656" s="161"/>
      <c r="G656" s="161" t="s">
        <v>1742</v>
      </c>
      <c r="H656" s="161" t="s">
        <v>0</v>
      </c>
      <c r="I656" s="161" t="s">
        <v>138</v>
      </c>
      <c r="J656" s="161" t="s">
        <v>0</v>
      </c>
      <c r="K656" s="161" t="s">
        <v>111</v>
      </c>
      <c r="L656" s="161" t="s">
        <v>38</v>
      </c>
      <c r="M656" s="161" t="s">
        <v>42</v>
      </c>
      <c r="N656" s="161">
        <v>6000.0</v>
      </c>
      <c r="O656" s="149" t="s">
        <v>27</v>
      </c>
      <c r="P656" s="150"/>
      <c r="Q656" s="149">
        <f>IFERROR(SUMPRODUCT((Price_Catalogue_Indexation!$O$5:$AS$5=Fichier_de_calcul!Q$4)*(Price_Catalogue_Indexation!$O$6:$AS$6=Fichier_de_calcul!$L656)*(Price_Catalogue_Indexation!$O$7:$AS$7=Fichier_de_calcul!$M656)*(Price_Catalogue_Indexation!$A$14:$A$219=Fichier_de_calcul!$O656)*(Price_Catalogue_Indexation!$C$14:$C$219=Fichier_de_calcul!$N656)*(Price_Catalogue_Indexation!$O$14:$AS$219)),0)</f>
        <v>43567.79597</v>
      </c>
      <c r="R656" s="149">
        <v>0.0</v>
      </c>
      <c r="S656" s="149">
        <f>IFERROR(SUMPRODUCT((Price_Catalogue_Indexation!$O$5:$AS$5=Fichier_de_calcul!S$4)*(Price_Catalogue_Indexation!$O$6:$AS$6=Fichier_de_calcul!$L656)*(Price_Catalogue_Indexation!$O$7:$AS$7=Fichier_de_calcul!$M656)*(Price_Catalogue_Indexation!$A$14:$A$219=Fichier_de_calcul!$O656)*(Price_Catalogue_Indexation!$C$14:$C$219=Fichier_de_calcul!$N656)*(Price_Catalogue_Indexation!$O$14:$AS$219)),0)</f>
        <v>231043.7356</v>
      </c>
      <c r="T656" s="199"/>
      <c r="U656" s="149">
        <f>IF(E656="YES",'Autres_hypothèses'!$E$3,0)</f>
        <v>26225.58067</v>
      </c>
      <c r="V656" s="149">
        <f>IF(J656="YES",'Autres_hypothèses'!$E$4,0)</f>
        <v>75000</v>
      </c>
      <c r="W656" s="149"/>
      <c r="X656" s="151">
        <f>S656*Facture_pour_Orange!$K$142+Fichier_de_calcul!Q656*Facture_pour_Orange!$K$144+Fichier_de_calcul!U656*Facture_pour_Orange!$K$172</f>
        <v>-16269.11268</v>
      </c>
      <c r="Y656" s="152"/>
      <c r="Z656" s="151">
        <f t="shared" si="2"/>
        <v>359567.9995</v>
      </c>
      <c r="AA656" s="149">
        <f t="shared" si="3"/>
        <v>64722.23991</v>
      </c>
      <c r="AB656" s="149">
        <f t="shared" si="4"/>
        <v>424290.2394</v>
      </c>
      <c r="AC656" s="150"/>
      <c r="AD656" s="164" t="s">
        <v>542</v>
      </c>
      <c r="AE656" s="154"/>
      <c r="AF656" s="155">
        <v>44561.0</v>
      </c>
      <c r="AG656" s="155">
        <v>44554.0</v>
      </c>
      <c r="AH656" s="162">
        <f t="shared" si="32"/>
        <v>0.2333333333</v>
      </c>
      <c r="AI656" s="155">
        <v>44561.0</v>
      </c>
      <c r="AJ656" s="155">
        <v>44554.0</v>
      </c>
      <c r="AK656" s="149">
        <f t="shared" si="49"/>
        <v>0.2333333333</v>
      </c>
      <c r="AL656" s="192">
        <v>44554.0</v>
      </c>
      <c r="AM656" s="162">
        <f t="shared" si="50"/>
        <v>0.2333333333</v>
      </c>
      <c r="AN656" s="155">
        <v>44561.0</v>
      </c>
      <c r="AO656" s="158"/>
      <c r="AP656" s="158"/>
      <c r="AQ656" s="158"/>
      <c r="AR656" s="152"/>
      <c r="AS656" s="152"/>
      <c r="AT656" s="152"/>
      <c r="AU656" s="152"/>
      <c r="AV656" s="152"/>
      <c r="AW656" s="152"/>
      <c r="AX656" s="152"/>
      <c r="AY656" s="152"/>
      <c r="AZ656" s="152"/>
      <c r="BA656" s="152"/>
      <c r="BB656" s="152"/>
      <c r="BC656" s="152"/>
      <c r="BD656" s="152"/>
      <c r="BE656" s="152"/>
      <c r="BF656" s="152"/>
      <c r="BG656" s="152"/>
      <c r="BH656" s="152"/>
      <c r="BI656" s="152"/>
      <c r="BJ656" s="152"/>
      <c r="BK656" s="152"/>
    </row>
    <row r="657" ht="10.5" customHeight="1">
      <c r="A657" s="144">
        <v>653.0</v>
      </c>
      <c r="B657" s="144" t="s">
        <v>2028</v>
      </c>
      <c r="C657" s="144" t="s">
        <v>2029</v>
      </c>
      <c r="D657" s="159" t="s">
        <v>2030</v>
      </c>
      <c r="E657" s="161" t="s">
        <v>0</v>
      </c>
      <c r="F657" s="161"/>
      <c r="G657" s="161" t="s">
        <v>1742</v>
      </c>
      <c r="H657" s="161" t="s">
        <v>0</v>
      </c>
      <c r="I657" s="161" t="s">
        <v>138</v>
      </c>
      <c r="J657" s="161" t="s">
        <v>0</v>
      </c>
      <c r="K657" s="161" t="s">
        <v>111</v>
      </c>
      <c r="L657" s="161" t="s">
        <v>38</v>
      </c>
      <c r="M657" s="161" t="s">
        <v>42</v>
      </c>
      <c r="N657" s="161">
        <v>6000.0</v>
      </c>
      <c r="O657" s="149" t="s">
        <v>27</v>
      </c>
      <c r="P657" s="150"/>
      <c r="Q657" s="149">
        <f>IFERROR(SUMPRODUCT((Price_Catalogue_Indexation!$O$5:$AS$5=Fichier_de_calcul!Q$4)*(Price_Catalogue_Indexation!$O$6:$AS$6=Fichier_de_calcul!$L657)*(Price_Catalogue_Indexation!$O$7:$AS$7=Fichier_de_calcul!$M657)*(Price_Catalogue_Indexation!$A$14:$A$219=Fichier_de_calcul!$O657)*(Price_Catalogue_Indexation!$C$14:$C$219=Fichier_de_calcul!$N657)*(Price_Catalogue_Indexation!$O$14:$AS$219)),0)</f>
        <v>43567.79597</v>
      </c>
      <c r="R657" s="149">
        <v>0.0</v>
      </c>
      <c r="S657" s="149">
        <f>IFERROR(SUMPRODUCT((Price_Catalogue_Indexation!$O$5:$AS$5=Fichier_de_calcul!S$4)*(Price_Catalogue_Indexation!$O$6:$AS$6=Fichier_de_calcul!$L657)*(Price_Catalogue_Indexation!$O$7:$AS$7=Fichier_de_calcul!$M657)*(Price_Catalogue_Indexation!$A$14:$A$219=Fichier_de_calcul!$O657)*(Price_Catalogue_Indexation!$C$14:$C$219=Fichier_de_calcul!$N657)*(Price_Catalogue_Indexation!$O$14:$AS$219)),0)</f>
        <v>231043.7356</v>
      </c>
      <c r="T657" s="199"/>
      <c r="U657" s="149">
        <f>IF(E657="YES",'Autres_hypothèses'!$E$3,0)</f>
        <v>26225.58067</v>
      </c>
      <c r="V657" s="149">
        <f>IF(J657="YES",'Autres_hypothèses'!$E$4,0)</f>
        <v>75000</v>
      </c>
      <c r="W657" s="149"/>
      <c r="X657" s="151">
        <f>S657*Facture_pour_Orange!$K$142+Fichier_de_calcul!Q657*Facture_pour_Orange!$K$144+Fichier_de_calcul!U657*Facture_pour_Orange!$K$172</f>
        <v>-16269.11268</v>
      </c>
      <c r="Y657" s="152"/>
      <c r="Z657" s="151">
        <f t="shared" si="2"/>
        <v>359567.9995</v>
      </c>
      <c r="AA657" s="149">
        <f t="shared" si="3"/>
        <v>64722.23991</v>
      </c>
      <c r="AB657" s="149">
        <f t="shared" si="4"/>
        <v>424290.2394</v>
      </c>
      <c r="AC657" s="150"/>
      <c r="AD657" s="164" t="s">
        <v>542</v>
      </c>
      <c r="AE657" s="154"/>
      <c r="AF657" s="155">
        <v>44592.0</v>
      </c>
      <c r="AG657" s="155">
        <v>44568.0</v>
      </c>
      <c r="AH657" s="162">
        <f t="shared" si="32"/>
        <v>0.8</v>
      </c>
      <c r="AI657" s="155">
        <v>44592.0</v>
      </c>
      <c r="AJ657" s="155">
        <v>44568.0</v>
      </c>
      <c r="AK657" s="149">
        <f t="shared" si="49"/>
        <v>0.8</v>
      </c>
      <c r="AL657" s="155">
        <v>44621.0</v>
      </c>
      <c r="AM657" s="162">
        <f t="shared" si="50"/>
        <v>1</v>
      </c>
      <c r="AN657" s="155">
        <v>44651.0</v>
      </c>
      <c r="AO657" s="158"/>
      <c r="AP657" s="158"/>
      <c r="AQ657" s="158"/>
      <c r="AR657" s="152"/>
      <c r="AS657" s="152"/>
      <c r="AT657" s="152"/>
      <c r="AU657" s="152"/>
      <c r="AV657" s="152"/>
      <c r="AW657" s="152"/>
      <c r="AX657" s="152"/>
      <c r="AY657" s="152"/>
      <c r="AZ657" s="152"/>
      <c r="BA657" s="152"/>
      <c r="BB657" s="152"/>
      <c r="BC657" s="152"/>
      <c r="BD657" s="152"/>
      <c r="BE657" s="152"/>
      <c r="BF657" s="152"/>
      <c r="BG657" s="152"/>
      <c r="BH657" s="152"/>
      <c r="BI657" s="152"/>
      <c r="BJ657" s="152"/>
      <c r="BK657" s="152"/>
    </row>
    <row r="658" ht="10.5" customHeight="1">
      <c r="A658" s="144">
        <v>654.0</v>
      </c>
      <c r="B658" s="144" t="s">
        <v>2031</v>
      </c>
      <c r="C658" s="144" t="s">
        <v>2032</v>
      </c>
      <c r="D658" s="159" t="s">
        <v>2033</v>
      </c>
      <c r="E658" s="161" t="s">
        <v>0</v>
      </c>
      <c r="F658" s="161"/>
      <c r="G658" s="161" t="s">
        <v>1742</v>
      </c>
      <c r="H658" s="161" t="s">
        <v>0</v>
      </c>
      <c r="I658" s="161" t="s">
        <v>138</v>
      </c>
      <c r="J658" s="161" t="s">
        <v>0</v>
      </c>
      <c r="K658" s="161" t="s">
        <v>111</v>
      </c>
      <c r="L658" s="161" t="s">
        <v>38</v>
      </c>
      <c r="M658" s="161" t="s">
        <v>42</v>
      </c>
      <c r="N658" s="161">
        <v>6000.0</v>
      </c>
      <c r="O658" s="149" t="s">
        <v>27</v>
      </c>
      <c r="P658" s="150"/>
      <c r="Q658" s="149">
        <f>IFERROR(SUMPRODUCT((Price_Catalogue_Indexation!$O$5:$AS$5=Fichier_de_calcul!Q$4)*(Price_Catalogue_Indexation!$O$6:$AS$6=Fichier_de_calcul!$L658)*(Price_Catalogue_Indexation!$O$7:$AS$7=Fichier_de_calcul!$M658)*(Price_Catalogue_Indexation!$A$14:$A$219=Fichier_de_calcul!$O658)*(Price_Catalogue_Indexation!$C$14:$C$219=Fichier_de_calcul!$N658)*(Price_Catalogue_Indexation!$O$14:$AS$219)),0)</f>
        <v>43567.79597</v>
      </c>
      <c r="R658" s="149">
        <f>IFERROR(SUMPRODUCT((Price_Catalogue_Indexation!$O$5:$AS$5=Fichier_de_calcul!R$4)*(Price_Catalogue_Indexation!$O$6:$AS$6=Fichier_de_calcul!$L658)*(Price_Catalogue_Indexation!$O$7:$AS$7=Fichier_de_calcul!$M658)*(Price_Catalogue_Indexation!$A$14:$A$219=Fichier_de_calcul!$O658)*(Price_Catalogue_Indexation!$C$14:$C$219=Fichier_de_calcul!$N658)*(Price_Catalogue_Indexation!$O$14:$AS$219)),0)</f>
        <v>432736.9163</v>
      </c>
      <c r="S658" s="149">
        <f>IFERROR(SUMPRODUCT((Price_Catalogue_Indexation!$O$5:$AS$5=Fichier_de_calcul!S$4)*(Price_Catalogue_Indexation!$O$6:$AS$6=Fichier_de_calcul!$L658)*(Price_Catalogue_Indexation!$O$7:$AS$7=Fichier_de_calcul!$M658)*(Price_Catalogue_Indexation!$A$14:$A$219=Fichier_de_calcul!$O658)*(Price_Catalogue_Indexation!$C$14:$C$219=Fichier_de_calcul!$N658)*(Price_Catalogue_Indexation!$O$14:$AS$219)),0)</f>
        <v>231043.7356</v>
      </c>
      <c r="T658" s="199"/>
      <c r="U658" s="149">
        <f>IF(E658="YES",'Autres_hypothèses'!$E$3,0)</f>
        <v>26225.58067</v>
      </c>
      <c r="V658" s="149">
        <f>IF(J658="YES",'Autres_hypothèses'!$E$4,0)</f>
        <v>75000</v>
      </c>
      <c r="W658" s="149"/>
      <c r="X658" s="151">
        <f>S658*Facture_pour_Orange!$K$142+Fichier_de_calcul!Q658*Facture_pour_Orange!$K$144+Fichier_de_calcul!U658*Facture_pour_Orange!$K$172</f>
        <v>-16269.11268</v>
      </c>
      <c r="Y658" s="152"/>
      <c r="Z658" s="151">
        <f t="shared" si="2"/>
        <v>792304.9158</v>
      </c>
      <c r="AA658" s="149">
        <f t="shared" si="3"/>
        <v>142614.8848</v>
      </c>
      <c r="AB658" s="149">
        <f t="shared" si="4"/>
        <v>934919.8006</v>
      </c>
      <c r="AC658" s="150"/>
      <c r="AD658" s="149"/>
      <c r="AE658" s="154"/>
      <c r="AF658" s="155">
        <v>44592.0</v>
      </c>
      <c r="AG658" s="155">
        <v>44546.0</v>
      </c>
      <c r="AH658" s="162">
        <f t="shared" si="32"/>
        <v>1.533333333</v>
      </c>
      <c r="AI658" s="155">
        <v>44592.0</v>
      </c>
      <c r="AJ658" s="155">
        <v>44546.0</v>
      </c>
      <c r="AK658" s="149">
        <f t="shared" si="49"/>
        <v>1.533333333</v>
      </c>
      <c r="AL658" s="192">
        <v>44590.0</v>
      </c>
      <c r="AM658" s="162">
        <f t="shared" si="50"/>
        <v>0.06666666667</v>
      </c>
      <c r="AN658" s="155">
        <v>44592.0</v>
      </c>
      <c r="AO658" s="158"/>
      <c r="AP658" s="158"/>
      <c r="AQ658" s="158"/>
      <c r="AR658" s="152"/>
      <c r="AS658" s="152"/>
      <c r="AT658" s="152"/>
      <c r="AU658" s="152"/>
      <c r="AV658" s="152"/>
      <c r="AW658" s="152"/>
      <c r="AX658" s="152"/>
      <c r="AY658" s="152"/>
      <c r="AZ658" s="152"/>
      <c r="BA658" s="152"/>
      <c r="BB658" s="152"/>
      <c r="BC658" s="152"/>
      <c r="BD658" s="152"/>
      <c r="BE658" s="152"/>
      <c r="BF658" s="152"/>
      <c r="BG658" s="152"/>
      <c r="BH658" s="152"/>
      <c r="BI658" s="152"/>
      <c r="BJ658" s="152"/>
      <c r="BK658" s="152"/>
    </row>
    <row r="659" ht="10.5" customHeight="1">
      <c r="A659" s="144">
        <v>655.0</v>
      </c>
      <c r="B659" s="144" t="s">
        <v>2034</v>
      </c>
      <c r="C659" s="144" t="s">
        <v>2035</v>
      </c>
      <c r="D659" s="201" t="s">
        <v>2036</v>
      </c>
      <c r="E659" s="146" t="s">
        <v>0</v>
      </c>
      <c r="F659" s="147"/>
      <c r="G659" s="161" t="s">
        <v>1742</v>
      </c>
      <c r="H659" s="149" t="s">
        <v>0</v>
      </c>
      <c r="I659" s="149" t="s">
        <v>138</v>
      </c>
      <c r="J659" s="149" t="s">
        <v>0</v>
      </c>
      <c r="K659" s="149" t="s">
        <v>111</v>
      </c>
      <c r="L659" s="149" t="s">
        <v>38</v>
      </c>
      <c r="M659" s="149" t="s">
        <v>42</v>
      </c>
      <c r="N659" s="149">
        <v>2500.0</v>
      </c>
      <c r="O659" s="149" t="s">
        <v>27</v>
      </c>
      <c r="P659" s="150"/>
      <c r="Q659" s="149">
        <f>IFERROR(SUMPRODUCT((Price_Catalogue_Indexation!$O$5:$AS$5=Fichier_de_calcul!Q$4)*(Price_Catalogue_Indexation!$O$6:$AS$6=Fichier_de_calcul!$L659)*(Price_Catalogue_Indexation!$O$7:$AS$7=Fichier_de_calcul!$M659)*(Price_Catalogue_Indexation!$A$14:$A$219=Fichier_de_calcul!$O659)*(Price_Catalogue_Indexation!$C$14:$C$219=Fichier_de_calcul!$N659)*(Price_Catalogue_Indexation!$O$14:$AS$219)),0)</f>
        <v>42928.13608</v>
      </c>
      <c r="R659" s="149">
        <f>IFERROR(SUMPRODUCT((Price_Catalogue_Indexation!$O$5:$AS$5=Fichier_de_calcul!R$4)*(Price_Catalogue_Indexation!$O$6:$AS$6=Fichier_de_calcul!$L659)*(Price_Catalogue_Indexation!$O$7:$AS$7=Fichier_de_calcul!$M659)*(Price_Catalogue_Indexation!$A$14:$A$219=Fichier_de_calcul!$O659)*(Price_Catalogue_Indexation!$C$14:$C$219=Fichier_de_calcul!$N659)*(Price_Catalogue_Indexation!$O$14:$AS$219)),0)</f>
        <v>190894.3326</v>
      </c>
      <c r="S659" s="149">
        <f>IFERROR(SUMPRODUCT((Price_Catalogue_Indexation!$O$5:$AS$5=Fichier_de_calcul!S$4)*(Price_Catalogue_Indexation!$O$6:$AS$6=Fichier_de_calcul!$L659)*(Price_Catalogue_Indexation!$O$7:$AS$7=Fichier_de_calcul!$M659)*(Price_Catalogue_Indexation!$A$14:$A$219=Fichier_de_calcul!$O659)*(Price_Catalogue_Indexation!$C$14:$C$219=Fichier_de_calcul!$N659)*(Price_Catalogue_Indexation!$O$14:$AS$219)),0)</f>
        <v>173836.6191</v>
      </c>
      <c r="T659" s="150"/>
      <c r="U659" s="149">
        <f>IF(E659="YES",'Autres_hypothèses'!$E$3,0)</f>
        <v>26225.58067</v>
      </c>
      <c r="V659" s="149">
        <f>IF(J659="YES",'Autres_hypothèses'!$E$4,0)</f>
        <v>75000</v>
      </c>
      <c r="W659" s="149"/>
      <c r="X659" s="151">
        <f>S659*Facture_pour_Orange!$K$142+Fichier_de_calcul!Q659*Facture_pour_Orange!$K$144+Fichier_de_calcul!U659*Facture_pour_Orange!$K$172</f>
        <v>-15569.10954</v>
      </c>
      <c r="Y659" s="150"/>
      <c r="Z659" s="151">
        <f t="shared" si="2"/>
        <v>493315.5589</v>
      </c>
      <c r="AA659" s="149">
        <f t="shared" si="3"/>
        <v>88796.8006</v>
      </c>
      <c r="AB659" s="149">
        <f t="shared" si="4"/>
        <v>582112.3595</v>
      </c>
      <c r="AC659" s="150"/>
      <c r="AD659" s="202"/>
      <c r="AE659" s="154"/>
      <c r="AF659" s="155">
        <v>44592.0</v>
      </c>
      <c r="AG659" s="155">
        <v>44590.0</v>
      </c>
      <c r="AH659" s="162">
        <f t="shared" si="32"/>
        <v>0.06666666667</v>
      </c>
      <c r="AI659" s="195">
        <v>44620.0</v>
      </c>
      <c r="AJ659" s="195">
        <v>44603.0</v>
      </c>
      <c r="AK659" s="169">
        <f t="shared" si="49"/>
        <v>0.5666666667</v>
      </c>
      <c r="AL659" s="155">
        <v>44643.0</v>
      </c>
      <c r="AM659" s="162">
        <f t="shared" si="50"/>
        <v>1.266666667</v>
      </c>
      <c r="AN659" s="155">
        <v>44681.0</v>
      </c>
      <c r="AO659" s="158"/>
      <c r="AP659" s="158"/>
      <c r="AQ659" s="158"/>
      <c r="AR659" s="152"/>
      <c r="AS659" s="152"/>
      <c r="AT659" s="152"/>
      <c r="AU659" s="152"/>
      <c r="AV659" s="152"/>
      <c r="AW659" s="152"/>
      <c r="AX659" s="152"/>
      <c r="AY659" s="152"/>
      <c r="AZ659" s="152"/>
      <c r="BA659" s="152"/>
      <c r="BB659" s="152"/>
      <c r="BC659" s="152"/>
      <c r="BD659" s="152"/>
      <c r="BE659" s="152"/>
      <c r="BF659" s="152"/>
      <c r="BG659" s="152"/>
      <c r="BH659" s="152"/>
      <c r="BI659" s="152"/>
      <c r="BJ659" s="152"/>
      <c r="BK659" s="152"/>
    </row>
    <row r="660" ht="10.5" customHeight="1">
      <c r="A660" s="144">
        <v>656.0</v>
      </c>
      <c r="B660" s="144" t="s">
        <v>2037</v>
      </c>
      <c r="C660" s="144" t="s">
        <v>2038</v>
      </c>
      <c r="D660" s="201" t="s">
        <v>2039</v>
      </c>
      <c r="E660" s="146" t="s">
        <v>0</v>
      </c>
      <c r="F660" s="147"/>
      <c r="G660" s="161" t="s">
        <v>2021</v>
      </c>
      <c r="H660" s="149" t="s">
        <v>0</v>
      </c>
      <c r="I660" s="149" t="s">
        <v>138</v>
      </c>
      <c r="J660" s="149" t="s">
        <v>0</v>
      </c>
      <c r="K660" s="149" t="s">
        <v>111</v>
      </c>
      <c r="L660" s="149" t="s">
        <v>38</v>
      </c>
      <c r="M660" s="149" t="s">
        <v>42</v>
      </c>
      <c r="N660" s="149">
        <v>6000.0</v>
      </c>
      <c r="O660" s="149" t="s">
        <v>27</v>
      </c>
      <c r="P660" s="150"/>
      <c r="Q660" s="149">
        <f>IFERROR(SUMPRODUCT((Price_Catalogue_Indexation!$O$5:$AS$5=Fichier_de_calcul!Q$4)*(Price_Catalogue_Indexation!$O$6:$AS$6=Fichier_de_calcul!$L660)*(Price_Catalogue_Indexation!$O$7:$AS$7=Fichier_de_calcul!$M660)*(Price_Catalogue_Indexation!$A$14:$A$219=Fichier_de_calcul!$O660)*(Price_Catalogue_Indexation!$C$14:$C$219=Fichier_de_calcul!$N660)*(Price_Catalogue_Indexation!$O$14:$AS$219)),0)</f>
        <v>43567.79597</v>
      </c>
      <c r="R660" s="149">
        <f>IFERROR(SUMPRODUCT((Price_Catalogue_Indexation!$O$5:$AS$5=Fichier_de_calcul!R$4)*(Price_Catalogue_Indexation!$O$6:$AS$6=Fichier_de_calcul!$L660)*(Price_Catalogue_Indexation!$O$7:$AS$7=Fichier_de_calcul!$M660)*(Price_Catalogue_Indexation!$A$14:$A$219=Fichier_de_calcul!$O660)*(Price_Catalogue_Indexation!$C$14:$C$219=Fichier_de_calcul!$N660)*(Price_Catalogue_Indexation!$O$14:$AS$219)),0)</f>
        <v>432736.9163</v>
      </c>
      <c r="S660" s="149">
        <f>IFERROR(SUMPRODUCT((Price_Catalogue_Indexation!$O$5:$AS$5=Fichier_de_calcul!S$4)*(Price_Catalogue_Indexation!$O$6:$AS$6=Fichier_de_calcul!$L660)*(Price_Catalogue_Indexation!$O$7:$AS$7=Fichier_de_calcul!$M660)*(Price_Catalogue_Indexation!$A$14:$A$219=Fichier_de_calcul!$O660)*(Price_Catalogue_Indexation!$C$14:$C$219=Fichier_de_calcul!$N660)*(Price_Catalogue_Indexation!$O$14:$AS$219)),0)</f>
        <v>231043.7356</v>
      </c>
      <c r="T660" s="150"/>
      <c r="U660" s="149">
        <f>IF(E660="YES",'Autres_hypothèses'!$E$3,0)</f>
        <v>26225.58067</v>
      </c>
      <c r="V660" s="149">
        <f>IF(J660="YES",'Autres_hypothèses'!$E$4,0)</f>
        <v>75000</v>
      </c>
      <c r="W660" s="149"/>
      <c r="X660" s="151">
        <f>S660*Facture_pour_Orange!$K$142+Fichier_de_calcul!Q660*Facture_pour_Orange!$K$144+Fichier_de_calcul!U660*Facture_pour_Orange!$K$172</f>
        <v>-16269.11268</v>
      </c>
      <c r="Y660" s="150"/>
      <c r="Z660" s="151">
        <f t="shared" si="2"/>
        <v>792304.9158</v>
      </c>
      <c r="AA660" s="149">
        <f t="shared" si="3"/>
        <v>142614.8848</v>
      </c>
      <c r="AB660" s="149">
        <f t="shared" si="4"/>
        <v>934919.8006</v>
      </c>
      <c r="AC660" s="150"/>
      <c r="AD660" s="202"/>
      <c r="AE660" s="154"/>
      <c r="AF660" s="180">
        <v>44592.0</v>
      </c>
      <c r="AG660" s="180">
        <v>44590.0</v>
      </c>
      <c r="AH660" s="203">
        <f t="shared" si="32"/>
        <v>0.06666666667</v>
      </c>
      <c r="AI660" s="198">
        <v>44681.0</v>
      </c>
      <c r="AJ660" s="198">
        <v>44658.0</v>
      </c>
      <c r="AK660" s="203">
        <f t="shared" si="49"/>
        <v>0.7666666667</v>
      </c>
      <c r="AL660" s="155">
        <v>44673.0</v>
      </c>
      <c r="AM660" s="203">
        <f t="shared" si="50"/>
        <v>0.2666666667</v>
      </c>
      <c r="AN660" s="155">
        <v>44681.0</v>
      </c>
      <c r="AO660" s="158"/>
      <c r="AP660" s="158"/>
      <c r="AQ660" s="158"/>
      <c r="AR660" s="152"/>
      <c r="AS660" s="152"/>
      <c r="AT660" s="152"/>
      <c r="AU660" s="152"/>
      <c r="AV660" s="152"/>
      <c r="AW660" s="152"/>
      <c r="AX660" s="152"/>
      <c r="AY660" s="152"/>
      <c r="AZ660" s="152"/>
      <c r="BA660" s="152"/>
      <c r="BB660" s="152"/>
      <c r="BC660" s="152"/>
      <c r="BD660" s="152"/>
      <c r="BE660" s="152"/>
      <c r="BF660" s="152"/>
      <c r="BG660" s="152"/>
      <c r="BH660" s="152"/>
      <c r="BI660" s="152"/>
      <c r="BJ660" s="152"/>
      <c r="BK660" s="152"/>
    </row>
    <row r="661" ht="10.5" customHeight="1">
      <c r="A661" s="144">
        <v>657.0</v>
      </c>
      <c r="B661" s="144" t="s">
        <v>2040</v>
      </c>
      <c r="C661" s="144" t="s">
        <v>2041</v>
      </c>
      <c r="D661" s="201" t="s">
        <v>2042</v>
      </c>
      <c r="E661" s="146" t="s">
        <v>0</v>
      </c>
      <c r="F661" s="147"/>
      <c r="G661" s="161" t="s">
        <v>1742</v>
      </c>
      <c r="H661" s="149" t="s">
        <v>0</v>
      </c>
      <c r="I661" s="149" t="s">
        <v>138</v>
      </c>
      <c r="J661" s="149" t="s">
        <v>0</v>
      </c>
      <c r="K661" s="149" t="s">
        <v>111</v>
      </c>
      <c r="L661" s="149" t="s">
        <v>38</v>
      </c>
      <c r="M661" s="149" t="s">
        <v>42</v>
      </c>
      <c r="N661" s="149">
        <v>6000.0</v>
      </c>
      <c r="O661" s="149" t="s">
        <v>30</v>
      </c>
      <c r="P661" s="150"/>
      <c r="Q661" s="149">
        <f>IFERROR(SUMPRODUCT((Price_Catalogue_Indexation!$O$5:$AS$5=Fichier_de_calcul!Q$4)*(Price_Catalogue_Indexation!$O$6:$AS$6=Fichier_de_calcul!$L661)*(Price_Catalogue_Indexation!$O$7:$AS$7=Fichier_de_calcul!$M661)*(Price_Catalogue_Indexation!$A$14:$A$219=Fichier_de_calcul!$O661)*(Price_Catalogue_Indexation!$C$14:$C$219=Fichier_de_calcul!$N661)*(Price_Catalogue_Indexation!$O$14:$AS$219)),0)</f>
        <v>44346.05464</v>
      </c>
      <c r="R661" s="149">
        <f>IFERROR(SUMPRODUCT((Price_Catalogue_Indexation!$O$5:$AS$5=Fichier_de_calcul!R$4)*(Price_Catalogue_Indexation!$O$6:$AS$6=Fichier_de_calcul!$L661)*(Price_Catalogue_Indexation!$O$7:$AS$7=Fichier_de_calcul!$M661)*(Price_Catalogue_Indexation!$A$14:$A$219=Fichier_de_calcul!$O661)*(Price_Catalogue_Indexation!$C$14:$C$219=Fichier_de_calcul!$N661)*(Price_Catalogue_Indexation!$O$14:$AS$219)),0)</f>
        <v>433184.2689</v>
      </c>
      <c r="S661" s="149">
        <f>IFERROR(SUMPRODUCT((Price_Catalogue_Indexation!$O$5:$AS$5=Fichier_de_calcul!S$4)*(Price_Catalogue_Indexation!$O$6:$AS$6=Fichier_de_calcul!$L661)*(Price_Catalogue_Indexation!$O$7:$AS$7=Fichier_de_calcul!$M661)*(Price_Catalogue_Indexation!$A$14:$A$219=Fichier_de_calcul!$O661)*(Price_Catalogue_Indexation!$C$14:$C$219=Fichier_de_calcul!$N661)*(Price_Catalogue_Indexation!$O$14:$AS$219)),0)</f>
        <v>301393.4857</v>
      </c>
      <c r="T661" s="150"/>
      <c r="U661" s="149">
        <f>IF(E661="YES",'Autres_hypothèses'!$E$3,0)</f>
        <v>26225.58067</v>
      </c>
      <c r="V661" s="149">
        <f>IF(J661="YES",'Autres_hypothèses'!$E$4,0)</f>
        <v>75000</v>
      </c>
      <c r="W661" s="149"/>
      <c r="X661" s="151">
        <f>S661*Facture_pour_Orange!$K$142+Fichier_de_calcul!Q661*Facture_pour_Orange!$K$144+Fichier_de_calcul!U661*Facture_pour_Orange!$K$172</f>
        <v>-17128.26192</v>
      </c>
      <c r="Y661" s="150"/>
      <c r="Z661" s="151">
        <f t="shared" si="2"/>
        <v>863021.128</v>
      </c>
      <c r="AA661" s="149">
        <f t="shared" si="3"/>
        <v>155343.803</v>
      </c>
      <c r="AB661" s="149">
        <f t="shared" si="4"/>
        <v>1018364.931</v>
      </c>
      <c r="AC661" s="150"/>
      <c r="AD661" s="164"/>
      <c r="AE661" s="154"/>
      <c r="AF661" s="155">
        <v>44592.0</v>
      </c>
      <c r="AG661" s="155">
        <v>44590.0</v>
      </c>
      <c r="AH661" s="162">
        <f t="shared" si="32"/>
        <v>0.06666666667</v>
      </c>
      <c r="AI661" s="195">
        <v>44620.0</v>
      </c>
      <c r="AJ661" s="195">
        <v>44607.0</v>
      </c>
      <c r="AK661" s="169">
        <f t="shared" si="49"/>
        <v>0.4333333333</v>
      </c>
      <c r="AL661" s="155">
        <v>44643.0</v>
      </c>
      <c r="AM661" s="162">
        <f t="shared" si="50"/>
        <v>1.266666667</v>
      </c>
      <c r="AN661" s="155">
        <v>44681.0</v>
      </c>
      <c r="AO661" s="158"/>
      <c r="AP661" s="158"/>
      <c r="AQ661" s="158"/>
      <c r="AR661" s="152"/>
      <c r="AS661" s="152"/>
      <c r="AT661" s="152"/>
      <c r="AU661" s="152"/>
      <c r="AV661" s="152"/>
      <c r="AW661" s="152"/>
      <c r="AX661" s="152"/>
      <c r="AY661" s="152"/>
      <c r="AZ661" s="152"/>
      <c r="BA661" s="152"/>
      <c r="BB661" s="152"/>
      <c r="BC661" s="152"/>
      <c r="BD661" s="152"/>
      <c r="BE661" s="152"/>
      <c r="BF661" s="152"/>
      <c r="BG661" s="152"/>
      <c r="BH661" s="152"/>
      <c r="BI661" s="152"/>
      <c r="BJ661" s="152"/>
      <c r="BK661" s="152"/>
    </row>
    <row r="662" ht="10.5" customHeight="1">
      <c r="A662" s="144">
        <v>658.0</v>
      </c>
      <c r="B662" s="144" t="s">
        <v>2043</v>
      </c>
      <c r="C662" s="144" t="s">
        <v>2044</v>
      </c>
      <c r="D662" s="201" t="s">
        <v>2045</v>
      </c>
      <c r="E662" s="146" t="s">
        <v>0</v>
      </c>
      <c r="F662" s="147"/>
      <c r="G662" s="161" t="s">
        <v>2021</v>
      </c>
      <c r="H662" s="149" t="s">
        <v>0</v>
      </c>
      <c r="I662" s="149" t="s">
        <v>138</v>
      </c>
      <c r="J662" s="149" t="s">
        <v>0</v>
      </c>
      <c r="K662" s="149" t="s">
        <v>111</v>
      </c>
      <c r="L662" s="149" t="s">
        <v>38</v>
      </c>
      <c r="M662" s="149" t="s">
        <v>42</v>
      </c>
      <c r="N662" s="149">
        <v>6000.0</v>
      </c>
      <c r="O662" s="149" t="s">
        <v>27</v>
      </c>
      <c r="P662" s="150"/>
      <c r="Q662" s="149">
        <f>IFERROR(SUMPRODUCT((Price_Catalogue_Indexation!$O$5:$AS$5=Fichier_de_calcul!Q$4)*(Price_Catalogue_Indexation!$O$6:$AS$6=Fichier_de_calcul!$L662)*(Price_Catalogue_Indexation!$O$7:$AS$7=Fichier_de_calcul!$M662)*(Price_Catalogue_Indexation!$A$14:$A$219=Fichier_de_calcul!$O662)*(Price_Catalogue_Indexation!$C$14:$C$219=Fichier_de_calcul!$N662)*(Price_Catalogue_Indexation!$O$14:$AS$219)),0)</f>
        <v>43567.79597</v>
      </c>
      <c r="R662" s="149">
        <f>IFERROR(SUMPRODUCT((Price_Catalogue_Indexation!$O$5:$AS$5=Fichier_de_calcul!R$4)*(Price_Catalogue_Indexation!$O$6:$AS$6=Fichier_de_calcul!$L662)*(Price_Catalogue_Indexation!$O$7:$AS$7=Fichier_de_calcul!$M662)*(Price_Catalogue_Indexation!$A$14:$A$219=Fichier_de_calcul!$O662)*(Price_Catalogue_Indexation!$C$14:$C$219=Fichier_de_calcul!$N662)*(Price_Catalogue_Indexation!$O$14:$AS$219)),0)</f>
        <v>432736.9163</v>
      </c>
      <c r="S662" s="149">
        <f>IFERROR(SUMPRODUCT((Price_Catalogue_Indexation!$O$5:$AS$5=Fichier_de_calcul!S$4)*(Price_Catalogue_Indexation!$O$6:$AS$6=Fichier_de_calcul!$L662)*(Price_Catalogue_Indexation!$O$7:$AS$7=Fichier_de_calcul!$M662)*(Price_Catalogue_Indexation!$A$14:$A$219=Fichier_de_calcul!$O662)*(Price_Catalogue_Indexation!$C$14:$C$219=Fichier_de_calcul!$N662)*(Price_Catalogue_Indexation!$O$14:$AS$219)),0)</f>
        <v>231043.7356</v>
      </c>
      <c r="T662" s="150"/>
      <c r="U662" s="149">
        <f>IF(E662="YES",'Autres_hypothèses'!$E$3,0)</f>
        <v>26225.58067</v>
      </c>
      <c r="V662" s="149">
        <f>IF(J662="YES",'Autres_hypothèses'!$E$4,0)</f>
        <v>75000</v>
      </c>
      <c r="W662" s="149"/>
      <c r="X662" s="151">
        <f>S662*Facture_pour_Orange!$K$142+Fichier_de_calcul!Q662*Facture_pour_Orange!$K$144+Fichier_de_calcul!U662*Facture_pour_Orange!$K$172</f>
        <v>-16269.11268</v>
      </c>
      <c r="Y662" s="150"/>
      <c r="Z662" s="151">
        <f t="shared" si="2"/>
        <v>792304.9158</v>
      </c>
      <c r="AA662" s="149">
        <f t="shared" si="3"/>
        <v>142614.8848</v>
      </c>
      <c r="AB662" s="149">
        <f t="shared" si="4"/>
        <v>934919.8006</v>
      </c>
      <c r="AC662" s="150"/>
      <c r="AD662" s="202"/>
      <c r="AE662" s="154"/>
      <c r="AF662" s="180">
        <v>44592.0</v>
      </c>
      <c r="AG662" s="180">
        <v>44590.0</v>
      </c>
      <c r="AH662" s="203">
        <f t="shared" si="32"/>
        <v>0.06666666667</v>
      </c>
      <c r="AI662" s="180">
        <v>44712.0</v>
      </c>
      <c r="AJ662" s="180">
        <v>44697.0</v>
      </c>
      <c r="AK662" s="169">
        <f t="shared" si="49"/>
        <v>0.5</v>
      </c>
      <c r="AL662" s="180">
        <v>44740.0</v>
      </c>
      <c r="AM662" s="162">
        <f t="shared" si="50"/>
        <v>0.06666666667</v>
      </c>
      <c r="AN662" s="158">
        <v>44742.0</v>
      </c>
      <c r="AO662" s="158"/>
      <c r="AP662" s="158"/>
      <c r="AQ662" s="158"/>
      <c r="AR662" s="152"/>
      <c r="AS662" s="152"/>
      <c r="AT662" s="152"/>
      <c r="AU662" s="152"/>
      <c r="AV662" s="152"/>
      <c r="AW662" s="152"/>
      <c r="AX662" s="152"/>
      <c r="AY662" s="152"/>
      <c r="AZ662" s="152"/>
      <c r="BA662" s="152"/>
      <c r="BB662" s="152"/>
      <c r="BC662" s="152"/>
      <c r="BD662" s="152"/>
      <c r="BE662" s="152"/>
      <c r="BF662" s="152"/>
      <c r="BG662" s="152"/>
      <c r="BH662" s="152"/>
      <c r="BI662" s="152"/>
      <c r="BJ662" s="152"/>
      <c r="BK662" s="152"/>
    </row>
    <row r="663" ht="10.5" customHeight="1">
      <c r="A663" s="144">
        <v>659.0</v>
      </c>
      <c r="B663" s="144" t="s">
        <v>2046</v>
      </c>
      <c r="C663" s="144" t="s">
        <v>2047</v>
      </c>
      <c r="D663" s="201" t="s">
        <v>2048</v>
      </c>
      <c r="E663" s="146" t="s">
        <v>0</v>
      </c>
      <c r="F663" s="147"/>
      <c r="G663" s="161" t="s">
        <v>2021</v>
      </c>
      <c r="H663" s="149" t="s">
        <v>0</v>
      </c>
      <c r="I663" s="149" t="s">
        <v>138</v>
      </c>
      <c r="J663" s="149" t="s">
        <v>0</v>
      </c>
      <c r="K663" s="149" t="s">
        <v>111</v>
      </c>
      <c r="L663" s="149" t="s">
        <v>38</v>
      </c>
      <c r="M663" s="149" t="s">
        <v>42</v>
      </c>
      <c r="N663" s="149">
        <v>6000.0</v>
      </c>
      <c r="O663" s="149" t="s">
        <v>27</v>
      </c>
      <c r="P663" s="150"/>
      <c r="Q663" s="149">
        <f>IFERROR(SUMPRODUCT((Price_Catalogue_Indexation!$O$5:$AS$5=Fichier_de_calcul!Q$4)*(Price_Catalogue_Indexation!$O$6:$AS$6=Fichier_de_calcul!$L663)*(Price_Catalogue_Indexation!$O$7:$AS$7=Fichier_de_calcul!$M663)*(Price_Catalogue_Indexation!$A$14:$A$219=Fichier_de_calcul!$O663)*(Price_Catalogue_Indexation!$C$14:$C$219=Fichier_de_calcul!$N663)*(Price_Catalogue_Indexation!$O$14:$AS$219)),0)</f>
        <v>43567.79597</v>
      </c>
      <c r="R663" s="149">
        <f>IFERROR(SUMPRODUCT((Price_Catalogue_Indexation!$O$5:$AS$5=Fichier_de_calcul!R$4)*(Price_Catalogue_Indexation!$O$6:$AS$6=Fichier_de_calcul!$L663)*(Price_Catalogue_Indexation!$O$7:$AS$7=Fichier_de_calcul!$M663)*(Price_Catalogue_Indexation!$A$14:$A$219=Fichier_de_calcul!$O663)*(Price_Catalogue_Indexation!$C$14:$C$219=Fichier_de_calcul!$N663)*(Price_Catalogue_Indexation!$O$14:$AS$219)),0)</f>
        <v>432736.9163</v>
      </c>
      <c r="S663" s="149">
        <f>IFERROR(SUMPRODUCT((Price_Catalogue_Indexation!$O$5:$AS$5=Fichier_de_calcul!S$4)*(Price_Catalogue_Indexation!$O$6:$AS$6=Fichier_de_calcul!$L663)*(Price_Catalogue_Indexation!$O$7:$AS$7=Fichier_de_calcul!$M663)*(Price_Catalogue_Indexation!$A$14:$A$219=Fichier_de_calcul!$O663)*(Price_Catalogue_Indexation!$C$14:$C$219=Fichier_de_calcul!$N663)*(Price_Catalogue_Indexation!$O$14:$AS$219)),0)</f>
        <v>231043.7356</v>
      </c>
      <c r="T663" s="150"/>
      <c r="U663" s="149">
        <f>IF(E663="YES",'Autres_hypothèses'!$E$3,0)</f>
        <v>26225.58067</v>
      </c>
      <c r="V663" s="149">
        <f>IF(J663="YES",'Autres_hypothèses'!$E$4,0)</f>
        <v>75000</v>
      </c>
      <c r="W663" s="149"/>
      <c r="X663" s="151">
        <f>S663*Facture_pour_Orange!$K$142+Fichier_de_calcul!Q663*Facture_pour_Orange!$K$144+Fichier_de_calcul!U663*Facture_pour_Orange!$K$172</f>
        <v>-16269.11268</v>
      </c>
      <c r="Y663" s="150"/>
      <c r="Z663" s="151">
        <f t="shared" si="2"/>
        <v>792304.9158</v>
      </c>
      <c r="AA663" s="149">
        <f t="shared" si="3"/>
        <v>142614.8848</v>
      </c>
      <c r="AB663" s="149">
        <f t="shared" si="4"/>
        <v>934919.8006</v>
      </c>
      <c r="AC663" s="150"/>
      <c r="AD663" s="202"/>
      <c r="AE663" s="154"/>
      <c r="AF663" s="155">
        <v>44592.0</v>
      </c>
      <c r="AG663" s="155">
        <v>44590.0</v>
      </c>
      <c r="AH663" s="162">
        <f t="shared" si="32"/>
        <v>0.06666666667</v>
      </c>
      <c r="AI663" s="155">
        <v>44712.0</v>
      </c>
      <c r="AJ663" s="155">
        <v>44698.0</v>
      </c>
      <c r="AK663" s="169">
        <f t="shared" si="49"/>
        <v>0.4666666667</v>
      </c>
      <c r="AL663" s="155">
        <v>44740.0</v>
      </c>
      <c r="AM663" s="162">
        <f t="shared" si="50"/>
        <v>0.06666666667</v>
      </c>
      <c r="AN663" s="158">
        <v>44742.0</v>
      </c>
      <c r="AO663" s="158"/>
      <c r="AP663" s="158"/>
      <c r="AQ663" s="158"/>
      <c r="AR663" s="152"/>
      <c r="AS663" s="152"/>
      <c r="AT663" s="152"/>
      <c r="AU663" s="152"/>
      <c r="AV663" s="152"/>
      <c r="AW663" s="152"/>
      <c r="AX663" s="152"/>
      <c r="AY663" s="152"/>
      <c r="AZ663" s="152"/>
      <c r="BA663" s="152"/>
      <c r="BB663" s="152"/>
      <c r="BC663" s="152"/>
      <c r="BD663" s="152"/>
      <c r="BE663" s="152"/>
      <c r="BF663" s="152"/>
      <c r="BG663" s="152"/>
      <c r="BH663" s="152"/>
      <c r="BI663" s="152"/>
      <c r="BJ663" s="152"/>
      <c r="BK663" s="152"/>
    </row>
    <row r="664" ht="10.5" customHeight="1">
      <c r="A664" s="144">
        <v>660.0</v>
      </c>
      <c r="B664" s="144" t="s">
        <v>2049</v>
      </c>
      <c r="C664" s="144" t="s">
        <v>2050</v>
      </c>
      <c r="D664" s="204" t="s">
        <v>2051</v>
      </c>
      <c r="E664" s="146" t="s">
        <v>0</v>
      </c>
      <c r="F664" s="147"/>
      <c r="G664" s="161" t="s">
        <v>1742</v>
      </c>
      <c r="H664" s="149" t="s">
        <v>0</v>
      </c>
      <c r="I664" s="149" t="s">
        <v>138</v>
      </c>
      <c r="J664" s="149" t="s">
        <v>0</v>
      </c>
      <c r="K664" s="149" t="s">
        <v>111</v>
      </c>
      <c r="L664" s="149" t="s">
        <v>38</v>
      </c>
      <c r="M664" s="149" t="s">
        <v>42</v>
      </c>
      <c r="N664" s="149">
        <v>6000.0</v>
      </c>
      <c r="O664" s="149" t="s">
        <v>30</v>
      </c>
      <c r="P664" s="150"/>
      <c r="Q664" s="149">
        <f>IFERROR(SUMPRODUCT((Price_Catalogue_Indexation!$O$5:$AS$5=Fichier_de_calcul!Q$4)*(Price_Catalogue_Indexation!$O$6:$AS$6=Fichier_de_calcul!$L664)*(Price_Catalogue_Indexation!$O$7:$AS$7=Fichier_de_calcul!$M664)*(Price_Catalogue_Indexation!$A$14:$A$219=Fichier_de_calcul!$O664)*(Price_Catalogue_Indexation!$C$14:$C$219=Fichier_de_calcul!$N664)*(Price_Catalogue_Indexation!$O$14:$AS$219)),0)</f>
        <v>44346.05464</v>
      </c>
      <c r="R664" s="149">
        <f>IFERROR(SUMPRODUCT((Price_Catalogue_Indexation!$O$5:$AS$5=Fichier_de_calcul!R$4)*(Price_Catalogue_Indexation!$O$6:$AS$6=Fichier_de_calcul!$L664)*(Price_Catalogue_Indexation!$O$7:$AS$7=Fichier_de_calcul!$M664)*(Price_Catalogue_Indexation!$A$14:$A$219=Fichier_de_calcul!$O664)*(Price_Catalogue_Indexation!$C$14:$C$219=Fichier_de_calcul!$N664)*(Price_Catalogue_Indexation!$O$14:$AS$219)),0)</f>
        <v>433184.2689</v>
      </c>
      <c r="S664" s="149">
        <f>IFERROR(SUMPRODUCT((Price_Catalogue_Indexation!$O$5:$AS$5=Fichier_de_calcul!S$4)*(Price_Catalogue_Indexation!$O$6:$AS$6=Fichier_de_calcul!$L664)*(Price_Catalogue_Indexation!$O$7:$AS$7=Fichier_de_calcul!$M664)*(Price_Catalogue_Indexation!$A$14:$A$219=Fichier_de_calcul!$O664)*(Price_Catalogue_Indexation!$C$14:$C$219=Fichier_de_calcul!$N664)*(Price_Catalogue_Indexation!$O$14:$AS$219)),0)</f>
        <v>301393.4857</v>
      </c>
      <c r="T664" s="150"/>
      <c r="U664" s="149">
        <f>IF(E664="YES",'Autres_hypothèses'!$E$3,0)</f>
        <v>26225.58067</v>
      </c>
      <c r="V664" s="149">
        <f>IF(J664="YES",'Autres_hypothèses'!$E$4,0)</f>
        <v>75000</v>
      </c>
      <c r="W664" s="149"/>
      <c r="X664" s="151">
        <f>S664*Facture_pour_Orange!$K$142+Fichier_de_calcul!Q664*Facture_pour_Orange!$K$144+Fichier_de_calcul!U664*Facture_pour_Orange!$K$172</f>
        <v>-17128.26192</v>
      </c>
      <c r="Y664" s="150"/>
      <c r="Z664" s="151">
        <f t="shared" si="2"/>
        <v>863021.128</v>
      </c>
      <c r="AA664" s="149">
        <f t="shared" si="3"/>
        <v>155343.803</v>
      </c>
      <c r="AB664" s="149">
        <f t="shared" si="4"/>
        <v>1018364.931</v>
      </c>
      <c r="AC664" s="150"/>
      <c r="AD664" s="202"/>
      <c r="AE664" s="154"/>
      <c r="AF664" s="155">
        <v>44592.0</v>
      </c>
      <c r="AG664" s="155">
        <v>44590.0</v>
      </c>
      <c r="AH664" s="162">
        <f t="shared" si="32"/>
        <v>0.06666666667</v>
      </c>
      <c r="AI664" s="195">
        <v>44620.0</v>
      </c>
      <c r="AJ664" s="195">
        <v>44607.0</v>
      </c>
      <c r="AK664" s="169">
        <f t="shared" si="49"/>
        <v>0.4333333333</v>
      </c>
      <c r="AL664" s="155">
        <v>44643.0</v>
      </c>
      <c r="AM664" s="162">
        <f t="shared" si="50"/>
        <v>1.266666667</v>
      </c>
      <c r="AN664" s="155">
        <v>44681.0</v>
      </c>
      <c r="AO664" s="158"/>
      <c r="AP664" s="158"/>
      <c r="AQ664" s="158"/>
      <c r="AR664" s="152"/>
      <c r="AS664" s="152"/>
      <c r="AT664" s="152"/>
      <c r="AU664" s="152"/>
      <c r="AV664" s="152"/>
      <c r="AW664" s="152"/>
      <c r="AX664" s="152"/>
      <c r="AY664" s="152"/>
      <c r="AZ664" s="152"/>
      <c r="BA664" s="152"/>
      <c r="BB664" s="152"/>
      <c r="BC664" s="152"/>
      <c r="BD664" s="152"/>
      <c r="BE664" s="152"/>
      <c r="BF664" s="152"/>
      <c r="BG664" s="152"/>
      <c r="BH664" s="152"/>
      <c r="BI664" s="152"/>
      <c r="BJ664" s="152"/>
      <c r="BK664" s="152"/>
    </row>
    <row r="665" ht="10.5" customHeight="1">
      <c r="A665" s="144">
        <v>661.0</v>
      </c>
      <c r="B665" s="144" t="s">
        <v>2052</v>
      </c>
      <c r="C665" s="144" t="s">
        <v>2053</v>
      </c>
      <c r="D665" s="201" t="s">
        <v>2054</v>
      </c>
      <c r="E665" s="146" t="s">
        <v>0</v>
      </c>
      <c r="F665" s="147"/>
      <c r="G665" s="161" t="s">
        <v>1742</v>
      </c>
      <c r="H665" s="149" t="s">
        <v>0</v>
      </c>
      <c r="I665" s="149" t="s">
        <v>138</v>
      </c>
      <c r="J665" s="149" t="s">
        <v>0</v>
      </c>
      <c r="K665" s="149" t="s">
        <v>111</v>
      </c>
      <c r="L665" s="149" t="s">
        <v>38</v>
      </c>
      <c r="M665" s="149" t="s">
        <v>42</v>
      </c>
      <c r="N665" s="149">
        <v>6000.0</v>
      </c>
      <c r="O665" s="149" t="s">
        <v>30</v>
      </c>
      <c r="P665" s="150"/>
      <c r="Q665" s="149">
        <f>IFERROR(SUMPRODUCT((Price_Catalogue_Indexation!$O$5:$AS$5=Fichier_de_calcul!Q$4)*(Price_Catalogue_Indexation!$O$6:$AS$6=Fichier_de_calcul!$L665)*(Price_Catalogue_Indexation!$O$7:$AS$7=Fichier_de_calcul!$M665)*(Price_Catalogue_Indexation!$A$14:$A$219=Fichier_de_calcul!$O665)*(Price_Catalogue_Indexation!$C$14:$C$219=Fichier_de_calcul!$N665)*(Price_Catalogue_Indexation!$O$14:$AS$219)),0)</f>
        <v>44346.05464</v>
      </c>
      <c r="R665" s="149">
        <f>IFERROR(SUMPRODUCT((Price_Catalogue_Indexation!$O$5:$AS$5=Fichier_de_calcul!R$4)*(Price_Catalogue_Indexation!$O$6:$AS$6=Fichier_de_calcul!$L665)*(Price_Catalogue_Indexation!$O$7:$AS$7=Fichier_de_calcul!$M665)*(Price_Catalogue_Indexation!$A$14:$A$219=Fichier_de_calcul!$O665)*(Price_Catalogue_Indexation!$C$14:$C$219=Fichier_de_calcul!$N665)*(Price_Catalogue_Indexation!$O$14:$AS$219)),0)</f>
        <v>433184.2689</v>
      </c>
      <c r="S665" s="149">
        <f>IFERROR(SUMPRODUCT((Price_Catalogue_Indexation!$O$5:$AS$5=Fichier_de_calcul!S$4)*(Price_Catalogue_Indexation!$O$6:$AS$6=Fichier_de_calcul!$L665)*(Price_Catalogue_Indexation!$O$7:$AS$7=Fichier_de_calcul!$M665)*(Price_Catalogue_Indexation!$A$14:$A$219=Fichier_de_calcul!$O665)*(Price_Catalogue_Indexation!$C$14:$C$219=Fichier_de_calcul!$N665)*(Price_Catalogue_Indexation!$O$14:$AS$219)),0)</f>
        <v>301393.4857</v>
      </c>
      <c r="T665" s="150"/>
      <c r="U665" s="149">
        <f>IF(E665="YES",'Autres_hypothèses'!$E$3,0)</f>
        <v>26225.58067</v>
      </c>
      <c r="V665" s="149">
        <f>IF(J665="YES",'Autres_hypothèses'!$E$4,0)</f>
        <v>75000</v>
      </c>
      <c r="W665" s="149"/>
      <c r="X665" s="151">
        <f>S665*Facture_pour_Orange!$K$142+Fichier_de_calcul!Q665*Facture_pour_Orange!$K$144+Fichier_de_calcul!U665*Facture_pour_Orange!$K$172</f>
        <v>-17128.26192</v>
      </c>
      <c r="Y665" s="150"/>
      <c r="Z665" s="151">
        <f t="shared" si="2"/>
        <v>863021.128</v>
      </c>
      <c r="AA665" s="149">
        <f t="shared" si="3"/>
        <v>155343.803</v>
      </c>
      <c r="AB665" s="149">
        <f t="shared" si="4"/>
        <v>1018364.931</v>
      </c>
      <c r="AC665" s="150"/>
      <c r="AD665" s="202"/>
      <c r="AE665" s="154"/>
      <c r="AF665" s="155">
        <v>44592.0</v>
      </c>
      <c r="AG665" s="155">
        <v>44590.0</v>
      </c>
      <c r="AH665" s="162">
        <f t="shared" si="32"/>
        <v>0.06666666667</v>
      </c>
      <c r="AI665" s="195">
        <v>44620.0</v>
      </c>
      <c r="AJ665" s="195">
        <v>44607.0</v>
      </c>
      <c r="AK665" s="169">
        <f t="shared" si="49"/>
        <v>0.4333333333</v>
      </c>
      <c r="AL665" s="180">
        <v>44708.0</v>
      </c>
      <c r="AM665" s="162">
        <f t="shared" si="50"/>
        <v>0.1333333333</v>
      </c>
      <c r="AN665" s="155">
        <v>44712.0</v>
      </c>
      <c r="AO665" s="158"/>
      <c r="AP665" s="158"/>
      <c r="AQ665" s="158"/>
      <c r="AR665" s="152"/>
      <c r="AS665" s="152"/>
      <c r="AT665" s="152"/>
      <c r="AU665" s="152"/>
      <c r="AV665" s="152"/>
      <c r="AW665" s="152"/>
      <c r="AX665" s="152"/>
      <c r="AY665" s="152"/>
      <c r="AZ665" s="152"/>
      <c r="BA665" s="152"/>
      <c r="BB665" s="152"/>
      <c r="BC665" s="152"/>
      <c r="BD665" s="152"/>
      <c r="BE665" s="152"/>
      <c r="BF665" s="152"/>
      <c r="BG665" s="152"/>
      <c r="BH665" s="152"/>
      <c r="BI665" s="152"/>
      <c r="BJ665" s="152"/>
      <c r="BK665" s="152"/>
    </row>
    <row r="666" ht="10.5" customHeight="1">
      <c r="A666" s="144">
        <v>662.0</v>
      </c>
      <c r="B666" s="144" t="s">
        <v>2055</v>
      </c>
      <c r="C666" s="144" t="s">
        <v>2056</v>
      </c>
      <c r="D666" s="201" t="s">
        <v>2057</v>
      </c>
      <c r="E666" s="146" t="s">
        <v>0</v>
      </c>
      <c r="F666" s="147"/>
      <c r="G666" s="161" t="s">
        <v>2021</v>
      </c>
      <c r="H666" s="149" t="s">
        <v>0</v>
      </c>
      <c r="I666" s="149" t="s">
        <v>138</v>
      </c>
      <c r="J666" s="149" t="s">
        <v>0</v>
      </c>
      <c r="K666" s="149" t="s">
        <v>111</v>
      </c>
      <c r="L666" s="149" t="s">
        <v>38</v>
      </c>
      <c r="M666" s="149" t="s">
        <v>42</v>
      </c>
      <c r="N666" s="149">
        <v>6000.0</v>
      </c>
      <c r="O666" s="149" t="s">
        <v>27</v>
      </c>
      <c r="P666" s="150"/>
      <c r="Q666" s="149">
        <f>IFERROR(SUMPRODUCT((Price_Catalogue_Indexation!$O$5:$AS$5=Fichier_de_calcul!Q$4)*(Price_Catalogue_Indexation!$O$6:$AS$6=Fichier_de_calcul!$L666)*(Price_Catalogue_Indexation!$O$7:$AS$7=Fichier_de_calcul!$M666)*(Price_Catalogue_Indexation!$A$14:$A$219=Fichier_de_calcul!$O666)*(Price_Catalogue_Indexation!$C$14:$C$219=Fichier_de_calcul!$N666)*(Price_Catalogue_Indexation!$O$14:$AS$219)),0)</f>
        <v>43567.79597</v>
      </c>
      <c r="R666" s="149">
        <f>IFERROR(SUMPRODUCT((Price_Catalogue_Indexation!$O$5:$AS$5=Fichier_de_calcul!R$4)*(Price_Catalogue_Indexation!$O$6:$AS$6=Fichier_de_calcul!$L666)*(Price_Catalogue_Indexation!$O$7:$AS$7=Fichier_de_calcul!$M666)*(Price_Catalogue_Indexation!$A$14:$A$219=Fichier_de_calcul!$O666)*(Price_Catalogue_Indexation!$C$14:$C$219=Fichier_de_calcul!$N666)*(Price_Catalogue_Indexation!$O$14:$AS$219)),0)</f>
        <v>432736.9163</v>
      </c>
      <c r="S666" s="149">
        <f>IFERROR(SUMPRODUCT((Price_Catalogue_Indexation!$O$5:$AS$5=Fichier_de_calcul!S$4)*(Price_Catalogue_Indexation!$O$6:$AS$6=Fichier_de_calcul!$L666)*(Price_Catalogue_Indexation!$O$7:$AS$7=Fichier_de_calcul!$M666)*(Price_Catalogue_Indexation!$A$14:$A$219=Fichier_de_calcul!$O666)*(Price_Catalogue_Indexation!$C$14:$C$219=Fichier_de_calcul!$N666)*(Price_Catalogue_Indexation!$O$14:$AS$219)),0)</f>
        <v>231043.7356</v>
      </c>
      <c r="T666" s="150"/>
      <c r="U666" s="149">
        <f>IF(E666="YES",'Autres_hypothèses'!$E$3,0)</f>
        <v>26225.58067</v>
      </c>
      <c r="V666" s="149">
        <f>IF(J666="YES",'Autres_hypothèses'!$E$4,0)</f>
        <v>75000</v>
      </c>
      <c r="W666" s="149"/>
      <c r="X666" s="151">
        <f>S666*Facture_pour_Orange!$K$142+Fichier_de_calcul!Q666*Facture_pour_Orange!$K$144+Fichier_de_calcul!U666*Facture_pour_Orange!$K$172</f>
        <v>-16269.11268</v>
      </c>
      <c r="Y666" s="150"/>
      <c r="Z666" s="151">
        <f t="shared" si="2"/>
        <v>792304.9158</v>
      </c>
      <c r="AA666" s="149">
        <f t="shared" si="3"/>
        <v>142614.8848</v>
      </c>
      <c r="AB666" s="149">
        <f t="shared" si="4"/>
        <v>934919.8006</v>
      </c>
      <c r="AC666" s="150"/>
      <c r="AD666" s="202"/>
      <c r="AE666" s="154"/>
      <c r="AF666" s="180">
        <v>44592.0</v>
      </c>
      <c r="AG666" s="180">
        <v>44590.0</v>
      </c>
      <c r="AH666" s="203">
        <f t="shared" si="32"/>
        <v>0.06666666667</v>
      </c>
      <c r="AI666" s="198">
        <v>44681.0</v>
      </c>
      <c r="AJ666" s="198">
        <v>44665.0</v>
      </c>
      <c r="AK666" s="203">
        <f t="shared" si="49"/>
        <v>0.5333333333</v>
      </c>
      <c r="AL666" s="180">
        <v>44708.0</v>
      </c>
      <c r="AM666" s="203">
        <f t="shared" si="50"/>
        <v>0.1333333333</v>
      </c>
      <c r="AN666" s="155">
        <v>44712.0</v>
      </c>
      <c r="AO666" s="158"/>
      <c r="AP666" s="158"/>
      <c r="AQ666" s="158"/>
      <c r="AR666" s="152"/>
      <c r="AS666" s="152"/>
      <c r="AT666" s="152"/>
      <c r="AU666" s="152"/>
      <c r="AV666" s="152"/>
      <c r="AW666" s="152"/>
      <c r="AX666" s="152"/>
      <c r="AY666" s="152"/>
      <c r="AZ666" s="152"/>
      <c r="BA666" s="152"/>
      <c r="BB666" s="152"/>
      <c r="BC666" s="152"/>
      <c r="BD666" s="152"/>
      <c r="BE666" s="152"/>
      <c r="BF666" s="152"/>
      <c r="BG666" s="152"/>
      <c r="BH666" s="152"/>
      <c r="BI666" s="152"/>
      <c r="BJ666" s="152"/>
      <c r="BK666" s="152"/>
    </row>
    <row r="667" ht="10.5" customHeight="1">
      <c r="A667" s="144">
        <v>663.0</v>
      </c>
      <c r="B667" s="144" t="s">
        <v>2058</v>
      </c>
      <c r="C667" s="144" t="s">
        <v>2059</v>
      </c>
      <c r="D667" s="201" t="s">
        <v>2060</v>
      </c>
      <c r="E667" s="146" t="s">
        <v>0</v>
      </c>
      <c r="F667" s="147"/>
      <c r="G667" s="161" t="s">
        <v>2021</v>
      </c>
      <c r="H667" s="149" t="s">
        <v>0</v>
      </c>
      <c r="I667" s="149" t="s">
        <v>138</v>
      </c>
      <c r="J667" s="149" t="s">
        <v>0</v>
      </c>
      <c r="K667" s="149" t="s">
        <v>111</v>
      </c>
      <c r="L667" s="149" t="s">
        <v>38</v>
      </c>
      <c r="M667" s="149" t="s">
        <v>42</v>
      </c>
      <c r="N667" s="149">
        <v>6000.0</v>
      </c>
      <c r="O667" s="149" t="s">
        <v>27</v>
      </c>
      <c r="P667" s="150"/>
      <c r="Q667" s="149">
        <f>IFERROR(SUMPRODUCT((Price_Catalogue_Indexation!$O$5:$AS$5=Fichier_de_calcul!Q$4)*(Price_Catalogue_Indexation!$O$6:$AS$6=Fichier_de_calcul!$L667)*(Price_Catalogue_Indexation!$O$7:$AS$7=Fichier_de_calcul!$M667)*(Price_Catalogue_Indexation!$A$14:$A$219=Fichier_de_calcul!$O667)*(Price_Catalogue_Indexation!$C$14:$C$219=Fichier_de_calcul!$N667)*(Price_Catalogue_Indexation!$O$14:$AS$219)),0)</f>
        <v>43567.79597</v>
      </c>
      <c r="R667" s="149">
        <f>IFERROR(SUMPRODUCT((Price_Catalogue_Indexation!$O$5:$AS$5=Fichier_de_calcul!R$4)*(Price_Catalogue_Indexation!$O$6:$AS$6=Fichier_de_calcul!$L667)*(Price_Catalogue_Indexation!$O$7:$AS$7=Fichier_de_calcul!$M667)*(Price_Catalogue_Indexation!$A$14:$A$219=Fichier_de_calcul!$O667)*(Price_Catalogue_Indexation!$C$14:$C$219=Fichier_de_calcul!$N667)*(Price_Catalogue_Indexation!$O$14:$AS$219)),0)</f>
        <v>432736.9163</v>
      </c>
      <c r="S667" s="149">
        <f>IFERROR(SUMPRODUCT((Price_Catalogue_Indexation!$O$5:$AS$5=Fichier_de_calcul!S$4)*(Price_Catalogue_Indexation!$O$6:$AS$6=Fichier_de_calcul!$L667)*(Price_Catalogue_Indexation!$O$7:$AS$7=Fichier_de_calcul!$M667)*(Price_Catalogue_Indexation!$A$14:$A$219=Fichier_de_calcul!$O667)*(Price_Catalogue_Indexation!$C$14:$C$219=Fichier_de_calcul!$N667)*(Price_Catalogue_Indexation!$O$14:$AS$219)),0)</f>
        <v>231043.7356</v>
      </c>
      <c r="T667" s="150"/>
      <c r="U667" s="149">
        <f>IF(E667="YES",'Autres_hypothèses'!$E$3,0)</f>
        <v>26225.58067</v>
      </c>
      <c r="V667" s="149">
        <f>IF(J667="YES",'Autres_hypothèses'!$E$4,0)</f>
        <v>75000</v>
      </c>
      <c r="W667" s="149"/>
      <c r="X667" s="151">
        <f>S667*Facture_pour_Orange!$K$142+Fichier_de_calcul!Q667*Facture_pour_Orange!$K$144+Fichier_de_calcul!U667*Facture_pour_Orange!$K$172</f>
        <v>-16269.11268</v>
      </c>
      <c r="Y667" s="150"/>
      <c r="Z667" s="151">
        <f t="shared" si="2"/>
        <v>792304.9158</v>
      </c>
      <c r="AA667" s="149">
        <f t="shared" si="3"/>
        <v>142614.8848</v>
      </c>
      <c r="AB667" s="149">
        <f t="shared" si="4"/>
        <v>934919.8006</v>
      </c>
      <c r="AC667" s="150"/>
      <c r="AD667" s="202"/>
      <c r="AE667" s="154"/>
      <c r="AF667" s="155">
        <v>44592.0</v>
      </c>
      <c r="AG667" s="155">
        <v>44590.0</v>
      </c>
      <c r="AH667" s="162">
        <f t="shared" si="32"/>
        <v>0.06666666667</v>
      </c>
      <c r="AI667" s="198">
        <v>44681.0</v>
      </c>
      <c r="AJ667" s="198">
        <v>44665.0</v>
      </c>
      <c r="AK667" s="162">
        <f t="shared" si="49"/>
        <v>0.5333333333</v>
      </c>
      <c r="AL667" s="180">
        <v>44708.0</v>
      </c>
      <c r="AM667" s="203">
        <f t="shared" si="50"/>
        <v>0.1333333333</v>
      </c>
      <c r="AN667" s="155">
        <v>44712.0</v>
      </c>
      <c r="AO667" s="158"/>
      <c r="AP667" s="158"/>
      <c r="AQ667" s="158"/>
      <c r="AR667" s="152"/>
      <c r="AS667" s="152"/>
      <c r="AT667" s="152"/>
      <c r="AU667" s="152"/>
      <c r="AV667" s="152"/>
      <c r="AW667" s="152"/>
      <c r="AX667" s="152"/>
      <c r="AY667" s="152"/>
      <c r="AZ667" s="152"/>
      <c r="BA667" s="152"/>
      <c r="BB667" s="152"/>
      <c r="BC667" s="152"/>
      <c r="BD667" s="152"/>
      <c r="BE667" s="152"/>
      <c r="BF667" s="152"/>
      <c r="BG667" s="152"/>
      <c r="BH667" s="152"/>
      <c r="BI667" s="152"/>
      <c r="BJ667" s="152"/>
      <c r="BK667" s="152"/>
    </row>
    <row r="668" ht="10.5" customHeight="1">
      <c r="A668" s="144">
        <v>664.0</v>
      </c>
      <c r="B668" s="144" t="s">
        <v>2061</v>
      </c>
      <c r="C668" s="144" t="s">
        <v>2062</v>
      </c>
      <c r="D668" s="204" t="s">
        <v>2063</v>
      </c>
      <c r="E668" s="146" t="s">
        <v>0</v>
      </c>
      <c r="F668" s="147"/>
      <c r="G668" s="161" t="s">
        <v>1742</v>
      </c>
      <c r="H668" s="149" t="s">
        <v>0</v>
      </c>
      <c r="I668" s="149" t="s">
        <v>138</v>
      </c>
      <c r="J668" s="149" t="s">
        <v>0</v>
      </c>
      <c r="K668" s="149" t="s">
        <v>111</v>
      </c>
      <c r="L668" s="149" t="s">
        <v>38</v>
      </c>
      <c r="M668" s="149" t="s">
        <v>42</v>
      </c>
      <c r="N668" s="149">
        <v>6000.0</v>
      </c>
      <c r="O668" s="149" t="s">
        <v>30</v>
      </c>
      <c r="P668" s="150"/>
      <c r="Q668" s="149">
        <f>IFERROR(SUMPRODUCT((Price_Catalogue_Indexation!$O$5:$AS$5=Fichier_de_calcul!Q$4)*(Price_Catalogue_Indexation!$O$6:$AS$6=Fichier_de_calcul!$L668)*(Price_Catalogue_Indexation!$O$7:$AS$7=Fichier_de_calcul!$M668)*(Price_Catalogue_Indexation!$A$14:$A$219=Fichier_de_calcul!$O668)*(Price_Catalogue_Indexation!$C$14:$C$219=Fichier_de_calcul!$N668)*(Price_Catalogue_Indexation!$O$14:$AS$219)),0)</f>
        <v>44346.05464</v>
      </c>
      <c r="R668" s="149">
        <f>IFERROR(SUMPRODUCT((Price_Catalogue_Indexation!$O$5:$AS$5=Fichier_de_calcul!R$4)*(Price_Catalogue_Indexation!$O$6:$AS$6=Fichier_de_calcul!$L668)*(Price_Catalogue_Indexation!$O$7:$AS$7=Fichier_de_calcul!$M668)*(Price_Catalogue_Indexation!$A$14:$A$219=Fichier_de_calcul!$O668)*(Price_Catalogue_Indexation!$C$14:$C$219=Fichier_de_calcul!$N668)*(Price_Catalogue_Indexation!$O$14:$AS$219)),0)</f>
        <v>433184.2689</v>
      </c>
      <c r="S668" s="149">
        <f>IFERROR(SUMPRODUCT((Price_Catalogue_Indexation!$O$5:$AS$5=Fichier_de_calcul!S$4)*(Price_Catalogue_Indexation!$O$6:$AS$6=Fichier_de_calcul!$L668)*(Price_Catalogue_Indexation!$O$7:$AS$7=Fichier_de_calcul!$M668)*(Price_Catalogue_Indexation!$A$14:$A$219=Fichier_de_calcul!$O668)*(Price_Catalogue_Indexation!$C$14:$C$219=Fichier_de_calcul!$N668)*(Price_Catalogue_Indexation!$O$14:$AS$219)),0)</f>
        <v>301393.4857</v>
      </c>
      <c r="T668" s="150"/>
      <c r="U668" s="149">
        <f>IF(E668="YES",'Autres_hypothèses'!$E$3,0)</f>
        <v>26225.58067</v>
      </c>
      <c r="V668" s="149">
        <f>IF(J668="YES",'Autres_hypothèses'!$E$4,0)</f>
        <v>75000</v>
      </c>
      <c r="W668" s="149"/>
      <c r="X668" s="151">
        <f>S668*Facture_pour_Orange!$K$142+Fichier_de_calcul!Q668*Facture_pour_Orange!$K$144+Fichier_de_calcul!U668*Facture_pour_Orange!$K$172</f>
        <v>-17128.26192</v>
      </c>
      <c r="Y668" s="150"/>
      <c r="Z668" s="151">
        <f t="shared" si="2"/>
        <v>863021.128</v>
      </c>
      <c r="AA668" s="149">
        <f t="shared" si="3"/>
        <v>155343.803</v>
      </c>
      <c r="AB668" s="149">
        <f t="shared" si="4"/>
        <v>1018364.931</v>
      </c>
      <c r="AC668" s="150"/>
      <c r="AD668" s="202"/>
      <c r="AE668" s="154"/>
      <c r="AF668" s="155">
        <v>44592.0</v>
      </c>
      <c r="AG668" s="155">
        <v>44590.0</v>
      </c>
      <c r="AH668" s="162">
        <f t="shared" si="32"/>
        <v>0.06666666667</v>
      </c>
      <c r="AI668" s="195">
        <v>44620.0</v>
      </c>
      <c r="AJ668" s="195">
        <v>44607.0</v>
      </c>
      <c r="AK668" s="169">
        <f t="shared" si="49"/>
        <v>0.4333333333</v>
      </c>
      <c r="AL668" s="155">
        <v>44643.0</v>
      </c>
      <c r="AM668" s="162">
        <f t="shared" si="50"/>
        <v>1.266666667</v>
      </c>
      <c r="AN668" s="155">
        <v>44681.0</v>
      </c>
      <c r="AO668" s="158"/>
      <c r="AP668" s="158"/>
      <c r="AQ668" s="158"/>
      <c r="AR668" s="152"/>
      <c r="AS668" s="152"/>
      <c r="AT668" s="152"/>
      <c r="AU668" s="152"/>
      <c r="AV668" s="152"/>
      <c r="AW668" s="152"/>
      <c r="AX668" s="152"/>
      <c r="AY668" s="152"/>
      <c r="AZ668" s="152"/>
      <c r="BA668" s="152"/>
      <c r="BB668" s="152"/>
      <c r="BC668" s="152"/>
      <c r="BD668" s="152"/>
      <c r="BE668" s="152"/>
      <c r="BF668" s="152"/>
      <c r="BG668" s="152"/>
      <c r="BH668" s="152"/>
      <c r="BI668" s="152"/>
      <c r="BJ668" s="152"/>
      <c r="BK668" s="152"/>
    </row>
    <row r="669" ht="10.5" customHeight="1">
      <c r="A669" s="144">
        <v>665.0</v>
      </c>
      <c r="B669" s="144" t="s">
        <v>2064</v>
      </c>
      <c r="C669" s="144" t="s">
        <v>2065</v>
      </c>
      <c r="D669" s="201" t="s">
        <v>2066</v>
      </c>
      <c r="E669" s="146" t="s">
        <v>0</v>
      </c>
      <c r="F669" s="147"/>
      <c r="G669" s="161" t="s">
        <v>2021</v>
      </c>
      <c r="H669" s="149" t="s">
        <v>0</v>
      </c>
      <c r="I669" s="149" t="s">
        <v>138</v>
      </c>
      <c r="J669" s="149" t="s">
        <v>0</v>
      </c>
      <c r="K669" s="149" t="s">
        <v>111</v>
      </c>
      <c r="L669" s="149" t="s">
        <v>38</v>
      </c>
      <c r="M669" s="149" t="s">
        <v>42</v>
      </c>
      <c r="N669" s="149">
        <v>6000.0</v>
      </c>
      <c r="O669" s="149" t="s">
        <v>27</v>
      </c>
      <c r="P669" s="150"/>
      <c r="Q669" s="149">
        <f>IFERROR(SUMPRODUCT((Price_Catalogue_Indexation!$O$5:$AS$5=Fichier_de_calcul!Q$4)*(Price_Catalogue_Indexation!$O$6:$AS$6=Fichier_de_calcul!$L669)*(Price_Catalogue_Indexation!$O$7:$AS$7=Fichier_de_calcul!$M669)*(Price_Catalogue_Indexation!$A$14:$A$219=Fichier_de_calcul!$O669)*(Price_Catalogue_Indexation!$C$14:$C$219=Fichier_de_calcul!$N669)*(Price_Catalogue_Indexation!$O$14:$AS$219)),0)</f>
        <v>43567.79597</v>
      </c>
      <c r="R669" s="149">
        <f>IFERROR(SUMPRODUCT((Price_Catalogue_Indexation!$O$5:$AS$5=Fichier_de_calcul!R$4)*(Price_Catalogue_Indexation!$O$6:$AS$6=Fichier_de_calcul!$L669)*(Price_Catalogue_Indexation!$O$7:$AS$7=Fichier_de_calcul!$M669)*(Price_Catalogue_Indexation!$A$14:$A$219=Fichier_de_calcul!$O669)*(Price_Catalogue_Indexation!$C$14:$C$219=Fichier_de_calcul!$N669)*(Price_Catalogue_Indexation!$O$14:$AS$219)),0)</f>
        <v>432736.9163</v>
      </c>
      <c r="S669" s="149">
        <f>IFERROR(SUMPRODUCT((Price_Catalogue_Indexation!$O$5:$AS$5=Fichier_de_calcul!S$4)*(Price_Catalogue_Indexation!$O$6:$AS$6=Fichier_de_calcul!$L669)*(Price_Catalogue_Indexation!$O$7:$AS$7=Fichier_de_calcul!$M669)*(Price_Catalogue_Indexation!$A$14:$A$219=Fichier_de_calcul!$O669)*(Price_Catalogue_Indexation!$C$14:$C$219=Fichier_de_calcul!$N669)*(Price_Catalogue_Indexation!$O$14:$AS$219)),0)</f>
        <v>231043.7356</v>
      </c>
      <c r="T669" s="150"/>
      <c r="U669" s="149">
        <f>IF(E669="YES",'Autres_hypothèses'!$E$3,0)</f>
        <v>26225.58067</v>
      </c>
      <c r="V669" s="149">
        <f>IF(J669="YES",'Autres_hypothèses'!$E$4,0)</f>
        <v>75000</v>
      </c>
      <c r="W669" s="149"/>
      <c r="X669" s="151">
        <f>S669*Facture_pour_Orange!$K$142+Fichier_de_calcul!Q669*Facture_pour_Orange!$K$144+Fichier_de_calcul!U669*Facture_pour_Orange!$K$172</f>
        <v>-16269.11268</v>
      </c>
      <c r="Y669" s="150"/>
      <c r="Z669" s="151">
        <f t="shared" si="2"/>
        <v>792304.9158</v>
      </c>
      <c r="AA669" s="149">
        <f t="shared" si="3"/>
        <v>142614.8848</v>
      </c>
      <c r="AB669" s="149">
        <f t="shared" si="4"/>
        <v>934919.8006</v>
      </c>
      <c r="AC669" s="150"/>
      <c r="AD669" s="202"/>
      <c r="AE669" s="154"/>
      <c r="AF669" s="180">
        <v>44592.0</v>
      </c>
      <c r="AG669" s="180">
        <v>44590.0</v>
      </c>
      <c r="AH669" s="203">
        <f t="shared" si="32"/>
        <v>0.06666666667</v>
      </c>
      <c r="AI669" s="180">
        <v>44712.0</v>
      </c>
      <c r="AJ669" s="180">
        <v>44695.0</v>
      </c>
      <c r="AK669" s="203">
        <f t="shared" si="49"/>
        <v>0.5666666667</v>
      </c>
      <c r="AL669" s="180">
        <v>44714.0</v>
      </c>
      <c r="AM669" s="162">
        <f t="shared" si="50"/>
        <v>0.9333333333</v>
      </c>
      <c r="AN669" s="158">
        <v>44742.0</v>
      </c>
      <c r="AO669" s="158"/>
      <c r="AP669" s="158"/>
      <c r="AQ669" s="158"/>
      <c r="AR669" s="152"/>
      <c r="AS669" s="152"/>
      <c r="AT669" s="152"/>
      <c r="AU669" s="152"/>
      <c r="AV669" s="152"/>
      <c r="AW669" s="152"/>
      <c r="AX669" s="152"/>
      <c r="AY669" s="152"/>
      <c r="AZ669" s="152"/>
      <c r="BA669" s="152"/>
      <c r="BB669" s="152"/>
      <c r="BC669" s="152"/>
      <c r="BD669" s="152"/>
      <c r="BE669" s="152"/>
      <c r="BF669" s="152"/>
      <c r="BG669" s="152"/>
      <c r="BH669" s="152"/>
      <c r="BI669" s="152"/>
      <c r="BJ669" s="152"/>
      <c r="BK669" s="152"/>
    </row>
    <row r="670" ht="10.5" customHeight="1">
      <c r="A670" s="144">
        <v>666.0</v>
      </c>
      <c r="B670" s="144" t="s">
        <v>2067</v>
      </c>
      <c r="C670" s="144" t="s">
        <v>2068</v>
      </c>
      <c r="D670" s="201" t="s">
        <v>2069</v>
      </c>
      <c r="E670" s="146" t="s">
        <v>0</v>
      </c>
      <c r="F670" s="147"/>
      <c r="G670" s="161" t="s">
        <v>2021</v>
      </c>
      <c r="H670" s="149" t="s">
        <v>0</v>
      </c>
      <c r="I670" s="149" t="s">
        <v>138</v>
      </c>
      <c r="J670" s="149" t="s">
        <v>0</v>
      </c>
      <c r="K670" s="149" t="s">
        <v>111</v>
      </c>
      <c r="L670" s="149" t="s">
        <v>38</v>
      </c>
      <c r="M670" s="149" t="s">
        <v>42</v>
      </c>
      <c r="N670" s="149">
        <v>6000.0</v>
      </c>
      <c r="O670" s="149" t="s">
        <v>27</v>
      </c>
      <c r="P670" s="150"/>
      <c r="Q670" s="149">
        <f>IFERROR(SUMPRODUCT((Price_Catalogue_Indexation!$O$5:$AS$5=Fichier_de_calcul!Q$4)*(Price_Catalogue_Indexation!$O$6:$AS$6=Fichier_de_calcul!$L670)*(Price_Catalogue_Indexation!$O$7:$AS$7=Fichier_de_calcul!$M670)*(Price_Catalogue_Indexation!$A$14:$A$219=Fichier_de_calcul!$O670)*(Price_Catalogue_Indexation!$C$14:$C$219=Fichier_de_calcul!$N670)*(Price_Catalogue_Indexation!$O$14:$AS$219)),0)</f>
        <v>43567.79597</v>
      </c>
      <c r="R670" s="149">
        <f>IFERROR(SUMPRODUCT((Price_Catalogue_Indexation!$O$5:$AS$5=Fichier_de_calcul!R$4)*(Price_Catalogue_Indexation!$O$6:$AS$6=Fichier_de_calcul!$L670)*(Price_Catalogue_Indexation!$O$7:$AS$7=Fichier_de_calcul!$M670)*(Price_Catalogue_Indexation!$A$14:$A$219=Fichier_de_calcul!$O670)*(Price_Catalogue_Indexation!$C$14:$C$219=Fichier_de_calcul!$N670)*(Price_Catalogue_Indexation!$O$14:$AS$219)),0)</f>
        <v>432736.9163</v>
      </c>
      <c r="S670" s="149">
        <f>IFERROR(SUMPRODUCT((Price_Catalogue_Indexation!$O$5:$AS$5=Fichier_de_calcul!S$4)*(Price_Catalogue_Indexation!$O$6:$AS$6=Fichier_de_calcul!$L670)*(Price_Catalogue_Indexation!$O$7:$AS$7=Fichier_de_calcul!$M670)*(Price_Catalogue_Indexation!$A$14:$A$219=Fichier_de_calcul!$O670)*(Price_Catalogue_Indexation!$C$14:$C$219=Fichier_de_calcul!$N670)*(Price_Catalogue_Indexation!$O$14:$AS$219)),0)</f>
        <v>231043.7356</v>
      </c>
      <c r="T670" s="150"/>
      <c r="U670" s="149">
        <f>IF(E670="YES",'Autres_hypothèses'!$E$3,0)</f>
        <v>26225.58067</v>
      </c>
      <c r="V670" s="149">
        <f>IF(J670="YES",'Autres_hypothèses'!$E$4,0)</f>
        <v>75000</v>
      </c>
      <c r="W670" s="149"/>
      <c r="X670" s="151">
        <f>S670*Facture_pour_Orange!$K$142+Fichier_de_calcul!Q670*Facture_pour_Orange!$K$144+Fichier_de_calcul!U670*Facture_pour_Orange!$K$172</f>
        <v>-16269.11268</v>
      </c>
      <c r="Y670" s="150"/>
      <c r="Z670" s="151">
        <f t="shared" si="2"/>
        <v>792304.9158</v>
      </c>
      <c r="AA670" s="149">
        <f t="shared" si="3"/>
        <v>142614.8848</v>
      </c>
      <c r="AB670" s="149">
        <f t="shared" si="4"/>
        <v>934919.8006</v>
      </c>
      <c r="AC670" s="150"/>
      <c r="AD670" s="202"/>
      <c r="AE670" s="154"/>
      <c r="AF670" s="155">
        <v>44592.0</v>
      </c>
      <c r="AG670" s="155">
        <v>44590.0</v>
      </c>
      <c r="AH670" s="162">
        <f t="shared" si="32"/>
        <v>0.06666666667</v>
      </c>
      <c r="AI670" s="155">
        <v>44712.0</v>
      </c>
      <c r="AJ670" s="155">
        <v>44704.0</v>
      </c>
      <c r="AK670" s="162">
        <f t="shared" si="49"/>
        <v>0.2666666667</v>
      </c>
      <c r="AL670" s="155">
        <v>44740.0</v>
      </c>
      <c r="AM670" s="162">
        <f t="shared" si="50"/>
        <v>0.06666666667</v>
      </c>
      <c r="AN670" s="158">
        <v>44742.0</v>
      </c>
      <c r="AO670" s="158"/>
      <c r="AP670" s="158"/>
      <c r="AQ670" s="158"/>
      <c r="AR670" s="152"/>
      <c r="AS670" s="152"/>
      <c r="AT670" s="152"/>
      <c r="AU670" s="152"/>
      <c r="AV670" s="152"/>
      <c r="AW670" s="152"/>
      <c r="AX670" s="152"/>
      <c r="AY670" s="152"/>
      <c r="AZ670" s="152"/>
      <c r="BA670" s="152"/>
      <c r="BB670" s="152"/>
      <c r="BC670" s="152"/>
      <c r="BD670" s="152"/>
      <c r="BE670" s="152"/>
      <c r="BF670" s="152"/>
      <c r="BG670" s="152"/>
      <c r="BH670" s="152"/>
      <c r="BI670" s="152"/>
      <c r="BJ670" s="152"/>
      <c r="BK670" s="152"/>
    </row>
    <row r="671" ht="10.5" customHeight="1">
      <c r="A671" s="144">
        <v>667.0</v>
      </c>
      <c r="B671" s="144" t="s">
        <v>2070</v>
      </c>
      <c r="C671" s="144" t="s">
        <v>2071</v>
      </c>
      <c r="D671" s="201" t="s">
        <v>2072</v>
      </c>
      <c r="E671" s="146" t="s">
        <v>0</v>
      </c>
      <c r="F671" s="147"/>
      <c r="G671" s="161" t="s">
        <v>2021</v>
      </c>
      <c r="H671" s="149" t="s">
        <v>0</v>
      </c>
      <c r="I671" s="149" t="s">
        <v>138</v>
      </c>
      <c r="J671" s="149" t="s">
        <v>0</v>
      </c>
      <c r="K671" s="149" t="s">
        <v>111</v>
      </c>
      <c r="L671" s="149" t="s">
        <v>38</v>
      </c>
      <c r="M671" s="149" t="s">
        <v>42</v>
      </c>
      <c r="N671" s="149">
        <v>6000.0</v>
      </c>
      <c r="O671" s="149" t="s">
        <v>27</v>
      </c>
      <c r="P671" s="150"/>
      <c r="Q671" s="149">
        <f>IFERROR(SUMPRODUCT((Price_Catalogue_Indexation!$O$5:$AS$5=Fichier_de_calcul!Q$4)*(Price_Catalogue_Indexation!$O$6:$AS$6=Fichier_de_calcul!$L671)*(Price_Catalogue_Indexation!$O$7:$AS$7=Fichier_de_calcul!$M671)*(Price_Catalogue_Indexation!$A$14:$A$219=Fichier_de_calcul!$O671)*(Price_Catalogue_Indexation!$C$14:$C$219=Fichier_de_calcul!$N671)*(Price_Catalogue_Indexation!$O$14:$AS$219)),0)</f>
        <v>43567.79597</v>
      </c>
      <c r="R671" s="149">
        <f>IFERROR(SUMPRODUCT((Price_Catalogue_Indexation!$O$5:$AS$5=Fichier_de_calcul!R$4)*(Price_Catalogue_Indexation!$O$6:$AS$6=Fichier_de_calcul!$L671)*(Price_Catalogue_Indexation!$O$7:$AS$7=Fichier_de_calcul!$M671)*(Price_Catalogue_Indexation!$A$14:$A$219=Fichier_de_calcul!$O671)*(Price_Catalogue_Indexation!$C$14:$C$219=Fichier_de_calcul!$N671)*(Price_Catalogue_Indexation!$O$14:$AS$219)),0)</f>
        <v>432736.9163</v>
      </c>
      <c r="S671" s="149">
        <f>IFERROR(SUMPRODUCT((Price_Catalogue_Indexation!$O$5:$AS$5=Fichier_de_calcul!S$4)*(Price_Catalogue_Indexation!$O$6:$AS$6=Fichier_de_calcul!$L671)*(Price_Catalogue_Indexation!$O$7:$AS$7=Fichier_de_calcul!$M671)*(Price_Catalogue_Indexation!$A$14:$A$219=Fichier_de_calcul!$O671)*(Price_Catalogue_Indexation!$C$14:$C$219=Fichier_de_calcul!$N671)*(Price_Catalogue_Indexation!$O$14:$AS$219)),0)</f>
        <v>231043.7356</v>
      </c>
      <c r="T671" s="150"/>
      <c r="U671" s="149">
        <f>IF(E671="YES",'Autres_hypothèses'!$E$3,0)</f>
        <v>26225.58067</v>
      </c>
      <c r="V671" s="149">
        <f>IF(J671="YES",'Autres_hypothèses'!$E$4,0)</f>
        <v>75000</v>
      </c>
      <c r="W671" s="149"/>
      <c r="X671" s="151">
        <f>S671*Facture_pour_Orange!$K$142+Fichier_de_calcul!Q671*Facture_pour_Orange!$K$144+Fichier_de_calcul!U671*Facture_pour_Orange!$K$172</f>
        <v>-16269.11268</v>
      </c>
      <c r="Y671" s="150"/>
      <c r="Z671" s="151">
        <f t="shared" si="2"/>
        <v>792304.9158</v>
      </c>
      <c r="AA671" s="149">
        <f t="shared" si="3"/>
        <v>142614.8848</v>
      </c>
      <c r="AB671" s="149">
        <f t="shared" si="4"/>
        <v>934919.8006</v>
      </c>
      <c r="AC671" s="150"/>
      <c r="AD671" s="202"/>
      <c r="AE671" s="154"/>
      <c r="AF671" s="155">
        <v>44592.0</v>
      </c>
      <c r="AG671" s="155">
        <v>44590.0</v>
      </c>
      <c r="AH671" s="162">
        <f t="shared" si="32"/>
        <v>0.06666666667</v>
      </c>
      <c r="AI671" s="155">
        <v>44712.0</v>
      </c>
      <c r="AJ671" s="155">
        <v>44695.0</v>
      </c>
      <c r="AK671" s="162">
        <f t="shared" si="49"/>
        <v>0.5666666667</v>
      </c>
      <c r="AL671" s="155">
        <v>44714.0</v>
      </c>
      <c r="AM671" s="162">
        <f t="shared" si="50"/>
        <v>0.9333333333</v>
      </c>
      <c r="AN671" s="158">
        <v>44742.0</v>
      </c>
      <c r="AO671" s="158"/>
      <c r="AP671" s="158"/>
      <c r="AQ671" s="158"/>
      <c r="AR671" s="152"/>
      <c r="AS671" s="152"/>
      <c r="AT671" s="152"/>
      <c r="AU671" s="152"/>
      <c r="AV671" s="152"/>
      <c r="AW671" s="152"/>
      <c r="AX671" s="152"/>
      <c r="AY671" s="152"/>
      <c r="AZ671" s="152"/>
      <c r="BA671" s="152"/>
      <c r="BB671" s="152"/>
      <c r="BC671" s="152"/>
      <c r="BD671" s="152"/>
      <c r="BE671" s="152"/>
      <c r="BF671" s="152"/>
      <c r="BG671" s="152"/>
      <c r="BH671" s="152"/>
      <c r="BI671" s="152"/>
      <c r="BJ671" s="152"/>
      <c r="BK671" s="152"/>
    </row>
    <row r="672" ht="10.5" customHeight="1">
      <c r="A672" s="144">
        <v>668.0</v>
      </c>
      <c r="B672" s="144" t="s">
        <v>2073</v>
      </c>
      <c r="C672" s="144" t="s">
        <v>2074</v>
      </c>
      <c r="D672" s="201" t="s">
        <v>2075</v>
      </c>
      <c r="E672" s="146" t="s">
        <v>0</v>
      </c>
      <c r="F672" s="147"/>
      <c r="G672" s="161" t="s">
        <v>2021</v>
      </c>
      <c r="H672" s="149" t="s">
        <v>0</v>
      </c>
      <c r="I672" s="149" t="s">
        <v>138</v>
      </c>
      <c r="J672" s="149" t="s">
        <v>0</v>
      </c>
      <c r="K672" s="149" t="s">
        <v>111</v>
      </c>
      <c r="L672" s="149" t="s">
        <v>38</v>
      </c>
      <c r="M672" s="149" t="s">
        <v>42</v>
      </c>
      <c r="N672" s="149">
        <v>6000.0</v>
      </c>
      <c r="O672" s="149" t="s">
        <v>27</v>
      </c>
      <c r="P672" s="150"/>
      <c r="Q672" s="149">
        <f>IFERROR(SUMPRODUCT((Price_Catalogue_Indexation!$O$5:$AS$5=Fichier_de_calcul!Q$4)*(Price_Catalogue_Indexation!$O$6:$AS$6=Fichier_de_calcul!$L672)*(Price_Catalogue_Indexation!$O$7:$AS$7=Fichier_de_calcul!$M672)*(Price_Catalogue_Indexation!$A$14:$A$219=Fichier_de_calcul!$O672)*(Price_Catalogue_Indexation!$C$14:$C$219=Fichier_de_calcul!$N672)*(Price_Catalogue_Indexation!$O$14:$AS$219)),0)</f>
        <v>43567.79597</v>
      </c>
      <c r="R672" s="149">
        <f>IFERROR(SUMPRODUCT((Price_Catalogue_Indexation!$O$5:$AS$5=Fichier_de_calcul!R$4)*(Price_Catalogue_Indexation!$O$6:$AS$6=Fichier_de_calcul!$L672)*(Price_Catalogue_Indexation!$O$7:$AS$7=Fichier_de_calcul!$M672)*(Price_Catalogue_Indexation!$A$14:$A$219=Fichier_de_calcul!$O672)*(Price_Catalogue_Indexation!$C$14:$C$219=Fichier_de_calcul!$N672)*(Price_Catalogue_Indexation!$O$14:$AS$219)),0)</f>
        <v>432736.9163</v>
      </c>
      <c r="S672" s="149">
        <f>IFERROR(SUMPRODUCT((Price_Catalogue_Indexation!$O$5:$AS$5=Fichier_de_calcul!S$4)*(Price_Catalogue_Indexation!$O$6:$AS$6=Fichier_de_calcul!$L672)*(Price_Catalogue_Indexation!$O$7:$AS$7=Fichier_de_calcul!$M672)*(Price_Catalogue_Indexation!$A$14:$A$219=Fichier_de_calcul!$O672)*(Price_Catalogue_Indexation!$C$14:$C$219=Fichier_de_calcul!$N672)*(Price_Catalogue_Indexation!$O$14:$AS$219)),0)</f>
        <v>231043.7356</v>
      </c>
      <c r="T672" s="150"/>
      <c r="U672" s="149">
        <f>IF(E672="YES",'Autres_hypothèses'!$E$3,0)</f>
        <v>26225.58067</v>
      </c>
      <c r="V672" s="149">
        <f>IF(J672="YES",'Autres_hypothèses'!$E$4,0)</f>
        <v>75000</v>
      </c>
      <c r="W672" s="149"/>
      <c r="X672" s="151">
        <f>S672*Facture_pour_Orange!$K$142+Fichier_de_calcul!Q672*Facture_pour_Orange!$K$144+Fichier_de_calcul!U672*Facture_pour_Orange!$K$172</f>
        <v>-16269.11268</v>
      </c>
      <c r="Y672" s="150"/>
      <c r="Z672" s="151">
        <f t="shared" si="2"/>
        <v>792304.9158</v>
      </c>
      <c r="AA672" s="149">
        <f t="shared" si="3"/>
        <v>142614.8848</v>
      </c>
      <c r="AB672" s="149">
        <f t="shared" si="4"/>
        <v>934919.8006</v>
      </c>
      <c r="AC672" s="150"/>
      <c r="AD672" s="202"/>
      <c r="AE672" s="154"/>
      <c r="AF672" s="155">
        <v>44592.0</v>
      </c>
      <c r="AG672" s="155">
        <v>44590.0</v>
      </c>
      <c r="AH672" s="162">
        <f t="shared" si="32"/>
        <v>0.06666666667</v>
      </c>
      <c r="AI672" s="155">
        <v>44712.0</v>
      </c>
      <c r="AJ672" s="155">
        <v>44696.0</v>
      </c>
      <c r="AK672" s="162">
        <f t="shared" si="49"/>
        <v>0.5333333333</v>
      </c>
      <c r="AL672" s="155">
        <v>44714.0</v>
      </c>
      <c r="AM672" s="162">
        <f t="shared" si="50"/>
        <v>0.9333333333</v>
      </c>
      <c r="AN672" s="158">
        <v>44742.0</v>
      </c>
      <c r="AO672" s="158"/>
      <c r="AP672" s="158"/>
      <c r="AQ672" s="158"/>
      <c r="AR672" s="152"/>
      <c r="AS672" s="152"/>
      <c r="AT672" s="152"/>
      <c r="AU672" s="152"/>
      <c r="AV672" s="152"/>
      <c r="AW672" s="152"/>
      <c r="AX672" s="152"/>
      <c r="AY672" s="152"/>
      <c r="AZ672" s="152"/>
      <c r="BA672" s="152"/>
      <c r="BB672" s="152"/>
      <c r="BC672" s="152"/>
      <c r="BD672" s="152"/>
      <c r="BE672" s="152"/>
      <c r="BF672" s="152"/>
      <c r="BG672" s="152"/>
      <c r="BH672" s="152"/>
      <c r="BI672" s="152"/>
      <c r="BJ672" s="152"/>
      <c r="BK672" s="152"/>
    </row>
    <row r="673" ht="10.5" customHeight="1">
      <c r="A673" s="144">
        <v>669.0</v>
      </c>
      <c r="B673" s="144" t="s">
        <v>2076</v>
      </c>
      <c r="C673" s="144" t="s">
        <v>2077</v>
      </c>
      <c r="D673" s="201" t="s">
        <v>2078</v>
      </c>
      <c r="E673" s="146" t="s">
        <v>0</v>
      </c>
      <c r="F673" s="147"/>
      <c r="G673" s="161" t="s">
        <v>1742</v>
      </c>
      <c r="H673" s="149" t="s">
        <v>0</v>
      </c>
      <c r="I673" s="149" t="s">
        <v>138</v>
      </c>
      <c r="J673" s="149" t="s">
        <v>0</v>
      </c>
      <c r="K673" s="149" t="s">
        <v>111</v>
      </c>
      <c r="L673" s="149" t="s">
        <v>38</v>
      </c>
      <c r="M673" s="149" t="s">
        <v>42</v>
      </c>
      <c r="N673" s="149">
        <v>6000.0</v>
      </c>
      <c r="O673" s="149" t="s">
        <v>27</v>
      </c>
      <c r="P673" s="150"/>
      <c r="Q673" s="149">
        <f>IFERROR(SUMPRODUCT((Price_Catalogue_Indexation!$O$5:$AS$5=Fichier_de_calcul!Q$4)*(Price_Catalogue_Indexation!$O$6:$AS$6=Fichier_de_calcul!$L673)*(Price_Catalogue_Indexation!$O$7:$AS$7=Fichier_de_calcul!$M673)*(Price_Catalogue_Indexation!$A$14:$A$219=Fichier_de_calcul!$O673)*(Price_Catalogue_Indexation!$C$14:$C$219=Fichier_de_calcul!$N673)*(Price_Catalogue_Indexation!$O$14:$AS$219)),0)</f>
        <v>43567.79597</v>
      </c>
      <c r="R673" s="149">
        <v>0.0</v>
      </c>
      <c r="S673" s="149">
        <f>IFERROR(SUMPRODUCT((Price_Catalogue_Indexation!$O$5:$AS$5=Fichier_de_calcul!S$4)*(Price_Catalogue_Indexation!$O$6:$AS$6=Fichier_de_calcul!$L673)*(Price_Catalogue_Indexation!$O$7:$AS$7=Fichier_de_calcul!$M673)*(Price_Catalogue_Indexation!$A$14:$A$219=Fichier_de_calcul!$O673)*(Price_Catalogue_Indexation!$C$14:$C$219=Fichier_de_calcul!$N673)*(Price_Catalogue_Indexation!$O$14:$AS$219)),0)</f>
        <v>231043.7356</v>
      </c>
      <c r="T673" s="150"/>
      <c r="U673" s="149">
        <f>IF(E673="YES",'Autres_hypothèses'!$E$3,0)</f>
        <v>26225.58067</v>
      </c>
      <c r="V673" s="149">
        <f>IF(J673="YES",'Autres_hypothèses'!$E$4,0)</f>
        <v>75000</v>
      </c>
      <c r="W673" s="149"/>
      <c r="X673" s="151">
        <f>S673*Facture_pour_Orange!$K$142+Fichier_de_calcul!Q673*Facture_pour_Orange!$K$144+Fichier_de_calcul!U673*Facture_pour_Orange!$K$172</f>
        <v>-16269.11268</v>
      </c>
      <c r="Y673" s="150"/>
      <c r="Z673" s="151">
        <f t="shared" si="2"/>
        <v>359567.9995</v>
      </c>
      <c r="AA673" s="149">
        <f t="shared" si="3"/>
        <v>64722.23991</v>
      </c>
      <c r="AB673" s="149">
        <f t="shared" si="4"/>
        <v>424290.2394</v>
      </c>
      <c r="AC673" s="150"/>
      <c r="AD673" s="164" t="s">
        <v>542</v>
      </c>
      <c r="AE673" s="154"/>
      <c r="AF673" s="155">
        <v>44592.0</v>
      </c>
      <c r="AG673" s="155">
        <v>44590.0</v>
      </c>
      <c r="AH673" s="162">
        <f t="shared" si="32"/>
        <v>0.06666666667</v>
      </c>
      <c r="AI673" s="195">
        <v>44620.0</v>
      </c>
      <c r="AJ673" s="195">
        <v>44607.0</v>
      </c>
      <c r="AK673" s="169">
        <f t="shared" si="49"/>
        <v>0.4333333333</v>
      </c>
      <c r="AL673" s="155">
        <v>44643.0</v>
      </c>
      <c r="AM673" s="162">
        <f t="shared" si="50"/>
        <v>1.266666667</v>
      </c>
      <c r="AN673" s="155">
        <v>44681.0</v>
      </c>
      <c r="AO673" s="158"/>
      <c r="AP673" s="158"/>
      <c r="AQ673" s="158"/>
      <c r="AR673" s="152"/>
      <c r="AS673" s="152"/>
      <c r="AT673" s="152"/>
      <c r="AU673" s="152"/>
      <c r="AV673" s="152"/>
      <c r="AW673" s="152"/>
      <c r="AX673" s="152"/>
      <c r="AY673" s="152"/>
      <c r="AZ673" s="152"/>
      <c r="BA673" s="152"/>
      <c r="BB673" s="152"/>
      <c r="BC673" s="152"/>
      <c r="BD673" s="152"/>
      <c r="BE673" s="152"/>
      <c r="BF673" s="152"/>
      <c r="BG673" s="152"/>
      <c r="BH673" s="152"/>
      <c r="BI673" s="152"/>
      <c r="BJ673" s="152"/>
      <c r="BK673" s="152"/>
    </row>
    <row r="674" ht="10.5" customHeight="1">
      <c r="A674" s="144">
        <v>670.0</v>
      </c>
      <c r="B674" s="144" t="s">
        <v>2079</v>
      </c>
      <c r="C674" s="144" t="s">
        <v>2080</v>
      </c>
      <c r="D674" s="201" t="s">
        <v>2081</v>
      </c>
      <c r="E674" s="146" t="s">
        <v>0</v>
      </c>
      <c r="F674" s="147"/>
      <c r="G674" s="161" t="s">
        <v>1742</v>
      </c>
      <c r="H674" s="149" t="s">
        <v>0</v>
      </c>
      <c r="I674" s="149" t="s">
        <v>138</v>
      </c>
      <c r="J674" s="149" t="s">
        <v>0</v>
      </c>
      <c r="K674" s="149" t="s">
        <v>111</v>
      </c>
      <c r="L674" s="149" t="s">
        <v>38</v>
      </c>
      <c r="M674" s="149" t="s">
        <v>42</v>
      </c>
      <c r="N674" s="149">
        <v>6000.0</v>
      </c>
      <c r="O674" s="149" t="s">
        <v>27</v>
      </c>
      <c r="P674" s="150"/>
      <c r="Q674" s="149">
        <f>IFERROR(SUMPRODUCT((Price_Catalogue_Indexation!$O$5:$AS$5=Fichier_de_calcul!Q$4)*(Price_Catalogue_Indexation!$O$6:$AS$6=Fichier_de_calcul!$L674)*(Price_Catalogue_Indexation!$O$7:$AS$7=Fichier_de_calcul!$M674)*(Price_Catalogue_Indexation!$A$14:$A$219=Fichier_de_calcul!$O674)*(Price_Catalogue_Indexation!$C$14:$C$219=Fichier_de_calcul!$N674)*(Price_Catalogue_Indexation!$O$14:$AS$219)),0)</f>
        <v>43567.79597</v>
      </c>
      <c r="R674" s="149">
        <v>0.0</v>
      </c>
      <c r="S674" s="149">
        <f>IFERROR(SUMPRODUCT((Price_Catalogue_Indexation!$O$5:$AS$5=Fichier_de_calcul!S$4)*(Price_Catalogue_Indexation!$O$6:$AS$6=Fichier_de_calcul!$L674)*(Price_Catalogue_Indexation!$O$7:$AS$7=Fichier_de_calcul!$M674)*(Price_Catalogue_Indexation!$A$14:$A$219=Fichier_de_calcul!$O674)*(Price_Catalogue_Indexation!$C$14:$C$219=Fichier_de_calcul!$N674)*(Price_Catalogue_Indexation!$O$14:$AS$219)),0)</f>
        <v>231043.7356</v>
      </c>
      <c r="T674" s="150"/>
      <c r="U674" s="149">
        <f>IF(E674="YES",'Autres_hypothèses'!$E$3,0)</f>
        <v>26225.58067</v>
      </c>
      <c r="V674" s="149">
        <f>IF(J674="YES",'Autres_hypothèses'!$E$4,0)</f>
        <v>75000</v>
      </c>
      <c r="W674" s="149"/>
      <c r="X674" s="151">
        <f>S674*Facture_pour_Orange!$K$142+Fichier_de_calcul!Q674*Facture_pour_Orange!$K$144+Fichier_de_calcul!U674*Facture_pour_Orange!$K$172</f>
        <v>-16269.11268</v>
      </c>
      <c r="Y674" s="150"/>
      <c r="Z674" s="151">
        <f t="shared" si="2"/>
        <v>359567.9995</v>
      </c>
      <c r="AA674" s="149">
        <f t="shared" si="3"/>
        <v>64722.23991</v>
      </c>
      <c r="AB674" s="149">
        <f t="shared" si="4"/>
        <v>424290.2394</v>
      </c>
      <c r="AC674" s="150"/>
      <c r="AD674" s="164" t="s">
        <v>542</v>
      </c>
      <c r="AE674" s="154"/>
      <c r="AF674" s="155">
        <v>44592.0</v>
      </c>
      <c r="AG674" s="155">
        <v>44590.0</v>
      </c>
      <c r="AH674" s="162">
        <f t="shared" si="32"/>
        <v>0.06666666667</v>
      </c>
      <c r="AI674" s="195">
        <v>44620.0</v>
      </c>
      <c r="AJ674" s="195">
        <v>44607.0</v>
      </c>
      <c r="AK674" s="169">
        <f t="shared" si="49"/>
        <v>0.4333333333</v>
      </c>
      <c r="AL674" s="155">
        <v>44643.0</v>
      </c>
      <c r="AM674" s="162">
        <f t="shared" si="50"/>
        <v>1.266666667</v>
      </c>
      <c r="AN674" s="155">
        <v>44681.0</v>
      </c>
      <c r="AO674" s="158"/>
      <c r="AP674" s="158"/>
      <c r="AQ674" s="158"/>
      <c r="AR674" s="152"/>
      <c r="AS674" s="152"/>
      <c r="AT674" s="152"/>
      <c r="AU674" s="152"/>
      <c r="AV674" s="152"/>
      <c r="AW674" s="152"/>
      <c r="AX674" s="152"/>
      <c r="AY674" s="152"/>
      <c r="AZ674" s="152"/>
      <c r="BA674" s="152"/>
      <c r="BB674" s="152"/>
      <c r="BC674" s="152"/>
      <c r="BD674" s="152"/>
      <c r="BE674" s="152"/>
      <c r="BF674" s="152"/>
      <c r="BG674" s="152"/>
      <c r="BH674" s="152"/>
      <c r="BI674" s="152"/>
      <c r="BJ674" s="152"/>
      <c r="BK674" s="152"/>
    </row>
    <row r="675" ht="10.5" customHeight="1">
      <c r="A675" s="144">
        <v>671.0</v>
      </c>
      <c r="B675" s="144" t="s">
        <v>2082</v>
      </c>
      <c r="C675" s="144" t="s">
        <v>2083</v>
      </c>
      <c r="D675" s="201" t="s">
        <v>2084</v>
      </c>
      <c r="E675" s="146" t="s">
        <v>0</v>
      </c>
      <c r="F675" s="147"/>
      <c r="G675" s="161" t="s">
        <v>1742</v>
      </c>
      <c r="H675" s="149" t="s">
        <v>0</v>
      </c>
      <c r="I675" s="149" t="s">
        <v>138</v>
      </c>
      <c r="J675" s="149" t="s">
        <v>0</v>
      </c>
      <c r="K675" s="149" t="s">
        <v>111</v>
      </c>
      <c r="L675" s="149" t="s">
        <v>38</v>
      </c>
      <c r="M675" s="149" t="s">
        <v>42</v>
      </c>
      <c r="N675" s="149">
        <v>6000.0</v>
      </c>
      <c r="O675" s="149" t="s">
        <v>27</v>
      </c>
      <c r="P675" s="150"/>
      <c r="Q675" s="149">
        <f>IFERROR(SUMPRODUCT((Price_Catalogue_Indexation!$O$5:$AS$5=Fichier_de_calcul!Q$4)*(Price_Catalogue_Indexation!$O$6:$AS$6=Fichier_de_calcul!$L675)*(Price_Catalogue_Indexation!$O$7:$AS$7=Fichier_de_calcul!$M675)*(Price_Catalogue_Indexation!$A$14:$A$219=Fichier_de_calcul!$O675)*(Price_Catalogue_Indexation!$C$14:$C$219=Fichier_de_calcul!$N675)*(Price_Catalogue_Indexation!$O$14:$AS$219)),0)</f>
        <v>43567.79597</v>
      </c>
      <c r="R675" s="149">
        <v>0.0</v>
      </c>
      <c r="S675" s="149">
        <f>IFERROR(SUMPRODUCT((Price_Catalogue_Indexation!$O$5:$AS$5=Fichier_de_calcul!S$4)*(Price_Catalogue_Indexation!$O$6:$AS$6=Fichier_de_calcul!$L675)*(Price_Catalogue_Indexation!$O$7:$AS$7=Fichier_de_calcul!$M675)*(Price_Catalogue_Indexation!$A$14:$A$219=Fichier_de_calcul!$O675)*(Price_Catalogue_Indexation!$C$14:$C$219=Fichier_de_calcul!$N675)*(Price_Catalogue_Indexation!$O$14:$AS$219)),0)</f>
        <v>231043.7356</v>
      </c>
      <c r="T675" s="150"/>
      <c r="U675" s="149">
        <f>IF(E675="YES",'Autres_hypothèses'!$E$3,0)</f>
        <v>26225.58067</v>
      </c>
      <c r="V675" s="149">
        <f>IF(J675="YES",'Autres_hypothèses'!$E$4,0)</f>
        <v>75000</v>
      </c>
      <c r="W675" s="149"/>
      <c r="X675" s="151">
        <f>S675*Facture_pour_Orange!$K$142+Fichier_de_calcul!Q675*Facture_pour_Orange!$K$144+Fichier_de_calcul!U675*Facture_pour_Orange!$K$172</f>
        <v>-16269.11268</v>
      </c>
      <c r="Y675" s="150"/>
      <c r="Z675" s="151">
        <f t="shared" si="2"/>
        <v>359567.9995</v>
      </c>
      <c r="AA675" s="149">
        <f t="shared" si="3"/>
        <v>64722.23991</v>
      </c>
      <c r="AB675" s="149">
        <f t="shared" si="4"/>
        <v>424290.2394</v>
      </c>
      <c r="AC675" s="150"/>
      <c r="AD675" s="164" t="s">
        <v>542</v>
      </c>
      <c r="AE675" s="154"/>
      <c r="AF675" s="155">
        <v>44592.0</v>
      </c>
      <c r="AG675" s="155">
        <v>44590.0</v>
      </c>
      <c r="AH675" s="162">
        <f t="shared" si="32"/>
        <v>0.06666666667</v>
      </c>
      <c r="AI675" s="195">
        <v>44620.0</v>
      </c>
      <c r="AJ675" s="195">
        <v>44607.0</v>
      </c>
      <c r="AK675" s="169">
        <f t="shared" si="49"/>
        <v>0.4333333333</v>
      </c>
      <c r="AL675" s="155">
        <v>44643.0</v>
      </c>
      <c r="AM675" s="162">
        <f t="shared" si="50"/>
        <v>1.266666667</v>
      </c>
      <c r="AN675" s="155">
        <v>44681.0</v>
      </c>
      <c r="AO675" s="158"/>
      <c r="AP675" s="158"/>
      <c r="AQ675" s="158"/>
      <c r="AR675" s="152"/>
      <c r="AS675" s="152"/>
      <c r="AT675" s="152"/>
      <c r="AU675" s="152"/>
      <c r="AV675" s="152"/>
      <c r="AW675" s="152"/>
      <c r="AX675" s="152"/>
      <c r="AY675" s="152"/>
      <c r="AZ675" s="152"/>
      <c r="BA675" s="152"/>
      <c r="BB675" s="152"/>
      <c r="BC675" s="152"/>
      <c r="BD675" s="152"/>
      <c r="BE675" s="152"/>
      <c r="BF675" s="152"/>
      <c r="BG675" s="152"/>
      <c r="BH675" s="152"/>
      <c r="BI675" s="152"/>
      <c r="BJ675" s="152"/>
      <c r="BK675" s="152"/>
    </row>
    <row r="676" ht="10.5" customHeight="1">
      <c r="A676" s="144">
        <v>672.0</v>
      </c>
      <c r="B676" s="144" t="s">
        <v>2085</v>
      </c>
      <c r="C676" s="144" t="s">
        <v>2086</v>
      </c>
      <c r="D676" s="201" t="s">
        <v>2087</v>
      </c>
      <c r="E676" s="146" t="s">
        <v>0</v>
      </c>
      <c r="F676" s="147"/>
      <c r="G676" s="161" t="s">
        <v>1742</v>
      </c>
      <c r="H676" s="149" t="s">
        <v>0</v>
      </c>
      <c r="I676" s="149" t="s">
        <v>138</v>
      </c>
      <c r="J676" s="149" t="s">
        <v>0</v>
      </c>
      <c r="K676" s="149" t="s">
        <v>111</v>
      </c>
      <c r="L676" s="149" t="s">
        <v>38</v>
      </c>
      <c r="M676" s="149" t="s">
        <v>42</v>
      </c>
      <c r="N676" s="149">
        <v>6000.0</v>
      </c>
      <c r="O676" s="149" t="s">
        <v>27</v>
      </c>
      <c r="P676" s="150"/>
      <c r="Q676" s="149">
        <f>IFERROR(SUMPRODUCT((Price_Catalogue_Indexation!$O$5:$AS$5=Fichier_de_calcul!Q$4)*(Price_Catalogue_Indexation!$O$6:$AS$6=Fichier_de_calcul!$L676)*(Price_Catalogue_Indexation!$O$7:$AS$7=Fichier_de_calcul!$M676)*(Price_Catalogue_Indexation!$A$14:$A$219=Fichier_de_calcul!$O676)*(Price_Catalogue_Indexation!$C$14:$C$219=Fichier_de_calcul!$N676)*(Price_Catalogue_Indexation!$O$14:$AS$219)),0)</f>
        <v>43567.79597</v>
      </c>
      <c r="R676" s="149">
        <v>0.0</v>
      </c>
      <c r="S676" s="149">
        <f>IFERROR(SUMPRODUCT((Price_Catalogue_Indexation!$O$5:$AS$5=Fichier_de_calcul!S$4)*(Price_Catalogue_Indexation!$O$6:$AS$6=Fichier_de_calcul!$L676)*(Price_Catalogue_Indexation!$O$7:$AS$7=Fichier_de_calcul!$M676)*(Price_Catalogue_Indexation!$A$14:$A$219=Fichier_de_calcul!$O676)*(Price_Catalogue_Indexation!$C$14:$C$219=Fichier_de_calcul!$N676)*(Price_Catalogue_Indexation!$O$14:$AS$219)),0)</f>
        <v>231043.7356</v>
      </c>
      <c r="T676" s="150"/>
      <c r="U676" s="149">
        <f>IF(E676="YES",'Autres_hypothèses'!$E$3,0)</f>
        <v>26225.58067</v>
      </c>
      <c r="V676" s="149">
        <f>IF(J676="YES",'Autres_hypothèses'!$E$4,0)</f>
        <v>75000</v>
      </c>
      <c r="W676" s="149"/>
      <c r="X676" s="151">
        <f>S676*Facture_pour_Orange!$K$142+Fichier_de_calcul!Q676*Facture_pour_Orange!$K$144+Fichier_de_calcul!U676*Facture_pour_Orange!$K$172</f>
        <v>-16269.11268</v>
      </c>
      <c r="Y676" s="150"/>
      <c r="Z676" s="151">
        <f t="shared" si="2"/>
        <v>359567.9995</v>
      </c>
      <c r="AA676" s="149">
        <f t="shared" si="3"/>
        <v>64722.23991</v>
      </c>
      <c r="AB676" s="149">
        <f t="shared" si="4"/>
        <v>424290.2394</v>
      </c>
      <c r="AC676" s="150"/>
      <c r="AD676" s="164" t="s">
        <v>542</v>
      </c>
      <c r="AE676" s="154"/>
      <c r="AF676" s="155">
        <v>44592.0</v>
      </c>
      <c r="AG676" s="155">
        <v>44590.0</v>
      </c>
      <c r="AH676" s="162">
        <f t="shared" si="32"/>
        <v>0.06666666667</v>
      </c>
      <c r="AI676" s="195">
        <v>44620.0</v>
      </c>
      <c r="AJ676" s="195">
        <v>44607.0</v>
      </c>
      <c r="AK676" s="169">
        <f t="shared" si="49"/>
        <v>0.4333333333</v>
      </c>
      <c r="AL676" s="155">
        <v>44643.0</v>
      </c>
      <c r="AM676" s="162">
        <f t="shared" si="50"/>
        <v>1.266666667</v>
      </c>
      <c r="AN676" s="155">
        <v>44681.0</v>
      </c>
      <c r="AO676" s="158"/>
      <c r="AP676" s="158"/>
      <c r="AQ676" s="158"/>
      <c r="AR676" s="152"/>
      <c r="AS676" s="152"/>
      <c r="AT676" s="152"/>
      <c r="AU676" s="152"/>
      <c r="AV676" s="152"/>
      <c r="AW676" s="152"/>
      <c r="AX676" s="152"/>
      <c r="AY676" s="152"/>
      <c r="AZ676" s="152"/>
      <c r="BA676" s="152"/>
      <c r="BB676" s="152"/>
      <c r="BC676" s="152"/>
      <c r="BD676" s="152"/>
      <c r="BE676" s="152"/>
      <c r="BF676" s="152"/>
      <c r="BG676" s="152"/>
      <c r="BH676" s="152"/>
      <c r="BI676" s="152"/>
      <c r="BJ676" s="152"/>
      <c r="BK676" s="152"/>
    </row>
    <row r="677" ht="10.5" customHeight="1">
      <c r="A677" s="144">
        <v>673.0</v>
      </c>
      <c r="B677" s="144" t="s">
        <v>2088</v>
      </c>
      <c r="C677" s="144" t="s">
        <v>2089</v>
      </c>
      <c r="D677" s="201" t="s">
        <v>2090</v>
      </c>
      <c r="E677" s="146" t="s">
        <v>0</v>
      </c>
      <c r="F677" s="147"/>
      <c r="G677" s="161" t="s">
        <v>1742</v>
      </c>
      <c r="H677" s="149" t="s">
        <v>0</v>
      </c>
      <c r="I677" s="149" t="s">
        <v>138</v>
      </c>
      <c r="J677" s="149" t="s">
        <v>0</v>
      </c>
      <c r="K677" s="149" t="s">
        <v>111</v>
      </c>
      <c r="L677" s="149" t="s">
        <v>38</v>
      </c>
      <c r="M677" s="149" t="s">
        <v>42</v>
      </c>
      <c r="N677" s="149">
        <v>6000.0</v>
      </c>
      <c r="O677" s="149" t="s">
        <v>27</v>
      </c>
      <c r="P677" s="150"/>
      <c r="Q677" s="149">
        <f>IFERROR(SUMPRODUCT((Price_Catalogue_Indexation!$O$5:$AS$5=Fichier_de_calcul!Q$4)*(Price_Catalogue_Indexation!$O$6:$AS$6=Fichier_de_calcul!$L677)*(Price_Catalogue_Indexation!$O$7:$AS$7=Fichier_de_calcul!$M677)*(Price_Catalogue_Indexation!$A$14:$A$219=Fichier_de_calcul!$O677)*(Price_Catalogue_Indexation!$C$14:$C$219=Fichier_de_calcul!$N677)*(Price_Catalogue_Indexation!$O$14:$AS$219)),0)</f>
        <v>43567.79597</v>
      </c>
      <c r="R677" s="149">
        <v>0.0</v>
      </c>
      <c r="S677" s="149">
        <f>IFERROR(SUMPRODUCT((Price_Catalogue_Indexation!$O$5:$AS$5=Fichier_de_calcul!S$4)*(Price_Catalogue_Indexation!$O$6:$AS$6=Fichier_de_calcul!$L677)*(Price_Catalogue_Indexation!$O$7:$AS$7=Fichier_de_calcul!$M677)*(Price_Catalogue_Indexation!$A$14:$A$219=Fichier_de_calcul!$O677)*(Price_Catalogue_Indexation!$C$14:$C$219=Fichier_de_calcul!$N677)*(Price_Catalogue_Indexation!$O$14:$AS$219)),0)</f>
        <v>231043.7356</v>
      </c>
      <c r="T677" s="150"/>
      <c r="U677" s="149">
        <f>IF(E677="YES",'Autres_hypothèses'!$E$3,0)</f>
        <v>26225.58067</v>
      </c>
      <c r="V677" s="149">
        <f>IF(J677="YES",'Autres_hypothèses'!$E$4,0)</f>
        <v>75000</v>
      </c>
      <c r="W677" s="149"/>
      <c r="X677" s="151">
        <f>S677*Facture_pour_Orange!$K$142+Fichier_de_calcul!Q677*Facture_pour_Orange!$K$144+Fichier_de_calcul!U677*Facture_pour_Orange!$K$172</f>
        <v>-16269.11268</v>
      </c>
      <c r="Y677" s="150"/>
      <c r="Z677" s="151">
        <f t="shared" si="2"/>
        <v>359567.9995</v>
      </c>
      <c r="AA677" s="149">
        <f t="shared" si="3"/>
        <v>64722.23991</v>
      </c>
      <c r="AB677" s="149">
        <f t="shared" si="4"/>
        <v>424290.2394</v>
      </c>
      <c r="AC677" s="150"/>
      <c r="AD677" s="164" t="s">
        <v>542</v>
      </c>
      <c r="AE677" s="154"/>
      <c r="AF677" s="155">
        <v>44592.0</v>
      </c>
      <c r="AG677" s="155">
        <v>44590.0</v>
      </c>
      <c r="AH677" s="162">
        <f t="shared" si="32"/>
        <v>0.06666666667</v>
      </c>
      <c r="AI677" s="195">
        <v>44620.0</v>
      </c>
      <c r="AJ677" s="195">
        <v>44607.0</v>
      </c>
      <c r="AK677" s="169">
        <f t="shared" si="49"/>
        <v>0.4333333333</v>
      </c>
      <c r="AL677" s="155">
        <v>44643.0</v>
      </c>
      <c r="AM677" s="162">
        <f t="shared" si="50"/>
        <v>1.266666667</v>
      </c>
      <c r="AN677" s="155">
        <v>44681.0</v>
      </c>
      <c r="AO677" s="158"/>
      <c r="AP677" s="158"/>
      <c r="AQ677" s="158"/>
      <c r="AR677" s="152"/>
      <c r="AS677" s="152"/>
      <c r="AT677" s="152"/>
      <c r="AU677" s="152"/>
      <c r="AV677" s="152"/>
      <c r="AW677" s="152"/>
      <c r="AX677" s="152"/>
      <c r="AY677" s="152"/>
      <c r="AZ677" s="152"/>
      <c r="BA677" s="152"/>
      <c r="BB677" s="152"/>
      <c r="BC677" s="152"/>
      <c r="BD677" s="152"/>
      <c r="BE677" s="152"/>
      <c r="BF677" s="152"/>
      <c r="BG677" s="152"/>
      <c r="BH677" s="152"/>
      <c r="BI677" s="152"/>
      <c r="BJ677" s="152"/>
      <c r="BK677" s="152"/>
    </row>
    <row r="678" ht="10.5" customHeight="1">
      <c r="A678" s="144">
        <v>674.0</v>
      </c>
      <c r="B678" s="144" t="s">
        <v>2091</v>
      </c>
      <c r="C678" s="144" t="s">
        <v>2092</v>
      </c>
      <c r="D678" s="201" t="s">
        <v>2093</v>
      </c>
      <c r="E678" s="146" t="s">
        <v>0</v>
      </c>
      <c r="F678" s="147"/>
      <c r="G678" s="161" t="s">
        <v>1742</v>
      </c>
      <c r="H678" s="149" t="s">
        <v>0</v>
      </c>
      <c r="I678" s="149" t="s">
        <v>138</v>
      </c>
      <c r="J678" s="149" t="s">
        <v>0</v>
      </c>
      <c r="K678" s="149" t="s">
        <v>111</v>
      </c>
      <c r="L678" s="149" t="s">
        <v>38</v>
      </c>
      <c r="M678" s="149" t="s">
        <v>42</v>
      </c>
      <c r="N678" s="149">
        <v>6000.0</v>
      </c>
      <c r="O678" s="149" t="s">
        <v>27</v>
      </c>
      <c r="P678" s="150"/>
      <c r="Q678" s="149">
        <f>IFERROR(SUMPRODUCT((Price_Catalogue_Indexation!$O$5:$AS$5=Fichier_de_calcul!Q$4)*(Price_Catalogue_Indexation!$O$6:$AS$6=Fichier_de_calcul!$L678)*(Price_Catalogue_Indexation!$O$7:$AS$7=Fichier_de_calcul!$M678)*(Price_Catalogue_Indexation!$A$14:$A$219=Fichier_de_calcul!$O678)*(Price_Catalogue_Indexation!$C$14:$C$219=Fichier_de_calcul!$N678)*(Price_Catalogue_Indexation!$O$14:$AS$219)),0)</f>
        <v>43567.79597</v>
      </c>
      <c r="R678" s="149">
        <v>0.0</v>
      </c>
      <c r="S678" s="149">
        <f>IFERROR(SUMPRODUCT((Price_Catalogue_Indexation!$O$5:$AS$5=Fichier_de_calcul!S$4)*(Price_Catalogue_Indexation!$O$6:$AS$6=Fichier_de_calcul!$L678)*(Price_Catalogue_Indexation!$O$7:$AS$7=Fichier_de_calcul!$M678)*(Price_Catalogue_Indexation!$A$14:$A$219=Fichier_de_calcul!$O678)*(Price_Catalogue_Indexation!$C$14:$C$219=Fichier_de_calcul!$N678)*(Price_Catalogue_Indexation!$O$14:$AS$219)),0)</f>
        <v>231043.7356</v>
      </c>
      <c r="T678" s="150"/>
      <c r="U678" s="149">
        <f>IF(E678="YES",'Autres_hypothèses'!$E$3,0)</f>
        <v>26225.58067</v>
      </c>
      <c r="V678" s="149">
        <f>IF(J678="YES",'Autres_hypothèses'!$E$4,0)</f>
        <v>75000</v>
      </c>
      <c r="W678" s="149"/>
      <c r="X678" s="151">
        <f>S678*Facture_pour_Orange!$K$142+Fichier_de_calcul!Q678*Facture_pour_Orange!$K$144+Fichier_de_calcul!U678*Facture_pour_Orange!$K$172</f>
        <v>-16269.11268</v>
      </c>
      <c r="Y678" s="150"/>
      <c r="Z678" s="151">
        <f t="shared" si="2"/>
        <v>359567.9995</v>
      </c>
      <c r="AA678" s="149">
        <f t="shared" si="3"/>
        <v>64722.23991</v>
      </c>
      <c r="AB678" s="149">
        <f t="shared" si="4"/>
        <v>424290.2394</v>
      </c>
      <c r="AC678" s="150"/>
      <c r="AD678" s="164" t="s">
        <v>542</v>
      </c>
      <c r="AE678" s="154"/>
      <c r="AF678" s="155">
        <v>44592.0</v>
      </c>
      <c r="AG678" s="155">
        <v>44590.0</v>
      </c>
      <c r="AH678" s="162">
        <f t="shared" si="32"/>
        <v>0.06666666667</v>
      </c>
      <c r="AI678" s="195">
        <v>44620.0</v>
      </c>
      <c r="AJ678" s="195">
        <v>44607.0</v>
      </c>
      <c r="AK678" s="169">
        <f t="shared" si="49"/>
        <v>0.4333333333</v>
      </c>
      <c r="AL678" s="155">
        <v>44643.0</v>
      </c>
      <c r="AM678" s="162">
        <f t="shared" si="50"/>
        <v>1.266666667</v>
      </c>
      <c r="AN678" s="155">
        <v>44681.0</v>
      </c>
      <c r="AO678" s="158"/>
      <c r="AP678" s="158"/>
      <c r="AQ678" s="158"/>
      <c r="AR678" s="152"/>
      <c r="AS678" s="152"/>
      <c r="AT678" s="152"/>
      <c r="AU678" s="152"/>
      <c r="AV678" s="152"/>
      <c r="AW678" s="152"/>
      <c r="AX678" s="152"/>
      <c r="AY678" s="152"/>
      <c r="AZ678" s="152"/>
      <c r="BA678" s="152"/>
      <c r="BB678" s="152"/>
      <c r="BC678" s="152"/>
      <c r="BD678" s="152"/>
      <c r="BE678" s="152"/>
      <c r="BF678" s="152"/>
      <c r="BG678" s="152"/>
      <c r="BH678" s="152"/>
      <c r="BI678" s="152"/>
      <c r="BJ678" s="152"/>
      <c r="BK678" s="152"/>
    </row>
    <row r="679" ht="10.5" customHeight="1">
      <c r="A679" s="144">
        <v>675.0</v>
      </c>
      <c r="B679" s="144" t="s">
        <v>2094</v>
      </c>
      <c r="C679" s="144" t="s">
        <v>2095</v>
      </c>
      <c r="D679" s="201" t="s">
        <v>2096</v>
      </c>
      <c r="E679" s="146" t="s">
        <v>0</v>
      </c>
      <c r="F679" s="147"/>
      <c r="G679" s="161" t="s">
        <v>1742</v>
      </c>
      <c r="H679" s="149" t="s">
        <v>0</v>
      </c>
      <c r="I679" s="149" t="s">
        <v>138</v>
      </c>
      <c r="J679" s="149" t="s">
        <v>0</v>
      </c>
      <c r="K679" s="149" t="s">
        <v>111</v>
      </c>
      <c r="L679" s="149" t="s">
        <v>38</v>
      </c>
      <c r="M679" s="149" t="s">
        <v>42</v>
      </c>
      <c r="N679" s="149">
        <v>6000.0</v>
      </c>
      <c r="O679" s="149" t="s">
        <v>27</v>
      </c>
      <c r="P679" s="150"/>
      <c r="Q679" s="149">
        <f>IFERROR(SUMPRODUCT((Price_Catalogue_Indexation!$O$5:$AS$5=Fichier_de_calcul!Q$4)*(Price_Catalogue_Indexation!$O$6:$AS$6=Fichier_de_calcul!$L679)*(Price_Catalogue_Indexation!$O$7:$AS$7=Fichier_de_calcul!$M679)*(Price_Catalogue_Indexation!$A$14:$A$219=Fichier_de_calcul!$O679)*(Price_Catalogue_Indexation!$C$14:$C$219=Fichier_de_calcul!$N679)*(Price_Catalogue_Indexation!$O$14:$AS$219)),0)</f>
        <v>43567.79597</v>
      </c>
      <c r="R679" s="149">
        <f>IFERROR(SUMPRODUCT((Price_Catalogue_Indexation!$O$5:$AS$5=Fichier_de_calcul!R$4)*(Price_Catalogue_Indexation!$O$6:$AS$6=Fichier_de_calcul!$L679)*(Price_Catalogue_Indexation!$O$7:$AS$7=Fichier_de_calcul!$M679)*(Price_Catalogue_Indexation!$A$14:$A$219=Fichier_de_calcul!$O679)*(Price_Catalogue_Indexation!$C$14:$C$219=Fichier_de_calcul!$N679)*(Price_Catalogue_Indexation!$O$14:$AS$219)),0)</f>
        <v>432736.9163</v>
      </c>
      <c r="S679" s="149">
        <f>IFERROR(SUMPRODUCT((Price_Catalogue_Indexation!$O$5:$AS$5=Fichier_de_calcul!S$4)*(Price_Catalogue_Indexation!$O$6:$AS$6=Fichier_de_calcul!$L679)*(Price_Catalogue_Indexation!$O$7:$AS$7=Fichier_de_calcul!$M679)*(Price_Catalogue_Indexation!$A$14:$A$219=Fichier_de_calcul!$O679)*(Price_Catalogue_Indexation!$C$14:$C$219=Fichier_de_calcul!$N679)*(Price_Catalogue_Indexation!$O$14:$AS$219)),0)</f>
        <v>231043.7356</v>
      </c>
      <c r="T679" s="150"/>
      <c r="U679" s="149">
        <f>IF(E679="YES",'Autres_hypothèses'!$E$3,0)</f>
        <v>26225.58067</v>
      </c>
      <c r="V679" s="149">
        <f>IF(J679="YES",'Autres_hypothèses'!$E$4,0)</f>
        <v>75000</v>
      </c>
      <c r="W679" s="149"/>
      <c r="X679" s="151">
        <f>S679*Facture_pour_Orange!$K$142+Fichier_de_calcul!Q679*Facture_pour_Orange!$K$144+Fichier_de_calcul!U679*Facture_pour_Orange!$K$172</f>
        <v>-16269.11268</v>
      </c>
      <c r="Y679" s="150"/>
      <c r="Z679" s="151">
        <f t="shared" si="2"/>
        <v>792304.9158</v>
      </c>
      <c r="AA679" s="149">
        <f t="shared" si="3"/>
        <v>142614.8848</v>
      </c>
      <c r="AB679" s="149">
        <f t="shared" si="4"/>
        <v>934919.8006</v>
      </c>
      <c r="AC679" s="150"/>
      <c r="AD679" s="202"/>
      <c r="AE679" s="154"/>
      <c r="AF679" s="155">
        <v>44592.0</v>
      </c>
      <c r="AG679" s="155">
        <v>44590.0</v>
      </c>
      <c r="AH679" s="162">
        <f t="shared" si="32"/>
        <v>0.06666666667</v>
      </c>
      <c r="AI679" s="195">
        <v>44620.0</v>
      </c>
      <c r="AJ679" s="195">
        <v>44607.0</v>
      </c>
      <c r="AK679" s="169">
        <f t="shared" si="49"/>
        <v>0.4333333333</v>
      </c>
      <c r="AL679" s="155">
        <v>44643.0</v>
      </c>
      <c r="AM679" s="162">
        <f t="shared" si="50"/>
        <v>1.266666667</v>
      </c>
      <c r="AN679" s="155">
        <v>44681.0</v>
      </c>
      <c r="AO679" s="158"/>
      <c r="AP679" s="158"/>
      <c r="AQ679" s="158"/>
      <c r="AR679" s="152"/>
      <c r="AS679" s="152"/>
      <c r="AT679" s="152"/>
      <c r="AU679" s="152"/>
      <c r="AV679" s="152"/>
      <c r="AW679" s="152"/>
      <c r="AX679" s="152"/>
      <c r="AY679" s="152"/>
      <c r="AZ679" s="152"/>
      <c r="BA679" s="152"/>
      <c r="BB679" s="152"/>
      <c r="BC679" s="152"/>
      <c r="BD679" s="152"/>
      <c r="BE679" s="152"/>
      <c r="BF679" s="152"/>
      <c r="BG679" s="152"/>
      <c r="BH679" s="152"/>
      <c r="BI679" s="152"/>
      <c r="BJ679" s="152"/>
      <c r="BK679" s="152"/>
    </row>
    <row r="680" ht="10.5" customHeight="1">
      <c r="A680" s="144">
        <v>676.0</v>
      </c>
      <c r="B680" s="144" t="s">
        <v>2097</v>
      </c>
      <c r="C680" s="144" t="s">
        <v>2098</v>
      </c>
      <c r="D680" s="201" t="s">
        <v>2099</v>
      </c>
      <c r="E680" s="146" t="s">
        <v>0</v>
      </c>
      <c r="F680" s="199"/>
      <c r="G680" s="161" t="s">
        <v>1742</v>
      </c>
      <c r="H680" s="149" t="s">
        <v>0</v>
      </c>
      <c r="I680" s="149" t="s">
        <v>138</v>
      </c>
      <c r="J680" s="149" t="s">
        <v>0</v>
      </c>
      <c r="K680" s="149" t="s">
        <v>111</v>
      </c>
      <c r="L680" s="149" t="s">
        <v>38</v>
      </c>
      <c r="M680" s="149" t="s">
        <v>42</v>
      </c>
      <c r="N680" s="149">
        <v>6000.0</v>
      </c>
      <c r="O680" s="149" t="s">
        <v>27</v>
      </c>
      <c r="P680" s="199"/>
      <c r="Q680" s="149">
        <f>IFERROR(SUMPRODUCT((Price_Catalogue_Indexation!$O$5:$AS$5=Fichier_de_calcul!Q$4)*(Price_Catalogue_Indexation!$O$6:$AS$6=Fichier_de_calcul!$L680)*(Price_Catalogue_Indexation!$O$7:$AS$7=Fichier_de_calcul!$M680)*(Price_Catalogue_Indexation!$A$14:$A$219=Fichier_de_calcul!$O680)*(Price_Catalogue_Indexation!$C$14:$C$219=Fichier_de_calcul!$N680)*(Price_Catalogue_Indexation!$O$14:$AS$219)),0)</f>
        <v>43567.79597</v>
      </c>
      <c r="R680" s="149">
        <f>IFERROR(SUMPRODUCT((Price_Catalogue_Indexation!$O$5:$AS$5=Fichier_de_calcul!R$4)*(Price_Catalogue_Indexation!$O$6:$AS$6=Fichier_de_calcul!$L680)*(Price_Catalogue_Indexation!$O$7:$AS$7=Fichier_de_calcul!$M680)*(Price_Catalogue_Indexation!$A$14:$A$219=Fichier_de_calcul!$O680)*(Price_Catalogue_Indexation!$C$14:$C$219=Fichier_de_calcul!$N680)*(Price_Catalogue_Indexation!$O$14:$AS$219)),0)</f>
        <v>432736.9163</v>
      </c>
      <c r="S680" s="149">
        <f>IFERROR(SUMPRODUCT((Price_Catalogue_Indexation!$O$5:$AS$5=Fichier_de_calcul!S$4)*(Price_Catalogue_Indexation!$O$6:$AS$6=Fichier_de_calcul!$L680)*(Price_Catalogue_Indexation!$O$7:$AS$7=Fichier_de_calcul!$M680)*(Price_Catalogue_Indexation!$A$14:$A$219=Fichier_de_calcul!$O680)*(Price_Catalogue_Indexation!$C$14:$C$219=Fichier_de_calcul!$N680)*(Price_Catalogue_Indexation!$O$14:$AS$219)),0)</f>
        <v>231043.7356</v>
      </c>
      <c r="T680" s="199"/>
      <c r="U680" s="149">
        <f>IF(E680="YES",'Autres_hypothèses'!$E$3,0)</f>
        <v>26225.58067</v>
      </c>
      <c r="V680" s="149">
        <f>IF(J680="YES",'Autres_hypothèses'!$E$4,0)</f>
        <v>75000</v>
      </c>
      <c r="W680" s="149"/>
      <c r="X680" s="151">
        <f>S680*Facture_pour_Orange!$K$142+Fichier_de_calcul!Q680*Facture_pour_Orange!$K$144+Fichier_de_calcul!U680*Facture_pour_Orange!$K$172</f>
        <v>-16269.11268</v>
      </c>
      <c r="Y680" s="199"/>
      <c r="Z680" s="151">
        <f t="shared" si="2"/>
        <v>792304.9158</v>
      </c>
      <c r="AA680" s="149">
        <f t="shared" si="3"/>
        <v>142614.8848</v>
      </c>
      <c r="AB680" s="149">
        <f t="shared" si="4"/>
        <v>934919.8006</v>
      </c>
      <c r="AC680" s="199"/>
      <c r="AD680" s="199"/>
      <c r="AE680" s="199"/>
      <c r="AF680" s="195">
        <v>44620.0</v>
      </c>
      <c r="AG680" s="195">
        <v>44607.0</v>
      </c>
      <c r="AH680" s="162">
        <f t="shared" si="32"/>
        <v>0.4333333333</v>
      </c>
      <c r="AI680" s="195">
        <v>44620.0</v>
      </c>
      <c r="AJ680" s="195">
        <v>44607.0</v>
      </c>
      <c r="AK680" s="169">
        <f t="shared" si="49"/>
        <v>0.4333333333</v>
      </c>
      <c r="AL680" s="155">
        <v>44643.0</v>
      </c>
      <c r="AM680" s="162">
        <f t="shared" si="50"/>
        <v>1.266666667</v>
      </c>
      <c r="AN680" s="155">
        <v>44681.0</v>
      </c>
      <c r="AO680" s="199"/>
      <c r="AP680" s="199"/>
      <c r="AQ680" s="199"/>
      <c r="AR680" s="199"/>
      <c r="AS680" s="199"/>
      <c r="AT680" s="199"/>
      <c r="AU680" s="199"/>
      <c r="AV680" s="199"/>
      <c r="AW680" s="199"/>
      <c r="AX680" s="199"/>
      <c r="AY680" s="199"/>
      <c r="AZ680" s="152"/>
      <c r="BA680" s="152"/>
      <c r="BB680" s="152"/>
      <c r="BC680" s="152"/>
      <c r="BD680" s="152"/>
      <c r="BE680" s="152"/>
      <c r="BF680" s="152"/>
      <c r="BG680" s="152"/>
      <c r="BH680" s="152"/>
      <c r="BI680" s="152"/>
      <c r="BJ680" s="152"/>
      <c r="BK680" s="152"/>
    </row>
    <row r="681" ht="10.5" customHeight="1">
      <c r="A681" s="144">
        <v>677.0</v>
      </c>
      <c r="B681" s="144" t="s">
        <v>2100</v>
      </c>
      <c r="C681" s="144" t="s">
        <v>2101</v>
      </c>
      <c r="D681" s="201" t="s">
        <v>2102</v>
      </c>
      <c r="E681" s="205" t="s">
        <v>0</v>
      </c>
      <c r="F681" s="199"/>
      <c r="G681" s="161" t="s">
        <v>1742</v>
      </c>
      <c r="H681" s="149" t="s">
        <v>0</v>
      </c>
      <c r="I681" s="149" t="s">
        <v>138</v>
      </c>
      <c r="J681" s="149" t="s">
        <v>0</v>
      </c>
      <c r="K681" s="149" t="s">
        <v>111</v>
      </c>
      <c r="L681" s="149" t="s">
        <v>38</v>
      </c>
      <c r="M681" s="149" t="s">
        <v>42</v>
      </c>
      <c r="N681" s="149">
        <v>6000.0</v>
      </c>
      <c r="O681" s="149" t="s">
        <v>27</v>
      </c>
      <c r="P681" s="199"/>
      <c r="Q681" s="149">
        <f>IFERROR(SUMPRODUCT((Price_Catalogue_Indexation!$O$5:$AS$5=Fichier_de_calcul!Q$4)*(Price_Catalogue_Indexation!$O$6:$AS$6=Fichier_de_calcul!$L681)*(Price_Catalogue_Indexation!$O$7:$AS$7=Fichier_de_calcul!$M681)*(Price_Catalogue_Indexation!$A$14:$A$219=Fichier_de_calcul!$O681)*(Price_Catalogue_Indexation!$C$14:$C$219=Fichier_de_calcul!$N681)*(Price_Catalogue_Indexation!$O$14:$AS$219)),0)</f>
        <v>43567.79597</v>
      </c>
      <c r="R681" s="149">
        <v>0.0</v>
      </c>
      <c r="S681" s="149">
        <f>IFERROR(SUMPRODUCT((Price_Catalogue_Indexation!$O$5:$AS$5=Fichier_de_calcul!S$4)*(Price_Catalogue_Indexation!$O$6:$AS$6=Fichier_de_calcul!$L681)*(Price_Catalogue_Indexation!$O$7:$AS$7=Fichier_de_calcul!$M681)*(Price_Catalogue_Indexation!$A$14:$A$219=Fichier_de_calcul!$O681)*(Price_Catalogue_Indexation!$C$14:$C$219=Fichier_de_calcul!$N681)*(Price_Catalogue_Indexation!$O$14:$AS$219)),0)</f>
        <v>231043.7356</v>
      </c>
      <c r="T681" s="199"/>
      <c r="U681" s="149">
        <f>IF(E681="YES",'Autres_hypothèses'!$E$3,0)</f>
        <v>26225.58067</v>
      </c>
      <c r="V681" s="149">
        <f>IF(J681="YES",'Autres_hypothèses'!$E$4,0)</f>
        <v>75000</v>
      </c>
      <c r="W681" s="149"/>
      <c r="X681" s="151">
        <f>S681*Facture_pour_Orange!$K$142+Fichier_de_calcul!Q681*Facture_pour_Orange!$K$144+Fichier_de_calcul!U681*Facture_pour_Orange!$K$172</f>
        <v>-16269.11268</v>
      </c>
      <c r="Y681" s="199"/>
      <c r="Z681" s="151">
        <f t="shared" si="2"/>
        <v>359567.9995</v>
      </c>
      <c r="AA681" s="149">
        <f t="shared" si="3"/>
        <v>64722.23991</v>
      </c>
      <c r="AB681" s="149">
        <f t="shared" si="4"/>
        <v>424290.2394</v>
      </c>
      <c r="AC681" s="199"/>
      <c r="AD681" s="164" t="s">
        <v>542</v>
      </c>
      <c r="AE681" s="199"/>
      <c r="AF681" s="195">
        <v>44620.0</v>
      </c>
      <c r="AG681" s="195">
        <v>44607.0</v>
      </c>
      <c r="AH681" s="162">
        <f t="shared" si="32"/>
        <v>0.4333333333</v>
      </c>
      <c r="AI681" s="195">
        <v>44620.0</v>
      </c>
      <c r="AJ681" s="195">
        <v>44607.0</v>
      </c>
      <c r="AK681" s="169">
        <f t="shared" si="49"/>
        <v>0.4333333333</v>
      </c>
      <c r="AL681" s="155">
        <v>44643.0</v>
      </c>
      <c r="AM681" s="162">
        <f t="shared" si="50"/>
        <v>1.266666667</v>
      </c>
      <c r="AN681" s="155">
        <v>44681.0</v>
      </c>
      <c r="AO681" s="199"/>
      <c r="AP681" s="199"/>
      <c r="AQ681" s="199"/>
      <c r="AR681" s="199"/>
      <c r="AS681" s="199"/>
      <c r="AT681" s="199"/>
      <c r="AU681" s="199"/>
      <c r="AV681" s="199"/>
      <c r="AW681" s="199"/>
      <c r="AX681" s="199"/>
      <c r="AY681" s="199"/>
      <c r="AZ681" s="152"/>
      <c r="BA681" s="152"/>
      <c r="BB681" s="152"/>
      <c r="BC681" s="152"/>
      <c r="BD681" s="152"/>
      <c r="BE681" s="152"/>
      <c r="BF681" s="152"/>
      <c r="BG681" s="152"/>
      <c r="BH681" s="152"/>
      <c r="BI681" s="152"/>
      <c r="BJ681" s="152"/>
      <c r="BK681" s="152"/>
    </row>
    <row r="682" ht="10.5" customHeight="1">
      <c r="A682" s="144">
        <v>678.0</v>
      </c>
      <c r="B682" s="144" t="s">
        <v>2103</v>
      </c>
      <c r="C682" s="144" t="s">
        <v>2104</v>
      </c>
      <c r="D682" s="201" t="s">
        <v>2105</v>
      </c>
      <c r="E682" s="205" t="s">
        <v>0</v>
      </c>
      <c r="F682" s="199"/>
      <c r="G682" s="161" t="s">
        <v>2021</v>
      </c>
      <c r="H682" s="149" t="s">
        <v>0</v>
      </c>
      <c r="I682" s="149" t="s">
        <v>138</v>
      </c>
      <c r="J682" s="149" t="s">
        <v>0</v>
      </c>
      <c r="K682" s="149" t="s">
        <v>111</v>
      </c>
      <c r="L682" s="149" t="s">
        <v>38</v>
      </c>
      <c r="M682" s="149" t="s">
        <v>42</v>
      </c>
      <c r="N682" s="149">
        <v>6000.0</v>
      </c>
      <c r="O682" s="149" t="s">
        <v>27</v>
      </c>
      <c r="P682" s="199"/>
      <c r="Q682" s="149">
        <f>IFERROR(SUMPRODUCT((Price_Catalogue_Indexation!$O$5:$AS$5=Fichier_de_calcul!Q$4)*(Price_Catalogue_Indexation!$O$6:$AS$6=Fichier_de_calcul!$L682)*(Price_Catalogue_Indexation!$O$7:$AS$7=Fichier_de_calcul!$M682)*(Price_Catalogue_Indexation!$A$14:$A$219=Fichier_de_calcul!$O682)*(Price_Catalogue_Indexation!$C$14:$C$219=Fichier_de_calcul!$N682)*(Price_Catalogue_Indexation!$O$14:$AS$219)),0)</f>
        <v>43567.79597</v>
      </c>
      <c r="R682" s="149">
        <f>IFERROR(SUMPRODUCT((Price_Catalogue_Indexation!$O$5:$AS$5=Fichier_de_calcul!R$4)*(Price_Catalogue_Indexation!$O$6:$AS$6=Fichier_de_calcul!$L682)*(Price_Catalogue_Indexation!$O$7:$AS$7=Fichier_de_calcul!$M682)*(Price_Catalogue_Indexation!$A$14:$A$219=Fichier_de_calcul!$O682)*(Price_Catalogue_Indexation!$C$14:$C$219=Fichier_de_calcul!$N682)*(Price_Catalogue_Indexation!$O$14:$AS$219)),0)</f>
        <v>432736.9163</v>
      </c>
      <c r="S682" s="149">
        <f>IFERROR(SUMPRODUCT((Price_Catalogue_Indexation!$O$5:$AS$5=Fichier_de_calcul!S$4)*(Price_Catalogue_Indexation!$O$6:$AS$6=Fichier_de_calcul!$L682)*(Price_Catalogue_Indexation!$O$7:$AS$7=Fichier_de_calcul!$M682)*(Price_Catalogue_Indexation!$A$14:$A$219=Fichier_de_calcul!$O682)*(Price_Catalogue_Indexation!$C$14:$C$219=Fichier_de_calcul!$N682)*(Price_Catalogue_Indexation!$O$14:$AS$219)),0)</f>
        <v>231043.7356</v>
      </c>
      <c r="T682" s="199"/>
      <c r="U682" s="149">
        <f>IF(E682="YES",'Autres_hypothèses'!$E$3,0)</f>
        <v>26225.58067</v>
      </c>
      <c r="V682" s="149">
        <f>IF(J682="YES",'Autres_hypothèses'!$E$4,0)</f>
        <v>75000</v>
      </c>
      <c r="W682" s="149"/>
      <c r="X682" s="151">
        <f>S682*Facture_pour_Orange!$K$142+Fichier_de_calcul!Q682*Facture_pour_Orange!$K$144+Fichier_de_calcul!U682*Facture_pour_Orange!$K$172</f>
        <v>-16269.11268</v>
      </c>
      <c r="Y682" s="199"/>
      <c r="Z682" s="151">
        <f t="shared" si="2"/>
        <v>792304.9158</v>
      </c>
      <c r="AA682" s="149">
        <f t="shared" si="3"/>
        <v>142614.8848</v>
      </c>
      <c r="AB682" s="149">
        <f t="shared" si="4"/>
        <v>934919.8006</v>
      </c>
      <c r="AC682" s="199"/>
      <c r="AD682" s="199"/>
      <c r="AE682" s="199"/>
      <c r="AF682" s="198">
        <v>44651.0</v>
      </c>
      <c r="AG682" s="198">
        <v>44621.0</v>
      </c>
      <c r="AH682" s="162">
        <f t="shared" si="32"/>
        <v>1</v>
      </c>
      <c r="AI682" s="198">
        <v>44681.0</v>
      </c>
      <c r="AJ682" s="198">
        <v>44661.0</v>
      </c>
      <c r="AK682" s="169">
        <f t="shared" si="49"/>
        <v>0.6666666667</v>
      </c>
      <c r="AL682" s="180">
        <v>44708.0</v>
      </c>
      <c r="AM682" s="203">
        <f t="shared" si="50"/>
        <v>0.1333333333</v>
      </c>
      <c r="AN682" s="155">
        <v>44712.0</v>
      </c>
      <c r="AO682" s="199"/>
      <c r="AP682" s="199"/>
      <c r="AQ682" s="199"/>
      <c r="AR682" s="199"/>
      <c r="AS682" s="199"/>
      <c r="AT682" s="199"/>
      <c r="AU682" s="199"/>
      <c r="AV682" s="199"/>
      <c r="AW682" s="199"/>
      <c r="AX682" s="199"/>
      <c r="AY682" s="199"/>
      <c r="AZ682" s="152"/>
      <c r="BA682" s="152"/>
      <c r="BB682" s="152"/>
      <c r="BC682" s="152"/>
      <c r="BD682" s="152"/>
      <c r="BE682" s="152"/>
      <c r="BF682" s="152"/>
      <c r="BG682" s="152"/>
      <c r="BH682" s="152"/>
      <c r="BI682" s="152"/>
      <c r="BJ682" s="152"/>
      <c r="BK682" s="152"/>
    </row>
    <row r="683" ht="10.5" customHeight="1">
      <c r="A683" s="144">
        <v>679.0</v>
      </c>
      <c r="B683" s="144" t="s">
        <v>2106</v>
      </c>
      <c r="C683" s="144" t="s">
        <v>2107</v>
      </c>
      <c r="D683" s="201" t="s">
        <v>2108</v>
      </c>
      <c r="E683" s="205" t="s">
        <v>0</v>
      </c>
      <c r="F683" s="199"/>
      <c r="G683" s="161" t="s">
        <v>2021</v>
      </c>
      <c r="H683" s="149" t="s">
        <v>0</v>
      </c>
      <c r="I683" s="149" t="s">
        <v>138</v>
      </c>
      <c r="J683" s="149" t="s">
        <v>0</v>
      </c>
      <c r="K683" s="149" t="s">
        <v>111</v>
      </c>
      <c r="L683" s="149" t="s">
        <v>38</v>
      </c>
      <c r="M683" s="149" t="s">
        <v>42</v>
      </c>
      <c r="N683" s="149">
        <v>6000.0</v>
      </c>
      <c r="O683" s="149" t="s">
        <v>27</v>
      </c>
      <c r="P683" s="199"/>
      <c r="Q683" s="149">
        <f>IFERROR(SUMPRODUCT((Price_Catalogue_Indexation!$O$5:$AS$5=Fichier_de_calcul!Q$4)*(Price_Catalogue_Indexation!$O$6:$AS$6=Fichier_de_calcul!$L683)*(Price_Catalogue_Indexation!$O$7:$AS$7=Fichier_de_calcul!$M683)*(Price_Catalogue_Indexation!$A$14:$A$219=Fichier_de_calcul!$O683)*(Price_Catalogue_Indexation!$C$14:$C$219=Fichier_de_calcul!$N683)*(Price_Catalogue_Indexation!$O$14:$AS$219)),0)</f>
        <v>43567.79597</v>
      </c>
      <c r="R683" s="149">
        <v>0.0</v>
      </c>
      <c r="S683" s="149">
        <f>IFERROR(SUMPRODUCT((Price_Catalogue_Indexation!$O$5:$AS$5=Fichier_de_calcul!S$4)*(Price_Catalogue_Indexation!$O$6:$AS$6=Fichier_de_calcul!$L683)*(Price_Catalogue_Indexation!$O$7:$AS$7=Fichier_de_calcul!$M683)*(Price_Catalogue_Indexation!$A$14:$A$219=Fichier_de_calcul!$O683)*(Price_Catalogue_Indexation!$C$14:$C$219=Fichier_de_calcul!$N683)*(Price_Catalogue_Indexation!$O$14:$AS$219)),0)</f>
        <v>231043.7356</v>
      </c>
      <c r="T683" s="199"/>
      <c r="U683" s="149">
        <f>IF(E683="YES",'Autres_hypothèses'!$E$3,0)</f>
        <v>26225.58067</v>
      </c>
      <c r="V683" s="149">
        <f>IF(J683="YES",'Autres_hypothèses'!$E$4,0)</f>
        <v>75000</v>
      </c>
      <c r="W683" s="149"/>
      <c r="X683" s="151">
        <f>S683*Facture_pour_Orange!$K$142+Fichier_de_calcul!Q683*Facture_pour_Orange!$K$144+Fichier_de_calcul!U683*Facture_pour_Orange!$K$172</f>
        <v>-16269.11268</v>
      </c>
      <c r="Y683" s="199"/>
      <c r="Z683" s="151">
        <f t="shared" si="2"/>
        <v>359567.9995</v>
      </c>
      <c r="AA683" s="149">
        <f t="shared" si="3"/>
        <v>64722.23991</v>
      </c>
      <c r="AB683" s="149">
        <f t="shared" si="4"/>
        <v>424290.2394</v>
      </c>
      <c r="AC683" s="199"/>
      <c r="AD683" s="164" t="s">
        <v>542</v>
      </c>
      <c r="AE683" s="199"/>
      <c r="AF683" s="198">
        <v>44651.0</v>
      </c>
      <c r="AG683" s="198">
        <v>44621.0</v>
      </c>
      <c r="AH683" s="162">
        <f t="shared" si="32"/>
        <v>1</v>
      </c>
      <c r="AI683" s="198">
        <v>44681.0</v>
      </c>
      <c r="AJ683" s="198">
        <v>44662.0</v>
      </c>
      <c r="AK683" s="169">
        <f t="shared" si="49"/>
        <v>0.6333333333</v>
      </c>
      <c r="AL683" s="180">
        <v>44708.0</v>
      </c>
      <c r="AM683" s="203">
        <f t="shared" si="50"/>
        <v>0.1333333333</v>
      </c>
      <c r="AN683" s="155">
        <v>44712.0</v>
      </c>
      <c r="AO683" s="199"/>
      <c r="AP683" s="199"/>
      <c r="AQ683" s="199"/>
      <c r="AR683" s="199"/>
      <c r="AS683" s="199"/>
      <c r="AT683" s="199"/>
      <c r="AU683" s="199"/>
      <c r="AV683" s="199"/>
      <c r="AW683" s="199"/>
      <c r="AX683" s="199"/>
      <c r="AY683" s="199"/>
      <c r="AZ683" s="152"/>
      <c r="BA683" s="152"/>
      <c r="BB683" s="152"/>
      <c r="BC683" s="152"/>
      <c r="BD683" s="152"/>
      <c r="BE683" s="152"/>
      <c r="BF683" s="152"/>
      <c r="BG683" s="152"/>
      <c r="BH683" s="152"/>
      <c r="BI683" s="152"/>
      <c r="BJ683" s="152"/>
      <c r="BK683" s="152"/>
    </row>
    <row r="684" ht="10.5" customHeight="1">
      <c r="A684" s="144">
        <v>680.0</v>
      </c>
      <c r="B684" s="144" t="s">
        <v>2109</v>
      </c>
      <c r="C684" s="144" t="s">
        <v>2110</v>
      </c>
      <c r="D684" s="201" t="s">
        <v>2111</v>
      </c>
      <c r="E684" s="205" t="s">
        <v>0</v>
      </c>
      <c r="F684" s="199"/>
      <c r="G684" s="161" t="s">
        <v>2021</v>
      </c>
      <c r="H684" s="149" t="s">
        <v>0</v>
      </c>
      <c r="I684" s="149" t="s">
        <v>138</v>
      </c>
      <c r="J684" s="149" t="s">
        <v>0</v>
      </c>
      <c r="K684" s="149" t="s">
        <v>111</v>
      </c>
      <c r="L684" s="149" t="s">
        <v>38</v>
      </c>
      <c r="M684" s="149" t="s">
        <v>42</v>
      </c>
      <c r="N684" s="149">
        <v>6000.0</v>
      </c>
      <c r="O684" s="149" t="s">
        <v>27</v>
      </c>
      <c r="P684" s="199"/>
      <c r="Q684" s="149">
        <f>IFERROR(SUMPRODUCT((Price_Catalogue_Indexation!$O$5:$AS$5=Fichier_de_calcul!Q$4)*(Price_Catalogue_Indexation!$O$6:$AS$6=Fichier_de_calcul!$L684)*(Price_Catalogue_Indexation!$O$7:$AS$7=Fichier_de_calcul!$M684)*(Price_Catalogue_Indexation!$A$14:$A$219=Fichier_de_calcul!$O684)*(Price_Catalogue_Indexation!$C$14:$C$219=Fichier_de_calcul!$N684)*(Price_Catalogue_Indexation!$O$14:$AS$219)),0)</f>
        <v>43567.79597</v>
      </c>
      <c r="R684" s="149">
        <v>0.0</v>
      </c>
      <c r="S684" s="149">
        <f>IFERROR(SUMPRODUCT((Price_Catalogue_Indexation!$O$5:$AS$5=Fichier_de_calcul!S$4)*(Price_Catalogue_Indexation!$O$6:$AS$6=Fichier_de_calcul!$L684)*(Price_Catalogue_Indexation!$O$7:$AS$7=Fichier_de_calcul!$M684)*(Price_Catalogue_Indexation!$A$14:$A$219=Fichier_de_calcul!$O684)*(Price_Catalogue_Indexation!$C$14:$C$219=Fichier_de_calcul!$N684)*(Price_Catalogue_Indexation!$O$14:$AS$219)),0)</f>
        <v>231043.7356</v>
      </c>
      <c r="T684" s="199"/>
      <c r="U684" s="149">
        <f>IF(E684="YES",'Autres_hypothèses'!$E$3,0)</f>
        <v>26225.58067</v>
      </c>
      <c r="V684" s="149">
        <f>IF(J684="YES",'Autres_hypothèses'!$E$4,0)</f>
        <v>75000</v>
      </c>
      <c r="W684" s="149"/>
      <c r="X684" s="151">
        <f>S684*Facture_pour_Orange!$K$142+Fichier_de_calcul!Q684*Facture_pour_Orange!$K$144+Fichier_de_calcul!U684*Facture_pour_Orange!$K$172</f>
        <v>-16269.11268</v>
      </c>
      <c r="Y684" s="199"/>
      <c r="Z684" s="151">
        <f t="shared" si="2"/>
        <v>359567.9995</v>
      </c>
      <c r="AA684" s="149">
        <f t="shared" si="3"/>
        <v>64722.23991</v>
      </c>
      <c r="AB684" s="149">
        <f t="shared" si="4"/>
        <v>424290.2394</v>
      </c>
      <c r="AC684" s="199"/>
      <c r="AD684" s="164" t="s">
        <v>542</v>
      </c>
      <c r="AE684" s="199"/>
      <c r="AF684" s="198">
        <v>44651.0</v>
      </c>
      <c r="AG684" s="198">
        <v>44621.0</v>
      </c>
      <c r="AH684" s="162">
        <f t="shared" si="32"/>
        <v>1</v>
      </c>
      <c r="AI684" s="198">
        <v>44681.0</v>
      </c>
      <c r="AJ684" s="198">
        <v>44676.0</v>
      </c>
      <c r="AK684" s="169">
        <f t="shared" si="49"/>
        <v>0.1666666667</v>
      </c>
      <c r="AL684" s="180">
        <v>44708.0</v>
      </c>
      <c r="AM684" s="203">
        <f t="shared" si="50"/>
        <v>0.1333333333</v>
      </c>
      <c r="AN684" s="155">
        <v>44712.0</v>
      </c>
      <c r="AO684" s="199"/>
      <c r="AP684" s="199"/>
      <c r="AQ684" s="199"/>
      <c r="AR684" s="199"/>
      <c r="AS684" s="199"/>
      <c r="AT684" s="199"/>
      <c r="AU684" s="199"/>
      <c r="AV684" s="199"/>
      <c r="AW684" s="199"/>
      <c r="AX684" s="199"/>
      <c r="AY684" s="199"/>
      <c r="AZ684" s="152"/>
      <c r="BA684" s="152"/>
      <c r="BB684" s="152"/>
      <c r="BC684" s="152"/>
      <c r="BD684" s="152"/>
      <c r="BE684" s="152"/>
      <c r="BF684" s="152"/>
      <c r="BG684" s="152"/>
      <c r="BH684" s="152"/>
      <c r="BI684" s="152"/>
      <c r="BJ684" s="152"/>
      <c r="BK684" s="152"/>
    </row>
    <row r="685" ht="10.5" customHeight="1">
      <c r="A685" s="144">
        <v>681.0</v>
      </c>
      <c r="B685" s="144" t="s">
        <v>2112</v>
      </c>
      <c r="C685" s="144" t="s">
        <v>2113</v>
      </c>
      <c r="D685" s="201" t="s">
        <v>2114</v>
      </c>
      <c r="E685" s="205" t="s">
        <v>0</v>
      </c>
      <c r="F685" s="199"/>
      <c r="G685" s="161" t="s">
        <v>2021</v>
      </c>
      <c r="H685" s="149" t="s">
        <v>0</v>
      </c>
      <c r="I685" s="149" t="s">
        <v>138</v>
      </c>
      <c r="J685" s="149" t="s">
        <v>0</v>
      </c>
      <c r="K685" s="149" t="s">
        <v>111</v>
      </c>
      <c r="L685" s="149" t="s">
        <v>38</v>
      </c>
      <c r="M685" s="149" t="s">
        <v>42</v>
      </c>
      <c r="N685" s="149">
        <v>6000.0</v>
      </c>
      <c r="O685" s="149" t="s">
        <v>27</v>
      </c>
      <c r="P685" s="199"/>
      <c r="Q685" s="149">
        <f>IFERROR(SUMPRODUCT((Price_Catalogue_Indexation!$O$5:$AS$5=Fichier_de_calcul!Q$4)*(Price_Catalogue_Indexation!$O$6:$AS$6=Fichier_de_calcul!$L685)*(Price_Catalogue_Indexation!$O$7:$AS$7=Fichier_de_calcul!$M685)*(Price_Catalogue_Indexation!$A$14:$A$219=Fichier_de_calcul!$O685)*(Price_Catalogue_Indexation!$C$14:$C$219=Fichier_de_calcul!$N685)*(Price_Catalogue_Indexation!$O$14:$AS$219)),0)</f>
        <v>43567.79597</v>
      </c>
      <c r="R685" s="149">
        <v>0.0</v>
      </c>
      <c r="S685" s="149">
        <f>IFERROR(SUMPRODUCT((Price_Catalogue_Indexation!$O$5:$AS$5=Fichier_de_calcul!S$4)*(Price_Catalogue_Indexation!$O$6:$AS$6=Fichier_de_calcul!$L685)*(Price_Catalogue_Indexation!$O$7:$AS$7=Fichier_de_calcul!$M685)*(Price_Catalogue_Indexation!$A$14:$A$219=Fichier_de_calcul!$O685)*(Price_Catalogue_Indexation!$C$14:$C$219=Fichier_de_calcul!$N685)*(Price_Catalogue_Indexation!$O$14:$AS$219)),0)</f>
        <v>231043.7356</v>
      </c>
      <c r="T685" s="199"/>
      <c r="U685" s="149">
        <f>IF(E685="YES",'Autres_hypothèses'!$E$3,0)</f>
        <v>26225.58067</v>
      </c>
      <c r="V685" s="149">
        <f>IF(J685="YES",'Autres_hypothèses'!$E$4,0)</f>
        <v>75000</v>
      </c>
      <c r="W685" s="149"/>
      <c r="X685" s="151">
        <f>S685*Facture_pour_Orange!$K$142+Fichier_de_calcul!Q685*Facture_pour_Orange!$K$144+Fichier_de_calcul!U685*Facture_pour_Orange!$K$172</f>
        <v>-16269.11268</v>
      </c>
      <c r="Y685" s="199"/>
      <c r="Z685" s="151">
        <f t="shared" si="2"/>
        <v>359567.9995</v>
      </c>
      <c r="AA685" s="149">
        <f t="shared" si="3"/>
        <v>64722.23991</v>
      </c>
      <c r="AB685" s="149">
        <f t="shared" si="4"/>
        <v>424290.2394</v>
      </c>
      <c r="AC685" s="199"/>
      <c r="AD685" s="164" t="s">
        <v>542</v>
      </c>
      <c r="AE685" s="199"/>
      <c r="AF685" s="198">
        <v>44651.0</v>
      </c>
      <c r="AG685" s="198">
        <v>44621.0</v>
      </c>
      <c r="AH685" s="162">
        <f t="shared" si="32"/>
        <v>1</v>
      </c>
      <c r="AI685" s="198">
        <v>44681.0</v>
      </c>
      <c r="AJ685" s="198">
        <v>44663.0</v>
      </c>
      <c r="AK685" s="169">
        <f t="shared" si="49"/>
        <v>0.6</v>
      </c>
      <c r="AL685" s="180">
        <v>44708.0</v>
      </c>
      <c r="AM685" s="203">
        <f t="shared" si="50"/>
        <v>0.1333333333</v>
      </c>
      <c r="AN685" s="155">
        <v>44712.0</v>
      </c>
      <c r="AO685" s="199"/>
      <c r="AP685" s="199"/>
      <c r="AQ685" s="199"/>
      <c r="AR685" s="199"/>
      <c r="AS685" s="199"/>
      <c r="AT685" s="199"/>
      <c r="AU685" s="199"/>
      <c r="AV685" s="199"/>
      <c r="AW685" s="199"/>
      <c r="AX685" s="199"/>
      <c r="AY685" s="199"/>
      <c r="AZ685" s="152"/>
      <c r="BA685" s="152"/>
      <c r="BB685" s="152"/>
      <c r="BC685" s="152"/>
      <c r="BD685" s="152"/>
      <c r="BE685" s="152"/>
      <c r="BF685" s="152"/>
      <c r="BG685" s="152"/>
      <c r="BH685" s="152"/>
      <c r="BI685" s="152"/>
      <c r="BJ685" s="152"/>
      <c r="BK685" s="152"/>
    </row>
    <row r="686" ht="10.5" customHeight="1">
      <c r="A686" s="144">
        <v>682.0</v>
      </c>
      <c r="B686" s="144" t="s">
        <v>2115</v>
      </c>
      <c r="C686" s="144" t="s">
        <v>2116</v>
      </c>
      <c r="D686" s="201" t="s">
        <v>2117</v>
      </c>
      <c r="E686" s="205" t="s">
        <v>0</v>
      </c>
      <c r="F686" s="199"/>
      <c r="G686" s="161" t="s">
        <v>2021</v>
      </c>
      <c r="H686" s="149" t="s">
        <v>0</v>
      </c>
      <c r="I686" s="149" t="s">
        <v>138</v>
      </c>
      <c r="J686" s="149" t="s">
        <v>0</v>
      </c>
      <c r="K686" s="149" t="s">
        <v>111</v>
      </c>
      <c r="L686" s="149" t="s">
        <v>38</v>
      </c>
      <c r="M686" s="149" t="s">
        <v>42</v>
      </c>
      <c r="N686" s="149">
        <v>6000.0</v>
      </c>
      <c r="O686" s="149" t="s">
        <v>27</v>
      </c>
      <c r="P686" s="199"/>
      <c r="Q686" s="149">
        <f>IFERROR(SUMPRODUCT((Price_Catalogue_Indexation!$O$5:$AS$5=Fichier_de_calcul!Q$4)*(Price_Catalogue_Indexation!$O$6:$AS$6=Fichier_de_calcul!$L686)*(Price_Catalogue_Indexation!$O$7:$AS$7=Fichier_de_calcul!$M686)*(Price_Catalogue_Indexation!$A$14:$A$219=Fichier_de_calcul!$O686)*(Price_Catalogue_Indexation!$C$14:$C$219=Fichier_de_calcul!$N686)*(Price_Catalogue_Indexation!$O$14:$AS$219)),0)</f>
        <v>43567.79597</v>
      </c>
      <c r="R686" s="149">
        <f>IFERROR(SUMPRODUCT((Price_Catalogue_Indexation!$O$5:$AS$5=Fichier_de_calcul!R$4)*(Price_Catalogue_Indexation!$O$6:$AS$6=Fichier_de_calcul!$L686)*(Price_Catalogue_Indexation!$O$7:$AS$7=Fichier_de_calcul!$M686)*(Price_Catalogue_Indexation!$A$14:$A$219=Fichier_de_calcul!$O686)*(Price_Catalogue_Indexation!$C$14:$C$219=Fichier_de_calcul!$N686)*(Price_Catalogue_Indexation!$O$14:$AS$219)),0)</f>
        <v>432736.9163</v>
      </c>
      <c r="S686" s="149">
        <f>IFERROR(SUMPRODUCT((Price_Catalogue_Indexation!$O$5:$AS$5=Fichier_de_calcul!S$4)*(Price_Catalogue_Indexation!$O$6:$AS$6=Fichier_de_calcul!$L686)*(Price_Catalogue_Indexation!$O$7:$AS$7=Fichier_de_calcul!$M686)*(Price_Catalogue_Indexation!$A$14:$A$219=Fichier_de_calcul!$O686)*(Price_Catalogue_Indexation!$C$14:$C$219=Fichier_de_calcul!$N686)*(Price_Catalogue_Indexation!$O$14:$AS$219)),0)</f>
        <v>231043.7356</v>
      </c>
      <c r="T686" s="199"/>
      <c r="U686" s="149">
        <f>IF(E686="YES",'Autres_hypothèses'!$E$3,0)</f>
        <v>26225.58067</v>
      </c>
      <c r="V686" s="149">
        <f>IF(J686="YES",'Autres_hypothèses'!$E$4,0)</f>
        <v>75000</v>
      </c>
      <c r="W686" s="149"/>
      <c r="X686" s="151">
        <f>S686*Facture_pour_Orange!$K$142+Fichier_de_calcul!Q686*Facture_pour_Orange!$K$144+Fichier_de_calcul!U686*Facture_pour_Orange!$K$172</f>
        <v>-16269.11268</v>
      </c>
      <c r="Y686" s="199"/>
      <c r="Z686" s="151">
        <f t="shared" si="2"/>
        <v>792304.9158</v>
      </c>
      <c r="AA686" s="149">
        <f t="shared" si="3"/>
        <v>142614.8848</v>
      </c>
      <c r="AB686" s="149">
        <f t="shared" si="4"/>
        <v>934919.8006</v>
      </c>
      <c r="AC686" s="199"/>
      <c r="AD686" s="199"/>
      <c r="AE686" s="199"/>
      <c r="AF686" s="198">
        <v>44651.0</v>
      </c>
      <c r="AG686" s="198">
        <v>44621.0</v>
      </c>
      <c r="AH686" s="162">
        <f t="shared" si="32"/>
        <v>1</v>
      </c>
      <c r="AI686" s="198">
        <v>44681.0</v>
      </c>
      <c r="AJ686" s="198">
        <v>44663.0</v>
      </c>
      <c r="AK686" s="169">
        <f t="shared" si="49"/>
        <v>0.6</v>
      </c>
      <c r="AL686" s="180">
        <v>44708.0</v>
      </c>
      <c r="AM686" s="203">
        <f t="shared" si="50"/>
        <v>0.1333333333</v>
      </c>
      <c r="AN686" s="155">
        <v>44712.0</v>
      </c>
      <c r="AO686" s="199"/>
      <c r="AP686" s="199"/>
      <c r="AQ686" s="199"/>
      <c r="AR686" s="199"/>
      <c r="AS686" s="199"/>
      <c r="AT686" s="199"/>
      <c r="AU686" s="199"/>
      <c r="AV686" s="199"/>
      <c r="AW686" s="199"/>
      <c r="AX686" s="199"/>
      <c r="AY686" s="199"/>
      <c r="AZ686" s="152"/>
      <c r="BA686" s="152"/>
      <c r="BB686" s="152"/>
      <c r="BC686" s="152"/>
      <c r="BD686" s="152"/>
      <c r="BE686" s="152"/>
      <c r="BF686" s="152"/>
      <c r="BG686" s="152"/>
      <c r="BH686" s="152"/>
      <c r="BI686" s="152"/>
      <c r="BJ686" s="152"/>
      <c r="BK686" s="152"/>
    </row>
    <row r="687" ht="10.5" customHeight="1">
      <c r="A687" s="144">
        <v>683.0</v>
      </c>
      <c r="B687" s="144" t="s">
        <v>2118</v>
      </c>
      <c r="C687" s="144" t="s">
        <v>2119</v>
      </c>
      <c r="D687" s="201" t="s">
        <v>2120</v>
      </c>
      <c r="E687" s="205" t="s">
        <v>0</v>
      </c>
      <c r="F687" s="199"/>
      <c r="G687" s="161" t="s">
        <v>2021</v>
      </c>
      <c r="H687" s="149" t="s">
        <v>0</v>
      </c>
      <c r="I687" s="149" t="s">
        <v>138</v>
      </c>
      <c r="J687" s="149" t="s">
        <v>0</v>
      </c>
      <c r="K687" s="149" t="s">
        <v>111</v>
      </c>
      <c r="L687" s="149" t="s">
        <v>38</v>
      </c>
      <c r="M687" s="149" t="s">
        <v>42</v>
      </c>
      <c r="N687" s="149">
        <v>6000.0</v>
      </c>
      <c r="O687" s="149" t="s">
        <v>27</v>
      </c>
      <c r="P687" s="199"/>
      <c r="Q687" s="149">
        <f>IFERROR(SUMPRODUCT((Price_Catalogue_Indexation!$O$5:$AS$5=Fichier_de_calcul!Q$4)*(Price_Catalogue_Indexation!$O$6:$AS$6=Fichier_de_calcul!$L687)*(Price_Catalogue_Indexation!$O$7:$AS$7=Fichier_de_calcul!$M687)*(Price_Catalogue_Indexation!$A$14:$A$219=Fichier_de_calcul!$O687)*(Price_Catalogue_Indexation!$C$14:$C$219=Fichier_de_calcul!$N687)*(Price_Catalogue_Indexation!$O$14:$AS$219)),0)</f>
        <v>43567.79597</v>
      </c>
      <c r="R687" s="149">
        <f>IFERROR(SUMPRODUCT((Price_Catalogue_Indexation!$O$5:$AS$5=Fichier_de_calcul!R$4)*(Price_Catalogue_Indexation!$O$6:$AS$6=Fichier_de_calcul!$L687)*(Price_Catalogue_Indexation!$O$7:$AS$7=Fichier_de_calcul!$M687)*(Price_Catalogue_Indexation!$A$14:$A$219=Fichier_de_calcul!$O687)*(Price_Catalogue_Indexation!$C$14:$C$219=Fichier_de_calcul!$N687)*(Price_Catalogue_Indexation!$O$14:$AS$219)),0)</f>
        <v>432736.9163</v>
      </c>
      <c r="S687" s="149">
        <f>IFERROR(SUMPRODUCT((Price_Catalogue_Indexation!$O$5:$AS$5=Fichier_de_calcul!S$4)*(Price_Catalogue_Indexation!$O$6:$AS$6=Fichier_de_calcul!$L687)*(Price_Catalogue_Indexation!$O$7:$AS$7=Fichier_de_calcul!$M687)*(Price_Catalogue_Indexation!$A$14:$A$219=Fichier_de_calcul!$O687)*(Price_Catalogue_Indexation!$C$14:$C$219=Fichier_de_calcul!$N687)*(Price_Catalogue_Indexation!$O$14:$AS$219)),0)</f>
        <v>231043.7356</v>
      </c>
      <c r="T687" s="199"/>
      <c r="U687" s="149">
        <f>IF(E687="YES",'Autres_hypothèses'!$E$3,0)</f>
        <v>26225.58067</v>
      </c>
      <c r="V687" s="149">
        <f>IF(J687="YES",'Autres_hypothèses'!$E$4,0)</f>
        <v>75000</v>
      </c>
      <c r="W687" s="149"/>
      <c r="X687" s="151">
        <f>S687*Facture_pour_Orange!$K$142+Fichier_de_calcul!Q687*Facture_pour_Orange!$K$144+Fichier_de_calcul!U687*Facture_pour_Orange!$K$172</f>
        <v>-16269.11268</v>
      </c>
      <c r="Y687" s="199"/>
      <c r="Z687" s="151">
        <f t="shared" si="2"/>
        <v>792304.9158</v>
      </c>
      <c r="AA687" s="149">
        <f t="shared" si="3"/>
        <v>142614.8848</v>
      </c>
      <c r="AB687" s="149">
        <f t="shared" si="4"/>
        <v>934919.8006</v>
      </c>
      <c r="AC687" s="199"/>
      <c r="AD687" s="199"/>
      <c r="AE687" s="199"/>
      <c r="AF687" s="198">
        <v>44651.0</v>
      </c>
      <c r="AG687" s="198">
        <v>44621.0</v>
      </c>
      <c r="AH687" s="162">
        <f t="shared" si="32"/>
        <v>1</v>
      </c>
      <c r="AI687" s="198">
        <v>44681.0</v>
      </c>
      <c r="AJ687" s="198">
        <v>44666.0</v>
      </c>
      <c r="AK687" s="169">
        <f t="shared" si="49"/>
        <v>0.5</v>
      </c>
      <c r="AL687" s="180">
        <v>44708.0</v>
      </c>
      <c r="AM687" s="203">
        <f t="shared" si="50"/>
        <v>0.1333333333</v>
      </c>
      <c r="AN687" s="155">
        <v>44712.0</v>
      </c>
      <c r="AO687" s="199"/>
      <c r="AP687" s="199"/>
      <c r="AQ687" s="199"/>
      <c r="AR687" s="199"/>
      <c r="AS687" s="199"/>
      <c r="AT687" s="199"/>
      <c r="AU687" s="199"/>
      <c r="AV687" s="199"/>
      <c r="AW687" s="199"/>
      <c r="AX687" s="199"/>
      <c r="AY687" s="199"/>
      <c r="AZ687" s="152"/>
      <c r="BA687" s="152"/>
      <c r="BB687" s="152"/>
      <c r="BC687" s="152"/>
      <c r="BD687" s="152"/>
      <c r="BE687" s="152"/>
      <c r="BF687" s="152"/>
      <c r="BG687" s="152"/>
      <c r="BH687" s="152"/>
      <c r="BI687" s="152"/>
      <c r="BJ687" s="152"/>
      <c r="BK687" s="152"/>
    </row>
    <row r="688" ht="10.5" customHeight="1">
      <c r="A688" s="144">
        <v>684.0</v>
      </c>
      <c r="B688" s="144" t="s">
        <v>2121</v>
      </c>
      <c r="C688" s="144" t="s">
        <v>2122</v>
      </c>
      <c r="D688" s="201" t="s">
        <v>2123</v>
      </c>
      <c r="E688" s="205" t="s">
        <v>0</v>
      </c>
      <c r="F688" s="199"/>
      <c r="G688" s="161" t="s">
        <v>1742</v>
      </c>
      <c r="H688" s="149" t="s">
        <v>0</v>
      </c>
      <c r="I688" s="149" t="s">
        <v>138</v>
      </c>
      <c r="J688" s="149" t="s">
        <v>0</v>
      </c>
      <c r="K688" s="149" t="s">
        <v>111</v>
      </c>
      <c r="L688" s="149" t="s">
        <v>38</v>
      </c>
      <c r="M688" s="149" t="s">
        <v>42</v>
      </c>
      <c r="N688" s="149">
        <v>6000.0</v>
      </c>
      <c r="O688" s="149" t="s">
        <v>27</v>
      </c>
      <c r="P688" s="199"/>
      <c r="Q688" s="149">
        <f>IFERROR(SUMPRODUCT((Price_Catalogue_Indexation!$O$5:$AS$5=Fichier_de_calcul!Q$4)*(Price_Catalogue_Indexation!$O$6:$AS$6=Fichier_de_calcul!$L688)*(Price_Catalogue_Indexation!$O$7:$AS$7=Fichier_de_calcul!$M688)*(Price_Catalogue_Indexation!$A$14:$A$219=Fichier_de_calcul!$O688)*(Price_Catalogue_Indexation!$C$14:$C$219=Fichier_de_calcul!$N688)*(Price_Catalogue_Indexation!$O$14:$AS$219)),0)</f>
        <v>43567.79597</v>
      </c>
      <c r="R688" s="149">
        <f>IFERROR(SUMPRODUCT((Price_Catalogue_Indexation!$O$5:$AS$5=Fichier_de_calcul!R$4)*(Price_Catalogue_Indexation!$O$6:$AS$6=Fichier_de_calcul!$L688)*(Price_Catalogue_Indexation!$O$7:$AS$7=Fichier_de_calcul!$M688)*(Price_Catalogue_Indexation!$A$14:$A$219=Fichier_de_calcul!$O688)*(Price_Catalogue_Indexation!$C$14:$C$219=Fichier_de_calcul!$N688)*(Price_Catalogue_Indexation!$O$14:$AS$219)),0)</f>
        <v>432736.9163</v>
      </c>
      <c r="S688" s="149">
        <f>IFERROR(SUMPRODUCT((Price_Catalogue_Indexation!$O$5:$AS$5=Fichier_de_calcul!S$4)*(Price_Catalogue_Indexation!$O$6:$AS$6=Fichier_de_calcul!$L688)*(Price_Catalogue_Indexation!$O$7:$AS$7=Fichier_de_calcul!$M688)*(Price_Catalogue_Indexation!$A$14:$A$219=Fichier_de_calcul!$O688)*(Price_Catalogue_Indexation!$C$14:$C$219=Fichier_de_calcul!$N688)*(Price_Catalogue_Indexation!$O$14:$AS$219)),0)</f>
        <v>231043.7356</v>
      </c>
      <c r="T688" s="199"/>
      <c r="U688" s="149">
        <f>IF(E688="YES",'Autres_hypothèses'!$E$3,0)</f>
        <v>26225.58067</v>
      </c>
      <c r="V688" s="149">
        <f>IF(J688="YES",'Autres_hypothèses'!$E$4,0)</f>
        <v>75000</v>
      </c>
      <c r="W688" s="149"/>
      <c r="X688" s="151">
        <f>S688*Facture_pour_Orange!$K$142+Fichier_de_calcul!Q688*Facture_pour_Orange!$K$144+Fichier_de_calcul!U688*Facture_pour_Orange!$K$172</f>
        <v>-16269.11268</v>
      </c>
      <c r="Y688" s="199"/>
      <c r="Z688" s="151">
        <f t="shared" si="2"/>
        <v>792304.9158</v>
      </c>
      <c r="AA688" s="149">
        <f t="shared" si="3"/>
        <v>142614.8848</v>
      </c>
      <c r="AB688" s="149">
        <f t="shared" si="4"/>
        <v>934919.8006</v>
      </c>
      <c r="AC688" s="199"/>
      <c r="AD688" s="199"/>
      <c r="AE688" s="199"/>
      <c r="AF688" s="195">
        <v>44681.0</v>
      </c>
      <c r="AG688" s="195">
        <v>44656.0</v>
      </c>
      <c r="AH688" s="162">
        <f t="shared" si="32"/>
        <v>0.8333333333</v>
      </c>
      <c r="AI688" s="195">
        <v>44681.0</v>
      </c>
      <c r="AJ688" s="195">
        <v>44656.0</v>
      </c>
      <c r="AK688" s="169">
        <f t="shared" si="49"/>
        <v>0.8333333333</v>
      </c>
      <c r="AL688" s="155">
        <v>44673.0</v>
      </c>
      <c r="AM688" s="162">
        <f t="shared" si="50"/>
        <v>0.2666666667</v>
      </c>
      <c r="AN688" s="155">
        <v>44681.0</v>
      </c>
      <c r="AO688" s="199"/>
      <c r="AP688" s="199"/>
      <c r="AQ688" s="199"/>
      <c r="AR688" s="199"/>
      <c r="AS688" s="199"/>
      <c r="AT688" s="206"/>
      <c r="AU688" s="206"/>
      <c r="AV688" s="206"/>
      <c r="AW688" s="206"/>
      <c r="AX688" s="206"/>
      <c r="AY688" s="206"/>
      <c r="AZ688" s="126"/>
      <c r="BA688" s="126"/>
      <c r="BB688" s="126"/>
      <c r="BC688" s="126"/>
      <c r="BD688" s="126"/>
      <c r="BE688" s="126"/>
      <c r="BF688" s="126"/>
      <c r="BG688" s="126"/>
      <c r="BH688" s="126"/>
      <c r="BI688" s="126"/>
      <c r="BJ688" s="126"/>
      <c r="BK688" s="126"/>
    </row>
    <row r="689" ht="10.5" customHeight="1">
      <c r="A689" s="144">
        <v>685.0</v>
      </c>
      <c r="B689" s="144" t="s">
        <v>2124</v>
      </c>
      <c r="C689" s="144" t="s">
        <v>2125</v>
      </c>
      <c r="D689" s="201" t="s">
        <v>2126</v>
      </c>
      <c r="E689" s="205" t="s">
        <v>0</v>
      </c>
      <c r="F689" s="199"/>
      <c r="G689" s="161" t="s">
        <v>2021</v>
      </c>
      <c r="H689" s="149" t="s">
        <v>0</v>
      </c>
      <c r="I689" s="149" t="s">
        <v>138</v>
      </c>
      <c r="J689" s="149" t="s">
        <v>0</v>
      </c>
      <c r="K689" s="149" t="s">
        <v>111</v>
      </c>
      <c r="L689" s="149" t="s">
        <v>38</v>
      </c>
      <c r="M689" s="149" t="s">
        <v>42</v>
      </c>
      <c r="N689" s="149">
        <v>6000.0</v>
      </c>
      <c r="O689" s="149" t="s">
        <v>27</v>
      </c>
      <c r="P689" s="199"/>
      <c r="Q689" s="149">
        <f>IFERROR(SUMPRODUCT((Price_Catalogue_Indexation!$O$5:$AS$5=Fichier_de_calcul!Q$4)*(Price_Catalogue_Indexation!$O$6:$AS$6=Fichier_de_calcul!$L689)*(Price_Catalogue_Indexation!$O$7:$AS$7=Fichier_de_calcul!$M689)*(Price_Catalogue_Indexation!$A$14:$A$219=Fichier_de_calcul!$O689)*(Price_Catalogue_Indexation!$C$14:$C$219=Fichier_de_calcul!$N689)*(Price_Catalogue_Indexation!$O$14:$AS$219)),0)</f>
        <v>43567.79597</v>
      </c>
      <c r="R689" s="149">
        <f>IFERROR(SUMPRODUCT((Price_Catalogue_Indexation!$O$5:$AS$5=Fichier_de_calcul!R$4)*(Price_Catalogue_Indexation!$O$6:$AS$6=Fichier_de_calcul!$L689)*(Price_Catalogue_Indexation!$O$7:$AS$7=Fichier_de_calcul!$M689)*(Price_Catalogue_Indexation!$A$14:$A$219=Fichier_de_calcul!$O689)*(Price_Catalogue_Indexation!$C$14:$C$219=Fichier_de_calcul!$N689)*(Price_Catalogue_Indexation!$O$14:$AS$219)),0)</f>
        <v>432736.9163</v>
      </c>
      <c r="S689" s="149">
        <f>IFERROR(SUMPRODUCT((Price_Catalogue_Indexation!$O$5:$AS$5=Fichier_de_calcul!S$4)*(Price_Catalogue_Indexation!$O$6:$AS$6=Fichier_de_calcul!$L689)*(Price_Catalogue_Indexation!$O$7:$AS$7=Fichier_de_calcul!$M689)*(Price_Catalogue_Indexation!$A$14:$A$219=Fichier_de_calcul!$O689)*(Price_Catalogue_Indexation!$C$14:$C$219=Fichier_de_calcul!$N689)*(Price_Catalogue_Indexation!$O$14:$AS$219)),0)</f>
        <v>231043.7356</v>
      </c>
      <c r="T689" s="199"/>
      <c r="U689" s="149">
        <f>IF(E689="YES",'Autres_hypothèses'!$E$3,0)</f>
        <v>26225.58067</v>
      </c>
      <c r="V689" s="149">
        <f>IF(J689="YES",'Autres_hypothèses'!$E$4,0)</f>
        <v>75000</v>
      </c>
      <c r="W689" s="149"/>
      <c r="X689" s="151">
        <f>S689*Facture_pour_Orange!$K$142+Fichier_de_calcul!Q689*Facture_pour_Orange!$K$144+Fichier_de_calcul!U689*Facture_pour_Orange!$K$172</f>
        <v>-16269.11268</v>
      </c>
      <c r="Y689" s="199"/>
      <c r="Z689" s="151">
        <f t="shared" si="2"/>
        <v>792304.9158</v>
      </c>
      <c r="AA689" s="149">
        <f t="shared" si="3"/>
        <v>142614.8848</v>
      </c>
      <c r="AB689" s="149">
        <f t="shared" si="4"/>
        <v>934919.8006</v>
      </c>
      <c r="AC689" s="199"/>
      <c r="AD689" s="190"/>
      <c r="AE689" s="199"/>
      <c r="AF689" s="198">
        <v>44681.0</v>
      </c>
      <c r="AG689" s="198">
        <v>44673.0</v>
      </c>
      <c r="AH689" s="162">
        <f t="shared" si="32"/>
        <v>0.2666666667</v>
      </c>
      <c r="AI689" s="198">
        <v>44773.0</v>
      </c>
      <c r="AJ689" s="198">
        <v>44749.0</v>
      </c>
      <c r="AK689" s="169">
        <f t="shared" si="49"/>
        <v>0.8</v>
      </c>
      <c r="AL689" s="155">
        <v>44816.0</v>
      </c>
      <c r="AM689" s="162">
        <f t="shared" si="50"/>
        <v>0.6</v>
      </c>
      <c r="AN689" s="155">
        <v>44834.0</v>
      </c>
      <c r="AO689" s="199"/>
      <c r="AP689" s="199"/>
      <c r="AQ689" s="199"/>
      <c r="AR689" s="199"/>
      <c r="AS689" s="206"/>
      <c r="AT689" s="206"/>
      <c r="AU689" s="206"/>
      <c r="AV689" s="206"/>
      <c r="AW689" s="206"/>
      <c r="AX689" s="206"/>
      <c r="AY689" s="206"/>
      <c r="AZ689" s="126"/>
      <c r="BA689" s="126"/>
      <c r="BB689" s="126"/>
      <c r="BC689" s="126"/>
      <c r="BD689" s="126"/>
      <c r="BE689" s="126"/>
      <c r="BF689" s="126"/>
      <c r="BG689" s="126"/>
      <c r="BH689" s="126"/>
      <c r="BI689" s="126"/>
      <c r="BJ689" s="126"/>
      <c r="BK689" s="126"/>
    </row>
    <row r="690" ht="10.5" customHeight="1">
      <c r="A690" s="144">
        <v>686.0</v>
      </c>
      <c r="B690" s="144" t="s">
        <v>2127</v>
      </c>
      <c r="C690" s="144" t="s">
        <v>2128</v>
      </c>
      <c r="D690" s="201" t="s">
        <v>2129</v>
      </c>
      <c r="E690" s="205" t="s">
        <v>0</v>
      </c>
      <c r="F690" s="199"/>
      <c r="G690" s="161" t="s">
        <v>2021</v>
      </c>
      <c r="H690" s="149" t="s">
        <v>0</v>
      </c>
      <c r="I690" s="149" t="s">
        <v>138</v>
      </c>
      <c r="J690" s="149" t="s">
        <v>0</v>
      </c>
      <c r="K690" s="149" t="s">
        <v>111</v>
      </c>
      <c r="L690" s="149" t="s">
        <v>38</v>
      </c>
      <c r="M690" s="149" t="s">
        <v>42</v>
      </c>
      <c r="N690" s="149">
        <v>6000.0</v>
      </c>
      <c r="O690" s="149" t="s">
        <v>27</v>
      </c>
      <c r="P690" s="199"/>
      <c r="Q690" s="149">
        <f>IFERROR(SUMPRODUCT((Price_Catalogue_Indexation!$O$5:$AS$5=Fichier_de_calcul!Q$4)*(Price_Catalogue_Indexation!$O$6:$AS$6=Fichier_de_calcul!$L690)*(Price_Catalogue_Indexation!$O$7:$AS$7=Fichier_de_calcul!$M690)*(Price_Catalogue_Indexation!$A$14:$A$219=Fichier_de_calcul!$O690)*(Price_Catalogue_Indexation!$C$14:$C$219=Fichier_de_calcul!$N690)*(Price_Catalogue_Indexation!$O$14:$AS$219)),0)</f>
        <v>43567.79597</v>
      </c>
      <c r="R690" s="149">
        <f>IFERROR(SUMPRODUCT((Price_Catalogue_Indexation!$O$5:$AS$5=Fichier_de_calcul!R$4)*(Price_Catalogue_Indexation!$O$6:$AS$6=Fichier_de_calcul!$L690)*(Price_Catalogue_Indexation!$O$7:$AS$7=Fichier_de_calcul!$M690)*(Price_Catalogue_Indexation!$A$14:$A$219=Fichier_de_calcul!$O690)*(Price_Catalogue_Indexation!$C$14:$C$219=Fichier_de_calcul!$N690)*(Price_Catalogue_Indexation!$O$14:$AS$219)),0)</f>
        <v>432736.9163</v>
      </c>
      <c r="S690" s="149">
        <f>IFERROR(SUMPRODUCT((Price_Catalogue_Indexation!$O$5:$AS$5=Fichier_de_calcul!S$4)*(Price_Catalogue_Indexation!$O$6:$AS$6=Fichier_de_calcul!$L690)*(Price_Catalogue_Indexation!$O$7:$AS$7=Fichier_de_calcul!$M690)*(Price_Catalogue_Indexation!$A$14:$A$219=Fichier_de_calcul!$O690)*(Price_Catalogue_Indexation!$C$14:$C$219=Fichier_de_calcul!$N690)*(Price_Catalogue_Indexation!$O$14:$AS$219)),0)</f>
        <v>231043.7356</v>
      </c>
      <c r="T690" s="199"/>
      <c r="U690" s="149">
        <f>IF(E690="YES",'Autres_hypothèses'!$E$3,0)</f>
        <v>26225.58067</v>
      </c>
      <c r="V690" s="149">
        <f>IF(J690="YES",'Autres_hypothèses'!$E$4,0)</f>
        <v>75000</v>
      </c>
      <c r="W690" s="149"/>
      <c r="X690" s="151">
        <f>S690*Facture_pour_Orange!$K$142+Fichier_de_calcul!Q690*Facture_pour_Orange!$K$144+Fichier_de_calcul!U690*Facture_pour_Orange!$K$172</f>
        <v>-16269.11268</v>
      </c>
      <c r="Y690" s="199"/>
      <c r="Z690" s="151">
        <f t="shared" si="2"/>
        <v>792304.9158</v>
      </c>
      <c r="AA690" s="149">
        <f t="shared" si="3"/>
        <v>142614.8848</v>
      </c>
      <c r="AB690" s="149">
        <f t="shared" si="4"/>
        <v>934919.8006</v>
      </c>
      <c r="AC690" s="199"/>
      <c r="AD690" s="190"/>
      <c r="AE690" s="199"/>
      <c r="AF690" s="198">
        <v>44681.0</v>
      </c>
      <c r="AG690" s="198">
        <v>44673.0</v>
      </c>
      <c r="AH690" s="162">
        <f t="shared" si="32"/>
        <v>0.2666666667</v>
      </c>
      <c r="AI690" s="198">
        <v>44712.0</v>
      </c>
      <c r="AJ690" s="198">
        <v>44704.0</v>
      </c>
      <c r="AK690" s="169">
        <f t="shared" si="49"/>
        <v>0.2666666667</v>
      </c>
      <c r="AL690" s="155">
        <v>44740.0</v>
      </c>
      <c r="AM690" s="162">
        <f t="shared" si="50"/>
        <v>0.06666666667</v>
      </c>
      <c r="AN690" s="155">
        <v>44742.0</v>
      </c>
      <c r="AO690" s="199"/>
      <c r="AP690" s="199"/>
      <c r="AQ690" s="199"/>
      <c r="AR690" s="199"/>
      <c r="AS690" s="206"/>
      <c r="AT690" s="206"/>
      <c r="AU690" s="206"/>
      <c r="AV690" s="206"/>
      <c r="AW690" s="206"/>
      <c r="AX690" s="206"/>
      <c r="AY690" s="206"/>
      <c r="AZ690" s="126"/>
      <c r="BA690" s="126"/>
      <c r="BB690" s="126"/>
      <c r="BC690" s="126"/>
      <c r="BD690" s="126"/>
      <c r="BE690" s="126"/>
      <c r="BF690" s="126"/>
      <c r="BG690" s="126"/>
      <c r="BH690" s="126"/>
      <c r="BI690" s="126"/>
      <c r="BJ690" s="126"/>
      <c r="BK690" s="126"/>
    </row>
    <row r="691" ht="10.5" customHeight="1">
      <c r="A691" s="144">
        <v>687.0</v>
      </c>
      <c r="B691" s="144" t="s">
        <v>2130</v>
      </c>
      <c r="C691" s="144" t="s">
        <v>2131</v>
      </c>
      <c r="D691" s="201" t="s">
        <v>2132</v>
      </c>
      <c r="E691" s="205" t="s">
        <v>0</v>
      </c>
      <c r="F691" s="199"/>
      <c r="G691" s="161" t="s">
        <v>2021</v>
      </c>
      <c r="H691" s="149" t="s">
        <v>0</v>
      </c>
      <c r="I691" s="149" t="s">
        <v>138</v>
      </c>
      <c r="J691" s="149" t="s">
        <v>0</v>
      </c>
      <c r="K691" s="149" t="s">
        <v>111</v>
      </c>
      <c r="L691" s="149" t="s">
        <v>38</v>
      </c>
      <c r="M691" s="149" t="s">
        <v>42</v>
      </c>
      <c r="N691" s="149">
        <v>6000.0</v>
      </c>
      <c r="O691" s="149" t="s">
        <v>27</v>
      </c>
      <c r="P691" s="199"/>
      <c r="Q691" s="149">
        <f>IFERROR(SUMPRODUCT((Price_Catalogue_Indexation!$O$5:$AS$5=Fichier_de_calcul!Q$4)*(Price_Catalogue_Indexation!$O$6:$AS$6=Fichier_de_calcul!$L691)*(Price_Catalogue_Indexation!$O$7:$AS$7=Fichier_de_calcul!$M691)*(Price_Catalogue_Indexation!$A$14:$A$219=Fichier_de_calcul!$O691)*(Price_Catalogue_Indexation!$C$14:$C$219=Fichier_de_calcul!$N691)*(Price_Catalogue_Indexation!$O$14:$AS$219)),0)</f>
        <v>43567.79597</v>
      </c>
      <c r="R691" s="149">
        <f>IFERROR(SUMPRODUCT((Price_Catalogue_Indexation!$O$5:$AS$5=Fichier_de_calcul!R$4)*(Price_Catalogue_Indexation!$O$6:$AS$6=Fichier_de_calcul!$L691)*(Price_Catalogue_Indexation!$O$7:$AS$7=Fichier_de_calcul!$M691)*(Price_Catalogue_Indexation!$A$14:$A$219=Fichier_de_calcul!$O691)*(Price_Catalogue_Indexation!$C$14:$C$219=Fichier_de_calcul!$N691)*(Price_Catalogue_Indexation!$O$14:$AS$219)),0)</f>
        <v>432736.9163</v>
      </c>
      <c r="S691" s="149">
        <f>IFERROR(SUMPRODUCT((Price_Catalogue_Indexation!$O$5:$AS$5=Fichier_de_calcul!S$4)*(Price_Catalogue_Indexation!$O$6:$AS$6=Fichier_de_calcul!$L691)*(Price_Catalogue_Indexation!$O$7:$AS$7=Fichier_de_calcul!$M691)*(Price_Catalogue_Indexation!$A$14:$A$219=Fichier_de_calcul!$O691)*(Price_Catalogue_Indexation!$C$14:$C$219=Fichier_de_calcul!$N691)*(Price_Catalogue_Indexation!$O$14:$AS$219)),0)</f>
        <v>231043.7356</v>
      </c>
      <c r="T691" s="199"/>
      <c r="U691" s="149">
        <f>IF(E691="YES",'Autres_hypothèses'!$E$3,0)</f>
        <v>26225.58067</v>
      </c>
      <c r="V691" s="149">
        <f>IF(J691="YES",'Autres_hypothèses'!$E$4,0)</f>
        <v>75000</v>
      </c>
      <c r="W691" s="149"/>
      <c r="X691" s="151">
        <f>S691*Facture_pour_Orange!$K$142+Fichier_de_calcul!Q691*Facture_pour_Orange!$K$144+Fichier_de_calcul!U691*Facture_pour_Orange!$K$172</f>
        <v>-16269.11268</v>
      </c>
      <c r="Y691" s="199"/>
      <c r="Z691" s="151">
        <f t="shared" si="2"/>
        <v>792304.9158</v>
      </c>
      <c r="AA691" s="149">
        <f t="shared" si="3"/>
        <v>142614.8848</v>
      </c>
      <c r="AB691" s="149">
        <f t="shared" si="4"/>
        <v>934919.8006</v>
      </c>
      <c r="AC691" s="199"/>
      <c r="AD691" s="190"/>
      <c r="AE691" s="199"/>
      <c r="AF691" s="198">
        <v>44681.0</v>
      </c>
      <c r="AG691" s="198">
        <v>44673.0</v>
      </c>
      <c r="AH691" s="162">
        <f t="shared" si="32"/>
        <v>0.2666666667</v>
      </c>
      <c r="AI691" s="198">
        <v>44712.0</v>
      </c>
      <c r="AJ691" s="198">
        <v>44701.0</v>
      </c>
      <c r="AK691" s="169">
        <f t="shared" si="49"/>
        <v>0.3666666667</v>
      </c>
      <c r="AL691" s="155">
        <v>44740.0</v>
      </c>
      <c r="AM691" s="162">
        <f t="shared" si="50"/>
        <v>0.06666666667</v>
      </c>
      <c r="AN691" s="155">
        <v>44742.0</v>
      </c>
      <c r="AO691" s="206"/>
      <c r="AP691" s="206"/>
      <c r="AQ691" s="206"/>
      <c r="AR691" s="206"/>
      <c r="AS691" s="206"/>
      <c r="AT691" s="206"/>
      <c r="AU691" s="206"/>
      <c r="AV691" s="206"/>
      <c r="AW691" s="206"/>
      <c r="AX691" s="206"/>
      <c r="AY691" s="206"/>
      <c r="AZ691" s="126"/>
      <c r="BA691" s="126"/>
      <c r="BB691" s="126"/>
      <c r="BC691" s="126"/>
      <c r="BD691" s="126"/>
      <c r="BE691" s="126"/>
      <c r="BF691" s="126"/>
      <c r="BG691" s="126"/>
      <c r="BH691" s="126"/>
      <c r="BI691" s="126"/>
      <c r="BJ691" s="126"/>
      <c r="BK691" s="126"/>
    </row>
    <row r="692" ht="10.5" customHeight="1">
      <c r="A692" s="144">
        <v>688.0</v>
      </c>
      <c r="B692" s="144" t="s">
        <v>2133</v>
      </c>
      <c r="C692" s="144" t="s">
        <v>2134</v>
      </c>
      <c r="D692" s="201" t="s">
        <v>2135</v>
      </c>
      <c r="E692" s="205" t="s">
        <v>0</v>
      </c>
      <c r="F692" s="199"/>
      <c r="G692" s="161" t="s">
        <v>2021</v>
      </c>
      <c r="H692" s="149" t="s">
        <v>0</v>
      </c>
      <c r="I692" s="149" t="s">
        <v>138</v>
      </c>
      <c r="J692" s="149" t="s">
        <v>0</v>
      </c>
      <c r="K692" s="149" t="s">
        <v>111</v>
      </c>
      <c r="L692" s="149" t="s">
        <v>38</v>
      </c>
      <c r="M692" s="149" t="s">
        <v>42</v>
      </c>
      <c r="N692" s="149">
        <v>6000.0</v>
      </c>
      <c r="O692" s="149" t="s">
        <v>27</v>
      </c>
      <c r="P692" s="199"/>
      <c r="Q692" s="149">
        <f>IFERROR(SUMPRODUCT((Price_Catalogue_Indexation!$O$5:$AS$5=Fichier_de_calcul!Q$4)*(Price_Catalogue_Indexation!$O$6:$AS$6=Fichier_de_calcul!$L692)*(Price_Catalogue_Indexation!$O$7:$AS$7=Fichier_de_calcul!$M692)*(Price_Catalogue_Indexation!$A$14:$A$219=Fichier_de_calcul!$O692)*(Price_Catalogue_Indexation!$C$14:$C$219=Fichier_de_calcul!$N692)*(Price_Catalogue_Indexation!$O$14:$AS$219)),0)</f>
        <v>43567.79597</v>
      </c>
      <c r="R692" s="149">
        <f>IFERROR(SUMPRODUCT((Price_Catalogue_Indexation!$O$5:$AS$5=Fichier_de_calcul!R$4)*(Price_Catalogue_Indexation!$O$6:$AS$6=Fichier_de_calcul!$L692)*(Price_Catalogue_Indexation!$O$7:$AS$7=Fichier_de_calcul!$M692)*(Price_Catalogue_Indexation!$A$14:$A$219=Fichier_de_calcul!$O692)*(Price_Catalogue_Indexation!$C$14:$C$219=Fichier_de_calcul!$N692)*(Price_Catalogue_Indexation!$O$14:$AS$219)),0)</f>
        <v>432736.9163</v>
      </c>
      <c r="S692" s="149">
        <f>IFERROR(SUMPRODUCT((Price_Catalogue_Indexation!$O$5:$AS$5=Fichier_de_calcul!S$4)*(Price_Catalogue_Indexation!$O$6:$AS$6=Fichier_de_calcul!$L692)*(Price_Catalogue_Indexation!$O$7:$AS$7=Fichier_de_calcul!$M692)*(Price_Catalogue_Indexation!$A$14:$A$219=Fichier_de_calcul!$O692)*(Price_Catalogue_Indexation!$C$14:$C$219=Fichier_de_calcul!$N692)*(Price_Catalogue_Indexation!$O$14:$AS$219)),0)</f>
        <v>231043.7356</v>
      </c>
      <c r="T692" s="199"/>
      <c r="U692" s="149">
        <f>IF(E692="YES",'Autres_hypothèses'!$E$3,0)</f>
        <v>26225.58067</v>
      </c>
      <c r="V692" s="149">
        <f>IF(J692="YES",'Autres_hypothèses'!$E$4,0)</f>
        <v>75000</v>
      </c>
      <c r="W692" s="149"/>
      <c r="X692" s="151">
        <f>S692*Facture_pour_Orange!$K$142+Fichier_de_calcul!Q692*Facture_pour_Orange!$K$144+Fichier_de_calcul!U692*Facture_pour_Orange!$K$172</f>
        <v>-16269.11268</v>
      </c>
      <c r="Y692" s="199"/>
      <c r="Z692" s="151">
        <f t="shared" si="2"/>
        <v>792304.9158</v>
      </c>
      <c r="AA692" s="149">
        <f t="shared" si="3"/>
        <v>142614.8848</v>
      </c>
      <c r="AB692" s="149">
        <f t="shared" si="4"/>
        <v>934919.8006</v>
      </c>
      <c r="AC692" s="199"/>
      <c r="AD692" s="190"/>
      <c r="AE692" s="199"/>
      <c r="AF692" s="198">
        <v>44712.0</v>
      </c>
      <c r="AG692" s="198">
        <v>44701.0</v>
      </c>
      <c r="AH692" s="162">
        <f t="shared" si="32"/>
        <v>0.3666666667</v>
      </c>
      <c r="AI692" s="198">
        <v>44742.0</v>
      </c>
      <c r="AJ692" s="198">
        <v>44713.0</v>
      </c>
      <c r="AK692" s="169">
        <f t="shared" si="49"/>
        <v>0.9666666667</v>
      </c>
      <c r="AL692" s="155">
        <v>44740.0</v>
      </c>
      <c r="AM692" s="162">
        <f t="shared" si="50"/>
        <v>0.06666666667</v>
      </c>
      <c r="AN692" s="155">
        <v>44742.0</v>
      </c>
      <c r="AO692" s="206"/>
      <c r="AP692" s="206"/>
      <c r="AQ692" s="206"/>
      <c r="AR692" s="206"/>
      <c r="AS692" s="206"/>
      <c r="AT692" s="206"/>
      <c r="AU692" s="206"/>
      <c r="AV692" s="206"/>
      <c r="AW692" s="206"/>
      <c r="AX692" s="206"/>
      <c r="AY692" s="206"/>
      <c r="AZ692" s="126"/>
      <c r="BA692" s="126"/>
      <c r="BB692" s="126"/>
      <c r="BC692" s="126"/>
      <c r="BD692" s="126"/>
      <c r="BE692" s="126"/>
      <c r="BF692" s="126"/>
      <c r="BG692" s="126"/>
      <c r="BH692" s="126"/>
      <c r="BI692" s="126"/>
      <c r="BJ692" s="126"/>
      <c r="BK692" s="126"/>
    </row>
    <row r="693" ht="10.5" customHeight="1">
      <c r="A693" s="144">
        <v>689.0</v>
      </c>
      <c r="B693" s="144" t="s">
        <v>2136</v>
      </c>
      <c r="C693" s="144" t="s">
        <v>2137</v>
      </c>
      <c r="D693" s="201" t="s">
        <v>2138</v>
      </c>
      <c r="E693" s="205" t="s">
        <v>0</v>
      </c>
      <c r="F693" s="199"/>
      <c r="G693" s="161" t="s">
        <v>2021</v>
      </c>
      <c r="H693" s="149" t="s">
        <v>0</v>
      </c>
      <c r="I693" s="149" t="s">
        <v>138</v>
      </c>
      <c r="J693" s="149" t="s">
        <v>0</v>
      </c>
      <c r="K693" s="149" t="s">
        <v>111</v>
      </c>
      <c r="L693" s="149" t="s">
        <v>38</v>
      </c>
      <c r="M693" s="149" t="s">
        <v>42</v>
      </c>
      <c r="N693" s="149">
        <v>6000.0</v>
      </c>
      <c r="O693" s="149" t="s">
        <v>27</v>
      </c>
      <c r="P693" s="199"/>
      <c r="Q693" s="149">
        <f>IFERROR(SUMPRODUCT((Price_Catalogue_Indexation!$O$5:$AS$5=Fichier_de_calcul!Q$4)*(Price_Catalogue_Indexation!$O$6:$AS$6=Fichier_de_calcul!$L693)*(Price_Catalogue_Indexation!$O$7:$AS$7=Fichier_de_calcul!$M693)*(Price_Catalogue_Indexation!$A$14:$A$219=Fichier_de_calcul!$O693)*(Price_Catalogue_Indexation!$C$14:$C$219=Fichier_de_calcul!$N693)*(Price_Catalogue_Indexation!$O$14:$AS$219)),0)</f>
        <v>43567.79597</v>
      </c>
      <c r="R693" s="149">
        <f>IFERROR(SUMPRODUCT((Price_Catalogue_Indexation!$O$5:$AS$5=Fichier_de_calcul!R$4)*(Price_Catalogue_Indexation!$O$6:$AS$6=Fichier_de_calcul!$L693)*(Price_Catalogue_Indexation!$O$7:$AS$7=Fichier_de_calcul!$M693)*(Price_Catalogue_Indexation!$A$14:$A$219=Fichier_de_calcul!$O693)*(Price_Catalogue_Indexation!$C$14:$C$219=Fichier_de_calcul!$N693)*(Price_Catalogue_Indexation!$O$14:$AS$219)),0)</f>
        <v>432736.9163</v>
      </c>
      <c r="S693" s="149">
        <f>IFERROR(SUMPRODUCT((Price_Catalogue_Indexation!$O$5:$AS$5=Fichier_de_calcul!S$4)*(Price_Catalogue_Indexation!$O$6:$AS$6=Fichier_de_calcul!$L693)*(Price_Catalogue_Indexation!$O$7:$AS$7=Fichier_de_calcul!$M693)*(Price_Catalogue_Indexation!$A$14:$A$219=Fichier_de_calcul!$O693)*(Price_Catalogue_Indexation!$C$14:$C$219=Fichier_de_calcul!$N693)*(Price_Catalogue_Indexation!$O$14:$AS$219)),0)</f>
        <v>231043.7356</v>
      </c>
      <c r="T693" s="199"/>
      <c r="U693" s="149">
        <f>IF(E693="YES",'Autres_hypothèses'!$E$3,0)</f>
        <v>26225.58067</v>
      </c>
      <c r="V693" s="149">
        <f>IF(J693="YES",'Autres_hypothèses'!$E$4,0)</f>
        <v>75000</v>
      </c>
      <c r="W693" s="149"/>
      <c r="X693" s="151">
        <f>S693*Facture_pour_Orange!$K$142+Fichier_de_calcul!Q693*Facture_pour_Orange!$K$144+Fichier_de_calcul!U693*Facture_pour_Orange!$K$172</f>
        <v>-16269.11268</v>
      </c>
      <c r="Y693" s="199"/>
      <c r="Z693" s="151">
        <f t="shared" si="2"/>
        <v>792304.9158</v>
      </c>
      <c r="AA693" s="149">
        <f t="shared" si="3"/>
        <v>142614.8848</v>
      </c>
      <c r="AB693" s="149">
        <f t="shared" si="4"/>
        <v>934919.8006</v>
      </c>
      <c r="AC693" s="199"/>
      <c r="AD693" s="190"/>
      <c r="AE693" s="199"/>
      <c r="AF693" s="198">
        <v>44712.0</v>
      </c>
      <c r="AG693" s="198">
        <v>44701.0</v>
      </c>
      <c r="AH693" s="162">
        <f t="shared" si="32"/>
        <v>0.3666666667</v>
      </c>
      <c r="AI693" s="198">
        <v>44742.0</v>
      </c>
      <c r="AJ693" s="198">
        <v>44726.0</v>
      </c>
      <c r="AK693" s="169">
        <f t="shared" si="49"/>
        <v>0.5333333333</v>
      </c>
      <c r="AL693" s="155">
        <v>44740.0</v>
      </c>
      <c r="AM693" s="162">
        <f t="shared" si="50"/>
        <v>0.06666666667</v>
      </c>
      <c r="AN693" s="155">
        <v>44742.0</v>
      </c>
      <c r="AO693" s="206"/>
      <c r="AP693" s="206"/>
      <c r="AQ693" s="206"/>
      <c r="AR693" s="206"/>
      <c r="AS693" s="206"/>
      <c r="AT693" s="206"/>
      <c r="AU693" s="206"/>
      <c r="AV693" s="206"/>
      <c r="AW693" s="206"/>
      <c r="AX693" s="206"/>
      <c r="AY693" s="206"/>
      <c r="AZ693" s="126"/>
      <c r="BA693" s="126"/>
      <c r="BB693" s="126"/>
      <c r="BC693" s="126"/>
      <c r="BD693" s="126"/>
      <c r="BE693" s="126"/>
      <c r="BF693" s="126"/>
      <c r="BG693" s="126"/>
      <c r="BH693" s="126"/>
      <c r="BI693" s="126"/>
      <c r="BJ693" s="126"/>
      <c r="BK693" s="126"/>
    </row>
    <row r="694" ht="10.5" customHeight="1">
      <c r="A694" s="144">
        <v>690.0</v>
      </c>
      <c r="B694" s="144" t="s">
        <v>2139</v>
      </c>
      <c r="C694" s="144" t="s">
        <v>2140</v>
      </c>
      <c r="D694" s="201" t="s">
        <v>2141</v>
      </c>
      <c r="E694" s="205" t="s">
        <v>0</v>
      </c>
      <c r="F694" s="199"/>
      <c r="G694" s="161" t="s">
        <v>2021</v>
      </c>
      <c r="H694" s="149" t="s">
        <v>0</v>
      </c>
      <c r="I694" s="149" t="s">
        <v>138</v>
      </c>
      <c r="J694" s="149" t="s">
        <v>0</v>
      </c>
      <c r="K694" s="149" t="s">
        <v>111</v>
      </c>
      <c r="L694" s="149" t="s">
        <v>38</v>
      </c>
      <c r="M694" s="149" t="s">
        <v>42</v>
      </c>
      <c r="N694" s="149">
        <v>6000.0</v>
      </c>
      <c r="O694" s="149" t="s">
        <v>27</v>
      </c>
      <c r="P694" s="199"/>
      <c r="Q694" s="149">
        <f>IFERROR(SUMPRODUCT((Price_Catalogue_Indexation!$O$5:$AS$5=Fichier_de_calcul!Q$4)*(Price_Catalogue_Indexation!$O$6:$AS$6=Fichier_de_calcul!$L694)*(Price_Catalogue_Indexation!$O$7:$AS$7=Fichier_de_calcul!$M694)*(Price_Catalogue_Indexation!$A$14:$A$219=Fichier_de_calcul!$O694)*(Price_Catalogue_Indexation!$C$14:$C$219=Fichier_de_calcul!$N694)*(Price_Catalogue_Indexation!$O$14:$AS$219)),0)</f>
        <v>43567.79597</v>
      </c>
      <c r="R694" s="149">
        <f>IFERROR(SUMPRODUCT((Price_Catalogue_Indexation!$O$5:$AS$5=Fichier_de_calcul!R$4)*(Price_Catalogue_Indexation!$O$6:$AS$6=Fichier_de_calcul!$L694)*(Price_Catalogue_Indexation!$O$7:$AS$7=Fichier_de_calcul!$M694)*(Price_Catalogue_Indexation!$A$14:$A$219=Fichier_de_calcul!$O694)*(Price_Catalogue_Indexation!$C$14:$C$219=Fichier_de_calcul!$N694)*(Price_Catalogue_Indexation!$O$14:$AS$219)),0)</f>
        <v>432736.9163</v>
      </c>
      <c r="S694" s="149">
        <f>IFERROR(SUMPRODUCT((Price_Catalogue_Indexation!$O$5:$AS$5=Fichier_de_calcul!S$4)*(Price_Catalogue_Indexation!$O$6:$AS$6=Fichier_de_calcul!$L694)*(Price_Catalogue_Indexation!$O$7:$AS$7=Fichier_de_calcul!$M694)*(Price_Catalogue_Indexation!$A$14:$A$219=Fichier_de_calcul!$O694)*(Price_Catalogue_Indexation!$C$14:$C$219=Fichier_de_calcul!$N694)*(Price_Catalogue_Indexation!$O$14:$AS$219)),0)</f>
        <v>231043.7356</v>
      </c>
      <c r="T694" s="199"/>
      <c r="U694" s="149">
        <f>IF(E694="YES",'Autres_hypothèses'!$E$3,0)</f>
        <v>26225.58067</v>
      </c>
      <c r="V694" s="149">
        <f>IF(J694="YES",'Autres_hypothèses'!$E$4,0)</f>
        <v>75000</v>
      </c>
      <c r="W694" s="149"/>
      <c r="X694" s="151">
        <f>S694*Facture_pour_Orange!$K$142+Fichier_de_calcul!Q694*Facture_pour_Orange!$K$144+Fichier_de_calcul!U694*Facture_pour_Orange!$K$172</f>
        <v>-16269.11268</v>
      </c>
      <c r="Y694" s="199"/>
      <c r="Z694" s="151">
        <f t="shared" si="2"/>
        <v>792304.9158</v>
      </c>
      <c r="AA694" s="149">
        <f t="shared" si="3"/>
        <v>142614.8848</v>
      </c>
      <c r="AB694" s="149">
        <f t="shared" si="4"/>
        <v>934919.8006</v>
      </c>
      <c r="AC694" s="199"/>
      <c r="AD694" s="190"/>
      <c r="AE694" s="199"/>
      <c r="AF694" s="198">
        <v>44712.0</v>
      </c>
      <c r="AG694" s="198">
        <v>44701.0</v>
      </c>
      <c r="AH694" s="162">
        <f t="shared" si="32"/>
        <v>0.3666666667</v>
      </c>
      <c r="AI694" s="198">
        <v>44742.0</v>
      </c>
      <c r="AJ694" s="198">
        <v>44734.0</v>
      </c>
      <c r="AK694" s="169">
        <f t="shared" si="49"/>
        <v>0.2666666667</v>
      </c>
      <c r="AL694" s="155">
        <v>44740.0</v>
      </c>
      <c r="AM694" s="162">
        <f t="shared" si="50"/>
        <v>0.06666666667</v>
      </c>
      <c r="AN694" s="155">
        <v>44742.0</v>
      </c>
      <c r="AO694" s="206"/>
      <c r="AP694" s="206"/>
      <c r="AQ694" s="206"/>
      <c r="AR694" s="206"/>
      <c r="AS694" s="206"/>
      <c r="AT694" s="206"/>
      <c r="AU694" s="206"/>
      <c r="AV694" s="206"/>
      <c r="AW694" s="206"/>
      <c r="AX694" s="206"/>
      <c r="AY694" s="206"/>
      <c r="AZ694" s="126"/>
      <c r="BA694" s="126"/>
      <c r="BB694" s="126"/>
      <c r="BC694" s="126"/>
      <c r="BD694" s="126"/>
      <c r="BE694" s="126"/>
      <c r="BF694" s="126"/>
      <c r="BG694" s="126"/>
      <c r="BH694" s="126"/>
      <c r="BI694" s="126"/>
      <c r="BJ694" s="126"/>
      <c r="BK694" s="126"/>
    </row>
    <row r="695" ht="10.5" customHeight="1">
      <c r="A695" s="144">
        <v>691.0</v>
      </c>
      <c r="B695" s="144" t="s">
        <v>2142</v>
      </c>
      <c r="C695" s="144" t="s">
        <v>2143</v>
      </c>
      <c r="D695" s="201" t="s">
        <v>2144</v>
      </c>
      <c r="E695" s="205" t="s">
        <v>0</v>
      </c>
      <c r="F695" s="199"/>
      <c r="G695" s="161" t="s">
        <v>2021</v>
      </c>
      <c r="H695" s="149" t="s">
        <v>0</v>
      </c>
      <c r="I695" s="149" t="s">
        <v>138</v>
      </c>
      <c r="J695" s="149" t="s">
        <v>0</v>
      </c>
      <c r="K695" s="149" t="s">
        <v>111</v>
      </c>
      <c r="L695" s="149" t="s">
        <v>38</v>
      </c>
      <c r="M695" s="149" t="s">
        <v>42</v>
      </c>
      <c r="N695" s="149">
        <v>6000.0</v>
      </c>
      <c r="O695" s="149" t="s">
        <v>27</v>
      </c>
      <c r="P695" s="199"/>
      <c r="Q695" s="149">
        <f>IFERROR(SUMPRODUCT((Price_Catalogue_Indexation!$O$5:$AS$5=Fichier_de_calcul!Q$4)*(Price_Catalogue_Indexation!$O$6:$AS$6=Fichier_de_calcul!$L695)*(Price_Catalogue_Indexation!$O$7:$AS$7=Fichier_de_calcul!$M695)*(Price_Catalogue_Indexation!$A$14:$A$219=Fichier_de_calcul!$O695)*(Price_Catalogue_Indexation!$C$14:$C$219=Fichier_de_calcul!$N695)*(Price_Catalogue_Indexation!$O$14:$AS$219)),0)</f>
        <v>43567.79597</v>
      </c>
      <c r="R695" s="149">
        <f>IFERROR(SUMPRODUCT((Price_Catalogue_Indexation!$O$5:$AS$5=Fichier_de_calcul!R$4)*(Price_Catalogue_Indexation!$O$6:$AS$6=Fichier_de_calcul!$L695)*(Price_Catalogue_Indexation!$O$7:$AS$7=Fichier_de_calcul!$M695)*(Price_Catalogue_Indexation!$A$14:$A$219=Fichier_de_calcul!$O695)*(Price_Catalogue_Indexation!$C$14:$C$219=Fichier_de_calcul!$N695)*(Price_Catalogue_Indexation!$O$14:$AS$219)),0)</f>
        <v>432736.9163</v>
      </c>
      <c r="S695" s="149">
        <f>IFERROR(SUMPRODUCT((Price_Catalogue_Indexation!$O$5:$AS$5=Fichier_de_calcul!S$4)*(Price_Catalogue_Indexation!$O$6:$AS$6=Fichier_de_calcul!$L695)*(Price_Catalogue_Indexation!$O$7:$AS$7=Fichier_de_calcul!$M695)*(Price_Catalogue_Indexation!$A$14:$A$219=Fichier_de_calcul!$O695)*(Price_Catalogue_Indexation!$C$14:$C$219=Fichier_de_calcul!$N695)*(Price_Catalogue_Indexation!$O$14:$AS$219)),0)</f>
        <v>231043.7356</v>
      </c>
      <c r="T695" s="199"/>
      <c r="U695" s="149">
        <f>IF(E695="YES",'Autres_hypothèses'!$E$3,0)</f>
        <v>26225.58067</v>
      </c>
      <c r="V695" s="149">
        <f>IF(J695="YES",'Autres_hypothèses'!$E$4,0)</f>
        <v>75000</v>
      </c>
      <c r="W695" s="149"/>
      <c r="X695" s="151">
        <f>S695*Facture_pour_Orange!$K$142+Fichier_de_calcul!Q695*Facture_pour_Orange!$K$144+Fichier_de_calcul!U695*Facture_pour_Orange!$K$172</f>
        <v>-16269.11268</v>
      </c>
      <c r="Y695" s="199"/>
      <c r="Z695" s="151">
        <f t="shared" si="2"/>
        <v>792304.9158</v>
      </c>
      <c r="AA695" s="149">
        <f t="shared" si="3"/>
        <v>142614.8848</v>
      </c>
      <c r="AB695" s="149">
        <f t="shared" si="4"/>
        <v>934919.8006</v>
      </c>
      <c r="AC695" s="199"/>
      <c r="AD695" s="190"/>
      <c r="AE695" s="199"/>
      <c r="AF695" s="198">
        <v>44712.0</v>
      </c>
      <c r="AG695" s="198">
        <v>44701.0</v>
      </c>
      <c r="AH695" s="162">
        <f t="shared" si="32"/>
        <v>0.3666666667</v>
      </c>
      <c r="AI695" s="198">
        <v>44773.0</v>
      </c>
      <c r="AJ695" s="198">
        <v>44753.0</v>
      </c>
      <c r="AK695" s="169">
        <f t="shared" si="49"/>
        <v>0.6666666667</v>
      </c>
      <c r="AL695" s="155">
        <v>44791.0</v>
      </c>
      <c r="AM695" s="162">
        <f t="shared" si="50"/>
        <v>0.4333333333</v>
      </c>
      <c r="AN695" s="155">
        <v>44804.0</v>
      </c>
      <c r="AO695" s="206"/>
      <c r="AP695" s="206"/>
      <c r="AQ695" s="206"/>
      <c r="AR695" s="206"/>
      <c r="AS695" s="206"/>
      <c r="AT695" s="206"/>
      <c r="AU695" s="206"/>
      <c r="AV695" s="206"/>
      <c r="AW695" s="206"/>
      <c r="AX695" s="206"/>
      <c r="AY695" s="206"/>
      <c r="AZ695" s="126"/>
      <c r="BA695" s="126"/>
      <c r="BB695" s="126"/>
      <c r="BC695" s="126"/>
      <c r="BD695" s="126"/>
      <c r="BE695" s="126"/>
      <c r="BF695" s="126"/>
      <c r="BG695" s="126"/>
      <c r="BH695" s="126"/>
      <c r="BI695" s="126"/>
      <c r="BJ695" s="126"/>
      <c r="BK695" s="126"/>
    </row>
    <row r="696" ht="10.5" customHeight="1">
      <c r="A696" s="144">
        <v>692.0</v>
      </c>
      <c r="B696" s="144" t="s">
        <v>2145</v>
      </c>
      <c r="C696" s="144" t="s">
        <v>2146</v>
      </c>
      <c r="D696" s="201" t="s">
        <v>2147</v>
      </c>
      <c r="E696" s="205" t="s">
        <v>0</v>
      </c>
      <c r="F696" s="199"/>
      <c r="G696" s="161" t="s">
        <v>2021</v>
      </c>
      <c r="H696" s="149" t="s">
        <v>0</v>
      </c>
      <c r="I696" s="149" t="s">
        <v>138</v>
      </c>
      <c r="J696" s="149" t="s">
        <v>0</v>
      </c>
      <c r="K696" s="149" t="s">
        <v>111</v>
      </c>
      <c r="L696" s="149" t="s">
        <v>38</v>
      </c>
      <c r="M696" s="149" t="s">
        <v>42</v>
      </c>
      <c r="N696" s="149">
        <v>6000.0</v>
      </c>
      <c r="O696" s="149" t="s">
        <v>27</v>
      </c>
      <c r="P696" s="199"/>
      <c r="Q696" s="149">
        <f>IFERROR(SUMPRODUCT((Price_Catalogue_Indexation!$O$5:$AS$5=Fichier_de_calcul!Q$4)*(Price_Catalogue_Indexation!$O$6:$AS$6=Fichier_de_calcul!$L696)*(Price_Catalogue_Indexation!$O$7:$AS$7=Fichier_de_calcul!$M696)*(Price_Catalogue_Indexation!$A$14:$A$219=Fichier_de_calcul!$O696)*(Price_Catalogue_Indexation!$C$14:$C$219=Fichier_de_calcul!$N696)*(Price_Catalogue_Indexation!$O$14:$AS$219)),0)</f>
        <v>43567.79597</v>
      </c>
      <c r="R696" s="149">
        <f>IFERROR(SUMPRODUCT((Price_Catalogue_Indexation!$O$5:$AS$5=Fichier_de_calcul!R$4)*(Price_Catalogue_Indexation!$O$6:$AS$6=Fichier_de_calcul!$L696)*(Price_Catalogue_Indexation!$O$7:$AS$7=Fichier_de_calcul!$M696)*(Price_Catalogue_Indexation!$A$14:$A$219=Fichier_de_calcul!$O696)*(Price_Catalogue_Indexation!$C$14:$C$219=Fichier_de_calcul!$N696)*(Price_Catalogue_Indexation!$O$14:$AS$219)),0)</f>
        <v>432736.9163</v>
      </c>
      <c r="S696" s="149">
        <f>IFERROR(SUMPRODUCT((Price_Catalogue_Indexation!$O$5:$AS$5=Fichier_de_calcul!S$4)*(Price_Catalogue_Indexation!$O$6:$AS$6=Fichier_de_calcul!$L696)*(Price_Catalogue_Indexation!$O$7:$AS$7=Fichier_de_calcul!$M696)*(Price_Catalogue_Indexation!$A$14:$A$219=Fichier_de_calcul!$O696)*(Price_Catalogue_Indexation!$C$14:$C$219=Fichier_de_calcul!$N696)*(Price_Catalogue_Indexation!$O$14:$AS$219)),0)</f>
        <v>231043.7356</v>
      </c>
      <c r="T696" s="199"/>
      <c r="U696" s="149">
        <f>IF(E696="YES",'Autres_hypothèses'!$E$3,0)</f>
        <v>26225.58067</v>
      </c>
      <c r="V696" s="149">
        <f>IF(J696="YES",'Autres_hypothèses'!$E$4,0)</f>
        <v>75000</v>
      </c>
      <c r="W696" s="149"/>
      <c r="X696" s="151">
        <f>S696*Facture_pour_Orange!$K$142+Fichier_de_calcul!Q696*Facture_pour_Orange!$K$144+Fichier_de_calcul!U696*Facture_pour_Orange!$K$172</f>
        <v>-16269.11268</v>
      </c>
      <c r="Y696" s="199"/>
      <c r="Z696" s="151">
        <f t="shared" si="2"/>
        <v>792304.9158</v>
      </c>
      <c r="AA696" s="149">
        <f t="shared" si="3"/>
        <v>142614.8848</v>
      </c>
      <c r="AB696" s="149">
        <f t="shared" si="4"/>
        <v>934919.8006</v>
      </c>
      <c r="AC696" s="199"/>
      <c r="AD696" s="190"/>
      <c r="AE696" s="199"/>
      <c r="AF696" s="198">
        <v>44712.0</v>
      </c>
      <c r="AG696" s="198">
        <v>44701.0</v>
      </c>
      <c r="AH696" s="162">
        <f t="shared" si="32"/>
        <v>0.3666666667</v>
      </c>
      <c r="AI696" s="198">
        <v>44742.0</v>
      </c>
      <c r="AJ696" s="198">
        <v>44714.0</v>
      </c>
      <c r="AK696" s="169">
        <f t="shared" si="49"/>
        <v>0.9333333333</v>
      </c>
      <c r="AL696" s="155">
        <v>44740.0</v>
      </c>
      <c r="AM696" s="162">
        <f t="shared" si="50"/>
        <v>0.06666666667</v>
      </c>
      <c r="AN696" s="155">
        <v>44742.0</v>
      </c>
      <c r="AO696" s="206"/>
      <c r="AP696" s="206"/>
      <c r="AQ696" s="206"/>
      <c r="AR696" s="206"/>
      <c r="AS696" s="206"/>
      <c r="AT696" s="206"/>
      <c r="AU696" s="206"/>
      <c r="AV696" s="206"/>
      <c r="AW696" s="206"/>
      <c r="AX696" s="206"/>
      <c r="AY696" s="206"/>
      <c r="AZ696" s="126"/>
      <c r="BA696" s="126"/>
      <c r="BB696" s="126"/>
      <c r="BC696" s="126"/>
      <c r="BD696" s="126"/>
      <c r="BE696" s="126"/>
      <c r="BF696" s="126"/>
      <c r="BG696" s="126"/>
      <c r="BH696" s="126"/>
      <c r="BI696" s="126"/>
      <c r="BJ696" s="126"/>
      <c r="BK696" s="126"/>
    </row>
    <row r="697" ht="10.5" customHeight="1">
      <c r="A697" s="144">
        <v>693.0</v>
      </c>
      <c r="B697" s="144" t="s">
        <v>2148</v>
      </c>
      <c r="C697" s="144" t="s">
        <v>2149</v>
      </c>
      <c r="D697" s="201" t="s">
        <v>2150</v>
      </c>
      <c r="E697" s="205" t="s">
        <v>0</v>
      </c>
      <c r="F697" s="199"/>
      <c r="G697" s="161" t="s">
        <v>2021</v>
      </c>
      <c r="H697" s="149" t="s">
        <v>0</v>
      </c>
      <c r="I697" s="149" t="s">
        <v>138</v>
      </c>
      <c r="J697" s="149" t="s">
        <v>0</v>
      </c>
      <c r="K697" s="149" t="s">
        <v>111</v>
      </c>
      <c r="L697" s="149" t="s">
        <v>38</v>
      </c>
      <c r="M697" s="149" t="s">
        <v>42</v>
      </c>
      <c r="N697" s="149">
        <v>6000.0</v>
      </c>
      <c r="O697" s="149" t="s">
        <v>27</v>
      </c>
      <c r="P697" s="199"/>
      <c r="Q697" s="149">
        <f>IFERROR(SUMPRODUCT((Price_Catalogue_Indexation!$O$5:$AS$5=Fichier_de_calcul!Q$4)*(Price_Catalogue_Indexation!$O$6:$AS$6=Fichier_de_calcul!$L697)*(Price_Catalogue_Indexation!$O$7:$AS$7=Fichier_de_calcul!$M697)*(Price_Catalogue_Indexation!$A$14:$A$219=Fichier_de_calcul!$O697)*(Price_Catalogue_Indexation!$C$14:$C$219=Fichier_de_calcul!$N697)*(Price_Catalogue_Indexation!$O$14:$AS$219)),0)</f>
        <v>43567.79597</v>
      </c>
      <c r="R697" s="149">
        <f>IFERROR(SUMPRODUCT((Price_Catalogue_Indexation!$O$5:$AS$5=Fichier_de_calcul!R$4)*(Price_Catalogue_Indexation!$O$6:$AS$6=Fichier_de_calcul!$L697)*(Price_Catalogue_Indexation!$O$7:$AS$7=Fichier_de_calcul!$M697)*(Price_Catalogue_Indexation!$A$14:$A$219=Fichier_de_calcul!$O697)*(Price_Catalogue_Indexation!$C$14:$C$219=Fichier_de_calcul!$N697)*(Price_Catalogue_Indexation!$O$14:$AS$219)),0)</f>
        <v>432736.9163</v>
      </c>
      <c r="S697" s="149">
        <f>IFERROR(SUMPRODUCT((Price_Catalogue_Indexation!$O$5:$AS$5=Fichier_de_calcul!S$4)*(Price_Catalogue_Indexation!$O$6:$AS$6=Fichier_de_calcul!$L697)*(Price_Catalogue_Indexation!$O$7:$AS$7=Fichier_de_calcul!$M697)*(Price_Catalogue_Indexation!$A$14:$A$219=Fichier_de_calcul!$O697)*(Price_Catalogue_Indexation!$C$14:$C$219=Fichier_de_calcul!$N697)*(Price_Catalogue_Indexation!$O$14:$AS$219)),0)</f>
        <v>231043.7356</v>
      </c>
      <c r="T697" s="199"/>
      <c r="U697" s="149">
        <f>IF(E697="YES",'Autres_hypothèses'!$E$3,0)</f>
        <v>26225.58067</v>
      </c>
      <c r="V697" s="149">
        <f>IF(J697="YES",'Autres_hypothèses'!$E$4,0)</f>
        <v>75000</v>
      </c>
      <c r="W697" s="149"/>
      <c r="X697" s="151">
        <f>S697*Facture_pour_Orange!$K$142+Fichier_de_calcul!Q697*Facture_pour_Orange!$K$144+Fichier_de_calcul!U697*Facture_pour_Orange!$K$172</f>
        <v>-16269.11268</v>
      </c>
      <c r="Y697" s="199"/>
      <c r="Z697" s="151">
        <f t="shared" si="2"/>
        <v>792304.9158</v>
      </c>
      <c r="AA697" s="149">
        <f t="shared" si="3"/>
        <v>142614.8848</v>
      </c>
      <c r="AB697" s="149">
        <f t="shared" si="4"/>
        <v>934919.8006</v>
      </c>
      <c r="AC697" s="199"/>
      <c r="AD697" s="190"/>
      <c r="AE697" s="199"/>
      <c r="AF697" s="198">
        <v>44712.0</v>
      </c>
      <c r="AG697" s="198">
        <v>44701.0</v>
      </c>
      <c r="AH697" s="162">
        <f t="shared" si="32"/>
        <v>0.3666666667</v>
      </c>
      <c r="AI697" s="198">
        <v>44742.0</v>
      </c>
      <c r="AJ697" s="198">
        <v>44726.0</v>
      </c>
      <c r="AK697" s="169">
        <f t="shared" si="49"/>
        <v>0.5333333333</v>
      </c>
      <c r="AL697" s="155">
        <v>44740.0</v>
      </c>
      <c r="AM697" s="162">
        <f t="shared" si="50"/>
        <v>0.06666666667</v>
      </c>
      <c r="AN697" s="155">
        <v>44742.0</v>
      </c>
      <c r="AO697" s="206"/>
      <c r="AP697" s="206"/>
      <c r="AQ697" s="206"/>
      <c r="AR697" s="206"/>
      <c r="AS697" s="206"/>
      <c r="AT697" s="206"/>
      <c r="AU697" s="206"/>
      <c r="AV697" s="206"/>
      <c r="AW697" s="206"/>
      <c r="AX697" s="206"/>
      <c r="AY697" s="206"/>
      <c r="AZ697" s="126"/>
      <c r="BA697" s="126"/>
      <c r="BB697" s="126"/>
      <c r="BC697" s="126"/>
      <c r="BD697" s="126"/>
      <c r="BE697" s="126"/>
      <c r="BF697" s="126"/>
      <c r="BG697" s="126"/>
      <c r="BH697" s="126"/>
      <c r="BI697" s="126"/>
      <c r="BJ697" s="126"/>
      <c r="BK697" s="126"/>
    </row>
    <row r="698" ht="10.5" customHeight="1">
      <c r="A698" s="144">
        <v>694.0</v>
      </c>
      <c r="B698" s="144" t="s">
        <v>2151</v>
      </c>
      <c r="C698" s="144" t="s">
        <v>2152</v>
      </c>
      <c r="D698" s="201" t="s">
        <v>2153</v>
      </c>
      <c r="E698" s="205" t="s">
        <v>0</v>
      </c>
      <c r="F698" s="199"/>
      <c r="G698" s="161" t="s">
        <v>2021</v>
      </c>
      <c r="H698" s="149" t="s">
        <v>0</v>
      </c>
      <c r="I698" s="149" t="s">
        <v>138</v>
      </c>
      <c r="J698" s="149" t="s">
        <v>0</v>
      </c>
      <c r="K698" s="149" t="s">
        <v>111</v>
      </c>
      <c r="L698" s="149" t="s">
        <v>38</v>
      </c>
      <c r="M698" s="149" t="s">
        <v>42</v>
      </c>
      <c r="N698" s="149">
        <v>6000.0</v>
      </c>
      <c r="O698" s="149" t="s">
        <v>27</v>
      </c>
      <c r="P698" s="199"/>
      <c r="Q698" s="149">
        <f>IFERROR(SUMPRODUCT((Price_Catalogue_Indexation!$O$5:$AS$5=Fichier_de_calcul!Q$4)*(Price_Catalogue_Indexation!$O$6:$AS$6=Fichier_de_calcul!$L698)*(Price_Catalogue_Indexation!$O$7:$AS$7=Fichier_de_calcul!$M698)*(Price_Catalogue_Indexation!$A$14:$A$219=Fichier_de_calcul!$O698)*(Price_Catalogue_Indexation!$C$14:$C$219=Fichier_de_calcul!$N698)*(Price_Catalogue_Indexation!$O$14:$AS$219)),0)</f>
        <v>43567.79597</v>
      </c>
      <c r="R698" s="149">
        <f>IFERROR(SUMPRODUCT((Price_Catalogue_Indexation!$O$5:$AS$5=Fichier_de_calcul!R$4)*(Price_Catalogue_Indexation!$O$6:$AS$6=Fichier_de_calcul!$L698)*(Price_Catalogue_Indexation!$O$7:$AS$7=Fichier_de_calcul!$M698)*(Price_Catalogue_Indexation!$A$14:$A$219=Fichier_de_calcul!$O698)*(Price_Catalogue_Indexation!$C$14:$C$219=Fichier_de_calcul!$N698)*(Price_Catalogue_Indexation!$O$14:$AS$219)),0)</f>
        <v>432736.9163</v>
      </c>
      <c r="S698" s="149">
        <f>IFERROR(SUMPRODUCT((Price_Catalogue_Indexation!$O$5:$AS$5=Fichier_de_calcul!S$4)*(Price_Catalogue_Indexation!$O$6:$AS$6=Fichier_de_calcul!$L698)*(Price_Catalogue_Indexation!$O$7:$AS$7=Fichier_de_calcul!$M698)*(Price_Catalogue_Indexation!$A$14:$A$219=Fichier_de_calcul!$O698)*(Price_Catalogue_Indexation!$C$14:$C$219=Fichier_de_calcul!$N698)*(Price_Catalogue_Indexation!$O$14:$AS$219)),0)</f>
        <v>231043.7356</v>
      </c>
      <c r="T698" s="199"/>
      <c r="U698" s="149">
        <f>IF(E698="YES",'Autres_hypothèses'!$E$3,0)</f>
        <v>26225.58067</v>
      </c>
      <c r="V698" s="149">
        <f>IF(J698="YES",'Autres_hypothèses'!$E$4,0)</f>
        <v>75000</v>
      </c>
      <c r="W698" s="149"/>
      <c r="X698" s="151">
        <f>S698*Facture_pour_Orange!$K$142+Fichier_de_calcul!Q698*Facture_pour_Orange!$K$144+Fichier_de_calcul!U698*Facture_pour_Orange!$K$172</f>
        <v>-16269.11268</v>
      </c>
      <c r="Y698" s="199"/>
      <c r="Z698" s="151">
        <f t="shared" si="2"/>
        <v>792304.9158</v>
      </c>
      <c r="AA698" s="149">
        <f t="shared" si="3"/>
        <v>142614.8848</v>
      </c>
      <c r="AB698" s="149">
        <f t="shared" si="4"/>
        <v>934919.8006</v>
      </c>
      <c r="AC698" s="199"/>
      <c r="AD698" s="190"/>
      <c r="AE698" s="199"/>
      <c r="AF698" s="198">
        <v>44712.0</v>
      </c>
      <c r="AG698" s="198">
        <v>44701.0</v>
      </c>
      <c r="AH698" s="162">
        <f t="shared" si="32"/>
        <v>0.3666666667</v>
      </c>
      <c r="AI698" s="198">
        <v>44742.0</v>
      </c>
      <c r="AJ698" s="198">
        <v>44727.0</v>
      </c>
      <c r="AK698" s="169">
        <f t="shared" si="49"/>
        <v>0.5</v>
      </c>
      <c r="AL698" s="155">
        <v>44740.0</v>
      </c>
      <c r="AM698" s="162">
        <f t="shared" si="50"/>
        <v>0.06666666667</v>
      </c>
      <c r="AN698" s="155">
        <v>44742.0</v>
      </c>
      <c r="AO698" s="206"/>
      <c r="AP698" s="206"/>
      <c r="AQ698" s="206"/>
      <c r="AR698" s="206"/>
      <c r="AS698" s="206"/>
      <c r="AT698" s="206"/>
      <c r="AU698" s="206"/>
      <c r="AV698" s="206"/>
      <c r="AW698" s="206"/>
      <c r="AX698" s="206"/>
      <c r="AY698" s="206"/>
      <c r="AZ698" s="126"/>
      <c r="BA698" s="126"/>
      <c r="BB698" s="126"/>
      <c r="BC698" s="126"/>
      <c r="BD698" s="126"/>
      <c r="BE698" s="126"/>
      <c r="BF698" s="126"/>
      <c r="BG698" s="126"/>
      <c r="BH698" s="126"/>
      <c r="BI698" s="126"/>
      <c r="BJ698" s="126"/>
      <c r="BK698" s="126"/>
    </row>
    <row r="699" ht="10.5" customHeight="1">
      <c r="A699" s="144">
        <v>695.0</v>
      </c>
      <c r="B699" s="144" t="s">
        <v>2154</v>
      </c>
      <c r="C699" s="144" t="s">
        <v>2155</v>
      </c>
      <c r="D699" s="201" t="s">
        <v>2156</v>
      </c>
      <c r="E699" s="205" t="s">
        <v>0</v>
      </c>
      <c r="F699" s="199"/>
      <c r="G699" s="161" t="s">
        <v>2021</v>
      </c>
      <c r="H699" s="149" t="s">
        <v>0</v>
      </c>
      <c r="I699" s="149" t="s">
        <v>138</v>
      </c>
      <c r="J699" s="149" t="s">
        <v>0</v>
      </c>
      <c r="K699" s="149" t="s">
        <v>111</v>
      </c>
      <c r="L699" s="149" t="s">
        <v>38</v>
      </c>
      <c r="M699" s="149" t="s">
        <v>42</v>
      </c>
      <c r="N699" s="149">
        <v>6000.0</v>
      </c>
      <c r="O699" s="149" t="s">
        <v>27</v>
      </c>
      <c r="P699" s="199"/>
      <c r="Q699" s="149">
        <f>IFERROR(SUMPRODUCT((Price_Catalogue_Indexation!$O$5:$AS$5=Fichier_de_calcul!Q$4)*(Price_Catalogue_Indexation!$O$6:$AS$6=Fichier_de_calcul!$L699)*(Price_Catalogue_Indexation!$O$7:$AS$7=Fichier_de_calcul!$M699)*(Price_Catalogue_Indexation!$A$14:$A$219=Fichier_de_calcul!$O699)*(Price_Catalogue_Indexation!$C$14:$C$219=Fichier_de_calcul!$N699)*(Price_Catalogue_Indexation!$O$14:$AS$219)),0)</f>
        <v>43567.79597</v>
      </c>
      <c r="R699" s="149"/>
      <c r="S699" s="149">
        <f>IFERROR(SUMPRODUCT((Price_Catalogue_Indexation!$O$5:$AS$5=Fichier_de_calcul!S$4)*(Price_Catalogue_Indexation!$O$6:$AS$6=Fichier_de_calcul!$L699)*(Price_Catalogue_Indexation!$O$7:$AS$7=Fichier_de_calcul!$M699)*(Price_Catalogue_Indexation!$A$14:$A$219=Fichier_de_calcul!$O699)*(Price_Catalogue_Indexation!$C$14:$C$219=Fichier_de_calcul!$N699)*(Price_Catalogue_Indexation!$O$14:$AS$219)),0)</f>
        <v>231043.7356</v>
      </c>
      <c r="T699" s="199"/>
      <c r="U699" s="149">
        <f>IF(E699="YES",'Autres_hypothèses'!$E$3,0)</f>
        <v>26225.58067</v>
      </c>
      <c r="V699" s="149">
        <f>IF(J699="YES",'Autres_hypothèses'!$E$4,0)</f>
        <v>75000</v>
      </c>
      <c r="W699" s="149"/>
      <c r="X699" s="151">
        <f>S699*Facture_pour_Orange!$K$142+Fichier_de_calcul!Q699*Facture_pour_Orange!$K$144+Fichier_de_calcul!U699*Facture_pour_Orange!$K$172</f>
        <v>-16269.11268</v>
      </c>
      <c r="Y699" s="199"/>
      <c r="Z699" s="151">
        <f t="shared" si="2"/>
        <v>359567.9995</v>
      </c>
      <c r="AA699" s="149">
        <f t="shared" si="3"/>
        <v>64722.23991</v>
      </c>
      <c r="AB699" s="149">
        <f t="shared" si="4"/>
        <v>424290.2394</v>
      </c>
      <c r="AC699" s="199"/>
      <c r="AD699" s="190"/>
      <c r="AE699" s="199"/>
      <c r="AF699" s="198">
        <v>44712.0</v>
      </c>
      <c r="AG699" s="198">
        <v>44701.0</v>
      </c>
      <c r="AH699" s="162">
        <f t="shared" si="32"/>
        <v>0.3666666667</v>
      </c>
      <c r="AI699" s="198">
        <v>44773.0</v>
      </c>
      <c r="AJ699" s="198">
        <v>44771.0</v>
      </c>
      <c r="AK699" s="169">
        <f t="shared" si="49"/>
        <v>0.06666666667</v>
      </c>
      <c r="AL699" s="155">
        <v>44816.0</v>
      </c>
      <c r="AM699" s="162">
        <f t="shared" si="50"/>
        <v>0.6</v>
      </c>
      <c r="AN699" s="155">
        <v>44834.0</v>
      </c>
      <c r="AO699" s="206"/>
      <c r="AP699" s="206"/>
      <c r="AQ699" s="206"/>
      <c r="AR699" s="206"/>
      <c r="AS699" s="206"/>
      <c r="AT699" s="206"/>
      <c r="AU699" s="206"/>
      <c r="AV699" s="206"/>
      <c r="AW699" s="206"/>
      <c r="AX699" s="206"/>
      <c r="AY699" s="206"/>
      <c r="AZ699" s="126"/>
      <c r="BA699" s="126"/>
      <c r="BB699" s="126"/>
      <c r="BC699" s="126"/>
      <c r="BD699" s="126"/>
      <c r="BE699" s="126"/>
      <c r="BF699" s="126"/>
      <c r="BG699" s="126"/>
      <c r="BH699" s="126"/>
      <c r="BI699" s="126"/>
      <c r="BJ699" s="126"/>
      <c r="BK699" s="126"/>
    </row>
    <row r="700" ht="10.5" customHeight="1">
      <c r="A700" s="144">
        <v>696.0</v>
      </c>
      <c r="B700" s="144" t="s">
        <v>2157</v>
      </c>
      <c r="C700" s="144" t="s">
        <v>2158</v>
      </c>
      <c r="D700" s="201" t="s">
        <v>2159</v>
      </c>
      <c r="E700" s="205" t="s">
        <v>0</v>
      </c>
      <c r="F700" s="199"/>
      <c r="G700" s="161" t="s">
        <v>2021</v>
      </c>
      <c r="H700" s="149" t="s">
        <v>0</v>
      </c>
      <c r="I700" s="149" t="s">
        <v>138</v>
      </c>
      <c r="J700" s="149" t="s">
        <v>138</v>
      </c>
      <c r="K700" s="149" t="s">
        <v>111</v>
      </c>
      <c r="L700" s="149" t="s">
        <v>38</v>
      </c>
      <c r="M700" s="149" t="s">
        <v>15</v>
      </c>
      <c r="N700" s="149">
        <v>2500.0</v>
      </c>
      <c r="O700" s="149" t="s">
        <v>27</v>
      </c>
      <c r="P700" s="199"/>
      <c r="Q700" s="149"/>
      <c r="R700" s="149"/>
      <c r="S700" s="149">
        <f>IFERROR(SUMPRODUCT((Price_Catalogue_Indexation!$O$5:$AS$5=Fichier_de_calcul!S$4)*(Price_Catalogue_Indexation!$O$6:$AS$6=Fichier_de_calcul!$L700)*(Price_Catalogue_Indexation!$O$7:$AS$7=Fichier_de_calcul!$M700)*(Price_Catalogue_Indexation!$A$14:$A$219=Fichier_de_calcul!$O700)*(Price_Catalogue_Indexation!$C$14:$C$219=Fichier_de_calcul!$N700)*(Price_Catalogue_Indexation!$O$14:$AS$219)),0)</f>
        <v>179559.9465</v>
      </c>
      <c r="T700" s="199"/>
      <c r="U700" s="149">
        <f>IF(E700="YES",'Autres_hypothèses'!$E$3,0)</f>
        <v>26225.58067</v>
      </c>
      <c r="V700" s="149">
        <v>0.0</v>
      </c>
      <c r="W700" s="149"/>
      <c r="X700" s="151">
        <f>S700*Facture_pour_Orange!$K$142+Fichier_de_calcul!Q700*Facture_pour_Orange!$K$144+Fichier_de_calcul!U700*Facture_pour_Orange!$K$172</f>
        <v>-7040.715599</v>
      </c>
      <c r="Y700" s="199"/>
      <c r="Z700" s="151">
        <f t="shared" si="2"/>
        <v>198744.8115</v>
      </c>
      <c r="AA700" s="149">
        <f t="shared" si="3"/>
        <v>35774.06608</v>
      </c>
      <c r="AB700" s="149">
        <f t="shared" si="4"/>
        <v>234518.8776</v>
      </c>
      <c r="AC700" s="199"/>
      <c r="AD700" s="164" t="s">
        <v>2160</v>
      </c>
      <c r="AE700" s="199"/>
      <c r="AF700" s="198">
        <v>44742.0</v>
      </c>
      <c r="AG700" s="198">
        <v>44713.0</v>
      </c>
      <c r="AH700" s="162">
        <f t="shared" si="32"/>
        <v>0.9666666667</v>
      </c>
      <c r="AI700" s="198">
        <v>44773.0</v>
      </c>
      <c r="AJ700" s="198">
        <v>44772.0</v>
      </c>
      <c r="AK700" s="169">
        <f t="shared" si="49"/>
        <v>0.03333333333</v>
      </c>
      <c r="AL700" s="155"/>
      <c r="AM700" s="162">
        <f t="shared" si="50"/>
        <v>0</v>
      </c>
      <c r="AN700" s="155"/>
      <c r="AO700" s="206"/>
      <c r="AP700" s="206"/>
      <c r="AQ700" s="206"/>
      <c r="AR700" s="206"/>
      <c r="AS700" s="206"/>
      <c r="AT700" s="206"/>
      <c r="AU700" s="206"/>
      <c r="AV700" s="206"/>
      <c r="AW700" s="206"/>
      <c r="AX700" s="206"/>
      <c r="AY700" s="206"/>
      <c r="AZ700" s="126"/>
      <c r="BA700" s="126"/>
      <c r="BB700" s="126"/>
      <c r="BC700" s="126"/>
      <c r="BD700" s="126"/>
      <c r="BE700" s="126"/>
      <c r="BF700" s="126"/>
      <c r="BG700" s="126"/>
      <c r="BH700" s="126"/>
      <c r="BI700" s="126"/>
      <c r="BJ700" s="126"/>
      <c r="BK700" s="126"/>
    </row>
    <row r="701" ht="10.5" customHeight="1">
      <c r="A701" s="144">
        <v>697.0</v>
      </c>
      <c r="B701" s="144" t="s">
        <v>2157</v>
      </c>
      <c r="C701" s="144" t="s">
        <v>2161</v>
      </c>
      <c r="D701" s="201" t="s">
        <v>2162</v>
      </c>
      <c r="E701" s="205" t="s">
        <v>0</v>
      </c>
      <c r="F701" s="199"/>
      <c r="G701" s="161" t="s">
        <v>2021</v>
      </c>
      <c r="H701" s="149" t="s">
        <v>0</v>
      </c>
      <c r="I701" s="149" t="s">
        <v>138</v>
      </c>
      <c r="J701" s="149" t="s">
        <v>138</v>
      </c>
      <c r="K701" s="149" t="s">
        <v>111</v>
      </c>
      <c r="L701" s="149" t="s">
        <v>38</v>
      </c>
      <c r="M701" s="149" t="s">
        <v>15</v>
      </c>
      <c r="N701" s="149">
        <v>2500.0</v>
      </c>
      <c r="O701" s="149" t="s">
        <v>27</v>
      </c>
      <c r="P701" s="199"/>
      <c r="Q701" s="149"/>
      <c r="R701" s="149"/>
      <c r="S701" s="149">
        <f>IFERROR(SUMPRODUCT((Price_Catalogue_Indexation!$O$5:$AS$5=Fichier_de_calcul!S$4)*(Price_Catalogue_Indexation!$O$6:$AS$6=Fichier_de_calcul!$L701)*(Price_Catalogue_Indexation!$O$7:$AS$7=Fichier_de_calcul!$M701)*(Price_Catalogue_Indexation!$A$14:$A$219=Fichier_de_calcul!$O701)*(Price_Catalogue_Indexation!$C$14:$C$219=Fichier_de_calcul!$N701)*(Price_Catalogue_Indexation!$O$14:$AS$219)),0)</f>
        <v>179559.9465</v>
      </c>
      <c r="T701" s="199"/>
      <c r="U701" s="149">
        <f>IF(E701="YES",'Autres_hypothèses'!$E$3,0)</f>
        <v>26225.58067</v>
      </c>
      <c r="V701" s="149">
        <v>0.0</v>
      </c>
      <c r="W701" s="149"/>
      <c r="X701" s="151">
        <f>S701*Facture_pour_Orange!$K$142+Fichier_de_calcul!Q701*Facture_pour_Orange!$K$144+Fichier_de_calcul!U701*Facture_pour_Orange!$K$172</f>
        <v>-7040.715599</v>
      </c>
      <c r="Y701" s="199"/>
      <c r="Z701" s="151">
        <f t="shared" si="2"/>
        <v>198744.8115</v>
      </c>
      <c r="AA701" s="149">
        <f t="shared" si="3"/>
        <v>35774.06608</v>
      </c>
      <c r="AB701" s="149">
        <f t="shared" si="4"/>
        <v>234518.8776</v>
      </c>
      <c r="AC701" s="199"/>
      <c r="AD701" s="164" t="s">
        <v>2160</v>
      </c>
      <c r="AE701" s="199"/>
      <c r="AF701" s="198">
        <v>44742.0</v>
      </c>
      <c r="AG701" s="198">
        <v>44713.0</v>
      </c>
      <c r="AH701" s="162">
        <f t="shared" si="32"/>
        <v>0.9666666667</v>
      </c>
      <c r="AI701" s="198">
        <v>44773.0</v>
      </c>
      <c r="AJ701" s="198">
        <v>44772.0</v>
      </c>
      <c r="AK701" s="169">
        <f t="shared" si="49"/>
        <v>0.03333333333</v>
      </c>
      <c r="AL701" s="155"/>
      <c r="AM701" s="162">
        <f t="shared" si="50"/>
        <v>0</v>
      </c>
      <c r="AN701" s="155"/>
      <c r="AO701" s="206"/>
      <c r="AP701" s="206"/>
      <c r="AQ701" s="206"/>
      <c r="AR701" s="206"/>
      <c r="AS701" s="206"/>
      <c r="AT701" s="206"/>
      <c r="AU701" s="206"/>
      <c r="AV701" s="206"/>
      <c r="AW701" s="206"/>
      <c r="AX701" s="206"/>
      <c r="AY701" s="206"/>
      <c r="AZ701" s="126"/>
      <c r="BA701" s="126"/>
      <c r="BB701" s="126"/>
      <c r="BC701" s="126"/>
      <c r="BD701" s="126"/>
      <c r="BE701" s="126"/>
      <c r="BF701" s="126"/>
      <c r="BG701" s="126"/>
      <c r="BH701" s="126"/>
      <c r="BI701" s="126"/>
      <c r="BJ701" s="126"/>
      <c r="BK701" s="126"/>
    </row>
    <row r="702" ht="10.5" customHeight="1">
      <c r="A702" s="144">
        <v>698.0</v>
      </c>
      <c r="B702" s="144" t="s">
        <v>2163</v>
      </c>
      <c r="C702" s="144" t="s">
        <v>2164</v>
      </c>
      <c r="D702" s="201" t="s">
        <v>2165</v>
      </c>
      <c r="E702" s="205" t="s">
        <v>0</v>
      </c>
      <c r="F702" s="199"/>
      <c r="G702" s="161" t="s">
        <v>2021</v>
      </c>
      <c r="H702" s="149" t="s">
        <v>0</v>
      </c>
      <c r="I702" s="149" t="s">
        <v>138</v>
      </c>
      <c r="J702" s="149" t="s">
        <v>0</v>
      </c>
      <c r="K702" s="149" t="s">
        <v>111</v>
      </c>
      <c r="L702" s="149" t="s">
        <v>38</v>
      </c>
      <c r="M702" s="149" t="s">
        <v>42</v>
      </c>
      <c r="N702" s="149">
        <v>6000.0</v>
      </c>
      <c r="O702" s="149" t="s">
        <v>27</v>
      </c>
      <c r="P702" s="199"/>
      <c r="Q702" s="149">
        <f>IFERROR(SUMPRODUCT((Price_Catalogue_Indexation!$O$5:$AS$5=Fichier_de_calcul!Q$4)*(Price_Catalogue_Indexation!$O$6:$AS$6=Fichier_de_calcul!$L702)*(Price_Catalogue_Indexation!$O$7:$AS$7=Fichier_de_calcul!$M702)*(Price_Catalogue_Indexation!$A$14:$A$219=Fichier_de_calcul!$O702)*(Price_Catalogue_Indexation!$C$14:$C$219=Fichier_de_calcul!$N702)*(Price_Catalogue_Indexation!$O$14:$AS$219)),0)</f>
        <v>43567.79597</v>
      </c>
      <c r="R702" s="149">
        <f>IFERROR(SUMPRODUCT((Price_Catalogue_Indexation!$O$5:$AS$5=Fichier_de_calcul!R$4)*(Price_Catalogue_Indexation!$O$6:$AS$6=Fichier_de_calcul!$L702)*(Price_Catalogue_Indexation!$O$7:$AS$7=Fichier_de_calcul!$M702)*(Price_Catalogue_Indexation!$A$14:$A$219=Fichier_de_calcul!$O702)*(Price_Catalogue_Indexation!$C$14:$C$219=Fichier_de_calcul!$N702)*(Price_Catalogue_Indexation!$O$14:$AS$219)),0)</f>
        <v>432736.9163</v>
      </c>
      <c r="S702" s="149">
        <f>IFERROR(SUMPRODUCT((Price_Catalogue_Indexation!$O$5:$AS$5=Fichier_de_calcul!S$4)*(Price_Catalogue_Indexation!$O$6:$AS$6=Fichier_de_calcul!$L702)*(Price_Catalogue_Indexation!$O$7:$AS$7=Fichier_de_calcul!$M702)*(Price_Catalogue_Indexation!$A$14:$A$219=Fichier_de_calcul!$O702)*(Price_Catalogue_Indexation!$C$14:$C$219=Fichier_de_calcul!$N702)*(Price_Catalogue_Indexation!$O$14:$AS$219)),0)</f>
        <v>231043.7356</v>
      </c>
      <c r="T702" s="199"/>
      <c r="U702" s="149">
        <f>IF(E702="YES",'Autres_hypothèses'!$E$3,0)</f>
        <v>26225.58067</v>
      </c>
      <c r="V702" s="149">
        <f>IF(J702="YES",'Autres_hypothèses'!$E$4,0)</f>
        <v>75000</v>
      </c>
      <c r="W702" s="149"/>
      <c r="X702" s="151">
        <f>S702*Facture_pour_Orange!$K$142+Fichier_de_calcul!Q702*Facture_pour_Orange!$K$144+Fichier_de_calcul!U702*Facture_pour_Orange!$K$172</f>
        <v>-16269.11268</v>
      </c>
      <c r="Y702" s="199"/>
      <c r="Z702" s="151">
        <f t="shared" si="2"/>
        <v>792304.9158</v>
      </c>
      <c r="AA702" s="149">
        <f t="shared" si="3"/>
        <v>142614.8848</v>
      </c>
      <c r="AB702" s="149">
        <f t="shared" si="4"/>
        <v>934919.8006</v>
      </c>
      <c r="AC702" s="199"/>
      <c r="AD702" s="190"/>
      <c r="AE702" s="199"/>
      <c r="AF702" s="198">
        <v>44742.0</v>
      </c>
      <c r="AG702" s="198">
        <v>44713.0</v>
      </c>
      <c r="AH702" s="162">
        <f t="shared" si="32"/>
        <v>0.9666666667</v>
      </c>
      <c r="AI702" s="198">
        <v>44742.0</v>
      </c>
      <c r="AJ702" s="198">
        <v>44727.0</v>
      </c>
      <c r="AK702" s="169">
        <f t="shared" si="49"/>
        <v>0.5</v>
      </c>
      <c r="AL702" s="155">
        <v>44740.0</v>
      </c>
      <c r="AM702" s="162">
        <f t="shared" si="50"/>
        <v>0.06666666667</v>
      </c>
      <c r="AN702" s="155">
        <v>44742.0</v>
      </c>
      <c r="AO702" s="206"/>
      <c r="AP702" s="206"/>
      <c r="AQ702" s="206"/>
      <c r="AR702" s="206"/>
      <c r="AS702" s="206"/>
      <c r="AT702" s="206"/>
      <c r="AU702" s="206"/>
      <c r="AV702" s="206"/>
      <c r="AW702" s="206"/>
      <c r="AX702" s="206"/>
      <c r="AY702" s="206"/>
      <c r="AZ702" s="126"/>
      <c r="BA702" s="126"/>
      <c r="BB702" s="126"/>
      <c r="BC702" s="126"/>
      <c r="BD702" s="126"/>
      <c r="BE702" s="126"/>
      <c r="BF702" s="126"/>
      <c r="BG702" s="126"/>
      <c r="BH702" s="126"/>
      <c r="BI702" s="126"/>
      <c r="BJ702" s="126"/>
      <c r="BK702" s="126"/>
    </row>
    <row r="703" ht="10.5" customHeight="1">
      <c r="A703" s="144">
        <v>699.0</v>
      </c>
      <c r="B703" s="144" t="s">
        <v>2166</v>
      </c>
      <c r="C703" s="144" t="s">
        <v>2167</v>
      </c>
      <c r="D703" s="201" t="s">
        <v>2168</v>
      </c>
      <c r="E703" s="205" t="s">
        <v>0</v>
      </c>
      <c r="F703" s="199"/>
      <c r="G703" s="161" t="s">
        <v>2021</v>
      </c>
      <c r="H703" s="149" t="s">
        <v>0</v>
      </c>
      <c r="I703" s="149" t="s">
        <v>138</v>
      </c>
      <c r="J703" s="149" t="s">
        <v>0</v>
      </c>
      <c r="K703" s="149" t="s">
        <v>111</v>
      </c>
      <c r="L703" s="149" t="s">
        <v>38</v>
      </c>
      <c r="M703" s="149" t="s">
        <v>42</v>
      </c>
      <c r="N703" s="149">
        <v>6000.0</v>
      </c>
      <c r="O703" s="149" t="s">
        <v>27</v>
      </c>
      <c r="P703" s="199"/>
      <c r="Q703" s="149">
        <f>IFERROR(SUMPRODUCT((Price_Catalogue_Indexation!$O$5:$AS$5=Fichier_de_calcul!Q$4)*(Price_Catalogue_Indexation!$O$6:$AS$6=Fichier_de_calcul!$L703)*(Price_Catalogue_Indexation!$O$7:$AS$7=Fichier_de_calcul!$M703)*(Price_Catalogue_Indexation!$A$14:$A$219=Fichier_de_calcul!$O703)*(Price_Catalogue_Indexation!$C$14:$C$219=Fichier_de_calcul!$N703)*(Price_Catalogue_Indexation!$O$14:$AS$219)),0)</f>
        <v>43567.79597</v>
      </c>
      <c r="R703" s="149">
        <f>IFERROR(SUMPRODUCT((Price_Catalogue_Indexation!$O$5:$AS$5=Fichier_de_calcul!R$4)*(Price_Catalogue_Indexation!$O$6:$AS$6=Fichier_de_calcul!$L703)*(Price_Catalogue_Indexation!$O$7:$AS$7=Fichier_de_calcul!$M703)*(Price_Catalogue_Indexation!$A$14:$A$219=Fichier_de_calcul!$O703)*(Price_Catalogue_Indexation!$C$14:$C$219=Fichier_de_calcul!$N703)*(Price_Catalogue_Indexation!$O$14:$AS$219)),0)</f>
        <v>432736.9163</v>
      </c>
      <c r="S703" s="149">
        <f>IFERROR(SUMPRODUCT((Price_Catalogue_Indexation!$O$5:$AS$5=Fichier_de_calcul!S$4)*(Price_Catalogue_Indexation!$O$6:$AS$6=Fichier_de_calcul!$L703)*(Price_Catalogue_Indexation!$O$7:$AS$7=Fichier_de_calcul!$M703)*(Price_Catalogue_Indexation!$A$14:$A$219=Fichier_de_calcul!$O703)*(Price_Catalogue_Indexation!$C$14:$C$219=Fichier_de_calcul!$N703)*(Price_Catalogue_Indexation!$O$14:$AS$219)),0)</f>
        <v>231043.7356</v>
      </c>
      <c r="T703" s="199"/>
      <c r="U703" s="149">
        <f>IF(E703="YES",'Autres_hypothèses'!$E$3,0)</f>
        <v>26225.58067</v>
      </c>
      <c r="V703" s="149">
        <f>IF(J703="YES",'Autres_hypothèses'!$E$4,0)</f>
        <v>75000</v>
      </c>
      <c r="W703" s="149"/>
      <c r="X703" s="151">
        <f>S703*Facture_pour_Orange!$K$142+Fichier_de_calcul!Q703*Facture_pour_Orange!$K$144+Fichier_de_calcul!U703*Facture_pour_Orange!$K$172</f>
        <v>-16269.11268</v>
      </c>
      <c r="Y703" s="199"/>
      <c r="Z703" s="151">
        <f t="shared" si="2"/>
        <v>792304.9158</v>
      </c>
      <c r="AA703" s="149">
        <f t="shared" si="3"/>
        <v>142614.8848</v>
      </c>
      <c r="AB703" s="149">
        <f t="shared" si="4"/>
        <v>934919.8006</v>
      </c>
      <c r="AC703" s="199"/>
      <c r="AD703" s="190"/>
      <c r="AE703" s="199"/>
      <c r="AF703" s="198">
        <v>44773.0</v>
      </c>
      <c r="AG703" s="198">
        <v>44743.0</v>
      </c>
      <c r="AH703" s="162">
        <f t="shared" si="32"/>
        <v>1</v>
      </c>
      <c r="AI703" s="198">
        <v>44773.0</v>
      </c>
      <c r="AJ703" s="198">
        <v>44760.0</v>
      </c>
      <c r="AK703" s="169">
        <f t="shared" si="49"/>
        <v>0.4333333333</v>
      </c>
      <c r="AL703" s="155">
        <v>44791.0</v>
      </c>
      <c r="AM703" s="162">
        <f t="shared" si="50"/>
        <v>0.4333333333</v>
      </c>
      <c r="AN703" s="155">
        <v>44804.0</v>
      </c>
      <c r="AO703" s="206"/>
      <c r="AP703" s="206"/>
      <c r="AQ703" s="206"/>
      <c r="AR703" s="206"/>
      <c r="AS703" s="206"/>
      <c r="AT703" s="206"/>
      <c r="AU703" s="206"/>
      <c r="AV703" s="206"/>
      <c r="AW703" s="206"/>
      <c r="AX703" s="206"/>
      <c r="AY703" s="206"/>
      <c r="AZ703" s="126"/>
      <c r="BA703" s="126"/>
      <c r="BB703" s="126"/>
      <c r="BC703" s="126"/>
      <c r="BD703" s="126"/>
      <c r="BE703" s="126"/>
      <c r="BF703" s="126"/>
      <c r="BG703" s="126"/>
      <c r="BH703" s="126"/>
      <c r="BI703" s="126"/>
      <c r="BJ703" s="126"/>
      <c r="BK703" s="126"/>
    </row>
    <row r="704" ht="10.5" customHeight="1">
      <c r="A704" s="144">
        <v>700.0</v>
      </c>
      <c r="B704" s="144" t="s">
        <v>2169</v>
      </c>
      <c r="C704" s="144" t="s">
        <v>2170</v>
      </c>
      <c r="D704" s="201" t="s">
        <v>2171</v>
      </c>
      <c r="E704" s="205" t="s">
        <v>0</v>
      </c>
      <c r="F704" s="199"/>
      <c r="G704" s="161" t="s">
        <v>2021</v>
      </c>
      <c r="H704" s="149" t="s">
        <v>0</v>
      </c>
      <c r="I704" s="149" t="s">
        <v>138</v>
      </c>
      <c r="J704" s="149" t="s">
        <v>0</v>
      </c>
      <c r="K704" s="149" t="s">
        <v>111</v>
      </c>
      <c r="L704" s="149" t="s">
        <v>38</v>
      </c>
      <c r="M704" s="149" t="s">
        <v>42</v>
      </c>
      <c r="N704" s="149">
        <v>2500.0</v>
      </c>
      <c r="O704" s="149" t="s">
        <v>27</v>
      </c>
      <c r="P704" s="199"/>
      <c r="Q704" s="149">
        <f>IFERROR(SUMPRODUCT((Price_Catalogue_Indexation!$O$5:$AS$5=Fichier_de_calcul!Q$4)*(Price_Catalogue_Indexation!$O$6:$AS$6=Fichier_de_calcul!$L704)*(Price_Catalogue_Indexation!$O$7:$AS$7=Fichier_de_calcul!$M704)*(Price_Catalogue_Indexation!$A$14:$A$219=Fichier_de_calcul!$O704)*(Price_Catalogue_Indexation!$C$14:$C$219=Fichier_de_calcul!$N704)*(Price_Catalogue_Indexation!$O$14:$AS$219)),0)</f>
        <v>42928.13608</v>
      </c>
      <c r="R704" s="149">
        <f>IFERROR(SUMPRODUCT((Price_Catalogue_Indexation!$O$5:$AS$5=Fichier_de_calcul!R$4)*(Price_Catalogue_Indexation!$O$6:$AS$6=Fichier_de_calcul!$L704)*(Price_Catalogue_Indexation!$O$7:$AS$7=Fichier_de_calcul!$M704)*(Price_Catalogue_Indexation!$A$14:$A$219=Fichier_de_calcul!$O704)*(Price_Catalogue_Indexation!$C$14:$C$219=Fichier_de_calcul!$N704)*(Price_Catalogue_Indexation!$O$14:$AS$219)),0)</f>
        <v>190894.3326</v>
      </c>
      <c r="S704" s="149">
        <f>IFERROR(SUMPRODUCT((Price_Catalogue_Indexation!$O$5:$AS$5=Fichier_de_calcul!S$4)*(Price_Catalogue_Indexation!$O$6:$AS$6=Fichier_de_calcul!$L704)*(Price_Catalogue_Indexation!$O$7:$AS$7=Fichier_de_calcul!$M704)*(Price_Catalogue_Indexation!$A$14:$A$219=Fichier_de_calcul!$O704)*(Price_Catalogue_Indexation!$C$14:$C$219=Fichier_de_calcul!$N704)*(Price_Catalogue_Indexation!$O$14:$AS$219)),0)</f>
        <v>173836.6191</v>
      </c>
      <c r="T704" s="199"/>
      <c r="U704" s="149">
        <f>IF(E704="YES",'Autres_hypothèses'!$E$3,0)</f>
        <v>26225.58067</v>
      </c>
      <c r="V704" s="149">
        <f>IF(J704="YES",'Autres_hypothèses'!$E$4,0)</f>
        <v>75000</v>
      </c>
      <c r="W704" s="149"/>
      <c r="X704" s="151">
        <f>S704*Facture_pour_Orange!$K$142+Fichier_de_calcul!Q704*Facture_pour_Orange!$K$144+Fichier_de_calcul!U704*Facture_pour_Orange!$K$172</f>
        <v>-15569.10954</v>
      </c>
      <c r="Y704" s="199"/>
      <c r="Z704" s="151">
        <f t="shared" si="2"/>
        <v>493315.5589</v>
      </c>
      <c r="AA704" s="149">
        <f t="shared" si="3"/>
        <v>88796.8006</v>
      </c>
      <c r="AB704" s="149">
        <f t="shared" si="4"/>
        <v>582112.3595</v>
      </c>
      <c r="AC704" s="199"/>
      <c r="AD704" s="190"/>
      <c r="AE704" s="199"/>
      <c r="AF704" s="198">
        <v>44773.0</v>
      </c>
      <c r="AG704" s="198">
        <v>44743.0</v>
      </c>
      <c r="AH704" s="162">
        <f t="shared" si="32"/>
        <v>1</v>
      </c>
      <c r="AI704" s="198">
        <v>44773.0</v>
      </c>
      <c r="AJ704" s="198">
        <v>44756.0</v>
      </c>
      <c r="AK704" s="169">
        <f t="shared" si="49"/>
        <v>0.5666666667</v>
      </c>
      <c r="AL704" s="155">
        <v>44791.0</v>
      </c>
      <c r="AM704" s="162">
        <f t="shared" si="50"/>
        <v>0.4333333333</v>
      </c>
      <c r="AN704" s="155">
        <v>44804.0</v>
      </c>
      <c r="AO704" s="206"/>
      <c r="AP704" s="206"/>
      <c r="AQ704" s="206"/>
      <c r="AR704" s="206"/>
      <c r="AS704" s="206"/>
      <c r="AT704" s="206"/>
      <c r="AU704" s="206"/>
      <c r="AV704" s="206"/>
      <c r="AW704" s="206"/>
      <c r="AX704" s="206"/>
      <c r="AY704" s="206"/>
      <c r="AZ704" s="126"/>
      <c r="BA704" s="126"/>
      <c r="BB704" s="126"/>
      <c r="BC704" s="126"/>
      <c r="BD704" s="126"/>
      <c r="BE704" s="126"/>
      <c r="BF704" s="126"/>
      <c r="BG704" s="126"/>
      <c r="BH704" s="126"/>
      <c r="BI704" s="126"/>
      <c r="BJ704" s="126"/>
      <c r="BK704" s="126"/>
    </row>
    <row r="705" ht="10.5" customHeight="1">
      <c r="A705" s="144">
        <v>701.0</v>
      </c>
      <c r="B705" s="144" t="s">
        <v>2097</v>
      </c>
      <c r="C705" s="144" t="s">
        <v>2172</v>
      </c>
      <c r="D705" s="201" t="s">
        <v>2173</v>
      </c>
      <c r="E705" s="205" t="s">
        <v>0</v>
      </c>
      <c r="F705" s="199"/>
      <c r="G705" s="161" t="s">
        <v>2021</v>
      </c>
      <c r="H705" s="149" t="s">
        <v>0</v>
      </c>
      <c r="I705" s="149" t="s">
        <v>138</v>
      </c>
      <c r="J705" s="149" t="s">
        <v>0</v>
      </c>
      <c r="K705" s="149" t="s">
        <v>111</v>
      </c>
      <c r="L705" s="149" t="s">
        <v>38</v>
      </c>
      <c r="M705" s="149" t="s">
        <v>42</v>
      </c>
      <c r="N705" s="149">
        <v>6000.0</v>
      </c>
      <c r="O705" s="149" t="s">
        <v>27</v>
      </c>
      <c r="P705" s="199"/>
      <c r="Q705" s="149">
        <f>IFERROR(SUMPRODUCT((Price_Catalogue_Indexation!$O$5:$AS$5=Fichier_de_calcul!Q$4)*(Price_Catalogue_Indexation!$O$6:$AS$6=Fichier_de_calcul!$L705)*(Price_Catalogue_Indexation!$O$7:$AS$7=Fichier_de_calcul!$M705)*(Price_Catalogue_Indexation!$A$14:$A$219=Fichier_de_calcul!$O705)*(Price_Catalogue_Indexation!$C$14:$C$219=Fichier_de_calcul!$N705)*(Price_Catalogue_Indexation!$O$14:$AS$219)),0)</f>
        <v>43567.79597</v>
      </c>
      <c r="R705" s="149"/>
      <c r="S705" s="149">
        <f>IFERROR(SUMPRODUCT((Price_Catalogue_Indexation!$O$5:$AS$5=Fichier_de_calcul!S$4)*(Price_Catalogue_Indexation!$O$6:$AS$6=Fichier_de_calcul!$L705)*(Price_Catalogue_Indexation!$O$7:$AS$7=Fichier_de_calcul!$M705)*(Price_Catalogue_Indexation!$A$14:$A$219=Fichier_de_calcul!$O705)*(Price_Catalogue_Indexation!$C$14:$C$219=Fichier_de_calcul!$N705)*(Price_Catalogue_Indexation!$O$14:$AS$219)),0)</f>
        <v>231043.7356</v>
      </c>
      <c r="T705" s="199"/>
      <c r="U705" s="149">
        <f>IF(E705="YES",'Autres_hypothèses'!$E$3,0)</f>
        <v>26225.58067</v>
      </c>
      <c r="V705" s="149">
        <f>IF(J705="YES",'Autres_hypothèses'!$E$4,0)</f>
        <v>75000</v>
      </c>
      <c r="W705" s="149"/>
      <c r="X705" s="151">
        <f>S705*Facture_pour_Orange!$K$142+Fichier_de_calcul!Q705*Facture_pour_Orange!$K$144+Fichier_de_calcul!U705*Facture_pour_Orange!$K$172</f>
        <v>-16269.11268</v>
      </c>
      <c r="Y705" s="199"/>
      <c r="Z705" s="151">
        <f t="shared" si="2"/>
        <v>359567.9995</v>
      </c>
      <c r="AA705" s="149">
        <f t="shared" si="3"/>
        <v>64722.23991</v>
      </c>
      <c r="AB705" s="149">
        <f t="shared" si="4"/>
        <v>424290.2394</v>
      </c>
      <c r="AC705" s="199"/>
      <c r="AD705" s="190"/>
      <c r="AE705" s="199"/>
      <c r="AF705" s="198">
        <v>44773.0</v>
      </c>
      <c r="AG705" s="198">
        <v>44743.0</v>
      </c>
      <c r="AH705" s="162">
        <f t="shared" si="32"/>
        <v>1</v>
      </c>
      <c r="AI705" s="155">
        <v>44804.0</v>
      </c>
      <c r="AJ705" s="155">
        <v>44791.0</v>
      </c>
      <c r="AK705" s="169">
        <f t="shared" si="49"/>
        <v>0.4333333333</v>
      </c>
      <c r="AL705" s="155">
        <v>44816.0</v>
      </c>
      <c r="AM705" s="162">
        <f t="shared" si="50"/>
        <v>0.6</v>
      </c>
      <c r="AN705" s="155">
        <v>44834.0</v>
      </c>
      <c r="AO705" s="206"/>
      <c r="AP705" s="206"/>
      <c r="AQ705" s="206"/>
      <c r="AR705" s="206"/>
      <c r="AS705" s="206"/>
      <c r="AT705" s="206"/>
      <c r="AU705" s="206"/>
      <c r="AV705" s="206"/>
      <c r="AW705" s="206"/>
      <c r="AX705" s="206"/>
      <c r="AY705" s="206"/>
      <c r="AZ705" s="126"/>
      <c r="BA705" s="126"/>
      <c r="BB705" s="126"/>
      <c r="BC705" s="126"/>
      <c r="BD705" s="126"/>
      <c r="BE705" s="126"/>
      <c r="BF705" s="126"/>
      <c r="BG705" s="126"/>
      <c r="BH705" s="126"/>
      <c r="BI705" s="126"/>
      <c r="BJ705" s="126"/>
      <c r="BK705" s="126"/>
    </row>
    <row r="706" ht="10.5" customHeight="1">
      <c r="A706" s="144">
        <v>702.0</v>
      </c>
      <c r="B706" s="144" t="s">
        <v>2174</v>
      </c>
      <c r="C706" s="144" t="s">
        <v>2175</v>
      </c>
      <c r="D706" s="201" t="s">
        <v>2176</v>
      </c>
      <c r="E706" s="205" t="s">
        <v>0</v>
      </c>
      <c r="F706" s="199"/>
      <c r="G706" s="161" t="s">
        <v>2021</v>
      </c>
      <c r="H706" s="149" t="s">
        <v>0</v>
      </c>
      <c r="I706" s="149" t="s">
        <v>138</v>
      </c>
      <c r="J706" s="149" t="s">
        <v>0</v>
      </c>
      <c r="K706" s="149" t="s">
        <v>111</v>
      </c>
      <c r="L706" s="149" t="s">
        <v>38</v>
      </c>
      <c r="M706" s="149" t="s">
        <v>42</v>
      </c>
      <c r="N706" s="149">
        <v>2500.0</v>
      </c>
      <c r="O706" s="149" t="s">
        <v>27</v>
      </c>
      <c r="P706" s="199"/>
      <c r="Q706" s="149">
        <f>IFERROR(SUMPRODUCT((Price_Catalogue_Indexation!$O$5:$AS$5=Fichier_de_calcul!Q$4)*(Price_Catalogue_Indexation!$O$6:$AS$6=Fichier_de_calcul!$L706)*(Price_Catalogue_Indexation!$O$7:$AS$7=Fichier_de_calcul!$M706)*(Price_Catalogue_Indexation!$A$14:$A$219=Fichier_de_calcul!$O706)*(Price_Catalogue_Indexation!$C$14:$C$219=Fichier_de_calcul!$N706)*(Price_Catalogue_Indexation!$O$14:$AS$219)),0)</f>
        <v>42928.13608</v>
      </c>
      <c r="R706" s="149">
        <f>IFERROR(SUMPRODUCT((Price_Catalogue_Indexation!$O$5:$AS$5=Fichier_de_calcul!R$4)*(Price_Catalogue_Indexation!$O$6:$AS$6=Fichier_de_calcul!$L706)*(Price_Catalogue_Indexation!$O$7:$AS$7=Fichier_de_calcul!$M706)*(Price_Catalogue_Indexation!$A$14:$A$219=Fichier_de_calcul!$O706)*(Price_Catalogue_Indexation!$C$14:$C$219=Fichier_de_calcul!$N706)*(Price_Catalogue_Indexation!$O$14:$AS$219)),0)</f>
        <v>190894.3326</v>
      </c>
      <c r="S706" s="149">
        <f>IFERROR(SUMPRODUCT((Price_Catalogue_Indexation!$O$5:$AS$5=Fichier_de_calcul!S$4)*(Price_Catalogue_Indexation!$O$6:$AS$6=Fichier_de_calcul!$L706)*(Price_Catalogue_Indexation!$O$7:$AS$7=Fichier_de_calcul!$M706)*(Price_Catalogue_Indexation!$A$14:$A$219=Fichier_de_calcul!$O706)*(Price_Catalogue_Indexation!$C$14:$C$219=Fichier_de_calcul!$N706)*(Price_Catalogue_Indexation!$O$14:$AS$219)),0)</f>
        <v>173836.6191</v>
      </c>
      <c r="T706" s="199"/>
      <c r="U706" s="149">
        <f>IF(E706="YES",'Autres_hypothèses'!$E$3,0)</f>
        <v>26225.58067</v>
      </c>
      <c r="V706" s="149">
        <f>IF(J706="YES",'Autres_hypothèses'!$E$4,0)</f>
        <v>75000</v>
      </c>
      <c r="W706" s="149"/>
      <c r="X706" s="151">
        <f>S706*Facture_pour_Orange!$K$142+Fichier_de_calcul!Q706*Facture_pour_Orange!$K$144+Fichier_de_calcul!U706*Facture_pour_Orange!$K$172</f>
        <v>-15569.10954</v>
      </c>
      <c r="Y706" s="199"/>
      <c r="Z706" s="151">
        <f t="shared" si="2"/>
        <v>493315.5589</v>
      </c>
      <c r="AA706" s="149">
        <f t="shared" si="3"/>
        <v>88796.8006</v>
      </c>
      <c r="AB706" s="149">
        <f t="shared" si="4"/>
        <v>582112.3595</v>
      </c>
      <c r="AC706" s="199"/>
      <c r="AD706" s="190"/>
      <c r="AE706" s="199"/>
      <c r="AF706" s="198">
        <v>44773.0</v>
      </c>
      <c r="AG706" s="198">
        <v>44743.0</v>
      </c>
      <c r="AH706" s="162">
        <f t="shared" si="32"/>
        <v>1</v>
      </c>
      <c r="AI706" s="198">
        <v>44773.0</v>
      </c>
      <c r="AJ706" s="198">
        <v>44748.0</v>
      </c>
      <c r="AK706" s="169">
        <f t="shared" si="49"/>
        <v>0.8333333333</v>
      </c>
      <c r="AL706" s="155">
        <v>44791.0</v>
      </c>
      <c r="AM706" s="162">
        <f t="shared" si="50"/>
        <v>0.4333333333</v>
      </c>
      <c r="AN706" s="155">
        <v>44804.0</v>
      </c>
      <c r="AO706" s="206"/>
      <c r="AP706" s="206"/>
      <c r="AQ706" s="206"/>
      <c r="AR706" s="206"/>
      <c r="AS706" s="206"/>
      <c r="AT706" s="206"/>
      <c r="AU706" s="206"/>
      <c r="AV706" s="206"/>
      <c r="AW706" s="206"/>
      <c r="AX706" s="206"/>
      <c r="AY706" s="206"/>
      <c r="AZ706" s="126"/>
      <c r="BA706" s="126"/>
      <c r="BB706" s="126"/>
      <c r="BC706" s="126"/>
      <c r="BD706" s="126"/>
      <c r="BE706" s="126"/>
      <c r="BF706" s="126"/>
      <c r="BG706" s="126"/>
      <c r="BH706" s="126"/>
      <c r="BI706" s="126"/>
      <c r="BJ706" s="126"/>
      <c r="BK706" s="126"/>
    </row>
    <row r="707" ht="10.5" customHeight="1">
      <c r="A707" s="144">
        <v>703.0</v>
      </c>
      <c r="B707" s="144" t="s">
        <v>2177</v>
      </c>
      <c r="C707" s="144" t="s">
        <v>2178</v>
      </c>
      <c r="D707" s="201" t="s">
        <v>2179</v>
      </c>
      <c r="E707" s="205" t="s">
        <v>0</v>
      </c>
      <c r="F707" s="199"/>
      <c r="G707" s="161" t="s">
        <v>2021</v>
      </c>
      <c r="H707" s="149" t="s">
        <v>0</v>
      </c>
      <c r="I707" s="149" t="s">
        <v>138</v>
      </c>
      <c r="J707" s="149" t="s">
        <v>0</v>
      </c>
      <c r="K707" s="149" t="s">
        <v>111</v>
      </c>
      <c r="L707" s="149" t="s">
        <v>38</v>
      </c>
      <c r="M707" s="149" t="s">
        <v>42</v>
      </c>
      <c r="N707" s="149">
        <v>6000.0</v>
      </c>
      <c r="O707" s="149" t="s">
        <v>27</v>
      </c>
      <c r="P707" s="199"/>
      <c r="Q707" s="149"/>
      <c r="R707" s="149"/>
      <c r="S707" s="149">
        <f>IFERROR(SUMPRODUCT((Price_Catalogue_Indexation!$O$5:$AS$5=Fichier_de_calcul!S$4)*(Price_Catalogue_Indexation!$O$6:$AS$6=Fichier_de_calcul!$L707)*(Price_Catalogue_Indexation!$O$7:$AS$7=Fichier_de_calcul!$M707)*(Price_Catalogue_Indexation!$A$14:$A$219=Fichier_de_calcul!$O707)*(Price_Catalogue_Indexation!$C$14:$C$219=Fichier_de_calcul!$N707)*(Price_Catalogue_Indexation!$O$14:$AS$219)),0)</f>
        <v>231043.7356</v>
      </c>
      <c r="T707" s="199"/>
      <c r="U707" s="149">
        <f>IF(E707="YES",'Autres_hypothèses'!$E$3,0)</f>
        <v>26225.58067</v>
      </c>
      <c r="V707" s="149">
        <f>IF(J707="YES",'Autres_hypothèses'!$E$4,0)</f>
        <v>75000</v>
      </c>
      <c r="W707" s="149"/>
      <c r="X707" s="151">
        <f>S707*Facture_pour_Orange!$K$142+Fichier_de_calcul!Q707*Facture_pour_Orange!$K$144+Fichier_de_calcul!U707*Facture_pour_Orange!$K$172</f>
        <v>-7555.55349</v>
      </c>
      <c r="Y707" s="199"/>
      <c r="Z707" s="151">
        <f t="shared" si="2"/>
        <v>324713.7627</v>
      </c>
      <c r="AA707" s="149">
        <f t="shared" si="3"/>
        <v>58448.47729</v>
      </c>
      <c r="AB707" s="149">
        <f t="shared" si="4"/>
        <v>383162.24</v>
      </c>
      <c r="AC707" s="199"/>
      <c r="AD707" s="190"/>
      <c r="AE707" s="199"/>
      <c r="AF707" s="198">
        <v>44773.0</v>
      </c>
      <c r="AG707" s="198">
        <v>44743.0</v>
      </c>
      <c r="AH707" s="162">
        <f t="shared" si="32"/>
        <v>1</v>
      </c>
      <c r="AI707" s="195">
        <v>44834.0</v>
      </c>
      <c r="AJ707" s="198">
        <v>44819.0</v>
      </c>
      <c r="AK707" s="169">
        <f t="shared" si="49"/>
        <v>0.5</v>
      </c>
      <c r="AL707" s="155"/>
      <c r="AM707" s="162">
        <f t="shared" si="50"/>
        <v>0</v>
      </c>
      <c r="AN707" s="155"/>
      <c r="AO707" s="206"/>
      <c r="AP707" s="206"/>
      <c r="AQ707" s="206"/>
      <c r="AR707" s="206"/>
      <c r="AS707" s="206"/>
      <c r="AT707" s="206"/>
      <c r="AU707" s="206"/>
      <c r="AV707" s="206"/>
      <c r="AW707" s="206"/>
      <c r="AX707" s="206"/>
      <c r="AY707" s="206"/>
      <c r="AZ707" s="126"/>
      <c r="BA707" s="126"/>
      <c r="BB707" s="126"/>
      <c r="BC707" s="126"/>
      <c r="BD707" s="126"/>
      <c r="BE707" s="126"/>
      <c r="BF707" s="126"/>
      <c r="BG707" s="126"/>
      <c r="BH707" s="126"/>
      <c r="BI707" s="126"/>
      <c r="BJ707" s="126"/>
      <c r="BK707" s="126"/>
    </row>
    <row r="708" ht="10.5" customHeight="1">
      <c r="A708" s="144">
        <v>704.0</v>
      </c>
      <c r="B708" s="144" t="s">
        <v>2180</v>
      </c>
      <c r="C708" s="144" t="s">
        <v>2181</v>
      </c>
      <c r="D708" s="201" t="s">
        <v>2182</v>
      </c>
      <c r="E708" s="205" t="s">
        <v>0</v>
      </c>
      <c r="F708" s="199"/>
      <c r="G708" s="161" t="s">
        <v>2021</v>
      </c>
      <c r="H708" s="149" t="s">
        <v>0</v>
      </c>
      <c r="I708" s="149" t="s">
        <v>138</v>
      </c>
      <c r="J708" s="149" t="s">
        <v>0</v>
      </c>
      <c r="K708" s="149" t="s">
        <v>111</v>
      </c>
      <c r="L708" s="149" t="s">
        <v>38</v>
      </c>
      <c r="M708" s="149" t="s">
        <v>42</v>
      </c>
      <c r="N708" s="149">
        <v>6000.0</v>
      </c>
      <c r="O708" s="149" t="s">
        <v>27</v>
      </c>
      <c r="P708" s="199"/>
      <c r="Q708" s="149"/>
      <c r="R708" s="149"/>
      <c r="S708" s="149"/>
      <c r="T708" s="199"/>
      <c r="U708" s="149">
        <f>IF(E708="YES",'Autres_hypothèses'!$E$3,0)</f>
        <v>26225.58067</v>
      </c>
      <c r="V708" s="149">
        <f>IF(J708="YES",'Autres_hypothèses'!$E$4,0)</f>
        <v>75000</v>
      </c>
      <c r="W708" s="149"/>
      <c r="X708" s="151">
        <f>S708*Facture_pour_Orange!$K$142+Fichier_de_calcul!Q708*Facture_pour_Orange!$K$144+Fichier_de_calcul!U708*Facture_pour_Orange!$K$172</f>
        <v>-5245.116134</v>
      </c>
      <c r="Y708" s="199"/>
      <c r="Z708" s="151">
        <f t="shared" si="2"/>
        <v>95980.46454</v>
      </c>
      <c r="AA708" s="149">
        <f t="shared" si="3"/>
        <v>17276.48362</v>
      </c>
      <c r="AB708" s="149">
        <f t="shared" si="4"/>
        <v>113256.9482</v>
      </c>
      <c r="AC708" s="199"/>
      <c r="AD708" s="190"/>
      <c r="AE708" s="199"/>
      <c r="AF708" s="198">
        <v>44773.0</v>
      </c>
      <c r="AG708" s="198">
        <v>44743.0</v>
      </c>
      <c r="AH708" s="162">
        <f t="shared" si="32"/>
        <v>1</v>
      </c>
      <c r="AI708" s="198"/>
      <c r="AJ708" s="198"/>
      <c r="AK708" s="169">
        <f t="shared" si="49"/>
        <v>0</v>
      </c>
      <c r="AL708" s="155"/>
      <c r="AM708" s="162">
        <f t="shared" si="50"/>
        <v>0</v>
      </c>
      <c r="AN708" s="155"/>
      <c r="AO708" s="206"/>
      <c r="AP708" s="206"/>
      <c r="AQ708" s="206"/>
      <c r="AR708" s="206"/>
      <c r="AS708" s="206"/>
      <c r="AT708" s="206"/>
      <c r="AU708" s="206"/>
      <c r="AV708" s="206"/>
      <c r="AW708" s="206"/>
      <c r="AX708" s="206"/>
      <c r="AY708" s="206"/>
      <c r="AZ708" s="126"/>
      <c r="BA708" s="126"/>
      <c r="BB708" s="126"/>
      <c r="BC708" s="126"/>
      <c r="BD708" s="126"/>
      <c r="BE708" s="126"/>
      <c r="BF708" s="126"/>
      <c r="BG708" s="126"/>
      <c r="BH708" s="126"/>
      <c r="BI708" s="126"/>
      <c r="BJ708" s="126"/>
      <c r="BK708" s="126"/>
    </row>
    <row r="709" ht="10.5" customHeight="1">
      <c r="A709" s="144">
        <v>705.0</v>
      </c>
      <c r="B709" s="144" t="s">
        <v>2183</v>
      </c>
      <c r="C709" s="144" t="s">
        <v>2184</v>
      </c>
      <c r="D709" s="201" t="s">
        <v>2185</v>
      </c>
      <c r="E709" s="205" t="s">
        <v>0</v>
      </c>
      <c r="F709" s="199"/>
      <c r="G709" s="161" t="s">
        <v>2021</v>
      </c>
      <c r="H709" s="149" t="s">
        <v>0</v>
      </c>
      <c r="I709" s="149" t="s">
        <v>138</v>
      </c>
      <c r="J709" s="149" t="s">
        <v>0</v>
      </c>
      <c r="K709" s="149" t="s">
        <v>111</v>
      </c>
      <c r="L709" s="149" t="s">
        <v>38</v>
      </c>
      <c r="M709" s="149" t="s">
        <v>42</v>
      </c>
      <c r="N709" s="149">
        <v>6000.0</v>
      </c>
      <c r="O709" s="149" t="s">
        <v>27</v>
      </c>
      <c r="P709" s="199"/>
      <c r="Q709" s="149"/>
      <c r="R709" s="149"/>
      <c r="S709" s="149">
        <f>IFERROR(SUMPRODUCT((Price_Catalogue_Indexation!$O$5:$AS$5=Fichier_de_calcul!S$4)*(Price_Catalogue_Indexation!$O$6:$AS$6=Fichier_de_calcul!$L709)*(Price_Catalogue_Indexation!$O$7:$AS$7=Fichier_de_calcul!$M709)*(Price_Catalogue_Indexation!$A$14:$A$219=Fichier_de_calcul!$O709)*(Price_Catalogue_Indexation!$C$14:$C$219=Fichier_de_calcul!$N709)*(Price_Catalogue_Indexation!$O$14:$AS$219)),0)</f>
        <v>231043.7356</v>
      </c>
      <c r="T709" s="199"/>
      <c r="U709" s="149">
        <f>IF(E709="YES",'Autres_hypothèses'!$E$3,0)</f>
        <v>26225.58067</v>
      </c>
      <c r="V709" s="149">
        <f>IF(J709="YES",'Autres_hypothèses'!$E$4,0)</f>
        <v>75000</v>
      </c>
      <c r="W709" s="149"/>
      <c r="X709" s="151">
        <f>S709*Facture_pour_Orange!$K$142+Fichier_de_calcul!Q709*Facture_pour_Orange!$K$144+Fichier_de_calcul!U709*Facture_pour_Orange!$K$172</f>
        <v>-7555.55349</v>
      </c>
      <c r="Y709" s="199"/>
      <c r="Z709" s="151">
        <f t="shared" si="2"/>
        <v>324713.7627</v>
      </c>
      <c r="AA709" s="149">
        <f t="shared" si="3"/>
        <v>58448.47729</v>
      </c>
      <c r="AB709" s="149">
        <f t="shared" si="4"/>
        <v>383162.24</v>
      </c>
      <c r="AC709" s="199"/>
      <c r="AD709" s="190"/>
      <c r="AE709" s="199"/>
      <c r="AF709" s="198">
        <v>44773.0</v>
      </c>
      <c r="AG709" s="198">
        <v>44743.0</v>
      </c>
      <c r="AH709" s="162">
        <f t="shared" si="32"/>
        <v>1</v>
      </c>
      <c r="AI709" s="195">
        <v>44834.0</v>
      </c>
      <c r="AJ709" s="198">
        <v>44812.0</v>
      </c>
      <c r="AK709" s="169">
        <f t="shared" si="49"/>
        <v>0.7333333333</v>
      </c>
      <c r="AL709" s="155"/>
      <c r="AM709" s="162">
        <f t="shared" si="50"/>
        <v>0</v>
      </c>
      <c r="AN709" s="155"/>
      <c r="AO709" s="206"/>
      <c r="AP709" s="206"/>
      <c r="AQ709" s="206"/>
      <c r="AR709" s="206"/>
      <c r="AS709" s="206"/>
      <c r="AT709" s="206"/>
      <c r="AU709" s="206"/>
      <c r="AV709" s="206"/>
      <c r="AW709" s="206"/>
      <c r="AX709" s="206"/>
      <c r="AY709" s="206"/>
      <c r="AZ709" s="126"/>
      <c r="BA709" s="126"/>
      <c r="BB709" s="126"/>
      <c r="BC709" s="126"/>
      <c r="BD709" s="126"/>
      <c r="BE709" s="126"/>
      <c r="BF709" s="126"/>
      <c r="BG709" s="126"/>
      <c r="BH709" s="126"/>
      <c r="BI709" s="126"/>
      <c r="BJ709" s="126"/>
      <c r="BK709" s="126"/>
    </row>
    <row r="710" ht="10.5" customHeight="1">
      <c r="A710" s="144">
        <v>706.0</v>
      </c>
      <c r="B710" s="144" t="s">
        <v>2186</v>
      </c>
      <c r="C710" s="144" t="s">
        <v>2187</v>
      </c>
      <c r="D710" s="201" t="s">
        <v>2188</v>
      </c>
      <c r="E710" s="205" t="s">
        <v>0</v>
      </c>
      <c r="F710" s="199"/>
      <c r="G710" s="161" t="s">
        <v>2021</v>
      </c>
      <c r="H710" s="149" t="s">
        <v>0</v>
      </c>
      <c r="I710" s="149" t="s">
        <v>138</v>
      </c>
      <c r="J710" s="149" t="s">
        <v>0</v>
      </c>
      <c r="K710" s="149" t="s">
        <v>111</v>
      </c>
      <c r="L710" s="149" t="s">
        <v>38</v>
      </c>
      <c r="M710" s="149" t="s">
        <v>42</v>
      </c>
      <c r="N710" s="149">
        <v>6000.0</v>
      </c>
      <c r="O710" s="149" t="s">
        <v>27</v>
      </c>
      <c r="P710" s="199"/>
      <c r="Q710" s="149">
        <f>IFERROR(SUMPRODUCT((Price_Catalogue_Indexation!$O$5:$AS$5=Fichier_de_calcul!Q$4)*(Price_Catalogue_Indexation!$O$6:$AS$6=Fichier_de_calcul!$L710)*(Price_Catalogue_Indexation!$O$7:$AS$7=Fichier_de_calcul!$M710)*(Price_Catalogue_Indexation!$A$14:$A$219=Fichier_de_calcul!$O710)*(Price_Catalogue_Indexation!$C$14:$C$219=Fichier_de_calcul!$N710)*(Price_Catalogue_Indexation!$O$14:$AS$219)),0)</f>
        <v>43567.79597</v>
      </c>
      <c r="R710" s="149">
        <f>IFERROR(SUMPRODUCT((Price_Catalogue_Indexation!$O$5:$AS$5=Fichier_de_calcul!R$4)*(Price_Catalogue_Indexation!$O$6:$AS$6=Fichier_de_calcul!$L710)*(Price_Catalogue_Indexation!$O$7:$AS$7=Fichier_de_calcul!$M710)*(Price_Catalogue_Indexation!$A$14:$A$219=Fichier_de_calcul!$O710)*(Price_Catalogue_Indexation!$C$14:$C$219=Fichier_de_calcul!$N710)*(Price_Catalogue_Indexation!$O$14:$AS$219)),0)</f>
        <v>432736.9163</v>
      </c>
      <c r="S710" s="149">
        <f>IFERROR(SUMPRODUCT((Price_Catalogue_Indexation!$O$5:$AS$5=Fichier_de_calcul!S$4)*(Price_Catalogue_Indexation!$O$6:$AS$6=Fichier_de_calcul!$L710)*(Price_Catalogue_Indexation!$O$7:$AS$7=Fichier_de_calcul!$M710)*(Price_Catalogue_Indexation!$A$14:$A$219=Fichier_de_calcul!$O710)*(Price_Catalogue_Indexation!$C$14:$C$219=Fichier_de_calcul!$N710)*(Price_Catalogue_Indexation!$O$14:$AS$219)),0)</f>
        <v>231043.7356</v>
      </c>
      <c r="T710" s="199"/>
      <c r="U710" s="149">
        <f>IF(E710="YES",'Autres_hypothèses'!$E$3,0)</f>
        <v>26225.58067</v>
      </c>
      <c r="V710" s="149">
        <f>IF(J710="YES",'Autres_hypothèses'!$E$4,0)</f>
        <v>75000</v>
      </c>
      <c r="W710" s="149"/>
      <c r="X710" s="151">
        <f>S710*Facture_pour_Orange!$K$142+Fichier_de_calcul!Q710*Facture_pour_Orange!$K$144+Fichier_de_calcul!U710*Facture_pour_Orange!$K$172</f>
        <v>-16269.11268</v>
      </c>
      <c r="Y710" s="199"/>
      <c r="Z710" s="151">
        <f t="shared" si="2"/>
        <v>792304.9158</v>
      </c>
      <c r="AA710" s="149">
        <f t="shared" si="3"/>
        <v>142614.8848</v>
      </c>
      <c r="AB710" s="149">
        <f t="shared" si="4"/>
        <v>934919.8006</v>
      </c>
      <c r="AC710" s="199"/>
      <c r="AD710" s="190"/>
      <c r="AE710" s="199"/>
      <c r="AF710" s="198">
        <v>44773.0</v>
      </c>
      <c r="AG710" s="198">
        <v>44743.0</v>
      </c>
      <c r="AH710" s="162">
        <f t="shared" si="32"/>
        <v>1</v>
      </c>
      <c r="AI710" s="198">
        <v>44773.0</v>
      </c>
      <c r="AJ710" s="198">
        <v>44761.0</v>
      </c>
      <c r="AK710" s="169">
        <f t="shared" si="49"/>
        <v>0.4</v>
      </c>
      <c r="AL710" s="155">
        <v>44791.0</v>
      </c>
      <c r="AM710" s="162">
        <f t="shared" si="50"/>
        <v>0.4333333333</v>
      </c>
      <c r="AN710" s="155">
        <v>44804.0</v>
      </c>
      <c r="AO710" s="206"/>
      <c r="AP710" s="206"/>
      <c r="AQ710" s="206"/>
      <c r="AR710" s="206"/>
      <c r="AS710" s="206"/>
      <c r="AT710" s="206"/>
      <c r="AU710" s="206"/>
      <c r="AV710" s="206"/>
      <c r="AW710" s="206"/>
      <c r="AX710" s="206"/>
      <c r="AY710" s="206"/>
      <c r="AZ710" s="126"/>
      <c r="BA710" s="126"/>
      <c r="BB710" s="126"/>
      <c r="BC710" s="126"/>
      <c r="BD710" s="126"/>
      <c r="BE710" s="126"/>
      <c r="BF710" s="126"/>
      <c r="BG710" s="126"/>
      <c r="BH710" s="126"/>
      <c r="BI710" s="126"/>
      <c r="BJ710" s="126"/>
      <c r="BK710" s="126"/>
    </row>
    <row r="711" ht="10.5" customHeight="1">
      <c r="A711" s="144">
        <v>707.0</v>
      </c>
      <c r="B711" s="144" t="s">
        <v>2189</v>
      </c>
      <c r="C711" s="144" t="s">
        <v>2190</v>
      </c>
      <c r="D711" s="201" t="s">
        <v>2191</v>
      </c>
      <c r="E711" s="205" t="s">
        <v>0</v>
      </c>
      <c r="F711" s="199"/>
      <c r="G711" s="161" t="s">
        <v>2021</v>
      </c>
      <c r="H711" s="149" t="s">
        <v>0</v>
      </c>
      <c r="I711" s="149" t="s">
        <v>138</v>
      </c>
      <c r="J711" s="149" t="s">
        <v>0</v>
      </c>
      <c r="K711" s="149" t="s">
        <v>111</v>
      </c>
      <c r="L711" s="149" t="s">
        <v>38</v>
      </c>
      <c r="M711" s="149" t="s">
        <v>42</v>
      </c>
      <c r="N711" s="149">
        <v>6000.0</v>
      </c>
      <c r="O711" s="149" t="s">
        <v>27</v>
      </c>
      <c r="P711" s="199"/>
      <c r="Q711" s="149">
        <f>IFERROR(SUMPRODUCT((Price_Catalogue_Indexation!$O$5:$AS$5=Fichier_de_calcul!Q$4)*(Price_Catalogue_Indexation!$O$6:$AS$6=Fichier_de_calcul!$L711)*(Price_Catalogue_Indexation!$O$7:$AS$7=Fichier_de_calcul!$M711)*(Price_Catalogue_Indexation!$A$14:$A$219=Fichier_de_calcul!$O711)*(Price_Catalogue_Indexation!$C$14:$C$219=Fichier_de_calcul!$N711)*(Price_Catalogue_Indexation!$O$14:$AS$219)),0)</f>
        <v>43567.79597</v>
      </c>
      <c r="R711" s="149">
        <f>IFERROR(SUMPRODUCT((Price_Catalogue_Indexation!$O$5:$AS$5=Fichier_de_calcul!R$4)*(Price_Catalogue_Indexation!$O$6:$AS$6=Fichier_de_calcul!$L711)*(Price_Catalogue_Indexation!$O$7:$AS$7=Fichier_de_calcul!$M711)*(Price_Catalogue_Indexation!$A$14:$A$219=Fichier_de_calcul!$O711)*(Price_Catalogue_Indexation!$C$14:$C$219=Fichier_de_calcul!$N711)*(Price_Catalogue_Indexation!$O$14:$AS$219)),0)</f>
        <v>432736.9163</v>
      </c>
      <c r="S711" s="149">
        <f>IFERROR(SUMPRODUCT((Price_Catalogue_Indexation!$O$5:$AS$5=Fichier_de_calcul!S$4)*(Price_Catalogue_Indexation!$O$6:$AS$6=Fichier_de_calcul!$L711)*(Price_Catalogue_Indexation!$O$7:$AS$7=Fichier_de_calcul!$M711)*(Price_Catalogue_Indexation!$A$14:$A$219=Fichier_de_calcul!$O711)*(Price_Catalogue_Indexation!$C$14:$C$219=Fichier_de_calcul!$N711)*(Price_Catalogue_Indexation!$O$14:$AS$219)),0)</f>
        <v>231043.7356</v>
      </c>
      <c r="T711" s="199"/>
      <c r="U711" s="149">
        <f>IF(E711="YES",'Autres_hypothèses'!$E$3,0)</f>
        <v>26225.58067</v>
      </c>
      <c r="V711" s="149">
        <f>IF(J711="YES",'Autres_hypothèses'!$E$4,0)</f>
        <v>75000</v>
      </c>
      <c r="W711" s="149"/>
      <c r="X711" s="151">
        <f>S711*Facture_pour_Orange!$K$142+Fichier_de_calcul!Q711*Facture_pour_Orange!$K$144+Fichier_de_calcul!U711*Facture_pour_Orange!$K$172</f>
        <v>-16269.11268</v>
      </c>
      <c r="Y711" s="199"/>
      <c r="Z711" s="151">
        <f t="shared" si="2"/>
        <v>792304.9158</v>
      </c>
      <c r="AA711" s="149">
        <f t="shared" si="3"/>
        <v>142614.8848</v>
      </c>
      <c r="AB711" s="149">
        <f t="shared" si="4"/>
        <v>934919.8006</v>
      </c>
      <c r="AC711" s="199"/>
      <c r="AD711" s="190"/>
      <c r="AE711" s="199"/>
      <c r="AF711" s="198">
        <v>44773.0</v>
      </c>
      <c r="AG711" s="198">
        <v>44743.0</v>
      </c>
      <c r="AH711" s="162">
        <f t="shared" si="32"/>
        <v>1</v>
      </c>
      <c r="AI711" s="198">
        <v>44773.0</v>
      </c>
      <c r="AJ711" s="198">
        <v>44750.0</v>
      </c>
      <c r="AK711" s="169">
        <f t="shared" si="49"/>
        <v>0.7666666667</v>
      </c>
      <c r="AL711" s="155">
        <v>44791.0</v>
      </c>
      <c r="AM711" s="162">
        <f t="shared" si="50"/>
        <v>0.4333333333</v>
      </c>
      <c r="AN711" s="155">
        <v>44804.0</v>
      </c>
      <c r="AO711" s="206"/>
      <c r="AP711" s="206"/>
      <c r="AQ711" s="206"/>
      <c r="AR711" s="206"/>
      <c r="AS711" s="206"/>
      <c r="AT711" s="206"/>
      <c r="AU711" s="206"/>
      <c r="AV711" s="206"/>
      <c r="AW711" s="206"/>
      <c r="AX711" s="206"/>
      <c r="AY711" s="206"/>
      <c r="AZ711" s="126"/>
      <c r="BA711" s="126"/>
      <c r="BB711" s="126"/>
      <c r="BC711" s="126"/>
      <c r="BD711" s="126"/>
      <c r="BE711" s="126"/>
      <c r="BF711" s="126"/>
      <c r="BG711" s="126"/>
      <c r="BH711" s="126"/>
      <c r="BI711" s="126"/>
      <c r="BJ711" s="126"/>
      <c r="BK711" s="126"/>
    </row>
    <row r="712" ht="10.5" customHeight="1">
      <c r="A712" s="144">
        <v>708.0</v>
      </c>
      <c r="B712" s="144" t="s">
        <v>2192</v>
      </c>
      <c r="C712" s="144" t="s">
        <v>2193</v>
      </c>
      <c r="D712" s="201" t="s">
        <v>2194</v>
      </c>
      <c r="E712" s="205" t="s">
        <v>0</v>
      </c>
      <c r="F712" s="199"/>
      <c r="G712" s="161" t="s">
        <v>2021</v>
      </c>
      <c r="H712" s="149" t="s">
        <v>0</v>
      </c>
      <c r="I712" s="149" t="s">
        <v>138</v>
      </c>
      <c r="J712" s="149" t="s">
        <v>0</v>
      </c>
      <c r="K712" s="149" t="s">
        <v>111</v>
      </c>
      <c r="L712" s="149" t="s">
        <v>38</v>
      </c>
      <c r="M712" s="149" t="s">
        <v>42</v>
      </c>
      <c r="N712" s="149">
        <v>6000.0</v>
      </c>
      <c r="O712" s="149" t="s">
        <v>27</v>
      </c>
      <c r="P712" s="199"/>
      <c r="Q712" s="149">
        <f>IFERROR(SUMPRODUCT((Price_Catalogue_Indexation!$O$5:$AS$5=Fichier_de_calcul!Q$4)*(Price_Catalogue_Indexation!$O$6:$AS$6=Fichier_de_calcul!$L712)*(Price_Catalogue_Indexation!$O$7:$AS$7=Fichier_de_calcul!$M712)*(Price_Catalogue_Indexation!$A$14:$A$219=Fichier_de_calcul!$O712)*(Price_Catalogue_Indexation!$C$14:$C$219=Fichier_de_calcul!$N712)*(Price_Catalogue_Indexation!$O$14:$AS$219)),0)</f>
        <v>43567.79597</v>
      </c>
      <c r="R712" s="149">
        <f>IFERROR(SUMPRODUCT((Price_Catalogue_Indexation!$O$5:$AS$5=Fichier_de_calcul!R$4)*(Price_Catalogue_Indexation!$O$6:$AS$6=Fichier_de_calcul!$L712)*(Price_Catalogue_Indexation!$O$7:$AS$7=Fichier_de_calcul!$M712)*(Price_Catalogue_Indexation!$A$14:$A$219=Fichier_de_calcul!$O712)*(Price_Catalogue_Indexation!$C$14:$C$219=Fichier_de_calcul!$N712)*(Price_Catalogue_Indexation!$O$14:$AS$219)),0)</f>
        <v>432736.9163</v>
      </c>
      <c r="S712" s="149">
        <f>IFERROR(SUMPRODUCT((Price_Catalogue_Indexation!$O$5:$AS$5=Fichier_de_calcul!S$4)*(Price_Catalogue_Indexation!$O$6:$AS$6=Fichier_de_calcul!$L712)*(Price_Catalogue_Indexation!$O$7:$AS$7=Fichier_de_calcul!$M712)*(Price_Catalogue_Indexation!$A$14:$A$219=Fichier_de_calcul!$O712)*(Price_Catalogue_Indexation!$C$14:$C$219=Fichier_de_calcul!$N712)*(Price_Catalogue_Indexation!$O$14:$AS$219)),0)</f>
        <v>231043.7356</v>
      </c>
      <c r="T712" s="199"/>
      <c r="U712" s="149">
        <f>IF(E712="YES",'Autres_hypothèses'!$E$3,0)</f>
        <v>26225.58067</v>
      </c>
      <c r="V712" s="149">
        <f>IF(J712="YES",'Autres_hypothèses'!$E$4,0)</f>
        <v>75000</v>
      </c>
      <c r="W712" s="149"/>
      <c r="X712" s="151">
        <f>S712*Facture_pour_Orange!$K$142+Fichier_de_calcul!Q712*Facture_pour_Orange!$K$144+Fichier_de_calcul!U712*Facture_pour_Orange!$K$172</f>
        <v>-16269.11268</v>
      </c>
      <c r="Y712" s="199"/>
      <c r="Z712" s="151">
        <f t="shared" si="2"/>
        <v>792304.9158</v>
      </c>
      <c r="AA712" s="149">
        <f t="shared" si="3"/>
        <v>142614.8848</v>
      </c>
      <c r="AB712" s="149">
        <f t="shared" si="4"/>
        <v>934919.8006</v>
      </c>
      <c r="AC712" s="199"/>
      <c r="AD712" s="190"/>
      <c r="AE712" s="199"/>
      <c r="AF712" s="198">
        <v>44773.0</v>
      </c>
      <c r="AG712" s="198">
        <v>44743.0</v>
      </c>
      <c r="AH712" s="162">
        <f t="shared" si="32"/>
        <v>1</v>
      </c>
      <c r="AI712" s="198">
        <v>44773.0</v>
      </c>
      <c r="AJ712" s="198">
        <v>44750.0</v>
      </c>
      <c r="AK712" s="169">
        <f t="shared" si="49"/>
        <v>0.7666666667</v>
      </c>
      <c r="AL712" s="155">
        <v>44791.0</v>
      </c>
      <c r="AM712" s="162">
        <f t="shared" si="50"/>
        <v>0.4333333333</v>
      </c>
      <c r="AN712" s="155">
        <v>44804.0</v>
      </c>
      <c r="AO712" s="206"/>
      <c r="AP712" s="206"/>
      <c r="AQ712" s="206"/>
      <c r="AR712" s="206"/>
      <c r="AS712" s="206"/>
      <c r="AT712" s="206"/>
      <c r="AU712" s="206"/>
      <c r="AV712" s="206"/>
      <c r="AW712" s="206"/>
      <c r="AX712" s="206"/>
      <c r="AY712" s="206"/>
      <c r="AZ712" s="126"/>
      <c r="BA712" s="126"/>
      <c r="BB712" s="126"/>
      <c r="BC712" s="126"/>
      <c r="BD712" s="126"/>
      <c r="BE712" s="126"/>
      <c r="BF712" s="126"/>
      <c r="BG712" s="126"/>
      <c r="BH712" s="126"/>
      <c r="BI712" s="126"/>
      <c r="BJ712" s="126"/>
      <c r="BK712" s="126"/>
    </row>
    <row r="713" ht="10.5" customHeight="1">
      <c r="A713" s="144">
        <v>709.0</v>
      </c>
      <c r="B713" s="144" t="s">
        <v>2195</v>
      </c>
      <c r="C713" s="144" t="s">
        <v>2196</v>
      </c>
      <c r="D713" s="201" t="s">
        <v>2197</v>
      </c>
      <c r="E713" s="205" t="s">
        <v>0</v>
      </c>
      <c r="F713" s="199"/>
      <c r="G713" s="161" t="s">
        <v>2021</v>
      </c>
      <c r="H713" s="149" t="s">
        <v>0</v>
      </c>
      <c r="I713" s="149" t="s">
        <v>138</v>
      </c>
      <c r="J713" s="149" t="s">
        <v>0</v>
      </c>
      <c r="K713" s="149" t="s">
        <v>111</v>
      </c>
      <c r="L713" s="149" t="s">
        <v>38</v>
      </c>
      <c r="M713" s="149" t="s">
        <v>42</v>
      </c>
      <c r="N713" s="149">
        <v>6000.0</v>
      </c>
      <c r="O713" s="149" t="s">
        <v>27</v>
      </c>
      <c r="P713" s="199"/>
      <c r="Q713" s="149"/>
      <c r="R713" s="149"/>
      <c r="S713" s="149">
        <f>IFERROR(SUMPRODUCT((Price_Catalogue_Indexation!$O$5:$AS$5=Fichier_de_calcul!S$4)*(Price_Catalogue_Indexation!$O$6:$AS$6=Fichier_de_calcul!$L713)*(Price_Catalogue_Indexation!$O$7:$AS$7=Fichier_de_calcul!$M713)*(Price_Catalogue_Indexation!$A$14:$A$219=Fichier_de_calcul!$O713)*(Price_Catalogue_Indexation!$C$14:$C$219=Fichier_de_calcul!$N713)*(Price_Catalogue_Indexation!$O$14:$AS$219)),0)</f>
        <v>231043.7356</v>
      </c>
      <c r="T713" s="199"/>
      <c r="U713" s="149">
        <f>IF(E713="YES",'Autres_hypothèses'!$E$3,0)</f>
        <v>26225.58067</v>
      </c>
      <c r="V713" s="149">
        <f>IF(J713="YES",'Autres_hypothèses'!$E$4,0)</f>
        <v>75000</v>
      </c>
      <c r="W713" s="149"/>
      <c r="X713" s="151">
        <f>S713*Facture_pour_Orange!$K$142+Fichier_de_calcul!Q713*Facture_pour_Orange!$K$144+Fichier_de_calcul!U713*Facture_pour_Orange!$K$172</f>
        <v>-7555.55349</v>
      </c>
      <c r="Y713" s="199"/>
      <c r="Z713" s="151">
        <f t="shared" si="2"/>
        <v>324713.7627</v>
      </c>
      <c r="AA713" s="149">
        <f t="shared" si="3"/>
        <v>58448.47729</v>
      </c>
      <c r="AB713" s="149">
        <f t="shared" si="4"/>
        <v>383162.24</v>
      </c>
      <c r="AC713" s="199"/>
      <c r="AD713" s="164" t="s">
        <v>2198</v>
      </c>
      <c r="AE713" s="199"/>
      <c r="AF713" s="198">
        <v>44773.0</v>
      </c>
      <c r="AG713" s="198">
        <v>44743.0</v>
      </c>
      <c r="AH713" s="162">
        <f t="shared" si="32"/>
        <v>1</v>
      </c>
      <c r="AI713" s="195">
        <v>44834.0</v>
      </c>
      <c r="AJ713" s="198">
        <v>44819.0</v>
      </c>
      <c r="AK713" s="169">
        <f t="shared" si="49"/>
        <v>0.5</v>
      </c>
      <c r="AL713" s="155"/>
      <c r="AM713" s="162">
        <f t="shared" si="50"/>
        <v>0</v>
      </c>
      <c r="AN713" s="155"/>
      <c r="AO713" s="206"/>
      <c r="AP713" s="206"/>
      <c r="AQ713" s="206"/>
      <c r="AR713" s="206"/>
      <c r="AS713" s="206"/>
      <c r="AT713" s="206"/>
      <c r="AU713" s="206"/>
      <c r="AV713" s="206"/>
      <c r="AW713" s="206"/>
      <c r="AX713" s="206"/>
      <c r="AY713" s="206"/>
      <c r="AZ713" s="126"/>
      <c r="BA713" s="126"/>
      <c r="BB713" s="126"/>
      <c r="BC713" s="126"/>
      <c r="BD713" s="126"/>
      <c r="BE713" s="126"/>
      <c r="BF713" s="126"/>
      <c r="BG713" s="126"/>
      <c r="BH713" s="126"/>
      <c r="BI713" s="126"/>
      <c r="BJ713" s="126"/>
      <c r="BK713" s="126"/>
    </row>
    <row r="714" ht="10.5" customHeight="1">
      <c r="A714" s="144">
        <v>710.0</v>
      </c>
      <c r="B714" s="207" t="s">
        <v>2199</v>
      </c>
      <c r="C714" s="207" t="s">
        <v>2200</v>
      </c>
      <c r="D714" s="208" t="s">
        <v>2201</v>
      </c>
      <c r="E714" s="209" t="s">
        <v>0</v>
      </c>
      <c r="F714" s="199"/>
      <c r="G714" s="177" t="s">
        <v>2021</v>
      </c>
      <c r="H714" s="168" t="s">
        <v>0</v>
      </c>
      <c r="I714" s="168" t="s">
        <v>138</v>
      </c>
      <c r="J714" s="168" t="s">
        <v>0</v>
      </c>
      <c r="K714" s="168" t="s">
        <v>111</v>
      </c>
      <c r="L714" s="168" t="s">
        <v>38</v>
      </c>
      <c r="M714" s="168" t="s">
        <v>42</v>
      </c>
      <c r="N714" s="168">
        <v>6000.0</v>
      </c>
      <c r="O714" s="168" t="s">
        <v>27</v>
      </c>
      <c r="P714" s="199"/>
      <c r="Q714" s="149">
        <f>IFERROR(SUMPRODUCT((Price_Catalogue_Indexation!$O$5:$AS$5=Fichier_de_calcul!Q$4)*(Price_Catalogue_Indexation!$O$6:$AS$6=Fichier_de_calcul!$L714)*(Price_Catalogue_Indexation!$O$7:$AS$7=Fichier_de_calcul!$M714)*(Price_Catalogue_Indexation!$A$14:$A$219=Fichier_de_calcul!$O714)*(Price_Catalogue_Indexation!$C$14:$C$219=Fichier_de_calcul!$N714)*(Price_Catalogue_Indexation!$O$14:$AS$219)),0)</f>
        <v>43567.79597</v>
      </c>
      <c r="R714" s="149">
        <f>IFERROR(SUMPRODUCT((Price_Catalogue_Indexation!$O$5:$AS$5=Fichier_de_calcul!R$4)*(Price_Catalogue_Indexation!$O$6:$AS$6=Fichier_de_calcul!$L714)*(Price_Catalogue_Indexation!$O$7:$AS$7=Fichier_de_calcul!$M714)*(Price_Catalogue_Indexation!$A$14:$A$219=Fichier_de_calcul!$O714)*(Price_Catalogue_Indexation!$C$14:$C$219=Fichier_de_calcul!$N714)*(Price_Catalogue_Indexation!$O$14:$AS$219)),0)</f>
        <v>432736.9163</v>
      </c>
      <c r="S714" s="149">
        <f>IFERROR(SUMPRODUCT((Price_Catalogue_Indexation!$O$5:$AS$5=Fichier_de_calcul!S$4)*(Price_Catalogue_Indexation!$O$6:$AS$6=Fichier_de_calcul!$L714)*(Price_Catalogue_Indexation!$O$7:$AS$7=Fichier_de_calcul!$M714)*(Price_Catalogue_Indexation!$A$14:$A$219=Fichier_de_calcul!$O714)*(Price_Catalogue_Indexation!$C$14:$C$219=Fichier_de_calcul!$N714)*(Price_Catalogue_Indexation!$O$14:$AS$219)),0)</f>
        <v>231043.7356</v>
      </c>
      <c r="T714" s="199"/>
      <c r="U714" s="149">
        <f>IF(E714="YES",'Autres_hypothèses'!$E$3,0)</f>
        <v>26225.58067</v>
      </c>
      <c r="V714" s="149">
        <f>IF(J714="YES",'Autres_hypothèses'!$E$4,0)</f>
        <v>75000</v>
      </c>
      <c r="W714" s="149"/>
      <c r="X714" s="151">
        <f>S714*Facture_pour_Orange!$K$142+Fichier_de_calcul!Q714*Facture_pour_Orange!$K$144+Fichier_de_calcul!U714*Facture_pour_Orange!$K$172</f>
        <v>-16269.11268</v>
      </c>
      <c r="Y714" s="199"/>
      <c r="Z714" s="151">
        <f t="shared" si="2"/>
        <v>792304.9158</v>
      </c>
      <c r="AA714" s="149">
        <f t="shared" si="3"/>
        <v>142614.8848</v>
      </c>
      <c r="AB714" s="149">
        <f t="shared" si="4"/>
        <v>934919.8006</v>
      </c>
      <c r="AC714" s="199"/>
      <c r="AD714" s="190"/>
      <c r="AE714" s="199"/>
      <c r="AF714" s="198">
        <v>44773.0</v>
      </c>
      <c r="AG714" s="198">
        <v>44743.0</v>
      </c>
      <c r="AH714" s="162">
        <f t="shared" si="32"/>
        <v>1</v>
      </c>
      <c r="AI714" s="198">
        <v>44773.0</v>
      </c>
      <c r="AJ714" s="198">
        <v>44770.0</v>
      </c>
      <c r="AK714" s="169">
        <f t="shared" si="49"/>
        <v>0.1</v>
      </c>
      <c r="AL714" s="155">
        <v>44791.0</v>
      </c>
      <c r="AM714" s="162">
        <f t="shared" si="50"/>
        <v>0.4333333333</v>
      </c>
      <c r="AN714" s="155">
        <v>44804.0</v>
      </c>
      <c r="AO714" s="206"/>
      <c r="AP714" s="206"/>
      <c r="AQ714" s="206"/>
      <c r="AR714" s="206"/>
      <c r="AS714" s="206"/>
      <c r="AT714" s="206"/>
      <c r="AU714" s="206"/>
      <c r="AV714" s="206"/>
      <c r="AW714" s="206"/>
      <c r="AX714" s="206"/>
      <c r="AY714" s="206"/>
      <c r="AZ714" s="126"/>
      <c r="BA714" s="126"/>
      <c r="BB714" s="126"/>
      <c r="BC714" s="126"/>
      <c r="BD714" s="126"/>
      <c r="BE714" s="126"/>
      <c r="BF714" s="126"/>
      <c r="BG714" s="126"/>
      <c r="BH714" s="126"/>
      <c r="BI714" s="126"/>
      <c r="BJ714" s="126"/>
      <c r="BK714" s="126"/>
    </row>
    <row r="715" ht="10.5" customHeight="1">
      <c r="A715" s="144">
        <v>711.0</v>
      </c>
      <c r="B715" s="210" t="s">
        <v>2202</v>
      </c>
      <c r="C715" s="210" t="s">
        <v>2203</v>
      </c>
      <c r="D715" s="201" t="s">
        <v>2204</v>
      </c>
      <c r="E715" s="146" t="s">
        <v>0</v>
      </c>
      <c r="F715" s="149"/>
      <c r="G715" s="161" t="s">
        <v>2021</v>
      </c>
      <c r="H715" s="149" t="s">
        <v>0</v>
      </c>
      <c r="I715" s="149" t="s">
        <v>138</v>
      </c>
      <c r="J715" s="149" t="s">
        <v>0</v>
      </c>
      <c r="K715" s="149" t="s">
        <v>111</v>
      </c>
      <c r="L715" s="149" t="s">
        <v>38</v>
      </c>
      <c r="M715" s="149" t="s">
        <v>42</v>
      </c>
      <c r="N715" s="149">
        <v>6000.0</v>
      </c>
      <c r="O715" s="149" t="s">
        <v>27</v>
      </c>
      <c r="P715" s="199"/>
      <c r="Q715" s="149">
        <f>IFERROR(SUMPRODUCT((Price_Catalogue_Indexation!$O$5:$AS$5=Fichier_de_calcul!Q$4)*(Price_Catalogue_Indexation!$O$6:$AS$6=Fichier_de_calcul!$L715)*(Price_Catalogue_Indexation!$O$7:$AS$7=Fichier_de_calcul!$M715)*(Price_Catalogue_Indexation!$A$14:$A$219=Fichier_de_calcul!$O715)*(Price_Catalogue_Indexation!$C$14:$C$219=Fichier_de_calcul!$N715)*(Price_Catalogue_Indexation!$O$14:$AS$219)),0)</f>
        <v>43567.79597</v>
      </c>
      <c r="R715" s="149">
        <f>IFERROR(SUMPRODUCT((Price_Catalogue_Indexation!$O$5:$AS$5=Fichier_de_calcul!R$4)*(Price_Catalogue_Indexation!$O$6:$AS$6=Fichier_de_calcul!$L715)*(Price_Catalogue_Indexation!$O$7:$AS$7=Fichier_de_calcul!$M715)*(Price_Catalogue_Indexation!$A$14:$A$219=Fichier_de_calcul!$O715)*(Price_Catalogue_Indexation!$C$14:$C$219=Fichier_de_calcul!$N715)*(Price_Catalogue_Indexation!$O$14:$AS$219)),0)</f>
        <v>432736.9163</v>
      </c>
      <c r="S715" s="149">
        <f>IFERROR(SUMPRODUCT((Price_Catalogue_Indexation!$O$5:$AS$5=Fichier_de_calcul!S$4)*(Price_Catalogue_Indexation!$O$6:$AS$6=Fichier_de_calcul!$L715)*(Price_Catalogue_Indexation!$O$7:$AS$7=Fichier_de_calcul!$M715)*(Price_Catalogue_Indexation!$A$14:$A$219=Fichier_de_calcul!$O715)*(Price_Catalogue_Indexation!$C$14:$C$219=Fichier_de_calcul!$N715)*(Price_Catalogue_Indexation!$O$14:$AS$219)),0)</f>
        <v>231043.7356</v>
      </c>
      <c r="T715" s="199"/>
      <c r="U715" s="149">
        <f>IF(E715="YES",'Autres_hypothèses'!$E$3,0)</f>
        <v>26225.58067</v>
      </c>
      <c r="V715" s="149">
        <f>IF(J715="YES",'Autres_hypothèses'!$E$4,0)</f>
        <v>75000</v>
      </c>
      <c r="W715" s="149"/>
      <c r="X715" s="151">
        <f>S715*Facture_pour_Orange!$K$142+Fichier_de_calcul!Q715*Facture_pour_Orange!$K$144+Fichier_de_calcul!U715*Facture_pour_Orange!$K$172</f>
        <v>-16269.11268</v>
      </c>
      <c r="Y715" s="199"/>
      <c r="Z715" s="151">
        <f t="shared" si="2"/>
        <v>792304.9158</v>
      </c>
      <c r="AA715" s="149">
        <f t="shared" si="3"/>
        <v>142614.8848</v>
      </c>
      <c r="AB715" s="149">
        <f t="shared" si="4"/>
        <v>934919.8006</v>
      </c>
      <c r="AC715" s="199"/>
      <c r="AD715" s="190"/>
      <c r="AE715" s="199"/>
      <c r="AF715" s="198">
        <v>44773.0</v>
      </c>
      <c r="AG715" s="198">
        <v>44743.0</v>
      </c>
      <c r="AH715" s="162">
        <f t="shared" si="32"/>
        <v>1</v>
      </c>
      <c r="AI715" s="155">
        <v>44804.0</v>
      </c>
      <c r="AJ715" s="155">
        <v>44791.0</v>
      </c>
      <c r="AK715" s="169">
        <f t="shared" si="49"/>
        <v>0.4333333333</v>
      </c>
      <c r="AL715" s="155">
        <v>44816.0</v>
      </c>
      <c r="AM715" s="162">
        <f t="shared" si="50"/>
        <v>0.6</v>
      </c>
      <c r="AN715" s="155">
        <v>44834.0</v>
      </c>
      <c r="AO715" s="206"/>
      <c r="AP715" s="206"/>
      <c r="AQ715" s="206"/>
      <c r="AR715" s="206"/>
      <c r="AS715" s="206"/>
      <c r="AT715" s="206"/>
      <c r="AU715" s="206"/>
      <c r="AV715" s="206"/>
      <c r="AW715" s="206"/>
      <c r="AX715" s="206"/>
      <c r="AY715" s="206"/>
      <c r="AZ715" s="126"/>
      <c r="BA715" s="126"/>
      <c r="BB715" s="126"/>
      <c r="BC715" s="126"/>
      <c r="BD715" s="126"/>
      <c r="BE715" s="126"/>
      <c r="BF715" s="126"/>
      <c r="BG715" s="126"/>
      <c r="BH715" s="126"/>
      <c r="BI715" s="126"/>
      <c r="BJ715" s="126"/>
      <c r="BK715" s="126"/>
    </row>
    <row r="716" ht="10.5" customHeight="1">
      <c r="A716" s="144">
        <v>712.0</v>
      </c>
      <c r="B716" s="210" t="s">
        <v>2205</v>
      </c>
      <c r="C716" s="210" t="s">
        <v>2206</v>
      </c>
      <c r="D716" s="201" t="s">
        <v>2207</v>
      </c>
      <c r="E716" s="146" t="s">
        <v>0</v>
      </c>
      <c r="F716" s="149"/>
      <c r="G716" s="161" t="s">
        <v>2021</v>
      </c>
      <c r="H716" s="149" t="s">
        <v>0</v>
      </c>
      <c r="I716" s="149" t="s">
        <v>138</v>
      </c>
      <c r="J716" s="149" t="s">
        <v>0</v>
      </c>
      <c r="K716" s="149" t="s">
        <v>111</v>
      </c>
      <c r="L716" s="149" t="s">
        <v>38</v>
      </c>
      <c r="M716" s="149" t="s">
        <v>42</v>
      </c>
      <c r="N716" s="149">
        <v>6000.0</v>
      </c>
      <c r="O716" s="149" t="s">
        <v>27</v>
      </c>
      <c r="P716" s="199"/>
      <c r="Q716" s="149">
        <f>IFERROR(SUMPRODUCT((Price_Catalogue_Indexation!$O$5:$AS$5=Fichier_de_calcul!Q$4)*(Price_Catalogue_Indexation!$O$6:$AS$6=Fichier_de_calcul!$L716)*(Price_Catalogue_Indexation!$O$7:$AS$7=Fichier_de_calcul!$M716)*(Price_Catalogue_Indexation!$A$14:$A$219=Fichier_de_calcul!$O716)*(Price_Catalogue_Indexation!$C$14:$C$219=Fichier_de_calcul!$N716)*(Price_Catalogue_Indexation!$O$14:$AS$219)),0)</f>
        <v>43567.79597</v>
      </c>
      <c r="R716" s="149">
        <f>IFERROR(SUMPRODUCT((Price_Catalogue_Indexation!$O$5:$AS$5=Fichier_de_calcul!R$4)*(Price_Catalogue_Indexation!$O$6:$AS$6=Fichier_de_calcul!$L716)*(Price_Catalogue_Indexation!$O$7:$AS$7=Fichier_de_calcul!$M716)*(Price_Catalogue_Indexation!$A$14:$A$219=Fichier_de_calcul!$O716)*(Price_Catalogue_Indexation!$C$14:$C$219=Fichier_de_calcul!$N716)*(Price_Catalogue_Indexation!$O$14:$AS$219)),0)</f>
        <v>432736.9163</v>
      </c>
      <c r="S716" s="149">
        <f>IFERROR(SUMPRODUCT((Price_Catalogue_Indexation!$O$5:$AS$5=Fichier_de_calcul!S$4)*(Price_Catalogue_Indexation!$O$6:$AS$6=Fichier_de_calcul!$L716)*(Price_Catalogue_Indexation!$O$7:$AS$7=Fichier_de_calcul!$M716)*(Price_Catalogue_Indexation!$A$14:$A$219=Fichier_de_calcul!$O716)*(Price_Catalogue_Indexation!$C$14:$C$219=Fichier_de_calcul!$N716)*(Price_Catalogue_Indexation!$O$14:$AS$219)),0)</f>
        <v>231043.7356</v>
      </c>
      <c r="T716" s="199"/>
      <c r="U716" s="149">
        <f>IF(E716="YES",'Autres_hypothèses'!$E$3,0)</f>
        <v>26225.58067</v>
      </c>
      <c r="V716" s="149">
        <f>IF(J716="YES",'Autres_hypothèses'!$E$4,0)</f>
        <v>75000</v>
      </c>
      <c r="W716" s="149"/>
      <c r="X716" s="151">
        <f>S716*Facture_pour_Orange!$K$142+Fichier_de_calcul!Q716*Facture_pour_Orange!$K$144+Fichier_de_calcul!U716*Facture_pour_Orange!$K$172</f>
        <v>-16269.11268</v>
      </c>
      <c r="Y716" s="199"/>
      <c r="Z716" s="151">
        <f t="shared" si="2"/>
        <v>792304.9158</v>
      </c>
      <c r="AA716" s="149">
        <f t="shared" si="3"/>
        <v>142614.8848</v>
      </c>
      <c r="AB716" s="149">
        <f t="shared" si="4"/>
        <v>934919.8006</v>
      </c>
      <c r="AC716" s="199"/>
      <c r="AD716" s="190"/>
      <c r="AE716" s="199"/>
      <c r="AF716" s="198">
        <v>44773.0</v>
      </c>
      <c r="AG716" s="198">
        <v>44743.0</v>
      </c>
      <c r="AH716" s="162">
        <f t="shared" si="32"/>
        <v>1</v>
      </c>
      <c r="AI716" s="198">
        <v>44773.0</v>
      </c>
      <c r="AJ716" s="198">
        <v>44756.0</v>
      </c>
      <c r="AK716" s="169">
        <f t="shared" si="49"/>
        <v>0.5666666667</v>
      </c>
      <c r="AL716" s="155">
        <v>44791.0</v>
      </c>
      <c r="AM716" s="162">
        <f t="shared" si="50"/>
        <v>0.4333333333</v>
      </c>
      <c r="AN716" s="155">
        <v>44804.0</v>
      </c>
      <c r="AO716" s="206"/>
      <c r="AP716" s="206"/>
      <c r="AQ716" s="206"/>
      <c r="AR716" s="206"/>
      <c r="AS716" s="206"/>
      <c r="AT716" s="206"/>
      <c r="AU716" s="206"/>
      <c r="AV716" s="206"/>
      <c r="AW716" s="206"/>
      <c r="AX716" s="206"/>
      <c r="AY716" s="206"/>
      <c r="AZ716" s="126"/>
      <c r="BA716" s="126"/>
      <c r="BB716" s="126"/>
      <c r="BC716" s="126"/>
      <c r="BD716" s="126"/>
      <c r="BE716" s="126"/>
      <c r="BF716" s="126"/>
      <c r="BG716" s="126"/>
      <c r="BH716" s="126"/>
      <c r="BI716" s="126"/>
      <c r="BJ716" s="126"/>
      <c r="BK716" s="126"/>
    </row>
    <row r="717" ht="10.5" customHeight="1">
      <c r="A717" s="144">
        <v>713.0</v>
      </c>
      <c r="B717" s="210" t="s">
        <v>2208</v>
      </c>
      <c r="C717" s="210" t="s">
        <v>2209</v>
      </c>
      <c r="D717" s="201" t="s">
        <v>2210</v>
      </c>
      <c r="E717" s="146" t="s">
        <v>0</v>
      </c>
      <c r="F717" s="149"/>
      <c r="G717" s="161" t="s">
        <v>2021</v>
      </c>
      <c r="H717" s="149" t="s">
        <v>0</v>
      </c>
      <c r="I717" s="149" t="s">
        <v>138</v>
      </c>
      <c r="J717" s="149" t="s">
        <v>0</v>
      </c>
      <c r="K717" s="149" t="s">
        <v>111</v>
      </c>
      <c r="L717" s="149" t="s">
        <v>38</v>
      </c>
      <c r="M717" s="149" t="s">
        <v>42</v>
      </c>
      <c r="N717" s="149">
        <v>6000.0</v>
      </c>
      <c r="O717" s="149" t="s">
        <v>27</v>
      </c>
      <c r="P717" s="199"/>
      <c r="Q717" s="149">
        <f>IFERROR(SUMPRODUCT((Price_Catalogue_Indexation!$O$5:$AS$5=Fichier_de_calcul!Q$4)*(Price_Catalogue_Indexation!$O$6:$AS$6=Fichier_de_calcul!$L717)*(Price_Catalogue_Indexation!$O$7:$AS$7=Fichier_de_calcul!$M717)*(Price_Catalogue_Indexation!$A$14:$A$219=Fichier_de_calcul!$O717)*(Price_Catalogue_Indexation!$C$14:$C$219=Fichier_de_calcul!$N717)*(Price_Catalogue_Indexation!$O$14:$AS$219)),0)</f>
        <v>43567.79597</v>
      </c>
      <c r="R717" s="149">
        <f>IFERROR(SUMPRODUCT((Price_Catalogue_Indexation!$O$5:$AS$5=Fichier_de_calcul!R$4)*(Price_Catalogue_Indexation!$O$6:$AS$6=Fichier_de_calcul!$L717)*(Price_Catalogue_Indexation!$O$7:$AS$7=Fichier_de_calcul!$M717)*(Price_Catalogue_Indexation!$A$14:$A$219=Fichier_de_calcul!$O717)*(Price_Catalogue_Indexation!$C$14:$C$219=Fichier_de_calcul!$N717)*(Price_Catalogue_Indexation!$O$14:$AS$219)),0)</f>
        <v>432736.9163</v>
      </c>
      <c r="S717" s="149">
        <f>IFERROR(SUMPRODUCT((Price_Catalogue_Indexation!$O$5:$AS$5=Fichier_de_calcul!S$4)*(Price_Catalogue_Indexation!$O$6:$AS$6=Fichier_de_calcul!$L717)*(Price_Catalogue_Indexation!$O$7:$AS$7=Fichier_de_calcul!$M717)*(Price_Catalogue_Indexation!$A$14:$A$219=Fichier_de_calcul!$O717)*(Price_Catalogue_Indexation!$C$14:$C$219=Fichier_de_calcul!$N717)*(Price_Catalogue_Indexation!$O$14:$AS$219)),0)</f>
        <v>231043.7356</v>
      </c>
      <c r="T717" s="199"/>
      <c r="U717" s="149">
        <f>IF(E717="YES",'Autres_hypothèses'!$E$3,0)</f>
        <v>26225.58067</v>
      </c>
      <c r="V717" s="149">
        <f>IF(J717="YES",'Autres_hypothèses'!$E$4,0)</f>
        <v>75000</v>
      </c>
      <c r="W717" s="149"/>
      <c r="X717" s="151">
        <f>S717*Facture_pour_Orange!$K$142+Fichier_de_calcul!Q717*Facture_pour_Orange!$K$144+Fichier_de_calcul!U717*Facture_pour_Orange!$K$172</f>
        <v>-16269.11268</v>
      </c>
      <c r="Y717" s="199"/>
      <c r="Z717" s="151">
        <f t="shared" si="2"/>
        <v>792304.9158</v>
      </c>
      <c r="AA717" s="149">
        <f t="shared" si="3"/>
        <v>142614.8848</v>
      </c>
      <c r="AB717" s="149">
        <f t="shared" si="4"/>
        <v>934919.8006</v>
      </c>
      <c r="AC717" s="199"/>
      <c r="AD717" s="190"/>
      <c r="AE717" s="199"/>
      <c r="AF717" s="198">
        <v>44773.0</v>
      </c>
      <c r="AG717" s="198">
        <v>44743.0</v>
      </c>
      <c r="AH717" s="162">
        <f t="shared" si="32"/>
        <v>1</v>
      </c>
      <c r="AI717" s="155">
        <v>44804.0</v>
      </c>
      <c r="AJ717" s="155">
        <v>44791.0</v>
      </c>
      <c r="AK717" s="169">
        <f t="shared" si="49"/>
        <v>0.4333333333</v>
      </c>
      <c r="AL717" s="155">
        <v>44816.0</v>
      </c>
      <c r="AM717" s="162">
        <f t="shared" si="50"/>
        <v>0.6</v>
      </c>
      <c r="AN717" s="155">
        <v>44834.0</v>
      </c>
      <c r="AO717" s="206"/>
      <c r="AP717" s="206"/>
      <c r="AQ717" s="206"/>
      <c r="AR717" s="206"/>
      <c r="AS717" s="206"/>
      <c r="AT717" s="206"/>
      <c r="AU717" s="206"/>
      <c r="AV717" s="206"/>
      <c r="AW717" s="206"/>
      <c r="AX717" s="206"/>
      <c r="AY717" s="206"/>
      <c r="AZ717" s="126"/>
      <c r="BA717" s="126"/>
      <c r="BB717" s="126"/>
      <c r="BC717" s="126"/>
      <c r="BD717" s="126"/>
      <c r="BE717" s="126"/>
      <c r="BF717" s="126"/>
      <c r="BG717" s="126"/>
      <c r="BH717" s="126"/>
      <c r="BI717" s="126"/>
      <c r="BJ717" s="126"/>
      <c r="BK717" s="126"/>
    </row>
    <row r="718" ht="10.5" customHeight="1">
      <c r="A718" s="144">
        <v>714.0</v>
      </c>
      <c r="B718" s="210" t="s">
        <v>2211</v>
      </c>
      <c r="C718" s="210" t="s">
        <v>2212</v>
      </c>
      <c r="D718" s="201" t="s">
        <v>2213</v>
      </c>
      <c r="E718" s="146" t="s">
        <v>0</v>
      </c>
      <c r="F718" s="149"/>
      <c r="G718" s="161" t="s">
        <v>2021</v>
      </c>
      <c r="H718" s="149" t="s">
        <v>0</v>
      </c>
      <c r="I718" s="149" t="s">
        <v>138</v>
      </c>
      <c r="J718" s="149" t="s">
        <v>0</v>
      </c>
      <c r="K718" s="149" t="s">
        <v>111</v>
      </c>
      <c r="L718" s="149" t="s">
        <v>38</v>
      </c>
      <c r="M718" s="149" t="s">
        <v>42</v>
      </c>
      <c r="N718" s="149">
        <v>2500.0</v>
      </c>
      <c r="O718" s="149" t="s">
        <v>27</v>
      </c>
      <c r="P718" s="199"/>
      <c r="Q718" s="149">
        <f>IFERROR(SUMPRODUCT((Price_Catalogue_Indexation!$O$5:$AS$5=Fichier_de_calcul!Q$4)*(Price_Catalogue_Indexation!$O$6:$AS$6=Fichier_de_calcul!$L718)*(Price_Catalogue_Indexation!$O$7:$AS$7=Fichier_de_calcul!$M718)*(Price_Catalogue_Indexation!$A$14:$A$219=Fichier_de_calcul!$O718)*(Price_Catalogue_Indexation!$C$14:$C$219=Fichier_de_calcul!$N718)*(Price_Catalogue_Indexation!$O$14:$AS$219)),0)</f>
        <v>42928.13608</v>
      </c>
      <c r="R718" s="149">
        <f>IFERROR(SUMPRODUCT((Price_Catalogue_Indexation!$O$5:$AS$5=Fichier_de_calcul!R$4)*(Price_Catalogue_Indexation!$O$6:$AS$6=Fichier_de_calcul!$L718)*(Price_Catalogue_Indexation!$O$7:$AS$7=Fichier_de_calcul!$M718)*(Price_Catalogue_Indexation!$A$14:$A$219=Fichier_de_calcul!$O718)*(Price_Catalogue_Indexation!$C$14:$C$219=Fichier_de_calcul!$N718)*(Price_Catalogue_Indexation!$O$14:$AS$219)),0)</f>
        <v>190894.3326</v>
      </c>
      <c r="S718" s="149">
        <f>IFERROR(SUMPRODUCT((Price_Catalogue_Indexation!$O$5:$AS$5=Fichier_de_calcul!S$4)*(Price_Catalogue_Indexation!$O$6:$AS$6=Fichier_de_calcul!$L718)*(Price_Catalogue_Indexation!$O$7:$AS$7=Fichier_de_calcul!$M718)*(Price_Catalogue_Indexation!$A$14:$A$219=Fichier_de_calcul!$O718)*(Price_Catalogue_Indexation!$C$14:$C$219=Fichier_de_calcul!$N718)*(Price_Catalogue_Indexation!$O$14:$AS$219)),0)</f>
        <v>173836.6191</v>
      </c>
      <c r="T718" s="199"/>
      <c r="U718" s="149">
        <f>IF(E718="YES",'Autres_hypothèses'!$E$3,0)</f>
        <v>26225.58067</v>
      </c>
      <c r="V718" s="149">
        <f>IF(J718="YES",'Autres_hypothèses'!$E$4,0)</f>
        <v>75000</v>
      </c>
      <c r="W718" s="149"/>
      <c r="X718" s="151">
        <f>S718*Facture_pour_Orange!$K$142+Fichier_de_calcul!Q718*Facture_pour_Orange!$K$144+Fichier_de_calcul!U718*Facture_pour_Orange!$K$172</f>
        <v>-15569.10954</v>
      </c>
      <c r="Y718" s="199"/>
      <c r="Z718" s="151">
        <f t="shared" si="2"/>
        <v>493315.5589</v>
      </c>
      <c r="AA718" s="149">
        <f t="shared" si="3"/>
        <v>88796.8006</v>
      </c>
      <c r="AB718" s="149">
        <f t="shared" si="4"/>
        <v>582112.3595</v>
      </c>
      <c r="AC718" s="199"/>
      <c r="AD718" s="190"/>
      <c r="AE718" s="199"/>
      <c r="AF718" s="198">
        <v>44773.0</v>
      </c>
      <c r="AG718" s="198">
        <v>44743.0</v>
      </c>
      <c r="AH718" s="162">
        <f t="shared" si="32"/>
        <v>1</v>
      </c>
      <c r="AI718" s="198">
        <v>44773.0</v>
      </c>
      <c r="AJ718" s="198">
        <v>44771.0</v>
      </c>
      <c r="AK718" s="169">
        <f t="shared" si="49"/>
        <v>0.06666666667</v>
      </c>
      <c r="AL718" s="155">
        <v>44816.0</v>
      </c>
      <c r="AM718" s="162">
        <f t="shared" si="50"/>
        <v>0.6</v>
      </c>
      <c r="AN718" s="155">
        <v>44834.0</v>
      </c>
      <c r="AO718" s="206"/>
      <c r="AP718" s="206"/>
      <c r="AQ718" s="206"/>
      <c r="AR718" s="206"/>
      <c r="AS718" s="206"/>
      <c r="AT718" s="206"/>
      <c r="AU718" s="206"/>
      <c r="AV718" s="206"/>
      <c r="AW718" s="206"/>
      <c r="AX718" s="206"/>
      <c r="AY718" s="206"/>
      <c r="AZ718" s="126"/>
      <c r="BA718" s="126"/>
      <c r="BB718" s="126"/>
      <c r="BC718" s="126"/>
      <c r="BD718" s="126"/>
      <c r="BE718" s="126"/>
      <c r="BF718" s="126"/>
      <c r="BG718" s="126"/>
      <c r="BH718" s="126"/>
      <c r="BI718" s="126"/>
      <c r="BJ718" s="126"/>
      <c r="BK718" s="126"/>
    </row>
    <row r="719" ht="10.5" customHeight="1">
      <c r="A719" s="144">
        <v>715.0</v>
      </c>
      <c r="B719" s="210" t="s">
        <v>2214</v>
      </c>
      <c r="C719" s="210" t="s">
        <v>2215</v>
      </c>
      <c r="D719" s="201" t="s">
        <v>2216</v>
      </c>
      <c r="E719" s="146" t="s">
        <v>0</v>
      </c>
      <c r="F719" s="149"/>
      <c r="G719" s="161" t="s">
        <v>102</v>
      </c>
      <c r="H719" s="149"/>
      <c r="I719" s="149" t="s">
        <v>138</v>
      </c>
      <c r="J719" s="149" t="s">
        <v>0</v>
      </c>
      <c r="K719" s="149" t="s">
        <v>111</v>
      </c>
      <c r="L719" s="149" t="s">
        <v>38</v>
      </c>
      <c r="M719" s="149" t="s">
        <v>42</v>
      </c>
      <c r="N719" s="149">
        <v>6000.0</v>
      </c>
      <c r="O719" s="149" t="s">
        <v>27</v>
      </c>
      <c r="P719" s="199"/>
      <c r="Q719" s="149">
        <f>IFERROR(SUMPRODUCT((Price_Catalogue_Indexation!$O$5:$AS$5=Fichier_de_calcul!Q$4)*(Price_Catalogue_Indexation!$O$6:$AS$6=Fichier_de_calcul!$L719)*(Price_Catalogue_Indexation!$O$7:$AS$7=Fichier_de_calcul!$M719)*(Price_Catalogue_Indexation!$A$14:$A$219=Fichier_de_calcul!$O719)*(Price_Catalogue_Indexation!$C$14:$C$219=Fichier_de_calcul!$N719)*(Price_Catalogue_Indexation!$O$14:$AS$219)),0)</f>
        <v>43567.79597</v>
      </c>
      <c r="R719" s="149">
        <f>IFERROR(SUMPRODUCT((Price_Catalogue_Indexation!$O$5:$AS$5=Fichier_de_calcul!R$4)*(Price_Catalogue_Indexation!$O$6:$AS$6=Fichier_de_calcul!$L719)*(Price_Catalogue_Indexation!$O$7:$AS$7=Fichier_de_calcul!$M719)*(Price_Catalogue_Indexation!$A$14:$A$219=Fichier_de_calcul!$O719)*(Price_Catalogue_Indexation!$C$14:$C$219=Fichier_de_calcul!$N719)*(Price_Catalogue_Indexation!$O$14:$AS$219)),0)</f>
        <v>432736.9163</v>
      </c>
      <c r="S719" s="149">
        <f>IFERROR(SUMPRODUCT((Price_Catalogue_Indexation!$O$5:$AS$5=Fichier_de_calcul!S$4)*(Price_Catalogue_Indexation!$O$6:$AS$6=Fichier_de_calcul!$L719)*(Price_Catalogue_Indexation!$O$7:$AS$7=Fichier_de_calcul!$M719)*(Price_Catalogue_Indexation!$A$14:$A$219=Fichier_de_calcul!$O719)*(Price_Catalogue_Indexation!$C$14:$C$219=Fichier_de_calcul!$N719)*(Price_Catalogue_Indexation!$O$14:$AS$219)),0)</f>
        <v>231043.7356</v>
      </c>
      <c r="T719" s="199"/>
      <c r="U719" s="149">
        <f>IF(E719="YES",'Autres_hypothèses'!$E$3,0)</f>
        <v>26225.58067</v>
      </c>
      <c r="V719" s="149">
        <f>IF(J719="YES",'Autres_hypothèses'!$E$4,0)</f>
        <v>75000</v>
      </c>
      <c r="W719" s="149">
        <f>-47*655.957</f>
        <v>-30829.979</v>
      </c>
      <c r="X719" s="151">
        <f>S719*Facture_pour_Orange!$K$142+Fichier_de_calcul!Q719*Facture_pour_Orange!$K$144+Fichier_de_calcul!U719*Facture_pour_Orange!$K$172</f>
        <v>-16269.11268</v>
      </c>
      <c r="Y719" s="199"/>
      <c r="Z719" s="151">
        <f t="shared" si="2"/>
        <v>761474.9368</v>
      </c>
      <c r="AA719" s="149">
        <f t="shared" si="3"/>
        <v>137065.4886</v>
      </c>
      <c r="AB719" s="149">
        <f t="shared" si="4"/>
        <v>898540.4254</v>
      </c>
      <c r="AC719" s="199"/>
      <c r="AD719" s="190"/>
      <c r="AE719" s="199"/>
      <c r="AF719" s="198">
        <v>44773.0</v>
      </c>
      <c r="AG719" s="198">
        <v>44743.0</v>
      </c>
      <c r="AH719" s="162">
        <f t="shared" si="32"/>
        <v>1</v>
      </c>
      <c r="AI719" s="198">
        <v>44773.0</v>
      </c>
      <c r="AJ719" s="198">
        <v>44743.0</v>
      </c>
      <c r="AK719" s="169">
        <f t="shared" si="49"/>
        <v>1</v>
      </c>
      <c r="AL719" s="155">
        <v>44740.0</v>
      </c>
      <c r="AM719" s="162">
        <f t="shared" si="50"/>
        <v>0.06666666667</v>
      </c>
      <c r="AN719" s="155">
        <v>44742.0</v>
      </c>
      <c r="AO719" s="206"/>
      <c r="AP719" s="206"/>
      <c r="AQ719" s="206"/>
      <c r="AR719" s="206"/>
      <c r="AS719" s="206"/>
      <c r="AT719" s="206"/>
      <c r="AU719" s="206"/>
      <c r="AV719" s="206"/>
      <c r="AW719" s="206"/>
      <c r="AX719" s="206"/>
      <c r="AY719" s="206"/>
      <c r="AZ719" s="126"/>
      <c r="BA719" s="126"/>
      <c r="BB719" s="126"/>
      <c r="BC719" s="126"/>
      <c r="BD719" s="126"/>
      <c r="BE719" s="126"/>
      <c r="BF719" s="126"/>
      <c r="BG719" s="126"/>
      <c r="BH719" s="126"/>
      <c r="BI719" s="126"/>
      <c r="BJ719" s="126"/>
      <c r="BK719" s="126"/>
    </row>
    <row r="720" ht="10.5" customHeight="1">
      <c r="A720" s="144">
        <v>716.0</v>
      </c>
      <c r="B720" s="210" t="s">
        <v>2217</v>
      </c>
      <c r="C720" s="210" t="s">
        <v>2218</v>
      </c>
      <c r="D720" s="201" t="s">
        <v>2219</v>
      </c>
      <c r="E720" s="146" t="s">
        <v>0</v>
      </c>
      <c r="F720" s="149"/>
      <c r="G720" s="161" t="s">
        <v>2021</v>
      </c>
      <c r="H720" s="149" t="s">
        <v>0</v>
      </c>
      <c r="I720" s="149" t="s">
        <v>138</v>
      </c>
      <c r="J720" s="149" t="s">
        <v>0</v>
      </c>
      <c r="K720" s="149" t="s">
        <v>111</v>
      </c>
      <c r="L720" s="149" t="s">
        <v>38</v>
      </c>
      <c r="M720" s="149" t="s">
        <v>42</v>
      </c>
      <c r="N720" s="149">
        <v>2500.0</v>
      </c>
      <c r="O720" s="149" t="s">
        <v>27</v>
      </c>
      <c r="P720" s="199"/>
      <c r="Q720" s="149"/>
      <c r="R720" s="149"/>
      <c r="S720" s="149"/>
      <c r="T720" s="199"/>
      <c r="U720" s="149">
        <f>IF(E720="YES",'Autres_hypothèses'!$E$3,0)</f>
        <v>26225.58067</v>
      </c>
      <c r="V720" s="149">
        <f>IF(J720="YES",'Autres_hypothèses'!$E$4,0)</f>
        <v>75000</v>
      </c>
      <c r="W720" s="149"/>
      <c r="X720" s="151">
        <f>S720*Facture_pour_Orange!$K$142+Fichier_de_calcul!Q720*Facture_pour_Orange!$K$144+Fichier_de_calcul!U720*Facture_pour_Orange!$K$172</f>
        <v>-5245.116134</v>
      </c>
      <c r="Y720" s="199"/>
      <c r="Z720" s="151">
        <f t="shared" si="2"/>
        <v>95980.46454</v>
      </c>
      <c r="AA720" s="149">
        <f t="shared" si="3"/>
        <v>17276.48362</v>
      </c>
      <c r="AB720" s="149">
        <f t="shared" si="4"/>
        <v>113256.9482</v>
      </c>
      <c r="AC720" s="199"/>
      <c r="AD720" s="190"/>
      <c r="AE720" s="199"/>
      <c r="AF720" s="198">
        <v>44804.0</v>
      </c>
      <c r="AG720" s="198">
        <v>44774.0</v>
      </c>
      <c r="AH720" s="162">
        <f t="shared" si="32"/>
        <v>1</v>
      </c>
      <c r="AI720" s="198"/>
      <c r="AJ720" s="198"/>
      <c r="AK720" s="169">
        <f t="shared" si="49"/>
        <v>0</v>
      </c>
      <c r="AL720" s="155"/>
      <c r="AM720" s="162">
        <f t="shared" si="50"/>
        <v>0</v>
      </c>
      <c r="AN720" s="155"/>
      <c r="AO720" s="206"/>
      <c r="AP720" s="206"/>
      <c r="AQ720" s="206"/>
      <c r="AR720" s="206"/>
      <c r="AS720" s="206"/>
      <c r="AT720" s="206"/>
      <c r="AU720" s="206"/>
      <c r="AV720" s="206"/>
      <c r="AW720" s="206"/>
      <c r="AX720" s="206"/>
      <c r="AY720" s="206"/>
      <c r="AZ720" s="126"/>
      <c r="BA720" s="126"/>
      <c r="BB720" s="126"/>
      <c r="BC720" s="126"/>
      <c r="BD720" s="126"/>
      <c r="BE720" s="126"/>
      <c r="BF720" s="126"/>
      <c r="BG720" s="126"/>
      <c r="BH720" s="126"/>
      <c r="BI720" s="126"/>
      <c r="BJ720" s="126"/>
      <c r="BK720" s="126"/>
    </row>
    <row r="721" ht="10.5" customHeight="1">
      <c r="A721" s="144">
        <v>717.0</v>
      </c>
      <c r="B721" s="210" t="s">
        <v>2220</v>
      </c>
      <c r="C721" s="210" t="s">
        <v>2221</v>
      </c>
      <c r="D721" s="201" t="s">
        <v>2222</v>
      </c>
      <c r="E721" s="146" t="s">
        <v>0</v>
      </c>
      <c r="F721" s="149"/>
      <c r="G721" s="161" t="s">
        <v>2021</v>
      </c>
      <c r="H721" s="149" t="s">
        <v>0</v>
      </c>
      <c r="I721" s="149" t="s">
        <v>138</v>
      </c>
      <c r="J721" s="149" t="s">
        <v>0</v>
      </c>
      <c r="K721" s="149" t="s">
        <v>111</v>
      </c>
      <c r="L721" s="149" t="s">
        <v>38</v>
      </c>
      <c r="M721" s="149" t="s">
        <v>42</v>
      </c>
      <c r="N721" s="149">
        <v>6000.0</v>
      </c>
      <c r="O721" s="149" t="s">
        <v>27</v>
      </c>
      <c r="P721" s="199"/>
      <c r="Q721" s="149">
        <f>IFERROR(SUMPRODUCT((Price_Catalogue_Indexation!$O$5:$AS$5=Fichier_de_calcul!Q$4)*(Price_Catalogue_Indexation!$O$6:$AS$6=Fichier_de_calcul!$L721)*(Price_Catalogue_Indexation!$O$7:$AS$7=Fichier_de_calcul!$M721)*(Price_Catalogue_Indexation!$A$14:$A$219=Fichier_de_calcul!$O721)*(Price_Catalogue_Indexation!$C$14:$C$219=Fichier_de_calcul!$N721)*(Price_Catalogue_Indexation!$O$14:$AS$219)),0)</f>
        <v>43567.79597</v>
      </c>
      <c r="R721" s="149">
        <f>IFERROR(SUMPRODUCT((Price_Catalogue_Indexation!$O$5:$AS$5=Fichier_de_calcul!R$4)*(Price_Catalogue_Indexation!$O$6:$AS$6=Fichier_de_calcul!$L721)*(Price_Catalogue_Indexation!$O$7:$AS$7=Fichier_de_calcul!$M721)*(Price_Catalogue_Indexation!$A$14:$A$219=Fichier_de_calcul!$O721)*(Price_Catalogue_Indexation!$C$14:$C$219=Fichier_de_calcul!$N721)*(Price_Catalogue_Indexation!$O$14:$AS$219)),0)</f>
        <v>432736.9163</v>
      </c>
      <c r="S721" s="149">
        <f>IFERROR(SUMPRODUCT((Price_Catalogue_Indexation!$O$5:$AS$5=Fichier_de_calcul!S$4)*(Price_Catalogue_Indexation!$O$6:$AS$6=Fichier_de_calcul!$L721)*(Price_Catalogue_Indexation!$O$7:$AS$7=Fichier_de_calcul!$M721)*(Price_Catalogue_Indexation!$A$14:$A$219=Fichier_de_calcul!$O721)*(Price_Catalogue_Indexation!$C$14:$C$219=Fichier_de_calcul!$N721)*(Price_Catalogue_Indexation!$O$14:$AS$219)),0)</f>
        <v>231043.7356</v>
      </c>
      <c r="T721" s="199"/>
      <c r="U721" s="149">
        <f>IF(E721="YES",'Autres_hypothèses'!$E$3,0)</f>
        <v>26225.58067</v>
      </c>
      <c r="V721" s="149">
        <f>IF(J721="YES",'Autres_hypothèses'!$E$4,0)</f>
        <v>75000</v>
      </c>
      <c r="W721" s="149"/>
      <c r="X721" s="151">
        <f>S721*Facture_pour_Orange!$K$142+Fichier_de_calcul!Q721*Facture_pour_Orange!$K$144+Fichier_de_calcul!U721*Facture_pour_Orange!$K$172</f>
        <v>-16269.11268</v>
      </c>
      <c r="Y721" s="199"/>
      <c r="Z721" s="151">
        <f t="shared" si="2"/>
        <v>792304.9158</v>
      </c>
      <c r="AA721" s="149">
        <f t="shared" si="3"/>
        <v>142614.8848</v>
      </c>
      <c r="AB721" s="149">
        <f t="shared" si="4"/>
        <v>934919.8006</v>
      </c>
      <c r="AC721" s="199"/>
      <c r="AD721" s="190"/>
      <c r="AE721" s="199"/>
      <c r="AF721" s="198">
        <v>44804.0</v>
      </c>
      <c r="AG721" s="198">
        <v>44774.0</v>
      </c>
      <c r="AH721" s="162">
        <f t="shared" si="32"/>
        <v>1</v>
      </c>
      <c r="AI721" s="198">
        <v>44804.0</v>
      </c>
      <c r="AJ721" s="198">
        <v>44791.0</v>
      </c>
      <c r="AK721" s="169">
        <f t="shared" si="49"/>
        <v>0.4333333333</v>
      </c>
      <c r="AL721" s="155">
        <v>44816.0</v>
      </c>
      <c r="AM721" s="162">
        <f t="shared" si="50"/>
        <v>0.6</v>
      </c>
      <c r="AN721" s="155">
        <v>44834.0</v>
      </c>
      <c r="AO721" s="206"/>
      <c r="AP721" s="206"/>
      <c r="AQ721" s="206"/>
      <c r="AR721" s="206"/>
      <c r="AS721" s="206"/>
      <c r="AT721" s="206"/>
      <c r="AU721" s="206"/>
      <c r="AV721" s="206"/>
      <c r="AW721" s="206"/>
      <c r="AX721" s="206"/>
      <c r="AY721" s="206"/>
      <c r="AZ721" s="126"/>
      <c r="BA721" s="126"/>
      <c r="BB721" s="126"/>
      <c r="BC721" s="126"/>
      <c r="BD721" s="126"/>
      <c r="BE721" s="126"/>
      <c r="BF721" s="126"/>
      <c r="BG721" s="126"/>
      <c r="BH721" s="126"/>
      <c r="BI721" s="126"/>
      <c r="BJ721" s="126"/>
      <c r="BK721" s="126"/>
    </row>
    <row r="722" ht="10.5" customHeight="1">
      <c r="A722" s="144">
        <v>718.0</v>
      </c>
      <c r="B722" s="210" t="s">
        <v>2223</v>
      </c>
      <c r="C722" s="210" t="s">
        <v>2224</v>
      </c>
      <c r="D722" s="201" t="s">
        <v>2225</v>
      </c>
      <c r="E722" s="146" t="s">
        <v>0</v>
      </c>
      <c r="F722" s="149"/>
      <c r="G722" s="161" t="s">
        <v>2021</v>
      </c>
      <c r="H722" s="149" t="s">
        <v>0</v>
      </c>
      <c r="I722" s="149" t="s">
        <v>138</v>
      </c>
      <c r="J722" s="149" t="s">
        <v>0</v>
      </c>
      <c r="K722" s="149" t="s">
        <v>111</v>
      </c>
      <c r="L722" s="149" t="s">
        <v>38</v>
      </c>
      <c r="M722" s="149" t="s">
        <v>42</v>
      </c>
      <c r="N722" s="149">
        <v>2500.0</v>
      </c>
      <c r="O722" s="149" t="s">
        <v>27</v>
      </c>
      <c r="P722" s="199"/>
      <c r="Q722" s="149"/>
      <c r="R722" s="149"/>
      <c r="S722" s="149"/>
      <c r="T722" s="199"/>
      <c r="U722" s="149">
        <f>IF(E722="YES",'Autres_hypothèses'!$E$3,0)</f>
        <v>26225.58067</v>
      </c>
      <c r="V722" s="149">
        <f>IF(J722="YES",'Autres_hypothèses'!$E$4,0)</f>
        <v>75000</v>
      </c>
      <c r="W722" s="149"/>
      <c r="X722" s="151">
        <f>S722*Facture_pour_Orange!$K$142+Fichier_de_calcul!Q722*Facture_pour_Orange!$K$144+Fichier_de_calcul!U722*Facture_pour_Orange!$K$172</f>
        <v>-5245.116134</v>
      </c>
      <c r="Y722" s="199"/>
      <c r="Z722" s="151">
        <f t="shared" si="2"/>
        <v>95980.46454</v>
      </c>
      <c r="AA722" s="149">
        <f t="shared" si="3"/>
        <v>17276.48362</v>
      </c>
      <c r="AB722" s="149">
        <f t="shared" si="4"/>
        <v>113256.9482</v>
      </c>
      <c r="AC722" s="199"/>
      <c r="AD722" s="190"/>
      <c r="AE722" s="199"/>
      <c r="AF722" s="198">
        <v>44804.0</v>
      </c>
      <c r="AG722" s="198">
        <v>44774.0</v>
      </c>
      <c r="AH722" s="162">
        <f t="shared" si="32"/>
        <v>1</v>
      </c>
      <c r="AI722" s="198"/>
      <c r="AJ722" s="198"/>
      <c r="AK722" s="169">
        <f t="shared" si="49"/>
        <v>0</v>
      </c>
      <c r="AL722" s="155"/>
      <c r="AM722" s="162">
        <f t="shared" si="50"/>
        <v>0</v>
      </c>
      <c r="AN722" s="155"/>
      <c r="AO722" s="206"/>
      <c r="AP722" s="206"/>
      <c r="AQ722" s="206"/>
      <c r="AR722" s="206"/>
      <c r="AS722" s="206"/>
      <c r="AT722" s="206"/>
      <c r="AU722" s="206"/>
      <c r="AV722" s="206"/>
      <c r="AW722" s="206"/>
      <c r="AX722" s="206"/>
      <c r="AY722" s="206"/>
      <c r="AZ722" s="126"/>
      <c r="BA722" s="126"/>
      <c r="BB722" s="126"/>
      <c r="BC722" s="126"/>
      <c r="BD722" s="126"/>
      <c r="BE722" s="126"/>
      <c r="BF722" s="126"/>
      <c r="BG722" s="126"/>
      <c r="BH722" s="126"/>
      <c r="BI722" s="126"/>
      <c r="BJ722" s="126"/>
      <c r="BK722" s="126"/>
    </row>
    <row r="723" ht="10.5" customHeight="1">
      <c r="A723" s="144">
        <v>719.0</v>
      </c>
      <c r="B723" s="210" t="s">
        <v>2226</v>
      </c>
      <c r="C723" s="210" t="s">
        <v>2227</v>
      </c>
      <c r="D723" s="201" t="s">
        <v>2228</v>
      </c>
      <c r="E723" s="146" t="s">
        <v>0</v>
      </c>
      <c r="F723" s="149"/>
      <c r="G723" s="161" t="s">
        <v>2021</v>
      </c>
      <c r="H723" s="149" t="s">
        <v>0</v>
      </c>
      <c r="I723" s="149" t="s">
        <v>138</v>
      </c>
      <c r="J723" s="149" t="s">
        <v>0</v>
      </c>
      <c r="K723" s="149" t="s">
        <v>111</v>
      </c>
      <c r="L723" s="149" t="s">
        <v>38</v>
      </c>
      <c r="M723" s="149" t="s">
        <v>42</v>
      </c>
      <c r="N723" s="149">
        <v>2500.0</v>
      </c>
      <c r="O723" s="149" t="s">
        <v>27</v>
      </c>
      <c r="P723" s="199"/>
      <c r="Q723" s="149"/>
      <c r="R723" s="149"/>
      <c r="S723" s="149"/>
      <c r="T723" s="199"/>
      <c r="U723" s="149">
        <f>IF(E723="YES",'Autres_hypothèses'!$E$3,0)</f>
        <v>26225.58067</v>
      </c>
      <c r="V723" s="149">
        <f>IF(J723="YES",'Autres_hypothèses'!$E$4,0)</f>
        <v>75000</v>
      </c>
      <c r="W723" s="149"/>
      <c r="X723" s="151">
        <f>S723*Facture_pour_Orange!$K$142+Fichier_de_calcul!Q723*Facture_pour_Orange!$K$144+Fichier_de_calcul!U723*Facture_pour_Orange!$K$172</f>
        <v>-5245.116134</v>
      </c>
      <c r="Y723" s="199"/>
      <c r="Z723" s="151">
        <f t="shared" si="2"/>
        <v>95980.46454</v>
      </c>
      <c r="AA723" s="149">
        <f t="shared" si="3"/>
        <v>17276.48362</v>
      </c>
      <c r="AB723" s="149">
        <f t="shared" si="4"/>
        <v>113256.9482</v>
      </c>
      <c r="AC723" s="199"/>
      <c r="AD723" s="190"/>
      <c r="AE723" s="199"/>
      <c r="AF723" s="198">
        <v>44804.0</v>
      </c>
      <c r="AG723" s="198">
        <v>44774.0</v>
      </c>
      <c r="AH723" s="162">
        <f t="shared" si="32"/>
        <v>1</v>
      </c>
      <c r="AI723" s="198"/>
      <c r="AJ723" s="198"/>
      <c r="AK723" s="169">
        <f t="shared" si="49"/>
        <v>0</v>
      </c>
      <c r="AL723" s="155"/>
      <c r="AM723" s="162">
        <f t="shared" si="50"/>
        <v>0</v>
      </c>
      <c r="AN723" s="155"/>
      <c r="AO723" s="206"/>
      <c r="AP723" s="206"/>
      <c r="AQ723" s="206"/>
      <c r="AR723" s="206"/>
      <c r="AS723" s="206"/>
      <c r="AT723" s="206"/>
      <c r="AU723" s="206"/>
      <c r="AV723" s="206"/>
      <c r="AW723" s="206"/>
      <c r="AX723" s="206"/>
      <c r="AY723" s="206"/>
      <c r="AZ723" s="126"/>
      <c r="BA723" s="126"/>
      <c r="BB723" s="126"/>
      <c r="BC723" s="126"/>
      <c r="BD723" s="126"/>
      <c r="BE723" s="126"/>
      <c r="BF723" s="126"/>
      <c r="BG723" s="126"/>
      <c r="BH723" s="126"/>
      <c r="BI723" s="126"/>
      <c r="BJ723" s="126"/>
      <c r="BK723" s="126"/>
    </row>
    <row r="724" ht="10.5" customHeight="1">
      <c r="A724" s="144">
        <v>720.0</v>
      </c>
      <c r="B724" s="210" t="s">
        <v>2229</v>
      </c>
      <c r="C724" s="210" t="s">
        <v>2230</v>
      </c>
      <c r="D724" s="201" t="s">
        <v>2231</v>
      </c>
      <c r="E724" s="146" t="s">
        <v>0</v>
      </c>
      <c r="F724" s="149"/>
      <c r="G724" s="161" t="s">
        <v>2021</v>
      </c>
      <c r="H724" s="149" t="s">
        <v>0</v>
      </c>
      <c r="I724" s="149" t="s">
        <v>138</v>
      </c>
      <c r="J724" s="149" t="s">
        <v>0</v>
      </c>
      <c r="K724" s="149" t="s">
        <v>111</v>
      </c>
      <c r="L724" s="149" t="s">
        <v>38</v>
      </c>
      <c r="M724" s="149" t="s">
        <v>42</v>
      </c>
      <c r="N724" s="149">
        <v>2500.0</v>
      </c>
      <c r="O724" s="149" t="s">
        <v>27</v>
      </c>
      <c r="P724" s="199"/>
      <c r="Q724" s="149"/>
      <c r="R724" s="149"/>
      <c r="S724" s="149">
        <f>IFERROR(SUMPRODUCT((Price_Catalogue_Indexation!$O$5:$AS$5=Fichier_de_calcul!S$4)*(Price_Catalogue_Indexation!$O$6:$AS$6=Fichier_de_calcul!$L724)*(Price_Catalogue_Indexation!$O$7:$AS$7=Fichier_de_calcul!$M724)*(Price_Catalogue_Indexation!$A$14:$A$219=Fichier_de_calcul!$O724)*(Price_Catalogue_Indexation!$C$14:$C$219=Fichier_de_calcul!$N724)*(Price_Catalogue_Indexation!$O$14:$AS$219)),0)</f>
        <v>173836.6191</v>
      </c>
      <c r="T724" s="199"/>
      <c r="U724" s="149">
        <f>IF(E724="YES",'Autres_hypothèses'!$E$3,0)</f>
        <v>26225.58067</v>
      </c>
      <c r="V724" s="149">
        <f>IF(J724="YES",'Autres_hypothèses'!$E$4,0)</f>
        <v>75000</v>
      </c>
      <c r="W724" s="149"/>
      <c r="X724" s="151">
        <f>S724*Facture_pour_Orange!$K$142+Fichier_de_calcul!Q724*Facture_pour_Orange!$K$144+Fichier_de_calcul!U724*Facture_pour_Orange!$K$172</f>
        <v>-6983.482325</v>
      </c>
      <c r="Y724" s="199"/>
      <c r="Z724" s="151">
        <f t="shared" si="2"/>
        <v>268078.7174</v>
      </c>
      <c r="AA724" s="149">
        <f t="shared" si="3"/>
        <v>48254.16914</v>
      </c>
      <c r="AB724" s="149">
        <f t="shared" si="4"/>
        <v>316332.8866</v>
      </c>
      <c r="AC724" s="199"/>
      <c r="AD724" s="190"/>
      <c r="AE724" s="199"/>
      <c r="AF724" s="198">
        <v>44804.0</v>
      </c>
      <c r="AG724" s="198">
        <v>44774.0</v>
      </c>
      <c r="AH724" s="162">
        <f t="shared" si="32"/>
        <v>1</v>
      </c>
      <c r="AI724" s="195">
        <v>44834.0</v>
      </c>
      <c r="AJ724" s="198">
        <v>44817.0</v>
      </c>
      <c r="AK724" s="169">
        <f t="shared" si="49"/>
        <v>0.5666666667</v>
      </c>
      <c r="AL724" s="155"/>
      <c r="AM724" s="162">
        <f t="shared" si="50"/>
        <v>0</v>
      </c>
      <c r="AN724" s="155"/>
      <c r="AO724" s="206"/>
      <c r="AP724" s="206"/>
      <c r="AQ724" s="206"/>
      <c r="AR724" s="206"/>
      <c r="AS724" s="206"/>
      <c r="AT724" s="206"/>
      <c r="AU724" s="206"/>
      <c r="AV724" s="206"/>
      <c r="AW724" s="206"/>
      <c r="AX724" s="206"/>
      <c r="AY724" s="206"/>
      <c r="AZ724" s="126"/>
      <c r="BA724" s="126"/>
      <c r="BB724" s="126"/>
      <c r="BC724" s="126"/>
      <c r="BD724" s="126"/>
      <c r="BE724" s="126"/>
      <c r="BF724" s="126"/>
      <c r="BG724" s="126"/>
      <c r="BH724" s="126"/>
      <c r="BI724" s="126"/>
      <c r="BJ724" s="126"/>
      <c r="BK724" s="126"/>
    </row>
    <row r="725" ht="10.5" customHeight="1">
      <c r="A725" s="144">
        <v>721.0</v>
      </c>
      <c r="B725" s="210" t="s">
        <v>2232</v>
      </c>
      <c r="C725" s="210" t="s">
        <v>2233</v>
      </c>
      <c r="D725" s="201" t="s">
        <v>2234</v>
      </c>
      <c r="E725" s="146" t="s">
        <v>0</v>
      </c>
      <c r="F725" s="149"/>
      <c r="G725" s="161" t="s">
        <v>2021</v>
      </c>
      <c r="H725" s="149" t="s">
        <v>0</v>
      </c>
      <c r="I725" s="149" t="s">
        <v>138</v>
      </c>
      <c r="J725" s="149" t="s">
        <v>0</v>
      </c>
      <c r="K725" s="149" t="s">
        <v>111</v>
      </c>
      <c r="L725" s="149" t="s">
        <v>38</v>
      </c>
      <c r="M725" s="149" t="s">
        <v>42</v>
      </c>
      <c r="N725" s="149">
        <v>2500.0</v>
      </c>
      <c r="O725" s="149" t="s">
        <v>27</v>
      </c>
      <c r="P725" s="199"/>
      <c r="Q725" s="149"/>
      <c r="R725" s="149"/>
      <c r="S725" s="149"/>
      <c r="T725" s="199"/>
      <c r="U725" s="149">
        <f>IF(E725="YES",'Autres_hypothèses'!$E$3,0)</f>
        <v>26225.58067</v>
      </c>
      <c r="V725" s="149">
        <f>IF(J725="YES",'Autres_hypothèses'!$E$4,0)</f>
        <v>75000</v>
      </c>
      <c r="W725" s="149"/>
      <c r="X725" s="151">
        <f>S725*Facture_pour_Orange!$K$142+Fichier_de_calcul!Q725*Facture_pour_Orange!$K$144+Fichier_de_calcul!U725*Facture_pour_Orange!$K$172</f>
        <v>-5245.116134</v>
      </c>
      <c r="Y725" s="199"/>
      <c r="Z725" s="151">
        <f t="shared" si="2"/>
        <v>95980.46454</v>
      </c>
      <c r="AA725" s="149">
        <f t="shared" si="3"/>
        <v>17276.48362</v>
      </c>
      <c r="AB725" s="149">
        <f t="shared" si="4"/>
        <v>113256.9482</v>
      </c>
      <c r="AC725" s="199"/>
      <c r="AD725" s="190"/>
      <c r="AE725" s="199"/>
      <c r="AF725" s="198">
        <v>44804.0</v>
      </c>
      <c r="AG725" s="198">
        <v>44774.0</v>
      </c>
      <c r="AH725" s="162">
        <f t="shared" si="32"/>
        <v>1</v>
      </c>
      <c r="AI725" s="198"/>
      <c r="AJ725" s="198"/>
      <c r="AK725" s="169">
        <f t="shared" si="49"/>
        <v>0</v>
      </c>
      <c r="AL725" s="155"/>
      <c r="AM725" s="162">
        <f t="shared" si="50"/>
        <v>0</v>
      </c>
      <c r="AN725" s="155"/>
      <c r="AO725" s="206"/>
      <c r="AP725" s="206"/>
      <c r="AQ725" s="206"/>
      <c r="AR725" s="206"/>
      <c r="AS725" s="206"/>
      <c r="AT725" s="206"/>
      <c r="AU725" s="206"/>
      <c r="AV725" s="206"/>
      <c r="AW725" s="206"/>
      <c r="AX725" s="206"/>
      <c r="AY725" s="206"/>
      <c r="AZ725" s="126"/>
      <c r="BA725" s="126"/>
      <c r="BB725" s="126"/>
      <c r="BC725" s="126"/>
      <c r="BD725" s="126"/>
      <c r="BE725" s="126"/>
      <c r="BF725" s="126"/>
      <c r="BG725" s="126"/>
      <c r="BH725" s="126"/>
      <c r="BI725" s="126"/>
      <c r="BJ725" s="126"/>
      <c r="BK725" s="126"/>
    </row>
    <row r="726" ht="10.5" customHeight="1">
      <c r="A726" s="144">
        <v>722.0</v>
      </c>
      <c r="B726" s="210" t="s">
        <v>2235</v>
      </c>
      <c r="C726" s="210" t="s">
        <v>2236</v>
      </c>
      <c r="D726" s="201" t="s">
        <v>2237</v>
      </c>
      <c r="E726" s="146" t="s">
        <v>0</v>
      </c>
      <c r="F726" s="149"/>
      <c r="G726" s="161" t="s">
        <v>2021</v>
      </c>
      <c r="H726" s="149" t="s">
        <v>0</v>
      </c>
      <c r="I726" s="149" t="s">
        <v>138</v>
      </c>
      <c r="J726" s="149" t="s">
        <v>0</v>
      </c>
      <c r="K726" s="149" t="s">
        <v>111</v>
      </c>
      <c r="L726" s="149" t="s">
        <v>38</v>
      </c>
      <c r="M726" s="149" t="s">
        <v>42</v>
      </c>
      <c r="N726" s="149">
        <v>6000.0</v>
      </c>
      <c r="O726" s="149" t="s">
        <v>27</v>
      </c>
      <c r="P726" s="199"/>
      <c r="Q726" s="149"/>
      <c r="R726" s="149"/>
      <c r="S726" s="149"/>
      <c r="T726" s="199"/>
      <c r="U726" s="149">
        <f>IF(E726="YES",'Autres_hypothèses'!$E$3,0)</f>
        <v>26225.58067</v>
      </c>
      <c r="V726" s="149">
        <f>IF(J726="YES",'Autres_hypothèses'!$E$4,0)</f>
        <v>75000</v>
      </c>
      <c r="W726" s="149"/>
      <c r="X726" s="151">
        <f>S726*Facture_pour_Orange!$K$142+Fichier_de_calcul!Q726*Facture_pour_Orange!$K$144+Fichier_de_calcul!U726*Facture_pour_Orange!$K$172</f>
        <v>-5245.116134</v>
      </c>
      <c r="Y726" s="199"/>
      <c r="Z726" s="151">
        <f t="shared" si="2"/>
        <v>95980.46454</v>
      </c>
      <c r="AA726" s="149">
        <f t="shared" si="3"/>
        <v>17276.48362</v>
      </c>
      <c r="AB726" s="149">
        <f t="shared" si="4"/>
        <v>113256.9482</v>
      </c>
      <c r="AC726" s="199"/>
      <c r="AD726" s="190"/>
      <c r="AE726" s="199"/>
      <c r="AF726" s="198">
        <v>44804.0</v>
      </c>
      <c r="AG726" s="198">
        <v>44774.0</v>
      </c>
      <c r="AH726" s="162">
        <f t="shared" si="32"/>
        <v>1</v>
      </c>
      <c r="AI726" s="198"/>
      <c r="AJ726" s="198"/>
      <c r="AK726" s="169">
        <f t="shared" si="49"/>
        <v>0</v>
      </c>
      <c r="AL726" s="155"/>
      <c r="AM726" s="162">
        <f t="shared" si="50"/>
        <v>0</v>
      </c>
      <c r="AN726" s="155"/>
      <c r="AO726" s="206"/>
      <c r="AP726" s="206"/>
      <c r="AQ726" s="206"/>
      <c r="AR726" s="206"/>
      <c r="AS726" s="206"/>
      <c r="AT726" s="206"/>
      <c r="AU726" s="206"/>
      <c r="AV726" s="206"/>
      <c r="AW726" s="206"/>
      <c r="AX726" s="206"/>
      <c r="AY726" s="206"/>
      <c r="AZ726" s="126"/>
      <c r="BA726" s="126"/>
      <c r="BB726" s="126"/>
      <c r="BC726" s="126"/>
      <c r="BD726" s="126"/>
      <c r="BE726" s="126"/>
      <c r="BF726" s="126"/>
      <c r="BG726" s="126"/>
      <c r="BH726" s="126"/>
      <c r="BI726" s="126"/>
      <c r="BJ726" s="126"/>
      <c r="BK726" s="126"/>
    </row>
    <row r="727" ht="10.5" customHeight="1">
      <c r="A727" s="144">
        <v>723.0</v>
      </c>
      <c r="B727" s="210" t="s">
        <v>2238</v>
      </c>
      <c r="C727" s="210" t="s">
        <v>2239</v>
      </c>
      <c r="D727" s="201" t="s">
        <v>2240</v>
      </c>
      <c r="E727" s="146" t="s">
        <v>0</v>
      </c>
      <c r="F727" s="149"/>
      <c r="G727" s="161" t="s">
        <v>2021</v>
      </c>
      <c r="H727" s="149" t="s">
        <v>0</v>
      </c>
      <c r="I727" s="149" t="s">
        <v>138</v>
      </c>
      <c r="J727" s="149" t="s">
        <v>0</v>
      </c>
      <c r="K727" s="149" t="s">
        <v>111</v>
      </c>
      <c r="L727" s="149" t="s">
        <v>38</v>
      </c>
      <c r="M727" s="149" t="s">
        <v>42</v>
      </c>
      <c r="N727" s="149">
        <v>6000.0</v>
      </c>
      <c r="O727" s="149" t="s">
        <v>27</v>
      </c>
      <c r="P727" s="199"/>
      <c r="Q727" s="149"/>
      <c r="R727" s="149"/>
      <c r="S727" s="149"/>
      <c r="T727" s="199"/>
      <c r="U727" s="149">
        <f>IF(E727="YES",'Autres_hypothèses'!$E$3,0)</f>
        <v>26225.58067</v>
      </c>
      <c r="V727" s="149">
        <f>IF(J727="YES",'Autres_hypothèses'!$E$4,0)</f>
        <v>75000</v>
      </c>
      <c r="W727" s="149"/>
      <c r="X727" s="151">
        <f>S727*Facture_pour_Orange!$K$142+Fichier_de_calcul!Q727*Facture_pour_Orange!$K$144+Fichier_de_calcul!U727*Facture_pour_Orange!$K$172</f>
        <v>-5245.116134</v>
      </c>
      <c r="Y727" s="199"/>
      <c r="Z727" s="151">
        <f t="shared" si="2"/>
        <v>95980.46454</v>
      </c>
      <c r="AA727" s="149">
        <f t="shared" si="3"/>
        <v>17276.48362</v>
      </c>
      <c r="AB727" s="149">
        <f t="shared" si="4"/>
        <v>113256.9482</v>
      </c>
      <c r="AC727" s="199"/>
      <c r="AD727" s="190"/>
      <c r="AE727" s="199"/>
      <c r="AF727" s="198">
        <v>44804.0</v>
      </c>
      <c r="AG727" s="198">
        <v>44774.0</v>
      </c>
      <c r="AH727" s="162">
        <f t="shared" si="32"/>
        <v>1</v>
      </c>
      <c r="AI727" s="198"/>
      <c r="AJ727" s="198"/>
      <c r="AK727" s="169">
        <f t="shared" si="49"/>
        <v>0</v>
      </c>
      <c r="AL727" s="155"/>
      <c r="AM727" s="162">
        <f t="shared" si="50"/>
        <v>0</v>
      </c>
      <c r="AN727" s="155"/>
      <c r="AO727" s="206"/>
      <c r="AP727" s="206"/>
      <c r="AQ727" s="206"/>
      <c r="AR727" s="206"/>
      <c r="AS727" s="206"/>
      <c r="AT727" s="206"/>
      <c r="AU727" s="206"/>
      <c r="AV727" s="206"/>
      <c r="AW727" s="206"/>
      <c r="AX727" s="206"/>
      <c r="AY727" s="206"/>
      <c r="AZ727" s="126"/>
      <c r="BA727" s="126"/>
      <c r="BB727" s="126"/>
      <c r="BC727" s="126"/>
      <c r="BD727" s="126"/>
      <c r="BE727" s="126"/>
      <c r="BF727" s="126"/>
      <c r="BG727" s="126"/>
      <c r="BH727" s="126"/>
      <c r="BI727" s="126"/>
      <c r="BJ727" s="126"/>
      <c r="BK727" s="126"/>
    </row>
    <row r="728" ht="10.5" customHeight="1">
      <c r="A728" s="144">
        <v>724.0</v>
      </c>
      <c r="B728" s="210" t="s">
        <v>2241</v>
      </c>
      <c r="C728" s="210" t="s">
        <v>2242</v>
      </c>
      <c r="D728" s="201" t="s">
        <v>2243</v>
      </c>
      <c r="E728" s="146" t="s">
        <v>0</v>
      </c>
      <c r="F728" s="149"/>
      <c r="G728" s="161" t="s">
        <v>2021</v>
      </c>
      <c r="H728" s="149" t="s">
        <v>0</v>
      </c>
      <c r="I728" s="149" t="s">
        <v>138</v>
      </c>
      <c r="J728" s="149" t="s">
        <v>0</v>
      </c>
      <c r="K728" s="149" t="s">
        <v>111</v>
      </c>
      <c r="L728" s="149" t="s">
        <v>38</v>
      </c>
      <c r="M728" s="149" t="s">
        <v>42</v>
      </c>
      <c r="N728" s="149">
        <v>6000.0</v>
      </c>
      <c r="O728" s="149" t="s">
        <v>27</v>
      </c>
      <c r="P728" s="199"/>
      <c r="Q728" s="149">
        <f>IFERROR(SUMPRODUCT((Price_Catalogue_Indexation!$O$5:$AS$5=Fichier_de_calcul!Q$4)*(Price_Catalogue_Indexation!$O$6:$AS$6=Fichier_de_calcul!$L728)*(Price_Catalogue_Indexation!$O$7:$AS$7=Fichier_de_calcul!$M728)*(Price_Catalogue_Indexation!$A$14:$A$219=Fichier_de_calcul!$O728)*(Price_Catalogue_Indexation!$C$14:$C$219=Fichier_de_calcul!$N728)*(Price_Catalogue_Indexation!$O$14:$AS$219)),0)</f>
        <v>43567.79597</v>
      </c>
      <c r="R728" s="149">
        <f>IFERROR(SUMPRODUCT((Price_Catalogue_Indexation!$O$5:$AS$5=Fichier_de_calcul!R$4)*(Price_Catalogue_Indexation!$O$6:$AS$6=Fichier_de_calcul!$L728)*(Price_Catalogue_Indexation!$O$7:$AS$7=Fichier_de_calcul!$M728)*(Price_Catalogue_Indexation!$A$14:$A$219=Fichier_de_calcul!$O728)*(Price_Catalogue_Indexation!$C$14:$C$219=Fichier_de_calcul!$N728)*(Price_Catalogue_Indexation!$O$14:$AS$219)),0)</f>
        <v>432736.9163</v>
      </c>
      <c r="S728" s="149">
        <f>IFERROR(SUMPRODUCT((Price_Catalogue_Indexation!$O$5:$AS$5=Fichier_de_calcul!S$4)*(Price_Catalogue_Indexation!$O$6:$AS$6=Fichier_de_calcul!$L728)*(Price_Catalogue_Indexation!$O$7:$AS$7=Fichier_de_calcul!$M728)*(Price_Catalogue_Indexation!$A$14:$A$219=Fichier_de_calcul!$O728)*(Price_Catalogue_Indexation!$C$14:$C$219=Fichier_de_calcul!$N728)*(Price_Catalogue_Indexation!$O$14:$AS$219)),0)</f>
        <v>231043.7356</v>
      </c>
      <c r="T728" s="199"/>
      <c r="U728" s="149">
        <f>IF(E728="YES",'Autres_hypothèses'!$E$3,0)</f>
        <v>26225.58067</v>
      </c>
      <c r="V728" s="149">
        <f>IF(J728="YES",'Autres_hypothèses'!$E$4,0)</f>
        <v>75000</v>
      </c>
      <c r="W728" s="149"/>
      <c r="X728" s="151">
        <f>S728*Facture_pour_Orange!$K$142+Fichier_de_calcul!Q728*Facture_pour_Orange!$K$144+Fichier_de_calcul!U728*Facture_pour_Orange!$K$172</f>
        <v>-16269.11268</v>
      </c>
      <c r="Y728" s="199"/>
      <c r="Z728" s="151">
        <f t="shared" si="2"/>
        <v>792304.9158</v>
      </c>
      <c r="AA728" s="149">
        <f t="shared" si="3"/>
        <v>142614.8848</v>
      </c>
      <c r="AB728" s="149">
        <f t="shared" si="4"/>
        <v>934919.8006</v>
      </c>
      <c r="AC728" s="199"/>
      <c r="AD728" s="190"/>
      <c r="AE728" s="199"/>
      <c r="AF728" s="198">
        <v>44804.0</v>
      </c>
      <c r="AG728" s="198">
        <v>44774.0</v>
      </c>
      <c r="AH728" s="162">
        <f t="shared" si="32"/>
        <v>1</v>
      </c>
      <c r="AI728" s="198">
        <v>44804.0</v>
      </c>
      <c r="AJ728" s="198">
        <v>44791.0</v>
      </c>
      <c r="AK728" s="169">
        <f t="shared" si="49"/>
        <v>0.4333333333</v>
      </c>
      <c r="AL728" s="155">
        <v>44816.0</v>
      </c>
      <c r="AM728" s="162">
        <f t="shared" si="50"/>
        <v>0.6</v>
      </c>
      <c r="AN728" s="155">
        <v>44834.0</v>
      </c>
      <c r="AO728" s="206"/>
      <c r="AP728" s="206"/>
      <c r="AQ728" s="206"/>
      <c r="AR728" s="206"/>
      <c r="AS728" s="206"/>
      <c r="AT728" s="206"/>
      <c r="AU728" s="206"/>
      <c r="AV728" s="206"/>
      <c r="AW728" s="206"/>
      <c r="AX728" s="206"/>
      <c r="AY728" s="206"/>
      <c r="AZ728" s="126"/>
      <c r="BA728" s="126"/>
      <c r="BB728" s="126"/>
      <c r="BC728" s="126"/>
      <c r="BD728" s="126"/>
      <c r="BE728" s="126"/>
      <c r="BF728" s="126"/>
      <c r="BG728" s="126"/>
      <c r="BH728" s="126"/>
      <c r="BI728" s="126"/>
      <c r="BJ728" s="126"/>
      <c r="BK728" s="126"/>
    </row>
    <row r="729" ht="10.5" customHeight="1">
      <c r="A729" s="144">
        <v>725.0</v>
      </c>
      <c r="B729" s="210" t="s">
        <v>2244</v>
      </c>
      <c r="C729" s="210" t="s">
        <v>2245</v>
      </c>
      <c r="D729" s="204" t="s">
        <v>2246</v>
      </c>
      <c r="E729" s="146" t="s">
        <v>0</v>
      </c>
      <c r="F729" s="149"/>
      <c r="G729" s="161" t="s">
        <v>2021</v>
      </c>
      <c r="H729" s="149" t="s">
        <v>0</v>
      </c>
      <c r="I729" s="149" t="s">
        <v>138</v>
      </c>
      <c r="J729" s="149" t="s">
        <v>0</v>
      </c>
      <c r="K729" s="149" t="s">
        <v>111</v>
      </c>
      <c r="L729" s="149" t="s">
        <v>38</v>
      </c>
      <c r="M729" s="149" t="s">
        <v>42</v>
      </c>
      <c r="N729" s="149">
        <v>6000.0</v>
      </c>
      <c r="O729" s="149" t="s">
        <v>27</v>
      </c>
      <c r="P729" s="199"/>
      <c r="Q729" s="149"/>
      <c r="R729" s="149"/>
      <c r="S729" s="149">
        <f>IFERROR(SUMPRODUCT((Price_Catalogue_Indexation!$O$5:$AS$5=Fichier_de_calcul!S$4)*(Price_Catalogue_Indexation!$O$6:$AS$6=Fichier_de_calcul!$L729)*(Price_Catalogue_Indexation!$O$7:$AS$7=Fichier_de_calcul!$M729)*(Price_Catalogue_Indexation!$A$14:$A$219=Fichier_de_calcul!$O729)*(Price_Catalogue_Indexation!$C$14:$C$219=Fichier_de_calcul!$N729)*(Price_Catalogue_Indexation!$O$14:$AS$219)),0)</f>
        <v>231043.7356</v>
      </c>
      <c r="T729" s="199"/>
      <c r="U729" s="149">
        <f>IF(E729="YES",'Autres_hypothèses'!$E$3,0)</f>
        <v>26225.58067</v>
      </c>
      <c r="V729" s="149">
        <f>IF(J729="YES",'Autres_hypothèses'!$E$4,0)</f>
        <v>75000</v>
      </c>
      <c r="W729" s="149"/>
      <c r="X729" s="151">
        <f>S729*Facture_pour_Orange!$K$142+Fichier_de_calcul!Q729*Facture_pour_Orange!$K$144+Fichier_de_calcul!U729*Facture_pour_Orange!$K$172</f>
        <v>-7555.55349</v>
      </c>
      <c r="Y729" s="199"/>
      <c r="Z729" s="151">
        <f t="shared" si="2"/>
        <v>324713.7627</v>
      </c>
      <c r="AA729" s="149">
        <f t="shared" si="3"/>
        <v>58448.47729</v>
      </c>
      <c r="AB729" s="149">
        <f t="shared" si="4"/>
        <v>383162.24</v>
      </c>
      <c r="AC729" s="199"/>
      <c r="AD729" s="190"/>
      <c r="AE729" s="199"/>
      <c r="AF729" s="198">
        <v>44804.0</v>
      </c>
      <c r="AG729" s="198">
        <v>44774.0</v>
      </c>
      <c r="AH729" s="162">
        <f t="shared" si="32"/>
        <v>1</v>
      </c>
      <c r="AI729" s="198">
        <v>44865.0</v>
      </c>
      <c r="AJ729" s="198">
        <v>44839.0</v>
      </c>
      <c r="AK729" s="169">
        <f t="shared" si="49"/>
        <v>0.8666666667</v>
      </c>
      <c r="AL729" s="155"/>
      <c r="AM729" s="162">
        <f t="shared" si="50"/>
        <v>0</v>
      </c>
      <c r="AN729" s="155"/>
      <c r="AO729" s="206"/>
      <c r="AP729" s="206"/>
      <c r="AQ729" s="206"/>
      <c r="AR729" s="206"/>
      <c r="AS729" s="206"/>
      <c r="AT729" s="206"/>
      <c r="AU729" s="206"/>
      <c r="AV729" s="206"/>
      <c r="AW729" s="206"/>
      <c r="AX729" s="206"/>
      <c r="AY729" s="206"/>
      <c r="AZ729" s="126"/>
      <c r="BA729" s="126"/>
      <c r="BB729" s="126"/>
      <c r="BC729" s="126"/>
      <c r="BD729" s="126"/>
      <c r="BE729" s="126"/>
      <c r="BF729" s="126"/>
      <c r="BG729" s="126"/>
      <c r="BH729" s="126"/>
      <c r="BI729" s="126"/>
      <c r="BJ729" s="126"/>
      <c r="BK729" s="126"/>
    </row>
    <row r="730" ht="10.5" customHeight="1">
      <c r="A730" s="144">
        <v>726.0</v>
      </c>
      <c r="B730" s="210" t="s">
        <v>2247</v>
      </c>
      <c r="C730" s="210" t="s">
        <v>2248</v>
      </c>
      <c r="D730" s="204" t="s">
        <v>2249</v>
      </c>
      <c r="E730" s="146" t="s">
        <v>0</v>
      </c>
      <c r="F730" s="149"/>
      <c r="G730" s="161" t="s">
        <v>2021</v>
      </c>
      <c r="H730" s="149" t="s">
        <v>0</v>
      </c>
      <c r="I730" s="149" t="s">
        <v>138</v>
      </c>
      <c r="J730" s="149" t="s">
        <v>0</v>
      </c>
      <c r="K730" s="149" t="s">
        <v>111</v>
      </c>
      <c r="L730" s="149" t="s">
        <v>38</v>
      </c>
      <c r="M730" s="149" t="s">
        <v>42</v>
      </c>
      <c r="N730" s="149">
        <v>6000.0</v>
      </c>
      <c r="O730" s="149" t="s">
        <v>27</v>
      </c>
      <c r="P730" s="199"/>
      <c r="Q730" s="149"/>
      <c r="R730" s="149"/>
      <c r="S730" s="149">
        <f>IFERROR(SUMPRODUCT((Price_Catalogue_Indexation!$O$5:$AS$5=Fichier_de_calcul!S$4)*(Price_Catalogue_Indexation!$O$6:$AS$6=Fichier_de_calcul!$L730)*(Price_Catalogue_Indexation!$O$7:$AS$7=Fichier_de_calcul!$M730)*(Price_Catalogue_Indexation!$A$14:$A$219=Fichier_de_calcul!$O730)*(Price_Catalogue_Indexation!$C$14:$C$219=Fichier_de_calcul!$N730)*(Price_Catalogue_Indexation!$O$14:$AS$219)),0)</f>
        <v>231043.7356</v>
      </c>
      <c r="T730" s="199"/>
      <c r="U730" s="149">
        <f>IF(E730="YES",'Autres_hypothèses'!$E$3,0)</f>
        <v>26225.58067</v>
      </c>
      <c r="V730" s="149">
        <f>IF(J730="YES",'Autres_hypothèses'!$E$4,0)</f>
        <v>75000</v>
      </c>
      <c r="W730" s="149"/>
      <c r="X730" s="151">
        <f>S730*Facture_pour_Orange!$K$142+Fichier_de_calcul!Q730*Facture_pour_Orange!$K$144+Fichier_de_calcul!U730*Facture_pour_Orange!$K$172</f>
        <v>-7555.55349</v>
      </c>
      <c r="Y730" s="199"/>
      <c r="Z730" s="151">
        <f t="shared" si="2"/>
        <v>324713.7627</v>
      </c>
      <c r="AA730" s="149">
        <f t="shared" si="3"/>
        <v>58448.47729</v>
      </c>
      <c r="AB730" s="149">
        <f t="shared" si="4"/>
        <v>383162.24</v>
      </c>
      <c r="AC730" s="199"/>
      <c r="AD730" s="190"/>
      <c r="AE730" s="199"/>
      <c r="AF730" s="198">
        <v>44804.0</v>
      </c>
      <c r="AG730" s="198">
        <v>44774.0</v>
      </c>
      <c r="AH730" s="162">
        <f t="shared" si="32"/>
        <v>1</v>
      </c>
      <c r="AI730" s="198">
        <v>44865.0</v>
      </c>
      <c r="AJ730" s="198">
        <v>44847.0</v>
      </c>
      <c r="AK730" s="169">
        <f t="shared" si="49"/>
        <v>0.6</v>
      </c>
      <c r="AL730" s="155"/>
      <c r="AM730" s="162">
        <f t="shared" si="50"/>
        <v>0</v>
      </c>
      <c r="AN730" s="155"/>
      <c r="AO730" s="206"/>
      <c r="AP730" s="206"/>
      <c r="AQ730" s="206"/>
      <c r="AR730" s="206"/>
      <c r="AS730" s="206"/>
      <c r="AT730" s="206"/>
      <c r="AU730" s="206"/>
      <c r="AV730" s="206"/>
      <c r="AW730" s="206"/>
      <c r="AX730" s="206"/>
      <c r="AY730" s="206"/>
      <c r="AZ730" s="126"/>
      <c r="BA730" s="126"/>
      <c r="BB730" s="126"/>
      <c r="BC730" s="126"/>
      <c r="BD730" s="126"/>
      <c r="BE730" s="126"/>
      <c r="BF730" s="126"/>
      <c r="BG730" s="126"/>
      <c r="BH730" s="126"/>
      <c r="BI730" s="126"/>
      <c r="BJ730" s="126"/>
      <c r="BK730" s="126"/>
    </row>
    <row r="731" ht="10.5" customHeight="1">
      <c r="A731" s="144">
        <v>727.0</v>
      </c>
      <c r="B731" s="210" t="s">
        <v>2250</v>
      </c>
      <c r="C731" s="210" t="s">
        <v>2251</v>
      </c>
      <c r="D731" s="201" t="s">
        <v>2252</v>
      </c>
      <c r="E731" s="146" t="s">
        <v>0</v>
      </c>
      <c r="F731" s="149"/>
      <c r="G731" s="161" t="s">
        <v>2021</v>
      </c>
      <c r="H731" s="149" t="s">
        <v>0</v>
      </c>
      <c r="I731" s="149" t="s">
        <v>138</v>
      </c>
      <c r="J731" s="149" t="s">
        <v>0</v>
      </c>
      <c r="K731" s="149" t="s">
        <v>111</v>
      </c>
      <c r="L731" s="149" t="s">
        <v>38</v>
      </c>
      <c r="M731" s="149" t="s">
        <v>42</v>
      </c>
      <c r="N731" s="149">
        <v>2500.0</v>
      </c>
      <c r="O731" s="149" t="s">
        <v>27</v>
      </c>
      <c r="P731" s="199"/>
      <c r="Q731" s="149"/>
      <c r="R731" s="149"/>
      <c r="S731" s="149"/>
      <c r="T731" s="199"/>
      <c r="U731" s="149">
        <f>IF(E731="YES",'Autres_hypothèses'!$E$3,0)</f>
        <v>26225.58067</v>
      </c>
      <c r="V731" s="149">
        <f>IF(J731="YES",'Autres_hypothèses'!$E$4,0)</f>
        <v>75000</v>
      </c>
      <c r="W731" s="149"/>
      <c r="X731" s="151">
        <f>S731*Facture_pour_Orange!$K$142+Fichier_de_calcul!Q731*Facture_pour_Orange!$K$144+Fichier_de_calcul!U731*Facture_pour_Orange!$K$172</f>
        <v>-5245.116134</v>
      </c>
      <c r="Y731" s="199"/>
      <c r="Z731" s="151">
        <f t="shared" si="2"/>
        <v>95980.46454</v>
      </c>
      <c r="AA731" s="149">
        <f t="shared" si="3"/>
        <v>17276.48362</v>
      </c>
      <c r="AB731" s="149">
        <f t="shared" si="4"/>
        <v>113256.9482</v>
      </c>
      <c r="AC731" s="199"/>
      <c r="AD731" s="190"/>
      <c r="AE731" s="199"/>
      <c r="AF731" s="198">
        <v>44804.0</v>
      </c>
      <c r="AG731" s="198">
        <v>44774.0</v>
      </c>
      <c r="AH731" s="162">
        <f t="shared" si="32"/>
        <v>1</v>
      </c>
      <c r="AI731" s="198"/>
      <c r="AJ731" s="198"/>
      <c r="AK731" s="169">
        <f t="shared" si="49"/>
        <v>0</v>
      </c>
      <c r="AL731" s="155"/>
      <c r="AM731" s="162">
        <f t="shared" si="50"/>
        <v>0</v>
      </c>
      <c r="AN731" s="155"/>
      <c r="AO731" s="206"/>
      <c r="AP731" s="206"/>
      <c r="AQ731" s="206"/>
      <c r="AR731" s="206"/>
      <c r="AS731" s="206"/>
      <c r="AT731" s="206"/>
      <c r="AU731" s="206"/>
      <c r="AV731" s="206"/>
      <c r="AW731" s="206"/>
      <c r="AX731" s="206"/>
      <c r="AY731" s="206"/>
      <c r="AZ731" s="126"/>
      <c r="BA731" s="126"/>
      <c r="BB731" s="126"/>
      <c r="BC731" s="126"/>
      <c r="BD731" s="126"/>
      <c r="BE731" s="126"/>
      <c r="BF731" s="126"/>
      <c r="BG731" s="126"/>
      <c r="BH731" s="126"/>
      <c r="BI731" s="126"/>
      <c r="BJ731" s="126"/>
      <c r="BK731" s="126"/>
    </row>
    <row r="732" ht="10.5" customHeight="1">
      <c r="A732" s="144">
        <v>728.0</v>
      </c>
      <c r="B732" s="210" t="s">
        <v>2253</v>
      </c>
      <c r="C732" s="210" t="s">
        <v>2254</v>
      </c>
      <c r="D732" s="204" t="s">
        <v>2255</v>
      </c>
      <c r="E732" s="146" t="s">
        <v>0</v>
      </c>
      <c r="F732" s="149"/>
      <c r="G732" s="161" t="s">
        <v>2021</v>
      </c>
      <c r="H732" s="149" t="s">
        <v>0</v>
      </c>
      <c r="I732" s="149" t="s">
        <v>138</v>
      </c>
      <c r="J732" s="149" t="s">
        <v>0</v>
      </c>
      <c r="K732" s="149" t="s">
        <v>111</v>
      </c>
      <c r="L732" s="149" t="s">
        <v>38</v>
      </c>
      <c r="M732" s="149" t="s">
        <v>42</v>
      </c>
      <c r="N732" s="149">
        <v>6000.0</v>
      </c>
      <c r="O732" s="149" t="s">
        <v>27</v>
      </c>
      <c r="P732" s="199"/>
      <c r="Q732" s="149"/>
      <c r="R732" s="149"/>
      <c r="S732" s="149">
        <f>IFERROR(SUMPRODUCT((Price_Catalogue_Indexation!$O$5:$AS$5=Fichier_de_calcul!S$4)*(Price_Catalogue_Indexation!$O$6:$AS$6=Fichier_de_calcul!$L732)*(Price_Catalogue_Indexation!$O$7:$AS$7=Fichier_de_calcul!$M732)*(Price_Catalogue_Indexation!$A$14:$A$219=Fichier_de_calcul!$O732)*(Price_Catalogue_Indexation!$C$14:$C$219=Fichier_de_calcul!$N732)*(Price_Catalogue_Indexation!$O$14:$AS$219)),0)</f>
        <v>231043.7356</v>
      </c>
      <c r="T732" s="199"/>
      <c r="U732" s="149">
        <f>IF(E732="YES",'Autres_hypothèses'!$E$3,0)</f>
        <v>26225.58067</v>
      </c>
      <c r="V732" s="149">
        <f>IF(J732="YES",'Autres_hypothèses'!$E$4,0)</f>
        <v>75000</v>
      </c>
      <c r="W732" s="149"/>
      <c r="X732" s="151">
        <f>S732*Facture_pour_Orange!$K$142+Fichier_de_calcul!Q732*Facture_pour_Orange!$K$144+Fichier_de_calcul!U732*Facture_pour_Orange!$K$172</f>
        <v>-7555.55349</v>
      </c>
      <c r="Y732" s="199"/>
      <c r="Z732" s="151">
        <f t="shared" si="2"/>
        <v>324713.7627</v>
      </c>
      <c r="AA732" s="149">
        <f t="shared" si="3"/>
        <v>58448.47729</v>
      </c>
      <c r="AB732" s="149">
        <f t="shared" si="4"/>
        <v>383162.24</v>
      </c>
      <c r="AC732" s="199"/>
      <c r="AD732" s="190"/>
      <c r="AE732" s="199"/>
      <c r="AF732" s="198">
        <v>44804.0</v>
      </c>
      <c r="AG732" s="198">
        <v>44774.0</v>
      </c>
      <c r="AH732" s="162">
        <f t="shared" si="32"/>
        <v>1</v>
      </c>
      <c r="AI732" s="198">
        <v>44865.0</v>
      </c>
      <c r="AJ732" s="198">
        <v>44860.0</v>
      </c>
      <c r="AK732" s="169">
        <f t="shared" si="49"/>
        <v>0.1666666667</v>
      </c>
      <c r="AL732" s="155"/>
      <c r="AM732" s="162">
        <f t="shared" si="50"/>
        <v>0</v>
      </c>
      <c r="AN732" s="155"/>
      <c r="AO732" s="206"/>
      <c r="AP732" s="206"/>
      <c r="AQ732" s="206"/>
      <c r="AR732" s="206"/>
      <c r="AS732" s="206"/>
      <c r="AT732" s="206"/>
      <c r="AU732" s="206"/>
      <c r="AV732" s="206"/>
      <c r="AW732" s="206"/>
      <c r="AX732" s="206"/>
      <c r="AY732" s="206"/>
      <c r="AZ732" s="126"/>
      <c r="BA732" s="126"/>
      <c r="BB732" s="126"/>
      <c r="BC732" s="126"/>
      <c r="BD732" s="126"/>
      <c r="BE732" s="126"/>
      <c r="BF732" s="126"/>
      <c r="BG732" s="126"/>
      <c r="BH732" s="126"/>
      <c r="BI732" s="126"/>
      <c r="BJ732" s="126"/>
      <c r="BK732" s="126"/>
    </row>
    <row r="733" ht="10.5" customHeight="1">
      <c r="A733" s="144">
        <v>729.0</v>
      </c>
      <c r="B733" s="210" t="s">
        <v>2256</v>
      </c>
      <c r="C733" s="210" t="s">
        <v>2257</v>
      </c>
      <c r="D733" s="201" t="s">
        <v>2258</v>
      </c>
      <c r="E733" s="146" t="s">
        <v>0</v>
      </c>
      <c r="F733" s="149"/>
      <c r="G733" s="161" t="s">
        <v>2021</v>
      </c>
      <c r="H733" s="149" t="s">
        <v>0</v>
      </c>
      <c r="I733" s="149" t="s">
        <v>138</v>
      </c>
      <c r="J733" s="149" t="s">
        <v>0</v>
      </c>
      <c r="K733" s="149" t="s">
        <v>111</v>
      </c>
      <c r="L733" s="149" t="s">
        <v>38</v>
      </c>
      <c r="M733" s="149" t="s">
        <v>42</v>
      </c>
      <c r="N733" s="149">
        <v>2500.0</v>
      </c>
      <c r="O733" s="149" t="s">
        <v>27</v>
      </c>
      <c r="P733" s="199"/>
      <c r="Q733" s="149"/>
      <c r="R733" s="149"/>
      <c r="S733" s="149"/>
      <c r="T733" s="199"/>
      <c r="U733" s="149">
        <f>IF(E733="YES",'Autres_hypothèses'!$E$3,0)</f>
        <v>26225.58067</v>
      </c>
      <c r="V733" s="149">
        <f>IF(J733="YES",'Autres_hypothèses'!$E$4,0)</f>
        <v>75000</v>
      </c>
      <c r="W733" s="149"/>
      <c r="X733" s="151">
        <f>S733*Facture_pour_Orange!$K$142+Fichier_de_calcul!Q733*Facture_pour_Orange!$K$144+Fichier_de_calcul!U733*Facture_pour_Orange!$K$172</f>
        <v>-5245.116134</v>
      </c>
      <c r="Y733" s="199"/>
      <c r="Z733" s="151">
        <f t="shared" si="2"/>
        <v>95980.46454</v>
      </c>
      <c r="AA733" s="149">
        <f t="shared" si="3"/>
        <v>17276.48362</v>
      </c>
      <c r="AB733" s="149">
        <f t="shared" si="4"/>
        <v>113256.9482</v>
      </c>
      <c r="AC733" s="199"/>
      <c r="AD733" s="190"/>
      <c r="AE733" s="199"/>
      <c r="AF733" s="198">
        <v>44804.0</v>
      </c>
      <c r="AG733" s="198">
        <v>44774.0</v>
      </c>
      <c r="AH733" s="162">
        <f t="shared" si="32"/>
        <v>1</v>
      </c>
      <c r="AI733" s="198"/>
      <c r="AJ733" s="198"/>
      <c r="AK733" s="169">
        <f t="shared" si="49"/>
        <v>0</v>
      </c>
      <c r="AL733" s="155"/>
      <c r="AM733" s="162">
        <f t="shared" si="50"/>
        <v>0</v>
      </c>
      <c r="AN733" s="155"/>
      <c r="AO733" s="206"/>
      <c r="AP733" s="206"/>
      <c r="AQ733" s="206"/>
      <c r="AR733" s="206"/>
      <c r="AS733" s="206"/>
      <c r="AT733" s="206"/>
      <c r="AU733" s="206"/>
      <c r="AV733" s="206"/>
      <c r="AW733" s="206"/>
      <c r="AX733" s="206"/>
      <c r="AY733" s="206"/>
      <c r="AZ733" s="126"/>
      <c r="BA733" s="126"/>
      <c r="BB733" s="126"/>
      <c r="BC733" s="126"/>
      <c r="BD733" s="126"/>
      <c r="BE733" s="126"/>
      <c r="BF733" s="126"/>
      <c r="BG733" s="126"/>
      <c r="BH733" s="126"/>
      <c r="BI733" s="126"/>
      <c r="BJ733" s="126"/>
      <c r="BK733" s="126"/>
    </row>
    <row r="734" ht="10.5" customHeight="1">
      <c r="A734" s="144">
        <v>730.0</v>
      </c>
      <c r="B734" s="210" t="s">
        <v>2259</v>
      </c>
      <c r="C734" s="210" t="s">
        <v>2260</v>
      </c>
      <c r="D734" s="201" t="s">
        <v>2261</v>
      </c>
      <c r="E734" s="146" t="s">
        <v>0</v>
      </c>
      <c r="F734" s="149"/>
      <c r="G734" s="161" t="s">
        <v>2021</v>
      </c>
      <c r="H734" s="149" t="s">
        <v>0</v>
      </c>
      <c r="I734" s="149" t="s">
        <v>138</v>
      </c>
      <c r="J734" s="149" t="s">
        <v>0</v>
      </c>
      <c r="K734" s="149" t="s">
        <v>111</v>
      </c>
      <c r="L734" s="149" t="s">
        <v>38</v>
      </c>
      <c r="M734" s="149" t="s">
        <v>42</v>
      </c>
      <c r="N734" s="149">
        <v>2500.0</v>
      </c>
      <c r="O734" s="149" t="s">
        <v>27</v>
      </c>
      <c r="P734" s="199"/>
      <c r="Q734" s="149"/>
      <c r="R734" s="149"/>
      <c r="S734" s="149"/>
      <c r="T734" s="199"/>
      <c r="U734" s="149">
        <f>IF(E734="YES",'Autres_hypothèses'!$E$3,0)</f>
        <v>26225.58067</v>
      </c>
      <c r="V734" s="149">
        <f>IF(J734="YES",'Autres_hypothèses'!$E$4,0)</f>
        <v>75000</v>
      </c>
      <c r="W734" s="149"/>
      <c r="X734" s="151">
        <f>S734*Facture_pour_Orange!$K$142+Fichier_de_calcul!Q734*Facture_pour_Orange!$K$144+Fichier_de_calcul!U734*Facture_pour_Orange!$K$172</f>
        <v>-5245.116134</v>
      </c>
      <c r="Y734" s="199"/>
      <c r="Z734" s="151">
        <f t="shared" si="2"/>
        <v>95980.46454</v>
      </c>
      <c r="AA734" s="149">
        <f t="shared" si="3"/>
        <v>17276.48362</v>
      </c>
      <c r="AB734" s="149">
        <f t="shared" si="4"/>
        <v>113256.9482</v>
      </c>
      <c r="AC734" s="199"/>
      <c r="AD734" s="190"/>
      <c r="AE734" s="199"/>
      <c r="AF734" s="198">
        <v>44804.0</v>
      </c>
      <c r="AG734" s="198">
        <v>44774.0</v>
      </c>
      <c r="AH734" s="162">
        <f t="shared" si="32"/>
        <v>1</v>
      </c>
      <c r="AI734" s="198"/>
      <c r="AJ734" s="198"/>
      <c r="AK734" s="169">
        <f t="shared" si="49"/>
        <v>0</v>
      </c>
      <c r="AL734" s="155"/>
      <c r="AM734" s="162">
        <f t="shared" si="50"/>
        <v>0</v>
      </c>
      <c r="AN734" s="155"/>
      <c r="AO734" s="206"/>
      <c r="AP734" s="206"/>
      <c r="AQ734" s="206"/>
      <c r="AR734" s="206"/>
      <c r="AS734" s="206"/>
      <c r="AT734" s="206"/>
      <c r="AU734" s="206"/>
      <c r="AV734" s="206"/>
      <c r="AW734" s="206"/>
      <c r="AX734" s="206"/>
      <c r="AY734" s="206"/>
      <c r="AZ734" s="126"/>
      <c r="BA734" s="126"/>
      <c r="BB734" s="126"/>
      <c r="BC734" s="126"/>
      <c r="BD734" s="126"/>
      <c r="BE734" s="126"/>
      <c r="BF734" s="126"/>
      <c r="BG734" s="126"/>
      <c r="BH734" s="126"/>
      <c r="BI734" s="126"/>
      <c r="BJ734" s="126"/>
      <c r="BK734" s="126"/>
    </row>
    <row r="735" ht="10.5" customHeight="1">
      <c r="A735" s="144">
        <v>731.0</v>
      </c>
      <c r="B735" s="210" t="s">
        <v>2262</v>
      </c>
      <c r="C735" s="210" t="s">
        <v>2263</v>
      </c>
      <c r="D735" s="201" t="s">
        <v>2264</v>
      </c>
      <c r="E735" s="146" t="s">
        <v>0</v>
      </c>
      <c r="F735" s="149"/>
      <c r="G735" s="161" t="s">
        <v>2021</v>
      </c>
      <c r="H735" s="149" t="s">
        <v>0</v>
      </c>
      <c r="I735" s="149" t="s">
        <v>138</v>
      </c>
      <c r="J735" s="149" t="s">
        <v>0</v>
      </c>
      <c r="K735" s="149" t="s">
        <v>111</v>
      </c>
      <c r="L735" s="149" t="s">
        <v>38</v>
      </c>
      <c r="M735" s="149" t="s">
        <v>42</v>
      </c>
      <c r="N735" s="149">
        <v>6000.0</v>
      </c>
      <c r="O735" s="149" t="s">
        <v>27</v>
      </c>
      <c r="P735" s="199"/>
      <c r="Q735" s="149"/>
      <c r="R735" s="149"/>
      <c r="S735" s="149">
        <f>IFERROR(SUMPRODUCT((Price_Catalogue_Indexation!$O$5:$AS$5=Fichier_de_calcul!S$4)*(Price_Catalogue_Indexation!$O$6:$AS$6=Fichier_de_calcul!$L735)*(Price_Catalogue_Indexation!$O$7:$AS$7=Fichier_de_calcul!$M735)*(Price_Catalogue_Indexation!$A$14:$A$219=Fichier_de_calcul!$O735)*(Price_Catalogue_Indexation!$C$14:$C$219=Fichier_de_calcul!$N735)*(Price_Catalogue_Indexation!$O$14:$AS$219)),0)</f>
        <v>231043.7356</v>
      </c>
      <c r="T735" s="199"/>
      <c r="U735" s="149">
        <f>IF(E735="YES",'Autres_hypothèses'!$E$3,0)</f>
        <v>26225.58067</v>
      </c>
      <c r="V735" s="149">
        <f>IF(J735="YES",'Autres_hypothèses'!$E$4,0)</f>
        <v>75000</v>
      </c>
      <c r="W735" s="149"/>
      <c r="X735" s="151">
        <f>S735*Facture_pour_Orange!$K$142+Fichier_de_calcul!Q735*Facture_pour_Orange!$K$144+Fichier_de_calcul!U735*Facture_pour_Orange!$K$172</f>
        <v>-7555.55349</v>
      </c>
      <c r="Y735" s="199"/>
      <c r="Z735" s="151">
        <f t="shared" si="2"/>
        <v>324713.7627</v>
      </c>
      <c r="AA735" s="149">
        <f t="shared" si="3"/>
        <v>58448.47729</v>
      </c>
      <c r="AB735" s="149">
        <f t="shared" si="4"/>
        <v>383162.24</v>
      </c>
      <c r="AC735" s="199"/>
      <c r="AD735" s="190"/>
      <c r="AE735" s="199"/>
      <c r="AF735" s="198">
        <v>44804.0</v>
      </c>
      <c r="AG735" s="198">
        <v>44774.0</v>
      </c>
      <c r="AH735" s="162">
        <f t="shared" si="32"/>
        <v>1</v>
      </c>
      <c r="AI735" s="195">
        <v>44834.0</v>
      </c>
      <c r="AJ735" s="195">
        <v>44817.0</v>
      </c>
      <c r="AK735" s="169">
        <f t="shared" si="49"/>
        <v>0.5666666667</v>
      </c>
      <c r="AL735" s="155"/>
      <c r="AM735" s="162">
        <f t="shared" si="50"/>
        <v>0</v>
      </c>
      <c r="AN735" s="155"/>
      <c r="AO735" s="206"/>
      <c r="AP735" s="206"/>
      <c r="AQ735" s="206"/>
      <c r="AR735" s="206"/>
      <c r="AS735" s="206"/>
      <c r="AT735" s="206"/>
      <c r="AU735" s="206"/>
      <c r="AV735" s="206"/>
      <c r="AW735" s="206"/>
      <c r="AX735" s="206"/>
      <c r="AY735" s="206"/>
      <c r="AZ735" s="126"/>
      <c r="BA735" s="126"/>
      <c r="BB735" s="126"/>
      <c r="BC735" s="126"/>
      <c r="BD735" s="126"/>
      <c r="BE735" s="126"/>
      <c r="BF735" s="126"/>
      <c r="BG735" s="126"/>
      <c r="BH735" s="126"/>
      <c r="BI735" s="126"/>
      <c r="BJ735" s="126"/>
      <c r="BK735" s="126"/>
    </row>
    <row r="736" ht="10.5" customHeight="1">
      <c r="A736" s="144">
        <v>732.0</v>
      </c>
      <c r="B736" s="210" t="s">
        <v>2265</v>
      </c>
      <c r="C736" s="210" t="s">
        <v>2266</v>
      </c>
      <c r="D736" s="201" t="s">
        <v>2267</v>
      </c>
      <c r="E736" s="146" t="s">
        <v>0</v>
      </c>
      <c r="F736" s="149"/>
      <c r="G736" s="161" t="s">
        <v>2021</v>
      </c>
      <c r="H736" s="149" t="s">
        <v>0</v>
      </c>
      <c r="I736" s="149" t="s">
        <v>138</v>
      </c>
      <c r="J736" s="149" t="s">
        <v>0</v>
      </c>
      <c r="K736" s="149" t="s">
        <v>111</v>
      </c>
      <c r="L736" s="149" t="s">
        <v>38</v>
      </c>
      <c r="M736" s="149" t="s">
        <v>42</v>
      </c>
      <c r="N736" s="149">
        <v>6000.0</v>
      </c>
      <c r="O736" s="149" t="s">
        <v>27</v>
      </c>
      <c r="P736" s="199"/>
      <c r="Q736" s="149"/>
      <c r="R736" s="149"/>
      <c r="S736" s="149"/>
      <c r="T736" s="199"/>
      <c r="U736" s="149">
        <f>IF(E736="YES",'Autres_hypothèses'!$E$3,0)</f>
        <v>26225.58067</v>
      </c>
      <c r="V736" s="149">
        <f>IF(J736="YES",'Autres_hypothèses'!$E$4,0)</f>
        <v>75000</v>
      </c>
      <c r="W736" s="149"/>
      <c r="X736" s="151">
        <f>S736*Facture_pour_Orange!$K$142+Fichier_de_calcul!Q736*Facture_pour_Orange!$K$144+Fichier_de_calcul!U736*Facture_pour_Orange!$K$172</f>
        <v>-5245.116134</v>
      </c>
      <c r="Y736" s="199"/>
      <c r="Z736" s="151">
        <f t="shared" si="2"/>
        <v>95980.46454</v>
      </c>
      <c r="AA736" s="149">
        <f t="shared" si="3"/>
        <v>17276.48362</v>
      </c>
      <c r="AB736" s="149">
        <f t="shared" si="4"/>
        <v>113256.9482</v>
      </c>
      <c r="AC736" s="199"/>
      <c r="AD736" s="190"/>
      <c r="AE736" s="199"/>
      <c r="AF736" s="198">
        <v>44804.0</v>
      </c>
      <c r="AG736" s="198">
        <v>44774.0</v>
      </c>
      <c r="AH736" s="162">
        <f t="shared" si="32"/>
        <v>1</v>
      </c>
      <c r="AI736" s="198"/>
      <c r="AJ736" s="198"/>
      <c r="AK736" s="169">
        <f t="shared" si="49"/>
        <v>0</v>
      </c>
      <c r="AL736" s="155"/>
      <c r="AM736" s="162">
        <f t="shared" si="50"/>
        <v>0</v>
      </c>
      <c r="AN736" s="155"/>
      <c r="AO736" s="206"/>
      <c r="AP736" s="206"/>
      <c r="AQ736" s="206"/>
      <c r="AR736" s="206"/>
      <c r="AS736" s="206"/>
      <c r="AT736" s="206"/>
      <c r="AU736" s="206"/>
      <c r="AV736" s="206"/>
      <c r="AW736" s="206"/>
      <c r="AX736" s="206"/>
      <c r="AY736" s="206"/>
      <c r="AZ736" s="126"/>
      <c r="BA736" s="126"/>
      <c r="BB736" s="126"/>
      <c r="BC736" s="126"/>
      <c r="BD736" s="126"/>
      <c r="BE736" s="126"/>
      <c r="BF736" s="126"/>
      <c r="BG736" s="126"/>
      <c r="BH736" s="126"/>
      <c r="BI736" s="126"/>
      <c r="BJ736" s="126"/>
      <c r="BK736" s="126"/>
    </row>
    <row r="737" ht="10.5" customHeight="1">
      <c r="A737" s="144">
        <v>733.0</v>
      </c>
      <c r="B737" s="210" t="s">
        <v>2268</v>
      </c>
      <c r="C737" s="210" t="s">
        <v>2269</v>
      </c>
      <c r="D737" s="201" t="s">
        <v>2270</v>
      </c>
      <c r="E737" s="146" t="s">
        <v>0</v>
      </c>
      <c r="F737" s="149"/>
      <c r="G737" s="161" t="s">
        <v>2021</v>
      </c>
      <c r="H737" s="149" t="s">
        <v>0</v>
      </c>
      <c r="I737" s="149" t="s">
        <v>138</v>
      </c>
      <c r="J737" s="149" t="s">
        <v>0</v>
      </c>
      <c r="K737" s="149" t="s">
        <v>111</v>
      </c>
      <c r="L737" s="149" t="s">
        <v>38</v>
      </c>
      <c r="M737" s="149" t="s">
        <v>42</v>
      </c>
      <c r="N737" s="149">
        <v>6000.0</v>
      </c>
      <c r="O737" s="149" t="s">
        <v>27</v>
      </c>
      <c r="P737" s="199"/>
      <c r="Q737" s="149"/>
      <c r="R737" s="149"/>
      <c r="S737" s="149">
        <f>IFERROR(SUMPRODUCT((Price_Catalogue_Indexation!$O$5:$AS$5=Fichier_de_calcul!S$4)*(Price_Catalogue_Indexation!$O$6:$AS$6=Fichier_de_calcul!$L737)*(Price_Catalogue_Indexation!$O$7:$AS$7=Fichier_de_calcul!$M737)*(Price_Catalogue_Indexation!$A$14:$A$219=Fichier_de_calcul!$O737)*(Price_Catalogue_Indexation!$C$14:$C$219=Fichier_de_calcul!$N737)*(Price_Catalogue_Indexation!$O$14:$AS$219)),0)</f>
        <v>231043.7356</v>
      </c>
      <c r="T737" s="199"/>
      <c r="U737" s="149">
        <f>IF(E737="YES",'Autres_hypothèses'!$E$3,0)</f>
        <v>26225.58067</v>
      </c>
      <c r="V737" s="149">
        <f>IF(J737="YES",'Autres_hypothèses'!$E$4,0)</f>
        <v>75000</v>
      </c>
      <c r="W737" s="149"/>
      <c r="X737" s="151">
        <f>S737*Facture_pour_Orange!$K$142+Fichier_de_calcul!Q737*Facture_pour_Orange!$K$144+Fichier_de_calcul!U737*Facture_pour_Orange!$K$172</f>
        <v>-7555.55349</v>
      </c>
      <c r="Y737" s="199"/>
      <c r="Z737" s="151">
        <f t="shared" si="2"/>
        <v>324713.7627</v>
      </c>
      <c r="AA737" s="149">
        <f t="shared" si="3"/>
        <v>58448.47729</v>
      </c>
      <c r="AB737" s="149">
        <f t="shared" si="4"/>
        <v>383162.24</v>
      </c>
      <c r="AC737" s="199"/>
      <c r="AD737" s="190"/>
      <c r="AE737" s="199"/>
      <c r="AF737" s="198">
        <v>44804.0</v>
      </c>
      <c r="AG737" s="198">
        <v>44774.0</v>
      </c>
      <c r="AH737" s="162">
        <f t="shared" si="32"/>
        <v>1</v>
      </c>
      <c r="AI737" s="195">
        <v>44834.0</v>
      </c>
      <c r="AJ737" s="198">
        <v>44830.0</v>
      </c>
      <c r="AK737" s="169">
        <f t="shared" si="49"/>
        <v>0.1333333333</v>
      </c>
      <c r="AL737" s="155"/>
      <c r="AM737" s="162">
        <f t="shared" si="50"/>
        <v>0</v>
      </c>
      <c r="AN737" s="155"/>
      <c r="AO737" s="206"/>
      <c r="AP737" s="206"/>
      <c r="AQ737" s="206"/>
      <c r="AR737" s="206"/>
      <c r="AS737" s="206"/>
      <c r="AT737" s="206"/>
      <c r="AU737" s="206"/>
      <c r="AV737" s="206"/>
      <c r="AW737" s="206"/>
      <c r="AX737" s="206"/>
      <c r="AY737" s="206"/>
      <c r="AZ737" s="126"/>
      <c r="BA737" s="126"/>
      <c r="BB737" s="126"/>
      <c r="BC737" s="126"/>
      <c r="BD737" s="126"/>
      <c r="BE737" s="126"/>
      <c r="BF737" s="126"/>
      <c r="BG737" s="126"/>
      <c r="BH737" s="126"/>
      <c r="BI737" s="126"/>
      <c r="BJ737" s="126"/>
      <c r="BK737" s="126"/>
    </row>
    <row r="738" ht="10.5" customHeight="1">
      <c r="A738" s="144">
        <v>734.0</v>
      </c>
      <c r="B738" s="210" t="s">
        <v>2271</v>
      </c>
      <c r="C738" s="210" t="s">
        <v>2272</v>
      </c>
      <c r="D738" s="201" t="s">
        <v>2273</v>
      </c>
      <c r="E738" s="146" t="s">
        <v>0</v>
      </c>
      <c r="F738" s="149"/>
      <c r="G738" s="161" t="s">
        <v>2021</v>
      </c>
      <c r="H738" s="149" t="s">
        <v>0</v>
      </c>
      <c r="I738" s="149" t="s">
        <v>138</v>
      </c>
      <c r="J738" s="149" t="s">
        <v>0</v>
      </c>
      <c r="K738" s="149" t="s">
        <v>111</v>
      </c>
      <c r="L738" s="149" t="s">
        <v>38</v>
      </c>
      <c r="M738" s="149" t="s">
        <v>42</v>
      </c>
      <c r="N738" s="149">
        <v>6000.0</v>
      </c>
      <c r="O738" s="149" t="s">
        <v>27</v>
      </c>
      <c r="P738" s="199"/>
      <c r="Q738" s="149"/>
      <c r="R738" s="149"/>
      <c r="S738" s="149">
        <f>IFERROR(SUMPRODUCT((Price_Catalogue_Indexation!$O$5:$AS$5=Fichier_de_calcul!S$4)*(Price_Catalogue_Indexation!$O$6:$AS$6=Fichier_de_calcul!$L738)*(Price_Catalogue_Indexation!$O$7:$AS$7=Fichier_de_calcul!$M738)*(Price_Catalogue_Indexation!$A$14:$A$219=Fichier_de_calcul!$O738)*(Price_Catalogue_Indexation!$C$14:$C$219=Fichier_de_calcul!$N738)*(Price_Catalogue_Indexation!$O$14:$AS$219)),0)</f>
        <v>231043.7356</v>
      </c>
      <c r="T738" s="199"/>
      <c r="U738" s="149">
        <f>IF(E738="YES",'Autres_hypothèses'!$E$3,0)</f>
        <v>26225.58067</v>
      </c>
      <c r="V738" s="149">
        <f>IF(J738="YES",'Autres_hypothèses'!$E$4,0)</f>
        <v>75000</v>
      </c>
      <c r="W738" s="149"/>
      <c r="X738" s="151">
        <f>S738*Facture_pour_Orange!$K$142+Fichier_de_calcul!Q738*Facture_pour_Orange!$K$144+Fichier_de_calcul!U738*Facture_pour_Orange!$K$172</f>
        <v>-7555.55349</v>
      </c>
      <c r="Y738" s="199"/>
      <c r="Z738" s="151">
        <f t="shared" si="2"/>
        <v>324713.7627</v>
      </c>
      <c r="AA738" s="149">
        <f t="shared" si="3"/>
        <v>58448.47729</v>
      </c>
      <c r="AB738" s="149">
        <f t="shared" si="4"/>
        <v>383162.24</v>
      </c>
      <c r="AC738" s="199"/>
      <c r="AD738" s="190"/>
      <c r="AE738" s="199"/>
      <c r="AF738" s="198">
        <v>44804.0</v>
      </c>
      <c r="AG738" s="198">
        <v>44774.0</v>
      </c>
      <c r="AH738" s="162">
        <f t="shared" si="32"/>
        <v>1</v>
      </c>
      <c r="AI738" s="195">
        <v>44834.0</v>
      </c>
      <c r="AJ738" s="198">
        <v>44823.0</v>
      </c>
      <c r="AK738" s="169">
        <f t="shared" si="49"/>
        <v>0.3666666667</v>
      </c>
      <c r="AL738" s="155"/>
      <c r="AM738" s="162">
        <f t="shared" si="50"/>
        <v>0</v>
      </c>
      <c r="AN738" s="155"/>
      <c r="AO738" s="206"/>
      <c r="AP738" s="206"/>
      <c r="AQ738" s="206"/>
      <c r="AR738" s="206"/>
      <c r="AS738" s="206"/>
      <c r="AT738" s="206"/>
      <c r="AU738" s="206"/>
      <c r="AV738" s="206"/>
      <c r="AW738" s="206"/>
      <c r="AX738" s="206"/>
      <c r="AY738" s="206"/>
      <c r="AZ738" s="126"/>
      <c r="BA738" s="126"/>
      <c r="BB738" s="126"/>
      <c r="BC738" s="126"/>
      <c r="BD738" s="126"/>
      <c r="BE738" s="126"/>
      <c r="BF738" s="126"/>
      <c r="BG738" s="126"/>
      <c r="BH738" s="126"/>
      <c r="BI738" s="126"/>
      <c r="BJ738" s="126"/>
      <c r="BK738" s="126"/>
    </row>
    <row r="739" ht="10.5" customHeight="1">
      <c r="A739" s="144">
        <v>735.0</v>
      </c>
      <c r="B739" s="210" t="s">
        <v>2274</v>
      </c>
      <c r="C739" s="210" t="s">
        <v>2275</v>
      </c>
      <c r="D739" s="201" t="s">
        <v>2276</v>
      </c>
      <c r="E739" s="146" t="s">
        <v>0</v>
      </c>
      <c r="F739" s="149"/>
      <c r="G739" s="161" t="s">
        <v>2021</v>
      </c>
      <c r="H739" s="149" t="s">
        <v>0</v>
      </c>
      <c r="I739" s="149" t="s">
        <v>138</v>
      </c>
      <c r="J739" s="149" t="s">
        <v>0</v>
      </c>
      <c r="K739" s="149" t="s">
        <v>111</v>
      </c>
      <c r="L739" s="149" t="s">
        <v>38</v>
      </c>
      <c r="M739" s="149" t="s">
        <v>42</v>
      </c>
      <c r="N739" s="149">
        <v>6000.0</v>
      </c>
      <c r="O739" s="149" t="s">
        <v>27</v>
      </c>
      <c r="P739" s="199"/>
      <c r="Q739" s="149">
        <f>IFERROR(SUMPRODUCT((Price_Catalogue_Indexation!$O$5:$AS$5=Fichier_de_calcul!Q$4)*(Price_Catalogue_Indexation!$O$6:$AS$6=Fichier_de_calcul!$L739)*(Price_Catalogue_Indexation!$O$7:$AS$7=Fichier_de_calcul!$M739)*(Price_Catalogue_Indexation!$A$14:$A$219=Fichier_de_calcul!$O739)*(Price_Catalogue_Indexation!$C$14:$C$219=Fichier_de_calcul!$N739)*(Price_Catalogue_Indexation!$O$14:$AS$219)),0)</f>
        <v>43567.79597</v>
      </c>
      <c r="R739" s="149">
        <f>IFERROR(SUMPRODUCT((Price_Catalogue_Indexation!$O$5:$AS$5=Fichier_de_calcul!R$4)*(Price_Catalogue_Indexation!$O$6:$AS$6=Fichier_de_calcul!$L739)*(Price_Catalogue_Indexation!$O$7:$AS$7=Fichier_de_calcul!$M739)*(Price_Catalogue_Indexation!$A$14:$A$219=Fichier_de_calcul!$O739)*(Price_Catalogue_Indexation!$C$14:$C$219=Fichier_de_calcul!$N739)*(Price_Catalogue_Indexation!$O$14:$AS$219)),0)</f>
        <v>432736.9163</v>
      </c>
      <c r="S739" s="149">
        <f>IFERROR(SUMPRODUCT((Price_Catalogue_Indexation!$O$5:$AS$5=Fichier_de_calcul!S$4)*(Price_Catalogue_Indexation!$O$6:$AS$6=Fichier_de_calcul!$L739)*(Price_Catalogue_Indexation!$O$7:$AS$7=Fichier_de_calcul!$M739)*(Price_Catalogue_Indexation!$A$14:$A$219=Fichier_de_calcul!$O739)*(Price_Catalogue_Indexation!$C$14:$C$219=Fichier_de_calcul!$N739)*(Price_Catalogue_Indexation!$O$14:$AS$219)),0)</f>
        <v>231043.7356</v>
      </c>
      <c r="T739" s="199"/>
      <c r="U739" s="149">
        <f>IF(E739="YES",'Autres_hypothèses'!$E$3,0)</f>
        <v>26225.58067</v>
      </c>
      <c r="V739" s="149">
        <f>IF(J739="YES",'Autres_hypothèses'!$E$4,0)</f>
        <v>75000</v>
      </c>
      <c r="W739" s="149"/>
      <c r="X739" s="151">
        <f>S739*Facture_pour_Orange!$K$142+Fichier_de_calcul!Q739*Facture_pour_Orange!$K$144+Fichier_de_calcul!U739*Facture_pour_Orange!$K$172</f>
        <v>-16269.11268</v>
      </c>
      <c r="Y739" s="199"/>
      <c r="Z739" s="151">
        <f t="shared" si="2"/>
        <v>792304.9158</v>
      </c>
      <c r="AA739" s="149">
        <f t="shared" si="3"/>
        <v>142614.8848</v>
      </c>
      <c r="AB739" s="149">
        <f t="shared" si="4"/>
        <v>934919.8006</v>
      </c>
      <c r="AC739" s="199"/>
      <c r="AD739" s="190"/>
      <c r="AE739" s="199"/>
      <c r="AF739" s="198">
        <v>44804.0</v>
      </c>
      <c r="AG739" s="198">
        <v>44791.0</v>
      </c>
      <c r="AH739" s="162">
        <f t="shared" si="32"/>
        <v>0.4333333333</v>
      </c>
      <c r="AI739" s="198">
        <v>44804.0</v>
      </c>
      <c r="AJ739" s="198">
        <v>44791.0</v>
      </c>
      <c r="AK739" s="162">
        <f t="shared" si="49"/>
        <v>0.4333333333</v>
      </c>
      <c r="AL739" s="155">
        <v>44816.0</v>
      </c>
      <c r="AM739" s="162">
        <f t="shared" si="50"/>
        <v>0.6</v>
      </c>
      <c r="AN739" s="155">
        <v>44834.0</v>
      </c>
      <c r="AO739" s="206"/>
      <c r="AP739" s="206"/>
      <c r="AQ739" s="206"/>
      <c r="AR739" s="206"/>
      <c r="AS739" s="206"/>
      <c r="AT739" s="206"/>
      <c r="AU739" s="206"/>
      <c r="AV739" s="206"/>
      <c r="AW739" s="206"/>
      <c r="AX739" s="206"/>
      <c r="AY739" s="206"/>
      <c r="AZ739" s="126"/>
      <c r="BA739" s="126"/>
      <c r="BB739" s="126"/>
      <c r="BC739" s="126"/>
      <c r="BD739" s="126"/>
      <c r="BE739" s="126"/>
      <c r="BF739" s="126"/>
      <c r="BG739" s="126"/>
      <c r="BH739" s="126"/>
      <c r="BI739" s="126"/>
      <c r="BJ739" s="126"/>
      <c r="BK739" s="126"/>
    </row>
    <row r="740" ht="10.5" customHeight="1">
      <c r="A740" s="144">
        <v>736.0</v>
      </c>
      <c r="B740" s="210"/>
      <c r="C740" s="210" t="s">
        <v>2277</v>
      </c>
      <c r="D740" s="204" t="s">
        <v>2278</v>
      </c>
      <c r="E740" s="146" t="s">
        <v>0</v>
      </c>
      <c r="F740" s="149"/>
      <c r="G740" s="161" t="s">
        <v>2021</v>
      </c>
      <c r="H740" s="149" t="s">
        <v>0</v>
      </c>
      <c r="I740" s="149" t="s">
        <v>138</v>
      </c>
      <c r="J740" s="149" t="s">
        <v>0</v>
      </c>
      <c r="K740" s="149" t="s">
        <v>111</v>
      </c>
      <c r="L740" s="149" t="s">
        <v>38</v>
      </c>
      <c r="M740" s="149" t="s">
        <v>42</v>
      </c>
      <c r="N740" s="149">
        <v>6000.0</v>
      </c>
      <c r="O740" s="149" t="s">
        <v>27</v>
      </c>
      <c r="P740" s="199"/>
      <c r="Q740" s="149"/>
      <c r="R740" s="149"/>
      <c r="S740" s="149">
        <f>IFERROR(SUMPRODUCT((Price_Catalogue_Indexation!$O$5:$AS$5=Fichier_de_calcul!S$4)*(Price_Catalogue_Indexation!$O$6:$AS$6=Fichier_de_calcul!$L740)*(Price_Catalogue_Indexation!$O$7:$AS$7=Fichier_de_calcul!$M740)*(Price_Catalogue_Indexation!$A$14:$A$219=Fichier_de_calcul!$O740)*(Price_Catalogue_Indexation!$C$14:$C$219=Fichier_de_calcul!$N740)*(Price_Catalogue_Indexation!$O$14:$AS$219)),0)</f>
        <v>231043.7356</v>
      </c>
      <c r="T740" s="199"/>
      <c r="U740" s="149">
        <f>IF(E740="YES",'Autres_hypothèses'!$E$3,0)</f>
        <v>26225.58067</v>
      </c>
      <c r="V740" s="149">
        <f>IF(J740="YES",'Autres_hypothèses'!$E$4,0)</f>
        <v>75000</v>
      </c>
      <c r="W740" s="149"/>
      <c r="X740" s="151">
        <f>S740*Facture_pour_Orange!$K$142+Fichier_de_calcul!Q740*Facture_pour_Orange!$K$144+Fichier_de_calcul!U740*Facture_pour_Orange!$K$172</f>
        <v>-7555.55349</v>
      </c>
      <c r="Y740" s="199"/>
      <c r="Z740" s="151">
        <f t="shared" si="2"/>
        <v>324713.7627</v>
      </c>
      <c r="AA740" s="149">
        <f t="shared" si="3"/>
        <v>58448.47729</v>
      </c>
      <c r="AB740" s="149">
        <f t="shared" si="4"/>
        <v>383162.24</v>
      </c>
      <c r="AC740" s="199"/>
      <c r="AD740" s="190"/>
      <c r="AE740" s="199"/>
      <c r="AF740" s="198">
        <v>44865.0</v>
      </c>
      <c r="AG740" s="198">
        <v>44854.0</v>
      </c>
      <c r="AH740" s="162">
        <f t="shared" si="32"/>
        <v>0.3666666667</v>
      </c>
      <c r="AI740" s="198">
        <v>44865.0</v>
      </c>
      <c r="AJ740" s="198">
        <v>44856.0</v>
      </c>
      <c r="AK740" s="169">
        <f t="shared" si="49"/>
        <v>0.3</v>
      </c>
      <c r="AL740" s="155"/>
      <c r="AM740" s="162">
        <f t="shared" si="50"/>
        <v>0</v>
      </c>
      <c r="AN740" s="155"/>
      <c r="AO740" s="206"/>
      <c r="AP740" s="206"/>
      <c r="AQ740" s="206"/>
      <c r="AR740" s="206"/>
      <c r="AS740" s="206"/>
      <c r="AT740" s="206"/>
      <c r="AU740" s="206"/>
      <c r="AV740" s="206"/>
      <c r="AW740" s="206"/>
      <c r="AX740" s="206"/>
      <c r="AY740" s="206"/>
      <c r="AZ740" s="126"/>
      <c r="BA740" s="126"/>
      <c r="BB740" s="126"/>
      <c r="BC740" s="126"/>
      <c r="BD740" s="126"/>
      <c r="BE740" s="126"/>
      <c r="BF740" s="126"/>
      <c r="BG740" s="126"/>
      <c r="BH740" s="126"/>
      <c r="BI740" s="126"/>
      <c r="BJ740" s="126"/>
      <c r="BK740" s="126"/>
    </row>
    <row r="741" ht="10.5" customHeight="1">
      <c r="A741" s="144">
        <v>737.0</v>
      </c>
      <c r="B741" s="210"/>
      <c r="C741" s="210" t="s">
        <v>2279</v>
      </c>
      <c r="D741" s="204" t="s">
        <v>2280</v>
      </c>
      <c r="E741" s="146" t="s">
        <v>0</v>
      </c>
      <c r="F741" s="149"/>
      <c r="G741" s="161" t="s">
        <v>2021</v>
      </c>
      <c r="H741" s="149" t="s">
        <v>0</v>
      </c>
      <c r="I741" s="149" t="s">
        <v>138</v>
      </c>
      <c r="J741" s="149" t="s">
        <v>0</v>
      </c>
      <c r="K741" s="149" t="s">
        <v>111</v>
      </c>
      <c r="L741" s="149" t="s">
        <v>38</v>
      </c>
      <c r="M741" s="149" t="s">
        <v>42</v>
      </c>
      <c r="N741" s="149">
        <v>6000.0</v>
      </c>
      <c r="O741" s="149" t="s">
        <v>27</v>
      </c>
      <c r="P741" s="199"/>
      <c r="Q741" s="149"/>
      <c r="R741" s="149"/>
      <c r="S741" s="149">
        <f>IFERROR(SUMPRODUCT((Price_Catalogue_Indexation!$O$5:$AS$5=Fichier_de_calcul!S$4)*(Price_Catalogue_Indexation!$O$6:$AS$6=Fichier_de_calcul!$L741)*(Price_Catalogue_Indexation!$O$7:$AS$7=Fichier_de_calcul!$M741)*(Price_Catalogue_Indexation!$A$14:$A$219=Fichier_de_calcul!$O741)*(Price_Catalogue_Indexation!$C$14:$C$219=Fichier_de_calcul!$N741)*(Price_Catalogue_Indexation!$O$14:$AS$219)),0)</f>
        <v>231043.7356</v>
      </c>
      <c r="T741" s="199"/>
      <c r="U741" s="149">
        <f>IF(E741="YES",'Autres_hypothèses'!$E$3,0)</f>
        <v>26225.58067</v>
      </c>
      <c r="V741" s="149">
        <f>IF(J741="YES",'Autres_hypothèses'!$E$4,0)</f>
        <v>75000</v>
      </c>
      <c r="W741" s="149"/>
      <c r="X741" s="151">
        <f>S741*Facture_pour_Orange!$K$142+Fichier_de_calcul!Q741*Facture_pour_Orange!$K$144+Fichier_de_calcul!U741*Facture_pour_Orange!$K$172</f>
        <v>-7555.55349</v>
      </c>
      <c r="Y741" s="199"/>
      <c r="Z741" s="151">
        <f t="shared" si="2"/>
        <v>324713.7627</v>
      </c>
      <c r="AA741" s="149">
        <f t="shared" si="3"/>
        <v>58448.47729</v>
      </c>
      <c r="AB741" s="149">
        <f t="shared" si="4"/>
        <v>383162.24</v>
      </c>
      <c r="AC741" s="199"/>
      <c r="AD741" s="190"/>
      <c r="AE741" s="199"/>
      <c r="AF741" s="198">
        <v>44865.0</v>
      </c>
      <c r="AG741" s="198">
        <v>44816.0</v>
      </c>
      <c r="AH741" s="162">
        <f t="shared" si="32"/>
        <v>1.633333333</v>
      </c>
      <c r="AI741" s="198">
        <v>44865.0</v>
      </c>
      <c r="AJ741" s="198">
        <v>44861.0</v>
      </c>
      <c r="AK741" s="169">
        <f t="shared" si="49"/>
        <v>0.1333333333</v>
      </c>
      <c r="AL741" s="155"/>
      <c r="AM741" s="162">
        <f t="shared" si="50"/>
        <v>0</v>
      </c>
      <c r="AN741" s="155"/>
      <c r="AO741" s="206"/>
      <c r="AP741" s="206"/>
      <c r="AQ741" s="206"/>
      <c r="AR741" s="206"/>
      <c r="AS741" s="206"/>
      <c r="AT741" s="206"/>
      <c r="AU741" s="206"/>
      <c r="AV741" s="206"/>
      <c r="AW741" s="206"/>
      <c r="AX741" s="206"/>
      <c r="AY741" s="206"/>
      <c r="AZ741" s="126"/>
      <c r="BA741" s="126"/>
      <c r="BB741" s="126"/>
      <c r="BC741" s="126"/>
      <c r="BD741" s="126"/>
      <c r="BE741" s="126"/>
      <c r="BF741" s="126"/>
      <c r="BG741" s="126"/>
      <c r="BH741" s="126"/>
      <c r="BI741" s="126"/>
      <c r="BJ741" s="126"/>
      <c r="BK741" s="126"/>
    </row>
    <row r="742" ht="10.5" customHeight="1">
      <c r="A742" s="206"/>
      <c r="B742" s="206"/>
      <c r="C742" s="206"/>
      <c r="D742" s="211"/>
      <c r="E742" s="206"/>
      <c r="F742" s="206"/>
      <c r="G742" s="206"/>
      <c r="H742" s="206"/>
      <c r="I742" s="206"/>
      <c r="J742" s="206"/>
      <c r="K742" s="206"/>
      <c r="L742" s="206"/>
      <c r="M742" s="206"/>
      <c r="N742" s="206"/>
      <c r="O742" s="206"/>
      <c r="P742" s="116"/>
      <c r="Q742" s="212">
        <f t="shared" ref="Q742:S742" si="51">+SUM(Q5:Q741)</f>
        <v>32097012.01</v>
      </c>
      <c r="R742" s="212">
        <f t="shared" si="51"/>
        <v>199373719.6</v>
      </c>
      <c r="S742" s="212">
        <f t="shared" si="51"/>
        <v>173224541.7</v>
      </c>
      <c r="T742" s="212"/>
      <c r="U742" s="212">
        <f t="shared" ref="U742:X742" si="52">+SUM(U5:U741)</f>
        <v>19328252.96</v>
      </c>
      <c r="V742" s="212">
        <f t="shared" si="52"/>
        <v>54900000</v>
      </c>
      <c r="W742" s="212">
        <f t="shared" si="52"/>
        <v>-7368364.981</v>
      </c>
      <c r="X742" s="213">
        <f t="shared" si="52"/>
        <v>-12017298.41</v>
      </c>
      <c r="Y742" s="212"/>
      <c r="Z742" s="213">
        <f t="shared" ref="Z742:AB742" si="53">+SUM(Z5:Z741)</f>
        <v>459537862.8</v>
      </c>
      <c r="AA742" s="212">
        <f t="shared" si="53"/>
        <v>82716815.31</v>
      </c>
      <c r="AB742" s="212">
        <f t="shared" si="53"/>
        <v>542254678.1</v>
      </c>
      <c r="AC742" s="214"/>
      <c r="AD742" s="215"/>
      <c r="AE742" s="122"/>
      <c r="AF742" s="216"/>
      <c r="AG742" s="216"/>
      <c r="AH742" s="217"/>
      <c r="AI742" s="216"/>
      <c r="AJ742" s="216"/>
      <c r="AK742" s="218"/>
      <c r="AL742" s="218"/>
      <c r="AM742" s="218"/>
      <c r="AN742" s="218"/>
      <c r="AO742" s="218"/>
      <c r="AP742" s="218"/>
      <c r="AQ742" s="218"/>
      <c r="AR742" s="124"/>
      <c r="AS742" s="124"/>
      <c r="AT742" s="124"/>
      <c r="AU742" s="124"/>
      <c r="AV742" s="124"/>
      <c r="AW742" s="124"/>
      <c r="AX742" s="124"/>
      <c r="AY742" s="124"/>
      <c r="AZ742" s="124"/>
      <c r="BA742" s="124"/>
      <c r="BB742" s="124"/>
      <c r="BC742" s="124"/>
      <c r="BD742" s="124"/>
      <c r="BE742" s="124"/>
      <c r="BF742" s="124"/>
      <c r="BG742" s="124"/>
      <c r="BH742" s="124"/>
      <c r="BI742" s="124"/>
      <c r="BJ742" s="124"/>
      <c r="BK742" s="124"/>
    </row>
    <row r="743" ht="10.5" customHeight="1">
      <c r="A743" s="206"/>
      <c r="B743" s="206"/>
      <c r="C743" s="206"/>
      <c r="D743" s="211"/>
      <c r="E743" s="206"/>
      <c r="F743" s="206"/>
      <c r="G743" s="206"/>
      <c r="H743" s="206"/>
      <c r="I743" s="206"/>
      <c r="J743" s="206"/>
      <c r="K743" s="206"/>
      <c r="L743" s="206"/>
      <c r="M743" s="206"/>
      <c r="N743" s="206"/>
      <c r="O743" s="206"/>
      <c r="P743" s="116"/>
      <c r="Q743" s="219"/>
      <c r="R743" s="219"/>
      <c r="S743" s="219"/>
      <c r="T743" s="206"/>
      <c r="U743" s="220"/>
      <c r="V743" s="220"/>
      <c r="W743" s="220"/>
      <c r="X743" s="220"/>
      <c r="Y743" s="206"/>
      <c r="Z743" s="220"/>
      <c r="AA743" s="220"/>
      <c r="AB743" s="220"/>
      <c r="AC743" s="214"/>
      <c r="AD743" s="220"/>
      <c r="AE743" s="122"/>
      <c r="AF743" s="216"/>
      <c r="AG743" s="216"/>
      <c r="AH743" s="217"/>
      <c r="AI743" s="216"/>
      <c r="AJ743" s="216"/>
      <c r="AK743" s="218"/>
      <c r="AL743" s="218"/>
      <c r="AM743" s="218"/>
      <c r="AN743" s="218"/>
      <c r="AO743" s="218"/>
      <c r="AP743" s="218"/>
      <c r="AQ743" s="218"/>
      <c r="AR743" s="124"/>
      <c r="AS743" s="124"/>
      <c r="AT743" s="124"/>
      <c r="AU743" s="124"/>
      <c r="AV743" s="124"/>
      <c r="AW743" s="124"/>
      <c r="AX743" s="124"/>
      <c r="AY743" s="124"/>
      <c r="AZ743" s="124"/>
      <c r="BA743" s="124"/>
      <c r="BB743" s="124"/>
      <c r="BC743" s="124"/>
      <c r="BD743" s="124"/>
      <c r="BE743" s="124"/>
      <c r="BF743" s="124"/>
      <c r="BG743" s="124"/>
      <c r="BH743" s="124"/>
      <c r="BI743" s="124"/>
      <c r="BJ743" s="124"/>
      <c r="BK743" s="124"/>
    </row>
    <row r="744" ht="10.5" customHeight="1">
      <c r="A744" s="221"/>
      <c r="B744" s="221"/>
      <c r="C744" s="221"/>
      <c r="D744" s="222"/>
      <c r="E744" s="221"/>
      <c r="F744" s="221"/>
      <c r="G744" s="221"/>
      <c r="H744" s="221"/>
      <c r="I744" s="221"/>
      <c r="J744" s="221"/>
      <c r="K744" s="221"/>
      <c r="L744" s="221"/>
      <c r="M744" s="221"/>
      <c r="N744" s="221"/>
      <c r="O744" s="223" t="s">
        <v>2281</v>
      </c>
      <c r="P744" s="116"/>
      <c r="Q744" s="224">
        <f t="shared" ref="Q744:S744" si="54">COUNTIF(Q5:Q741,"&gt;"&amp;0)</f>
        <v>709</v>
      </c>
      <c r="R744" s="224">
        <f t="shared" si="54"/>
        <v>669</v>
      </c>
      <c r="S744" s="224">
        <f t="shared" si="54"/>
        <v>725</v>
      </c>
      <c r="T744" s="224"/>
      <c r="U744" s="224">
        <f t="shared" ref="U744:W744" si="55">COUNTIF(U5:U741,"&gt;"&amp;0)</f>
        <v>737</v>
      </c>
      <c r="V744" s="224">
        <f t="shared" si="55"/>
        <v>732</v>
      </c>
      <c r="W744" s="224">
        <f t="shared" si="55"/>
        <v>0</v>
      </c>
      <c r="X744" s="224"/>
      <c r="Y744" s="224"/>
      <c r="Z744" s="224">
        <f t="shared" ref="Z744:AB744" si="56">COUNTIF(Z5:Z741,"&gt;"&amp;0)</f>
        <v>737</v>
      </c>
      <c r="AA744" s="224">
        <f t="shared" si="56"/>
        <v>737</v>
      </c>
      <c r="AB744" s="224">
        <f t="shared" si="56"/>
        <v>737</v>
      </c>
      <c r="AC744" s="224"/>
      <c r="AD744" s="225">
        <f>COUNTIF(AD5:AD738,"&gt;"&amp;0)</f>
        <v>0</v>
      </c>
      <c r="AE744" s="122"/>
      <c r="AF744" s="216"/>
      <c r="AG744" s="216"/>
      <c r="AH744" s="217"/>
      <c r="AI744" s="216"/>
      <c r="AJ744" s="216"/>
      <c r="AK744" s="226"/>
      <c r="AL744" s="226"/>
      <c r="AM744" s="226"/>
      <c r="AN744" s="226"/>
      <c r="AO744" s="226"/>
      <c r="AP744" s="226"/>
      <c r="AQ744" s="226"/>
      <c r="AR744" s="226"/>
      <c r="AS744" s="226"/>
      <c r="AT744" s="226"/>
      <c r="AU744" s="226"/>
      <c r="AV744" s="226"/>
      <c r="AW744" s="226"/>
      <c r="AX744" s="226"/>
      <c r="AY744" s="226"/>
      <c r="AZ744" s="226"/>
      <c r="BA744" s="226"/>
      <c r="BB744" s="226"/>
      <c r="BC744" s="226"/>
      <c r="BD744" s="226"/>
      <c r="BE744" s="226"/>
      <c r="BF744" s="226"/>
      <c r="BG744" s="226"/>
      <c r="BH744" s="226"/>
      <c r="BI744" s="226"/>
      <c r="BJ744" s="226"/>
      <c r="BK744" s="226"/>
    </row>
    <row r="745" ht="10.5" customHeight="1">
      <c r="A745" s="113"/>
      <c r="B745" s="113"/>
      <c r="C745" s="113"/>
      <c r="D745" s="114"/>
      <c r="E745" s="113"/>
      <c r="F745" s="113"/>
      <c r="G745" s="113"/>
      <c r="H745" s="113"/>
      <c r="I745" s="113"/>
      <c r="J745" s="113"/>
      <c r="K745" s="113"/>
      <c r="L745" s="113"/>
      <c r="M745" s="113"/>
      <c r="N745" s="113"/>
      <c r="O745" s="113"/>
      <c r="P745" s="227"/>
      <c r="Q745" s="126"/>
      <c r="R745" s="126"/>
      <c r="S745" s="126"/>
      <c r="T745" s="206"/>
      <c r="U745" s="121"/>
      <c r="V745" s="121"/>
      <c r="W745" s="121"/>
      <c r="X745" s="121"/>
      <c r="Y745" s="206"/>
      <c r="Z745" s="121"/>
      <c r="AA745" s="121"/>
      <c r="AB745" s="121"/>
      <c r="AC745" s="214"/>
      <c r="AD745" s="122"/>
      <c r="AE745" s="122"/>
      <c r="AF745" s="216"/>
      <c r="AG745" s="216"/>
      <c r="AH745" s="217"/>
      <c r="AI745" s="216"/>
      <c r="AJ745" s="216"/>
      <c r="AK745" s="113"/>
      <c r="AL745" s="113"/>
      <c r="AM745" s="113"/>
      <c r="AN745" s="124"/>
      <c r="AO745" s="124"/>
      <c r="AP745" s="124"/>
      <c r="AQ745" s="124"/>
      <c r="AR745" s="124"/>
      <c r="AS745" s="124"/>
      <c r="AT745" s="124"/>
      <c r="AU745" s="124"/>
      <c r="AV745" s="124"/>
      <c r="AW745" s="124"/>
      <c r="AX745" s="124"/>
      <c r="AY745" s="124"/>
      <c r="AZ745" s="124"/>
      <c r="BA745" s="124"/>
      <c r="BB745" s="124"/>
      <c r="BC745" s="124"/>
      <c r="BD745" s="124"/>
      <c r="BE745" s="124"/>
      <c r="BF745" s="124"/>
      <c r="BG745" s="124"/>
      <c r="BH745" s="124"/>
      <c r="BI745" s="124"/>
      <c r="BJ745" s="124"/>
      <c r="BK745" s="124"/>
    </row>
  </sheetData>
  <autoFilter ref="$A$4:$BK$745"/>
  <dataValidations>
    <dataValidation type="list" allowBlank="1" showErrorMessage="1" sqref="AJ246 AJ252">
      <formula1>#REF!</formula1>
    </dataValidation>
  </dataValidations>
  <printOptions/>
  <pageMargins bottom="0.75" footer="0.0" header="0.0" left="0.7000000000000001" right="0.7000000000000001" top="0.75"/>
  <pageSetup scale="67"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1.57"/>
    <col customWidth="1" min="3" max="3" width="13.14"/>
    <col customWidth="1" min="4" max="4" width="12.14"/>
    <col customWidth="1" min="5" max="5" width="14.14"/>
    <col customWidth="1" min="6" max="6" width="12.14"/>
    <col customWidth="1" min="7" max="7" width="13.86"/>
    <col customWidth="1" min="8" max="8" width="17.86"/>
    <col customWidth="1" min="9" max="9" width="13.57"/>
    <col customWidth="1" min="10" max="10" width="16.14"/>
    <col customWidth="1" min="11" max="14" width="11.57"/>
    <col customWidth="1" min="15" max="15" width="17.57"/>
    <col customWidth="1" min="16" max="16" width="11.57"/>
    <col customWidth="1" min="17" max="17" width="14.57"/>
    <col customWidth="1" min="18" max="26" width="11.57"/>
  </cols>
  <sheetData>
    <row r="1" ht="14.25" customHeight="1"/>
    <row r="2" ht="14.25" customHeight="1">
      <c r="B2" s="228" t="s">
        <v>2282</v>
      </c>
      <c r="E2" s="229">
        <f>Fichier_de_calcul!Q2</f>
        <v>44866</v>
      </c>
      <c r="F2" s="230"/>
      <c r="G2" s="230"/>
    </row>
    <row r="3" ht="14.25" customHeight="1"/>
    <row r="4" ht="15.0" customHeight="1">
      <c r="A4" s="9"/>
      <c r="B4" s="9"/>
      <c r="C4" s="9"/>
      <c r="D4" s="231" t="s">
        <v>2283</v>
      </c>
      <c r="E4" s="232"/>
      <c r="F4" s="232"/>
      <c r="G4" s="232"/>
      <c r="H4" s="232"/>
      <c r="I4" s="232"/>
      <c r="J4" s="233"/>
      <c r="K4" s="231" t="s">
        <v>2284</v>
      </c>
      <c r="L4" s="232"/>
      <c r="M4" s="232"/>
      <c r="N4" s="232"/>
      <c r="O4" s="232"/>
      <c r="P4" s="232"/>
      <c r="Q4" s="233"/>
      <c r="R4" s="9"/>
      <c r="S4" s="9"/>
      <c r="T4" s="9"/>
      <c r="U4" s="9"/>
      <c r="V4" s="9"/>
      <c r="W4" s="9"/>
      <c r="X4" s="9"/>
      <c r="Y4" s="9"/>
      <c r="Z4" s="9"/>
    </row>
    <row r="5" ht="20.25" customHeight="1">
      <c r="B5" s="234" t="s">
        <v>67</v>
      </c>
      <c r="C5" s="235" t="s">
        <v>2285</v>
      </c>
      <c r="D5" s="236" t="s">
        <v>81</v>
      </c>
      <c r="E5" s="237" t="s">
        <v>82</v>
      </c>
      <c r="F5" s="237" t="s">
        <v>83</v>
      </c>
      <c r="G5" s="238" t="s">
        <v>86</v>
      </c>
      <c r="H5" s="238" t="s">
        <v>2286</v>
      </c>
      <c r="I5" s="238" t="s">
        <v>2287</v>
      </c>
      <c r="J5" s="239" t="s">
        <v>11</v>
      </c>
      <c r="K5" s="236" t="s">
        <v>81</v>
      </c>
      <c r="L5" s="237" t="s">
        <v>82</v>
      </c>
      <c r="M5" s="237" t="s">
        <v>83</v>
      </c>
      <c r="N5" s="238" t="s">
        <v>86</v>
      </c>
      <c r="O5" s="238" t="s">
        <v>2286</v>
      </c>
      <c r="P5" s="238" t="s">
        <v>2287</v>
      </c>
      <c r="Q5" s="239" t="s">
        <v>11</v>
      </c>
    </row>
    <row r="6" ht="14.25" customHeight="1">
      <c r="B6" s="240" t="s">
        <v>111</v>
      </c>
      <c r="C6" s="241">
        <f>COUNTIF(Fichier_de_calcul!K:K,'Prix_par_catégorie'!B6)</f>
        <v>691</v>
      </c>
      <c r="D6" s="242">
        <f>IFERROR(SUMIF(Fichier_de_calcul!$K:$K,$B6,Fichier_de_calcul!Q:Q),"n.a")</f>
        <v>29576959.24</v>
      </c>
      <c r="E6" s="243">
        <f>IFERROR(SUMIF(Fichier_de_calcul!$K:$K,$B6,Fichier_de_calcul!R:R),"n.a")</f>
        <v>184984057.7</v>
      </c>
      <c r="F6" s="243">
        <f>IFERROR(SUMIF(Fichier_de_calcul!$K:$K,$B6,Fichier_de_calcul!S:S),"n.a")</f>
        <v>160902710.3</v>
      </c>
      <c r="G6" s="243">
        <f>SUMIFS(Fichier_de_calcul!W:W,Fichier_de_calcul!$K:$K,'Prix_par_catégorie'!$B6)</f>
        <v>-5950185.947</v>
      </c>
      <c r="H6" s="243">
        <f>SUMIFS(Fichier_de_calcul!U:U,Fichier_de_calcul!$K:$K,'Prix_par_catégorie'!$B6)</f>
        <v>18121876.24</v>
      </c>
      <c r="I6" s="243">
        <f>SUMIFS(Fichier_de_calcul!V:V,Fichier_de_calcul!$K:$K,'Prix_par_catégorie'!$B6)</f>
        <v>51600000</v>
      </c>
      <c r="J6" s="244">
        <f t="shared" ref="J6:J9" si="2">SUM(D6:I6)</f>
        <v>439235417.5</v>
      </c>
      <c r="K6" s="242">
        <f t="shared" ref="K6:P6" si="1">IFERROR(D6/656,"n.a")</f>
        <v>45086.82811</v>
      </c>
      <c r="L6" s="243">
        <f t="shared" si="1"/>
        <v>281987.8928</v>
      </c>
      <c r="M6" s="243">
        <f t="shared" si="1"/>
        <v>245278.5217</v>
      </c>
      <c r="N6" s="243">
        <f t="shared" si="1"/>
        <v>-9070.405407</v>
      </c>
      <c r="O6" s="243">
        <f t="shared" si="1"/>
        <v>27624.81135</v>
      </c>
      <c r="P6" s="243">
        <f t="shared" si="1"/>
        <v>78658.53659</v>
      </c>
      <c r="Q6" s="244">
        <f t="shared" ref="Q6:Q8" si="4">J6/656</f>
        <v>669566.1852</v>
      </c>
    </row>
    <row r="7" ht="14.25" customHeight="1">
      <c r="B7" s="240" t="s">
        <v>107</v>
      </c>
      <c r="C7" s="241">
        <f>COUNTIF(Fichier_de_calcul!K:K,'Prix_par_catégorie'!B7)</f>
        <v>17</v>
      </c>
      <c r="D7" s="242">
        <f>IFERROR(SUMIF(Fichier_de_calcul!$K:$K,$B7,Fichier_de_calcul!Q:Q),"n.a")</f>
        <v>784339.006</v>
      </c>
      <c r="E7" s="243">
        <f>IFERROR(SUMIF(Fichier_de_calcul!$K:$K,$B7,Fichier_de_calcul!R:R),"n.a")</f>
        <v>1159062.939</v>
      </c>
      <c r="F7" s="243">
        <f>IFERROR(SUMIF(Fichier_de_calcul!$K:$K,$B7,Fichier_de_calcul!S:S),"n.a")</f>
        <v>2940058.248</v>
      </c>
      <c r="G7" s="243">
        <f>SUMIFS(Fichier_de_calcul!W:W,Fichier_de_calcul!K:K,'Prix_par_catégorie'!B7)</f>
        <v>-524109.643</v>
      </c>
      <c r="H7" s="243">
        <f>SUMIFS(Fichier_de_calcul!U:U,Fichier_de_calcul!$K:$K,'Prix_par_catégorie'!$B7)</f>
        <v>445834.8714</v>
      </c>
      <c r="I7" s="243">
        <f>SUMIFS(Fichier_de_calcul!V:V,Fichier_de_calcul!$K:$K,'Prix_par_catégorie'!$B7)</f>
        <v>1275000</v>
      </c>
      <c r="J7" s="244">
        <f t="shared" si="2"/>
        <v>6080185.421</v>
      </c>
      <c r="K7" s="242">
        <f t="shared" ref="K7:P7" si="3">IFERROR(D7/656,"n.a")</f>
        <v>1195.638729</v>
      </c>
      <c r="L7" s="243">
        <f t="shared" si="3"/>
        <v>1766.864236</v>
      </c>
      <c r="M7" s="243">
        <f t="shared" si="3"/>
        <v>4481.796109</v>
      </c>
      <c r="N7" s="243">
        <f t="shared" si="3"/>
        <v>-798.9476265</v>
      </c>
      <c r="O7" s="243">
        <f t="shared" si="3"/>
        <v>679.6263284</v>
      </c>
      <c r="P7" s="243">
        <f t="shared" si="3"/>
        <v>1943.597561</v>
      </c>
      <c r="Q7" s="244">
        <f t="shared" si="4"/>
        <v>9268.575337</v>
      </c>
    </row>
    <row r="8" ht="14.25" customHeight="1">
      <c r="B8" s="240" t="s">
        <v>103</v>
      </c>
      <c r="C8" s="241">
        <f>COUNTIF(Fichier_de_calcul!K:K,'Prix_par_catégorie'!B8)</f>
        <v>29</v>
      </c>
      <c r="D8" s="242">
        <f>IFERROR(SUMIF(Fichier_de_calcul!$K:$K,$B8,Fichier_de_calcul!Q:Q),"n.a")</f>
        <v>1735713.76</v>
      </c>
      <c r="E8" s="243">
        <f>IFERROR(SUMIF(Fichier_de_calcul!$K:$K,$B8,Fichier_de_calcul!R:R),"n.a")</f>
        <v>13230598.95</v>
      </c>
      <c r="F8" s="243">
        <f>IFERROR(SUMIF(Fichier_de_calcul!$K:$K,$B8,Fichier_de_calcul!S:S),"n.a")</f>
        <v>9381773.206</v>
      </c>
      <c r="G8" s="243">
        <f>SUMIFS(Fichier_de_calcul!W:W,Fichier_de_calcul!K:K,'Prix_par_catégorie'!B8)</f>
        <v>-894069.391</v>
      </c>
      <c r="H8" s="243">
        <f>SUMIFS(Fichier_de_calcul!U:U,Fichier_de_calcul!$K:$K,'Prix_par_catégorie'!$B8)</f>
        <v>760541.8395</v>
      </c>
      <c r="I8" s="243">
        <f>SUMIFS(Fichier_de_calcul!V:V,Fichier_de_calcul!$K:$K,'Prix_par_catégorie'!$B8)</f>
        <v>2025000</v>
      </c>
      <c r="J8" s="244">
        <f t="shared" si="2"/>
        <v>26239558.36</v>
      </c>
      <c r="K8" s="242">
        <f t="shared" ref="K8:P8" si="5">IFERROR(D8/656,"n.a")</f>
        <v>2645.905122</v>
      </c>
      <c r="L8" s="243">
        <f t="shared" si="5"/>
        <v>20168.59596</v>
      </c>
      <c r="M8" s="243">
        <f t="shared" si="5"/>
        <v>14301.48355</v>
      </c>
      <c r="N8" s="243">
        <f t="shared" si="5"/>
        <v>-1362.910657</v>
      </c>
      <c r="O8" s="243">
        <f t="shared" si="5"/>
        <v>1159.36256</v>
      </c>
      <c r="P8" s="243">
        <f t="shared" si="5"/>
        <v>3086.890244</v>
      </c>
      <c r="Q8" s="244">
        <f t="shared" si="4"/>
        <v>39999.32677</v>
      </c>
    </row>
    <row r="9" ht="14.25" customHeight="1">
      <c r="B9" s="245"/>
      <c r="C9" s="246"/>
      <c r="D9" s="247">
        <f>Facture_pour_Orange!L144</f>
        <v>-6419402.402</v>
      </c>
      <c r="E9" s="248"/>
      <c r="F9" s="248">
        <f>Facture_pour_Orange!L142</f>
        <v>-1732245.417</v>
      </c>
      <c r="G9" s="248"/>
      <c r="H9" s="248">
        <f>Facture_pour_Orange!L172</f>
        <v>-3865650.591</v>
      </c>
      <c r="I9" s="248"/>
      <c r="J9" s="249">
        <f t="shared" si="2"/>
        <v>-12017298.41</v>
      </c>
      <c r="K9" s="247"/>
      <c r="L9" s="248"/>
      <c r="M9" s="248"/>
      <c r="N9" s="248"/>
      <c r="O9" s="248"/>
      <c r="P9" s="248"/>
      <c r="Q9" s="249"/>
    </row>
    <row r="10" ht="14.25" customHeight="1">
      <c r="G10" s="250"/>
      <c r="J10" s="251"/>
    </row>
    <row r="11" ht="14.25" customHeight="1">
      <c r="B11" s="252" t="s">
        <v>2288</v>
      </c>
      <c r="C11" s="253"/>
      <c r="D11" s="253"/>
      <c r="E11" s="253"/>
      <c r="F11" s="253"/>
      <c r="G11" s="253"/>
      <c r="H11" s="253"/>
      <c r="I11" s="253"/>
      <c r="J11" s="254">
        <f>SUM(J6:J9)-Facture_pour_Orange!L146-Facture_pour_Orange!L174-Facture_pour_Orange!L197</f>
        <v>-0.0000007450580597</v>
      </c>
    </row>
    <row r="12" ht="14.25" customHeight="1"/>
    <row r="13" ht="14.25" customHeight="1">
      <c r="B13" s="228" t="s">
        <v>2289</v>
      </c>
    </row>
    <row r="14" ht="14.25" customHeight="1"/>
    <row r="15" ht="14.25" customHeight="1">
      <c r="A15" s="10"/>
      <c r="B15" s="10"/>
      <c r="C15" s="10"/>
      <c r="D15" s="231" t="s">
        <v>2283</v>
      </c>
      <c r="E15" s="232"/>
      <c r="F15" s="232"/>
      <c r="G15" s="232"/>
      <c r="H15" s="232"/>
      <c r="I15" s="232"/>
      <c r="J15" s="233"/>
      <c r="K15" s="231" t="s">
        <v>2284</v>
      </c>
      <c r="L15" s="232"/>
      <c r="M15" s="232"/>
      <c r="N15" s="232"/>
      <c r="O15" s="232"/>
      <c r="P15" s="232"/>
      <c r="Q15" s="233"/>
      <c r="R15" s="10"/>
      <c r="S15" s="10"/>
      <c r="T15" s="10"/>
      <c r="U15" s="10"/>
      <c r="V15" s="10"/>
      <c r="W15" s="10"/>
      <c r="X15" s="10"/>
      <c r="Y15" s="10"/>
      <c r="Z15" s="10"/>
    </row>
    <row r="16" ht="14.25" customHeight="1">
      <c r="B16" s="234" t="s">
        <v>67</v>
      </c>
      <c r="C16" s="235" t="s">
        <v>2285</v>
      </c>
      <c r="D16" s="236" t="s">
        <v>81</v>
      </c>
      <c r="E16" s="237" t="s">
        <v>82</v>
      </c>
      <c r="F16" s="237" t="s">
        <v>83</v>
      </c>
      <c r="G16" s="238" t="s">
        <v>86</v>
      </c>
      <c r="H16" s="238" t="s">
        <v>2286</v>
      </c>
      <c r="I16" s="238" t="s">
        <v>2287</v>
      </c>
      <c r="J16" s="239" t="s">
        <v>11</v>
      </c>
      <c r="K16" s="236" t="s">
        <v>81</v>
      </c>
      <c r="L16" s="237" t="s">
        <v>82</v>
      </c>
      <c r="M16" s="237" t="s">
        <v>83</v>
      </c>
      <c r="N16" s="238" t="s">
        <v>86</v>
      </c>
      <c r="O16" s="238" t="s">
        <v>2286</v>
      </c>
      <c r="P16" s="238" t="s">
        <v>2287</v>
      </c>
      <c r="Q16" s="239" t="s">
        <v>11</v>
      </c>
    </row>
    <row r="17" ht="14.25" customHeight="1">
      <c r="B17" s="240" t="s">
        <v>111</v>
      </c>
      <c r="C17" s="241">
        <f>COUNTIFS(Fichier_de_calcul!$K:$K,'Prix_par_catégorie'!$B17,Fichier_de_calcul!$G:$G,"Sites existants")</f>
        <v>173</v>
      </c>
      <c r="D17" s="242">
        <f>SUMIFS(Fichier_de_calcul!$Q:$Q,Fichier_de_calcul!$K:$K,'Prix_par_catégorie'!$B17,Fichier_de_calcul!$G:$G,"Sites existants")</f>
        <v>7892349.864</v>
      </c>
      <c r="E17" s="243">
        <f>SUMIFS(Fichier_de_calcul!$R:$R,Fichier_de_calcul!$K:$K,'Prix_par_catégorie'!$B17,Fichier_de_calcul!$G:$G,"Sites existants")</f>
        <v>37136631.56</v>
      </c>
      <c r="F17" s="243">
        <f>SUMIFS(Fichier_de_calcul!$S:$S,Fichier_de_calcul!$K:$K,'Prix_par_catégorie'!$B17,Fichier_de_calcul!$G:$G,"Sites existants")</f>
        <v>39704953.32</v>
      </c>
      <c r="G17" s="243">
        <f>SUMIFS(Fichier_de_calcul!$W:$W,Fichier_de_calcul!$K:$K,'Prix_par_catégorie'!$B17,Fichier_de_calcul!$G:$G,"Sites existants")</f>
        <v>-5333586.367</v>
      </c>
      <c r="H17" s="243">
        <f>SUMIFS(Fichier_de_calcul!$U:$U,Fichier_de_calcul!$K:$K,'Prix_par_catégorie'!$B17,Fichier_de_calcul!$G:$G,"Sites existants")</f>
        <v>4537025.456</v>
      </c>
      <c r="I17" s="243">
        <f>SUMIFS(Fichier_de_calcul!$V:$V,Fichier_de_calcul!$K:$K,'Prix_par_catégorie'!$B17,Fichier_de_calcul!$G:$G,"Sites existants")</f>
        <v>12900000</v>
      </c>
      <c r="J17" s="244">
        <f t="shared" ref="J17:J20" si="7">SUM(D17:I17)</f>
        <v>96837373.83</v>
      </c>
      <c r="K17" s="242">
        <f t="shared" ref="K17:P17" si="6">IFERROR(D17/656,"n.a")</f>
        <v>12031.02113</v>
      </c>
      <c r="L17" s="243">
        <f t="shared" si="6"/>
        <v>56610.71884</v>
      </c>
      <c r="M17" s="243">
        <f t="shared" si="6"/>
        <v>60525.84347</v>
      </c>
      <c r="N17" s="243">
        <f t="shared" si="6"/>
        <v>-8130.467023</v>
      </c>
      <c r="O17" s="243">
        <f t="shared" si="6"/>
        <v>6916.197342</v>
      </c>
      <c r="P17" s="243">
        <f t="shared" si="6"/>
        <v>19664.63415</v>
      </c>
      <c r="Q17" s="244">
        <f t="shared" ref="Q17:Q19" si="9">J17/656</f>
        <v>147617.9479</v>
      </c>
    </row>
    <row r="18" ht="12.75" customHeight="1">
      <c r="B18" s="240" t="s">
        <v>107</v>
      </c>
      <c r="C18" s="241">
        <f>COUNTIFS(Fichier_de_calcul!$K:$K,'Prix_par_catégorie'!$B18,Fichier_de_calcul!$G:$G,"Sites existants")</f>
        <v>17</v>
      </c>
      <c r="D18" s="242">
        <f>SUMIFS(Fichier_de_calcul!$Q:$Q,Fichier_de_calcul!$K:$K,'Prix_par_catégorie'!$B18,Fichier_de_calcul!$G:$G,"Sites existants")</f>
        <v>784339.006</v>
      </c>
      <c r="E18" s="243">
        <f>SUMIFS(Fichier_de_calcul!$R:$R,Fichier_de_calcul!$K:$K,'Prix_par_catégorie'!$B18,Fichier_de_calcul!$G:$G,"Sites existants")</f>
        <v>1159062.939</v>
      </c>
      <c r="F18" s="243">
        <f>SUMIFS(Fichier_de_calcul!$S:$S,Fichier_de_calcul!$K:$K,'Prix_par_catégorie'!$B18,Fichier_de_calcul!$G:$G,"Sites existants")</f>
        <v>2940058.248</v>
      </c>
      <c r="G18" s="243">
        <f>SUMIFS(Fichier_de_calcul!$W:$W,Fichier_de_calcul!$K:$K,'Prix_par_catégorie'!$B18,Fichier_de_calcul!$G:$G,"Sites existants")</f>
        <v>-524109.643</v>
      </c>
      <c r="H18" s="243">
        <f>SUMIFS(Fichier_de_calcul!$U:$U,Fichier_de_calcul!$K:$K,'Prix_par_catégorie'!$B18,Fichier_de_calcul!$G:$G,"Sites existants")</f>
        <v>445834.8714</v>
      </c>
      <c r="I18" s="243">
        <f>SUMIFS(Fichier_de_calcul!$V:$V,Fichier_de_calcul!$K:$K,'Prix_par_catégorie'!$B18,Fichier_de_calcul!$G:$G,"Sites existants")</f>
        <v>1275000</v>
      </c>
      <c r="J18" s="244">
        <f t="shared" si="7"/>
        <v>6080185.421</v>
      </c>
      <c r="K18" s="242">
        <f t="shared" ref="K18:P18" si="8">IFERROR(D18/656,"n.a")</f>
        <v>1195.638729</v>
      </c>
      <c r="L18" s="243">
        <f t="shared" si="8"/>
        <v>1766.864236</v>
      </c>
      <c r="M18" s="243">
        <f t="shared" si="8"/>
        <v>4481.796109</v>
      </c>
      <c r="N18" s="243">
        <f t="shared" si="8"/>
        <v>-798.9476265</v>
      </c>
      <c r="O18" s="243">
        <f t="shared" si="8"/>
        <v>679.6263284</v>
      </c>
      <c r="P18" s="243">
        <f t="shared" si="8"/>
        <v>1943.597561</v>
      </c>
      <c r="Q18" s="244">
        <f t="shared" si="9"/>
        <v>9268.575337</v>
      </c>
    </row>
    <row r="19" ht="14.25" customHeight="1">
      <c r="B19" s="240" t="s">
        <v>103</v>
      </c>
      <c r="C19" s="241">
        <f>COUNTIFS(Fichier_de_calcul!$K:$K,'Prix_par_catégorie'!$B19,Fichier_de_calcul!$G:$G,"Sites existants")</f>
        <v>29</v>
      </c>
      <c r="D19" s="242">
        <f>SUMIFS(Fichier_de_calcul!$Q:$Q,Fichier_de_calcul!$K:$K,'Prix_par_catégorie'!$B19,Fichier_de_calcul!$G:$G,"Sites existants")</f>
        <v>1735713.76</v>
      </c>
      <c r="E19" s="243">
        <f>SUMIFS(Fichier_de_calcul!$R:$R,Fichier_de_calcul!$K:$K,'Prix_par_catégorie'!$B19,Fichier_de_calcul!$G:$G,"Sites existants")</f>
        <v>13230598.95</v>
      </c>
      <c r="F19" s="243">
        <f>SUMIFS(Fichier_de_calcul!$S:$S,Fichier_de_calcul!$K:$K,'Prix_par_catégorie'!$B19,Fichier_de_calcul!$G:$G,"Sites existants")</f>
        <v>9381773.206</v>
      </c>
      <c r="G19" s="243">
        <f>SUMIFS(Fichier_de_calcul!$W:$W,Fichier_de_calcul!$K:$K,'Prix_par_catégorie'!$B19,Fichier_de_calcul!$G:$G,"Sites existants")</f>
        <v>-894069.391</v>
      </c>
      <c r="H19" s="243">
        <f>SUMIFS(Fichier_de_calcul!$U:$U,Fichier_de_calcul!$K:$K,'Prix_par_catégorie'!$B19,Fichier_de_calcul!$G:$G,"Sites existants")</f>
        <v>760541.8395</v>
      </c>
      <c r="I19" s="243">
        <f>SUMIFS(Fichier_de_calcul!$V:$V,Fichier_de_calcul!$K:$K,'Prix_par_catégorie'!$B19,Fichier_de_calcul!$G:$G,"Sites existants")</f>
        <v>2025000</v>
      </c>
      <c r="J19" s="244">
        <f t="shared" si="7"/>
        <v>26239558.36</v>
      </c>
      <c r="K19" s="242">
        <f t="shared" ref="K19:P19" si="10">IFERROR(D19/656,"n.a")</f>
        <v>2645.905122</v>
      </c>
      <c r="L19" s="243">
        <f t="shared" si="10"/>
        <v>20168.59596</v>
      </c>
      <c r="M19" s="243">
        <f t="shared" si="10"/>
        <v>14301.48355</v>
      </c>
      <c r="N19" s="243">
        <f t="shared" si="10"/>
        <v>-1362.910657</v>
      </c>
      <c r="O19" s="243">
        <f t="shared" si="10"/>
        <v>1159.36256</v>
      </c>
      <c r="P19" s="243">
        <f t="shared" si="10"/>
        <v>3086.890244</v>
      </c>
      <c r="Q19" s="244">
        <f t="shared" si="9"/>
        <v>39999.32677</v>
      </c>
    </row>
    <row r="20" ht="14.25" customHeight="1">
      <c r="B20" s="245"/>
      <c r="C20" s="246"/>
      <c r="D20" s="247">
        <f>D9</f>
        <v>-6419402.402</v>
      </c>
      <c r="E20" s="248"/>
      <c r="F20" s="248">
        <f>F9</f>
        <v>-1732245.417</v>
      </c>
      <c r="G20" s="248"/>
      <c r="H20" s="248">
        <f>H9</f>
        <v>-3865650.591</v>
      </c>
      <c r="I20" s="248"/>
      <c r="J20" s="249">
        <f t="shared" si="7"/>
        <v>-12017298.41</v>
      </c>
      <c r="K20" s="247"/>
      <c r="L20" s="248"/>
      <c r="M20" s="248"/>
      <c r="N20" s="248"/>
      <c r="O20" s="248"/>
      <c r="P20" s="248"/>
      <c r="Q20" s="249"/>
    </row>
    <row r="21" ht="14.25" customHeight="1"/>
    <row r="22" ht="14.25" customHeight="1"/>
    <row r="23" ht="14.25" customHeight="1">
      <c r="B23" s="228" t="s">
        <v>2290</v>
      </c>
    </row>
    <row r="24" ht="14.25" customHeight="1"/>
    <row r="25" ht="14.25" customHeight="1">
      <c r="A25" s="10"/>
      <c r="B25" s="10"/>
      <c r="C25" s="10"/>
      <c r="D25" s="231" t="s">
        <v>2283</v>
      </c>
      <c r="E25" s="232"/>
      <c r="F25" s="232"/>
      <c r="G25" s="232"/>
      <c r="H25" s="232"/>
      <c r="I25" s="232"/>
      <c r="J25" s="233"/>
      <c r="K25" s="231" t="s">
        <v>2284</v>
      </c>
      <c r="L25" s="232"/>
      <c r="M25" s="232"/>
      <c r="N25" s="232"/>
      <c r="O25" s="232"/>
      <c r="P25" s="232"/>
      <c r="Q25" s="233"/>
      <c r="R25" s="10"/>
      <c r="S25" s="10"/>
      <c r="T25" s="10"/>
      <c r="U25" s="10"/>
      <c r="V25" s="10"/>
      <c r="W25" s="10"/>
      <c r="X25" s="10"/>
      <c r="Y25" s="10"/>
      <c r="Z25" s="10"/>
    </row>
    <row r="26" ht="18.75" customHeight="1">
      <c r="B26" s="234" t="s">
        <v>67</v>
      </c>
      <c r="C26" s="235" t="s">
        <v>2285</v>
      </c>
      <c r="D26" s="236" t="s">
        <v>81</v>
      </c>
      <c r="E26" s="237" t="s">
        <v>82</v>
      </c>
      <c r="F26" s="237" t="s">
        <v>83</v>
      </c>
      <c r="G26" s="238" t="s">
        <v>86</v>
      </c>
      <c r="H26" s="238" t="s">
        <v>2286</v>
      </c>
      <c r="I26" s="238" t="s">
        <v>2287</v>
      </c>
      <c r="J26" s="239" t="s">
        <v>11</v>
      </c>
      <c r="K26" s="236" t="s">
        <v>81</v>
      </c>
      <c r="L26" s="237" t="s">
        <v>82</v>
      </c>
      <c r="M26" s="237" t="s">
        <v>83</v>
      </c>
      <c r="N26" s="238" t="s">
        <v>86</v>
      </c>
      <c r="O26" s="238" t="s">
        <v>2286</v>
      </c>
      <c r="P26" s="238" t="s">
        <v>2287</v>
      </c>
      <c r="Q26" s="239" t="s">
        <v>11</v>
      </c>
    </row>
    <row r="27" ht="14.25" customHeight="1">
      <c r="B27" s="240" t="s">
        <v>111</v>
      </c>
      <c r="C27" s="241">
        <f>COUNTIFS(Fichier_de_calcul!$K:$K,'Prix_par_catégorie'!$B27,Fichier_de_calcul!$G:$G,"&lt;&gt;"&amp;"Sites existants")</f>
        <v>518</v>
      </c>
      <c r="D27" s="242">
        <f>SUMIFS(Fichier_de_calcul!$Q:$Q,Fichier_de_calcul!$K:$K,'Prix_par_catégorie'!$B27,Fichier_de_calcul!$G:$G,"&lt;&gt;"&amp;"Sites existants")</f>
        <v>21684609.38</v>
      </c>
      <c r="E27" s="243">
        <f>SUMIFS(Fichier_de_calcul!$R:$R,Fichier_de_calcul!$K:$K,'Prix_par_catégorie'!$B27,Fichier_de_calcul!$G:$G,"&lt;&gt;"&amp;"Sites existants")</f>
        <v>147847426.1</v>
      </c>
      <c r="F27" s="243">
        <f>SUMIFS(Fichier_de_calcul!$S:$S,Fichier_de_calcul!$K:$K,'Prix_par_catégorie'!$B27,Fichier_de_calcul!$G:$G,"&lt;&gt;"&amp;"Sites existants")</f>
        <v>121197756.9</v>
      </c>
      <c r="G27" s="243">
        <f>SUMIFS(Fichier_de_calcul!$W:$W,Fichier_de_calcul!$K:$K,'Prix_par_catégorie'!$B27,Fichier_de_calcul!$G:$G,"&lt;&gt;"&amp;"Sites existants")</f>
        <v>-616599.58</v>
      </c>
      <c r="H27" s="243">
        <f>SUMIFS(Fichier_de_calcul!$U:$U,Fichier_de_calcul!$K:$K,'Prix_par_catégorie'!$B27,Fichier_de_calcul!$G:$G,"&lt;&gt;"&amp;"Sites existants")</f>
        <v>13584850.79</v>
      </c>
      <c r="I27" s="243">
        <f>SUMIFS(Fichier_de_calcul!$V:$V,Fichier_de_calcul!$K:$K,'Prix_par_catégorie'!$B27,Fichier_de_calcul!$G:$G,"&lt;&gt;"&amp;"Sites existants")</f>
        <v>38700000</v>
      </c>
      <c r="J27" s="244">
        <f t="shared" ref="J27:J29" si="12">SUM(D27:I27)</f>
        <v>342398043.6</v>
      </c>
      <c r="K27" s="242">
        <f t="shared" ref="K27:P27" si="11">IFERROR(D27/656,"n.a")</f>
        <v>33055.80698</v>
      </c>
      <c r="L27" s="243">
        <f t="shared" si="11"/>
        <v>225377.1739</v>
      </c>
      <c r="M27" s="243">
        <f t="shared" si="11"/>
        <v>184752.6783</v>
      </c>
      <c r="N27" s="243">
        <f t="shared" si="11"/>
        <v>-939.9383841</v>
      </c>
      <c r="O27" s="243">
        <f t="shared" si="11"/>
        <v>20708.61401</v>
      </c>
      <c r="P27" s="243">
        <f t="shared" si="11"/>
        <v>58993.90244</v>
      </c>
      <c r="Q27" s="244">
        <f t="shared" ref="Q27:Q30" si="14">J27/656</f>
        <v>521948.2372</v>
      </c>
    </row>
    <row r="28" ht="14.25" customHeight="1">
      <c r="B28" s="240" t="s">
        <v>107</v>
      </c>
      <c r="C28" s="241">
        <f>COUNTIFS(Fichier_de_calcul!$K:$K,'Prix_par_catégorie'!$B28,Fichier_de_calcul!$G:$G,"&lt;&gt;"&amp;"Sites existants")</f>
        <v>0</v>
      </c>
      <c r="D28" s="242">
        <f>SUMIFS(Fichier_de_calcul!$Q:$Q,Fichier_de_calcul!$K:$K,'Prix_par_catégorie'!$B28,Fichier_de_calcul!$G:$G,"&lt;&gt;"&amp;"Sites existants")</f>
        <v>0</v>
      </c>
      <c r="E28" s="243">
        <f>SUMIFS(Fichier_de_calcul!$R:$R,Fichier_de_calcul!$K:$K,'Prix_par_catégorie'!$B28,Fichier_de_calcul!$G:$G,"&lt;&gt;"&amp;"Sites existants")</f>
        <v>0</v>
      </c>
      <c r="F28" s="243">
        <f>SUMIFS(Fichier_de_calcul!$S:$S,Fichier_de_calcul!$K:$K,'Prix_par_catégorie'!$B28,Fichier_de_calcul!$G:$G,"&lt;&gt;"&amp;"Sites existants")</f>
        <v>0</v>
      </c>
      <c r="G28" s="243">
        <f>SUMIFS(Fichier_de_calcul!$W:$W,Fichier_de_calcul!$K:$K,'Prix_par_catégorie'!$B28,Fichier_de_calcul!$G:$G,"&lt;&gt;"&amp;"Sites existants")</f>
        <v>0</v>
      </c>
      <c r="H28" s="243">
        <f>SUMIFS(Fichier_de_calcul!$U:$U,Fichier_de_calcul!$K:$K,'Prix_par_catégorie'!$B28,Fichier_de_calcul!$G:$G,"&lt;&gt;"&amp;"Sites existants")</f>
        <v>0</v>
      </c>
      <c r="I28" s="243">
        <f>SUMIFS(Fichier_de_calcul!$V:$V,Fichier_de_calcul!$K:$K,'Prix_par_catégorie'!$B28,Fichier_de_calcul!$G:$G,"&lt;&gt;"&amp;"Sites existants")</f>
        <v>0</v>
      </c>
      <c r="J28" s="244">
        <f t="shared" si="12"/>
        <v>0</v>
      </c>
      <c r="K28" s="242">
        <f t="shared" ref="K28:P28" si="13">IFERROR(D28/656,"n.a")</f>
        <v>0</v>
      </c>
      <c r="L28" s="243">
        <f t="shared" si="13"/>
        <v>0</v>
      </c>
      <c r="M28" s="243">
        <f t="shared" si="13"/>
        <v>0</v>
      </c>
      <c r="N28" s="243">
        <f t="shared" si="13"/>
        <v>0</v>
      </c>
      <c r="O28" s="243">
        <f t="shared" si="13"/>
        <v>0</v>
      </c>
      <c r="P28" s="243">
        <f t="shared" si="13"/>
        <v>0</v>
      </c>
      <c r="Q28" s="244">
        <f t="shared" si="14"/>
        <v>0</v>
      </c>
    </row>
    <row r="29" ht="14.25" customHeight="1">
      <c r="B29" s="240" t="s">
        <v>103</v>
      </c>
      <c r="C29" s="241">
        <f>COUNTIFS(Fichier_de_calcul!$K:$K,'Prix_par_catégorie'!$B29,Fichier_de_calcul!$G:$G,"&lt;&gt;"&amp;"Sites existants")</f>
        <v>0</v>
      </c>
      <c r="D29" s="242">
        <f>SUMIFS(Fichier_de_calcul!$Q:$Q,Fichier_de_calcul!$K:$K,'Prix_par_catégorie'!$B29,Fichier_de_calcul!$G:$G,"&lt;&gt;"&amp;"Sites existants")</f>
        <v>0</v>
      </c>
      <c r="E29" s="243">
        <f>SUMIFS(Fichier_de_calcul!$R:$R,Fichier_de_calcul!$K:$K,'Prix_par_catégorie'!$B29,Fichier_de_calcul!$G:$G,"&lt;&gt;"&amp;"Sites existants")</f>
        <v>0</v>
      </c>
      <c r="F29" s="243">
        <f>SUMIFS(Fichier_de_calcul!$S:$S,Fichier_de_calcul!$K:$K,'Prix_par_catégorie'!$B29,Fichier_de_calcul!$G:$G,"&lt;&gt;"&amp;"Sites existants")</f>
        <v>0</v>
      </c>
      <c r="G29" s="243">
        <f>SUMIFS(Fichier_de_calcul!$W:$W,Fichier_de_calcul!$K:$K,'Prix_par_catégorie'!$B29,Fichier_de_calcul!$G:$G,"&lt;&gt;"&amp;"Sites existants")</f>
        <v>0</v>
      </c>
      <c r="H29" s="243">
        <f>SUMIFS(Fichier_de_calcul!$U:$U,Fichier_de_calcul!$K:$K,'Prix_par_catégorie'!$B29,Fichier_de_calcul!$G:$G,"&lt;&gt;"&amp;"Sites existants")</f>
        <v>0</v>
      </c>
      <c r="I29" s="243">
        <f>SUMIFS(Fichier_de_calcul!$V:$V,Fichier_de_calcul!$K:$K,'Prix_par_catégorie'!$B29,Fichier_de_calcul!$G:$G,"&lt;&gt;"&amp;"Sites existants")</f>
        <v>0</v>
      </c>
      <c r="J29" s="244">
        <f t="shared" si="12"/>
        <v>0</v>
      </c>
      <c r="K29" s="242">
        <f t="shared" ref="K29:P29" si="15">IFERROR(D29/656,"n.a")</f>
        <v>0</v>
      </c>
      <c r="L29" s="243">
        <f t="shared" si="15"/>
        <v>0</v>
      </c>
      <c r="M29" s="243">
        <f t="shared" si="15"/>
        <v>0</v>
      </c>
      <c r="N29" s="243">
        <f t="shared" si="15"/>
        <v>0</v>
      </c>
      <c r="O29" s="243">
        <f t="shared" si="15"/>
        <v>0</v>
      </c>
      <c r="P29" s="243">
        <f t="shared" si="15"/>
        <v>0</v>
      </c>
      <c r="Q29" s="244">
        <f t="shared" si="14"/>
        <v>0</v>
      </c>
    </row>
    <row r="30" ht="14.25" customHeight="1">
      <c r="B30" s="245"/>
      <c r="C30" s="246"/>
      <c r="D30" s="247"/>
      <c r="E30" s="248"/>
      <c r="F30" s="248"/>
      <c r="G30" s="248"/>
      <c r="H30" s="248"/>
      <c r="I30" s="248"/>
      <c r="J30" s="249"/>
      <c r="K30" s="247"/>
      <c r="L30" s="248"/>
      <c r="M30" s="248"/>
      <c r="N30" s="248"/>
      <c r="O30" s="248"/>
      <c r="P30" s="248"/>
      <c r="Q30" s="249">
        <f t="shared" si="14"/>
        <v>0</v>
      </c>
    </row>
    <row r="31" ht="14.25" customHeight="1"/>
    <row r="32" ht="14.25" customHeight="1"/>
    <row r="33" ht="14.25" customHeight="1">
      <c r="B33" s="228" t="s">
        <v>2291</v>
      </c>
    </row>
    <row r="34" ht="14.25" customHeight="1"/>
    <row r="35" ht="14.25" customHeight="1">
      <c r="D35" s="231" t="s">
        <v>2283</v>
      </c>
      <c r="E35" s="232"/>
      <c r="F35" s="232"/>
      <c r="G35" s="232"/>
      <c r="H35" s="232"/>
      <c r="I35" s="232"/>
      <c r="J35" s="233"/>
      <c r="K35" s="231" t="s">
        <v>2284</v>
      </c>
      <c r="L35" s="232"/>
      <c r="M35" s="232"/>
      <c r="N35" s="232"/>
      <c r="O35" s="232"/>
      <c r="P35" s="232"/>
      <c r="Q35" s="233"/>
    </row>
    <row r="36" ht="14.25" customHeight="1">
      <c r="B36" s="234" t="s">
        <v>67</v>
      </c>
      <c r="C36" s="235" t="s">
        <v>2285</v>
      </c>
      <c r="D36" s="236" t="s">
        <v>81</v>
      </c>
      <c r="E36" s="237" t="s">
        <v>82</v>
      </c>
      <c r="F36" s="237" t="s">
        <v>83</v>
      </c>
      <c r="G36" s="238" t="s">
        <v>86</v>
      </c>
      <c r="H36" s="238" t="s">
        <v>2286</v>
      </c>
      <c r="I36" s="238" t="s">
        <v>2287</v>
      </c>
      <c r="J36" s="239" t="s">
        <v>11</v>
      </c>
      <c r="K36" s="236" t="s">
        <v>81</v>
      </c>
      <c r="L36" s="237" t="s">
        <v>82</v>
      </c>
      <c r="M36" s="237" t="s">
        <v>83</v>
      </c>
      <c r="N36" s="238" t="s">
        <v>86</v>
      </c>
      <c r="O36" s="238" t="s">
        <v>2286</v>
      </c>
      <c r="P36" s="238" t="s">
        <v>2287</v>
      </c>
      <c r="Q36" s="239" t="s">
        <v>11</v>
      </c>
    </row>
    <row r="37" ht="14.25" customHeight="1">
      <c r="B37" s="240" t="s">
        <v>111</v>
      </c>
      <c r="C37" s="241">
        <f>70+28+80</f>
        <v>178</v>
      </c>
      <c r="D37" s="242">
        <v>7767423.0</v>
      </c>
      <c r="E37" s="243">
        <v>4.3821355E7</v>
      </c>
      <c r="F37" s="243">
        <v>4.2977251E7</v>
      </c>
      <c r="G37" s="255" t="s">
        <v>2292</v>
      </c>
      <c r="H37" s="243">
        <v>4668153.0</v>
      </c>
      <c r="I37" s="243">
        <v>1.335E7</v>
      </c>
      <c r="J37" s="244">
        <f t="shared" ref="J37:J39" si="17">SUM(D37:I37)</f>
        <v>112584182</v>
      </c>
      <c r="K37" s="242">
        <f t="shared" ref="K37:P37" si="16">IFERROR(D37/656,"n.a")</f>
        <v>11840.58384</v>
      </c>
      <c r="L37" s="243">
        <f t="shared" si="16"/>
        <v>66800.84604</v>
      </c>
      <c r="M37" s="243">
        <f t="shared" si="16"/>
        <v>65514.10213</v>
      </c>
      <c r="N37" s="243">
        <f t="shared" si="16"/>
        <v>-3900.743902</v>
      </c>
      <c r="O37" s="243">
        <f t="shared" si="16"/>
        <v>7116.08689</v>
      </c>
      <c r="P37" s="243">
        <f t="shared" si="16"/>
        <v>20350.60976</v>
      </c>
      <c r="Q37" s="244">
        <f t="shared" ref="Q37:Q40" si="19">J37/656</f>
        <v>171622.2287</v>
      </c>
    </row>
    <row r="38" ht="14.25" customHeight="1">
      <c r="B38" s="240" t="s">
        <v>107</v>
      </c>
      <c r="C38" s="241">
        <f>COUNTIFS(Fichier_de_calcul!$K:$K,'Prix_par_catégorie'!$B38,Fichier_de_calcul!$G:$G,"&lt;&gt;"&amp;"Sites existants")</f>
        <v>0</v>
      </c>
      <c r="D38" s="242">
        <f>SUMIFS(Fichier_de_calcul!$Q:$Q,Fichier_de_calcul!$K:$K,'Prix_par_catégorie'!$B38,Fichier_de_calcul!$G:$G,"&lt;&gt;"&amp;"Sites existants")</f>
        <v>0</v>
      </c>
      <c r="E38" s="243">
        <f>SUMIFS(Fichier_de_calcul!$R:$R,Fichier_de_calcul!$K:$K,'Prix_par_catégorie'!$B38,Fichier_de_calcul!$G:$G,"&lt;&gt;"&amp;"Sites existants")</f>
        <v>0</v>
      </c>
      <c r="F38" s="243">
        <f>SUMIFS(Fichier_de_calcul!$S:$S,Fichier_de_calcul!$K:$K,'Prix_par_catégorie'!$B38,Fichier_de_calcul!$G:$G,"&lt;&gt;"&amp;"Sites existants")</f>
        <v>0</v>
      </c>
      <c r="G38" s="243">
        <f>SUMIFS(Fichier_de_calcul!$W:$W,Fichier_de_calcul!$K:$K,'Prix_par_catégorie'!$B38,Fichier_de_calcul!$G:$G,"&lt;&gt;"&amp;"Sites existants")</f>
        <v>0</v>
      </c>
      <c r="H38" s="243">
        <f>SUMIFS(Fichier_de_calcul!$U:$U,Fichier_de_calcul!$K:$K,'Prix_par_catégorie'!$B38,Fichier_de_calcul!$G:$G,"&lt;&gt;"&amp;"Sites existants")</f>
        <v>0</v>
      </c>
      <c r="I38" s="243">
        <f>SUMIFS(Fichier_de_calcul!$V:$V,Fichier_de_calcul!$K:$K,'Prix_par_catégorie'!$B38,Fichier_de_calcul!$G:$G,"&lt;&gt;"&amp;"Sites existants")</f>
        <v>0</v>
      </c>
      <c r="J38" s="244">
        <f t="shared" si="17"/>
        <v>0</v>
      </c>
      <c r="K38" s="242">
        <f t="shared" ref="K38:P38" si="18">IFERROR(D38/656,"n.a")</f>
        <v>0</v>
      </c>
      <c r="L38" s="243">
        <f t="shared" si="18"/>
        <v>0</v>
      </c>
      <c r="M38" s="243">
        <f t="shared" si="18"/>
        <v>0</v>
      </c>
      <c r="N38" s="243">
        <f t="shared" si="18"/>
        <v>0</v>
      </c>
      <c r="O38" s="243">
        <f t="shared" si="18"/>
        <v>0</v>
      </c>
      <c r="P38" s="243">
        <f t="shared" si="18"/>
        <v>0</v>
      </c>
      <c r="Q38" s="244">
        <f t="shared" si="19"/>
        <v>0</v>
      </c>
    </row>
    <row r="39" ht="14.25" customHeight="1">
      <c r="B39" s="240" t="s">
        <v>103</v>
      </c>
      <c r="C39" s="241">
        <f>COUNTIFS(Fichier_de_calcul!$K:$K,'Prix_par_catégorie'!$B39,Fichier_de_calcul!$G:$G,"&lt;&gt;"&amp;"Sites existants")</f>
        <v>0</v>
      </c>
      <c r="D39" s="242">
        <f>SUMIFS(Fichier_de_calcul!$Q:$Q,Fichier_de_calcul!$K:$K,'Prix_par_catégorie'!$B39,Fichier_de_calcul!$G:$G,"&lt;&gt;"&amp;"Sites existants")</f>
        <v>0</v>
      </c>
      <c r="E39" s="243">
        <f>SUMIFS(Fichier_de_calcul!$R:$R,Fichier_de_calcul!$K:$K,'Prix_par_catégorie'!$B39,Fichier_de_calcul!$G:$G,"&lt;&gt;"&amp;"Sites existants")</f>
        <v>0</v>
      </c>
      <c r="F39" s="243">
        <f>SUMIFS(Fichier_de_calcul!$S:$S,Fichier_de_calcul!$K:$K,'Prix_par_catégorie'!$B39,Fichier_de_calcul!$G:$G,"&lt;&gt;"&amp;"Sites existants")</f>
        <v>0</v>
      </c>
      <c r="G39" s="243">
        <f>SUMIFS(Fichier_de_calcul!$W:$W,Fichier_de_calcul!$K:$K,'Prix_par_catégorie'!$B39,Fichier_de_calcul!$G:$G,"&lt;&gt;"&amp;"Sites existants")</f>
        <v>0</v>
      </c>
      <c r="H39" s="243">
        <f>SUMIFS(Fichier_de_calcul!$U:$U,Fichier_de_calcul!$K:$K,'Prix_par_catégorie'!$B39,Fichier_de_calcul!$G:$G,"&lt;&gt;"&amp;"Sites existants")</f>
        <v>0</v>
      </c>
      <c r="I39" s="243">
        <f>SUMIFS(Fichier_de_calcul!$V:$V,Fichier_de_calcul!$K:$K,'Prix_par_catégorie'!$B39,Fichier_de_calcul!$G:$G,"&lt;&gt;"&amp;"Sites existants")</f>
        <v>0</v>
      </c>
      <c r="J39" s="244">
        <f t="shared" si="17"/>
        <v>0</v>
      </c>
      <c r="K39" s="242">
        <f t="shared" ref="K39:P39" si="20">IFERROR(D39/656,"n.a")</f>
        <v>0</v>
      </c>
      <c r="L39" s="243">
        <f t="shared" si="20"/>
        <v>0</v>
      </c>
      <c r="M39" s="243">
        <f t="shared" si="20"/>
        <v>0</v>
      </c>
      <c r="N39" s="243">
        <f t="shared" si="20"/>
        <v>0</v>
      </c>
      <c r="O39" s="243">
        <f t="shared" si="20"/>
        <v>0</v>
      </c>
      <c r="P39" s="243">
        <f t="shared" si="20"/>
        <v>0</v>
      </c>
      <c r="Q39" s="244">
        <f t="shared" si="19"/>
        <v>0</v>
      </c>
    </row>
    <row r="40" ht="14.25" customHeight="1">
      <c r="B40" s="245"/>
      <c r="C40" s="246"/>
      <c r="D40" s="247"/>
      <c r="E40" s="248"/>
      <c r="F40" s="248"/>
      <c r="G40" s="248"/>
      <c r="H40" s="248"/>
      <c r="I40" s="248"/>
      <c r="J40" s="249"/>
      <c r="K40" s="247"/>
      <c r="L40" s="248"/>
      <c r="M40" s="248"/>
      <c r="N40" s="248"/>
      <c r="O40" s="248"/>
      <c r="P40" s="248"/>
      <c r="Q40" s="256">
        <f t="shared" si="19"/>
        <v>0</v>
      </c>
    </row>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D35:J35"/>
    <mergeCell ref="K35:Q35"/>
    <mergeCell ref="E2:G2"/>
    <mergeCell ref="D4:J4"/>
    <mergeCell ref="K4:Q4"/>
    <mergeCell ref="D15:J15"/>
    <mergeCell ref="K15:Q15"/>
    <mergeCell ref="D25:J25"/>
    <mergeCell ref="K25:Q25"/>
  </mergeCells>
  <conditionalFormatting sqref="B26">
    <cfRule type="expression" dxfId="0" priority="1" stopIfTrue="1">
      <formula>AND(COUNTIF($B$26, B26)&gt;1,NOT(ISBLANK(B26)))</formula>
    </cfRule>
  </conditionalFormatting>
  <conditionalFormatting sqref="B26">
    <cfRule type="expression" dxfId="0" priority="2" stopIfTrue="1">
      <formula>AND(COUNTIF($B$26, B26)&gt;1,NOT(ISBLANK(B26)))</formula>
    </cfRule>
  </conditionalFormatting>
  <conditionalFormatting sqref="B26">
    <cfRule type="expression" dxfId="0" priority="3" stopIfTrue="1">
      <formula>AND(COUNTIF($B$26, B26)&gt;1,NOT(ISBLANK(B26)))</formula>
    </cfRule>
  </conditionalFormatting>
  <conditionalFormatting sqref="B26">
    <cfRule type="expression" dxfId="0" priority="4" stopIfTrue="1">
      <formula>AND(COUNTIF($B$26, B26)&gt;1,NOT(ISBLANK(B26)))</formula>
    </cfRule>
  </conditionalFormatting>
  <conditionalFormatting sqref="B26">
    <cfRule type="expression" dxfId="0" priority="5" stopIfTrue="1">
      <formula>AND(COUNTIF($B$26, B26)&gt;1,NOT(ISBLANK(B26)))</formula>
    </cfRule>
  </conditionalFormatting>
  <conditionalFormatting sqref="C26">
    <cfRule type="expression" dxfId="0" priority="6" stopIfTrue="1">
      <formula>AND(COUNTIF($C$26, C26)&gt;1,NOT(ISBLANK(C26)))</formula>
    </cfRule>
  </conditionalFormatting>
  <conditionalFormatting sqref="C26">
    <cfRule type="expression" dxfId="0" priority="7" stopIfTrue="1">
      <formula>AND(COUNTIF($C$26, C26)&gt;1,NOT(ISBLANK(C26)))</formula>
    </cfRule>
  </conditionalFormatting>
  <conditionalFormatting sqref="C26">
    <cfRule type="expression" dxfId="0" priority="8" stopIfTrue="1">
      <formula>AND(COUNTIF($C$26, C26)&gt;1,NOT(ISBLANK(C26)))</formula>
    </cfRule>
  </conditionalFormatting>
  <conditionalFormatting sqref="C26">
    <cfRule type="expression" dxfId="0" priority="9" stopIfTrue="1">
      <formula>AND(COUNTIF($C$26, C26)&gt;1,NOT(ISBLANK(C26)))</formula>
    </cfRule>
  </conditionalFormatting>
  <conditionalFormatting sqref="C26">
    <cfRule type="expression" dxfId="0" priority="10" stopIfTrue="1">
      <formula>AND(COUNTIF($C$26, C26)&gt;1,NOT(ISBLANK(C26)))</formula>
    </cfRule>
  </conditionalFormatting>
  <conditionalFormatting sqref="B5">
    <cfRule type="expression" dxfId="0" priority="11" stopIfTrue="1">
      <formula>AND(COUNTIF($B$26, B5)&gt;1,NOT(ISBLANK(B5)))</formula>
    </cfRule>
  </conditionalFormatting>
  <conditionalFormatting sqref="B5">
    <cfRule type="expression" dxfId="0" priority="12" stopIfTrue="1">
      <formula>AND(COUNTIF($B$26, B5)&gt;1,NOT(ISBLANK(B5)))</formula>
    </cfRule>
  </conditionalFormatting>
  <conditionalFormatting sqref="B5">
    <cfRule type="expression" dxfId="0" priority="13" stopIfTrue="1">
      <formula>AND(COUNTIF($B$26, B5)&gt;1,NOT(ISBLANK(B5)))</formula>
    </cfRule>
  </conditionalFormatting>
  <conditionalFormatting sqref="B5">
    <cfRule type="expression" dxfId="0" priority="14" stopIfTrue="1">
      <formula>AND(COUNTIF($B$26, B5)&gt;1,NOT(ISBLANK(B5)))</formula>
    </cfRule>
  </conditionalFormatting>
  <conditionalFormatting sqref="B5">
    <cfRule type="expression" dxfId="0" priority="15" stopIfTrue="1">
      <formula>AND(COUNTIF($B$26, B5)&gt;1,NOT(ISBLANK(B5)))</formula>
    </cfRule>
  </conditionalFormatting>
  <conditionalFormatting sqref="C5">
    <cfRule type="expression" dxfId="0" priority="16" stopIfTrue="1">
      <formula>AND(COUNTIF($C$26, C5)&gt;1,NOT(ISBLANK(C5)))</formula>
    </cfRule>
  </conditionalFormatting>
  <conditionalFormatting sqref="C5">
    <cfRule type="expression" dxfId="0" priority="17" stopIfTrue="1">
      <formula>AND(COUNTIF($C$26, C5)&gt;1,NOT(ISBLANK(C5)))</formula>
    </cfRule>
  </conditionalFormatting>
  <conditionalFormatting sqref="C5">
    <cfRule type="expression" dxfId="0" priority="18" stopIfTrue="1">
      <formula>AND(COUNTIF($C$26, C5)&gt;1,NOT(ISBLANK(C5)))</formula>
    </cfRule>
  </conditionalFormatting>
  <conditionalFormatting sqref="C5">
    <cfRule type="expression" dxfId="0" priority="19" stopIfTrue="1">
      <formula>AND(COUNTIF($C$26, C5)&gt;1,NOT(ISBLANK(C5)))</formula>
    </cfRule>
  </conditionalFormatting>
  <conditionalFormatting sqref="C5">
    <cfRule type="expression" dxfId="0" priority="20" stopIfTrue="1">
      <formula>AND(COUNTIF($C$26, C5)&gt;1,NOT(ISBLANK(C5)))</formula>
    </cfRule>
  </conditionalFormatting>
  <conditionalFormatting sqref="B16">
    <cfRule type="expression" dxfId="0" priority="21" stopIfTrue="1">
      <formula>AND(COUNTIF($B$26, B16)&gt;1,NOT(ISBLANK(B16)))</formula>
    </cfRule>
  </conditionalFormatting>
  <conditionalFormatting sqref="B16">
    <cfRule type="expression" dxfId="0" priority="22" stopIfTrue="1">
      <formula>AND(COUNTIF($B$26, B16)&gt;1,NOT(ISBLANK(B16)))</formula>
    </cfRule>
  </conditionalFormatting>
  <conditionalFormatting sqref="B16">
    <cfRule type="expression" dxfId="0" priority="23" stopIfTrue="1">
      <formula>AND(COUNTIF($B$26, B16)&gt;1,NOT(ISBLANK(B16)))</formula>
    </cfRule>
  </conditionalFormatting>
  <conditionalFormatting sqref="B16">
    <cfRule type="expression" dxfId="0" priority="24" stopIfTrue="1">
      <formula>AND(COUNTIF($B$26, B16)&gt;1,NOT(ISBLANK(B16)))</formula>
    </cfRule>
  </conditionalFormatting>
  <conditionalFormatting sqref="B16">
    <cfRule type="expression" dxfId="0" priority="25" stopIfTrue="1">
      <formula>AND(COUNTIF($B$26, B16)&gt;1,NOT(ISBLANK(B16)))</formula>
    </cfRule>
  </conditionalFormatting>
  <conditionalFormatting sqref="C16">
    <cfRule type="expression" dxfId="0" priority="26" stopIfTrue="1">
      <formula>AND(COUNTIF($C$26, C16)&gt;1,NOT(ISBLANK(C16)))</formula>
    </cfRule>
  </conditionalFormatting>
  <conditionalFormatting sqref="C16">
    <cfRule type="expression" dxfId="0" priority="27" stopIfTrue="1">
      <formula>AND(COUNTIF($C$26, C16)&gt;1,NOT(ISBLANK(C16)))</formula>
    </cfRule>
  </conditionalFormatting>
  <conditionalFormatting sqref="C16">
    <cfRule type="expression" dxfId="0" priority="28" stopIfTrue="1">
      <formula>AND(COUNTIF($C$26, C16)&gt;1,NOT(ISBLANK(C16)))</formula>
    </cfRule>
  </conditionalFormatting>
  <conditionalFormatting sqref="C16">
    <cfRule type="expression" dxfId="0" priority="29" stopIfTrue="1">
      <formula>AND(COUNTIF($C$26, C16)&gt;1,NOT(ISBLANK(C16)))</formula>
    </cfRule>
  </conditionalFormatting>
  <conditionalFormatting sqref="C16">
    <cfRule type="expression" dxfId="0" priority="30" stopIfTrue="1">
      <formula>AND(COUNTIF($C$26, C16)&gt;1,NOT(ISBLANK(C16)))</formula>
    </cfRule>
  </conditionalFormatting>
  <conditionalFormatting sqref="B36">
    <cfRule type="expression" dxfId="0" priority="31" stopIfTrue="1">
      <formula>AND(COUNTIF($B$26, B36)&gt;1,NOT(ISBLANK(B36)))</formula>
    </cfRule>
  </conditionalFormatting>
  <conditionalFormatting sqref="B36">
    <cfRule type="expression" dxfId="0" priority="32" stopIfTrue="1">
      <formula>AND(COUNTIF($B$26, B36)&gt;1,NOT(ISBLANK(B36)))</formula>
    </cfRule>
  </conditionalFormatting>
  <conditionalFormatting sqref="B36">
    <cfRule type="expression" dxfId="0" priority="33" stopIfTrue="1">
      <formula>AND(COUNTIF($B$26, B36)&gt;1,NOT(ISBLANK(B36)))</formula>
    </cfRule>
  </conditionalFormatting>
  <conditionalFormatting sqref="B36">
    <cfRule type="expression" dxfId="0" priority="34" stopIfTrue="1">
      <formula>AND(COUNTIF($B$26, B36)&gt;1,NOT(ISBLANK(B36)))</formula>
    </cfRule>
  </conditionalFormatting>
  <conditionalFormatting sqref="B36">
    <cfRule type="expression" dxfId="0" priority="35" stopIfTrue="1">
      <formula>AND(COUNTIF($B$26, B36)&gt;1,NOT(ISBLANK(B36)))</formula>
    </cfRule>
  </conditionalFormatting>
  <conditionalFormatting sqref="C36">
    <cfRule type="expression" dxfId="0" priority="36" stopIfTrue="1">
      <formula>AND(COUNTIF($C$26, C36)&gt;1,NOT(ISBLANK(C36)))</formula>
    </cfRule>
  </conditionalFormatting>
  <conditionalFormatting sqref="C36">
    <cfRule type="expression" dxfId="0" priority="37" stopIfTrue="1">
      <formula>AND(COUNTIF($C$26, C36)&gt;1,NOT(ISBLANK(C36)))</formula>
    </cfRule>
  </conditionalFormatting>
  <conditionalFormatting sqref="C36">
    <cfRule type="expression" dxfId="0" priority="38" stopIfTrue="1">
      <formula>AND(COUNTIF($C$26, C36)&gt;1,NOT(ISBLANK(C36)))</formula>
    </cfRule>
  </conditionalFormatting>
  <conditionalFormatting sqref="C36">
    <cfRule type="expression" dxfId="0" priority="39" stopIfTrue="1">
      <formula>AND(COUNTIF($C$26, C36)&gt;1,NOT(ISBLANK(C36)))</formula>
    </cfRule>
  </conditionalFormatting>
  <conditionalFormatting sqref="C36">
    <cfRule type="expression" dxfId="0" priority="40" stopIfTrue="1">
      <formula>AND(COUNTIF($C$26, C36)&gt;1,NOT(ISBLANK(C36)))</formula>
    </cfRule>
  </conditionalFormatting>
  <printOptions/>
  <pageMargins bottom="0.75" footer="0.0" header="0.0" left="0.7000000000000001" right="0.7000000000000001"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4.43" defaultRowHeight="15.0"/>
  <cols>
    <col customWidth="1" min="1" max="26" width="11.57"/>
  </cols>
  <sheetData>
    <row r="1" ht="14.25" customHeight="1">
      <c r="A1" s="1"/>
      <c r="B1" s="1"/>
      <c r="C1" s="1"/>
      <c r="D1" s="1"/>
      <c r="E1" s="1"/>
      <c r="F1" s="1"/>
      <c r="G1" s="1"/>
      <c r="H1" s="1"/>
      <c r="I1" s="1"/>
      <c r="J1" s="1"/>
      <c r="K1" s="1"/>
      <c r="L1" s="1"/>
      <c r="M1" s="1"/>
      <c r="N1" s="1"/>
      <c r="O1" s="1"/>
      <c r="P1" s="1"/>
      <c r="Q1" s="1"/>
      <c r="R1" s="1"/>
      <c r="S1" s="1"/>
      <c r="T1" s="1"/>
      <c r="U1" s="1"/>
    </row>
    <row r="2" ht="14.25" customHeight="1">
      <c r="A2" s="1"/>
      <c r="B2" s="1"/>
      <c r="C2" s="1"/>
      <c r="D2" s="1"/>
      <c r="E2" s="1"/>
      <c r="F2" s="1"/>
      <c r="G2" s="1"/>
      <c r="H2" s="1"/>
      <c r="I2" s="1"/>
      <c r="J2" s="1"/>
      <c r="K2" s="1"/>
      <c r="L2" s="1"/>
      <c r="M2" s="1"/>
      <c r="N2" s="1"/>
      <c r="O2" s="1"/>
      <c r="P2" s="1"/>
      <c r="Q2" s="1"/>
      <c r="R2" s="1"/>
      <c r="S2" s="1"/>
      <c r="T2" s="1"/>
      <c r="U2" s="1"/>
    </row>
    <row r="3" ht="14.25" customHeight="1">
      <c r="A3" s="1"/>
      <c r="B3" s="1"/>
      <c r="C3" s="1"/>
      <c r="D3" s="1"/>
      <c r="E3" s="1"/>
      <c r="F3" s="1"/>
      <c r="G3" s="1"/>
      <c r="H3" s="1"/>
      <c r="I3" s="1"/>
      <c r="J3" s="1"/>
      <c r="K3" s="1"/>
      <c r="L3" s="1"/>
      <c r="M3" s="1"/>
      <c r="N3" s="1"/>
      <c r="O3" s="1"/>
      <c r="P3" s="1"/>
      <c r="Q3" s="1"/>
      <c r="R3" s="1"/>
      <c r="S3" s="1"/>
      <c r="T3" s="1"/>
      <c r="U3" s="1"/>
    </row>
    <row r="4" ht="14.25" customHeight="1">
      <c r="A4" s="1"/>
      <c r="B4" s="1"/>
      <c r="C4" s="1"/>
      <c r="D4" s="1"/>
      <c r="E4" s="1"/>
      <c r="F4" s="1"/>
      <c r="G4" s="1"/>
      <c r="H4" s="1"/>
      <c r="I4" s="1"/>
      <c r="J4" s="1"/>
      <c r="K4" s="1"/>
      <c r="L4" s="1"/>
      <c r="M4" s="1"/>
      <c r="N4" s="1"/>
      <c r="O4" s="1"/>
      <c r="P4" s="1"/>
      <c r="Q4" s="1"/>
      <c r="R4" s="1"/>
      <c r="S4" s="1"/>
      <c r="T4" s="1"/>
      <c r="U4" s="1"/>
    </row>
    <row r="5" ht="14.25" customHeight="1">
      <c r="A5" s="1"/>
      <c r="B5" s="1"/>
      <c r="C5" s="1"/>
      <c r="D5" s="1"/>
      <c r="E5" s="1"/>
      <c r="F5" s="1"/>
      <c r="G5" s="1"/>
      <c r="H5" s="1"/>
      <c r="I5" s="1"/>
      <c r="J5" s="1"/>
      <c r="K5" s="1"/>
      <c r="L5" s="1"/>
      <c r="M5" s="1"/>
      <c r="N5" s="1"/>
      <c r="O5" s="1"/>
      <c r="P5" s="1"/>
      <c r="Q5" s="1"/>
      <c r="R5" s="1"/>
      <c r="S5" s="1"/>
      <c r="T5" s="1"/>
      <c r="U5" s="1"/>
    </row>
    <row r="6" ht="14.25" customHeight="1">
      <c r="A6" s="1"/>
      <c r="B6" s="1"/>
      <c r="C6" s="1"/>
      <c r="D6" s="1"/>
      <c r="E6" s="1"/>
      <c r="F6" s="1"/>
      <c r="G6" s="1"/>
      <c r="H6" s="1"/>
      <c r="I6" s="1"/>
      <c r="J6" s="1"/>
      <c r="K6" s="1"/>
      <c r="L6" s="1"/>
      <c r="M6" s="1"/>
      <c r="N6" s="1"/>
      <c r="O6" s="1"/>
      <c r="P6" s="1"/>
      <c r="Q6" s="1"/>
      <c r="R6" s="1"/>
      <c r="S6" s="1"/>
      <c r="T6" s="1"/>
      <c r="U6" s="1"/>
    </row>
    <row r="7" ht="14.25" customHeight="1">
      <c r="A7" s="1"/>
      <c r="B7" s="1"/>
      <c r="C7" s="1"/>
      <c r="D7" s="1"/>
      <c r="E7" s="1"/>
      <c r="F7" s="1"/>
      <c r="G7" s="1"/>
      <c r="H7" s="1"/>
      <c r="I7" s="1"/>
      <c r="J7" s="1"/>
      <c r="K7" s="1"/>
      <c r="L7" s="1"/>
      <c r="M7" s="1"/>
      <c r="N7" s="1"/>
      <c r="O7" s="1"/>
      <c r="P7" s="1"/>
      <c r="Q7" s="1"/>
      <c r="R7" s="1"/>
      <c r="S7" s="1"/>
      <c r="T7" s="1"/>
      <c r="U7" s="1"/>
    </row>
    <row r="8" ht="14.25" customHeight="1">
      <c r="A8" s="1"/>
      <c r="B8" s="1"/>
      <c r="C8" s="1"/>
      <c r="D8" s="1"/>
      <c r="E8" s="1"/>
      <c r="F8" s="1"/>
      <c r="G8" s="1"/>
      <c r="H8" s="1"/>
      <c r="I8" s="1"/>
      <c r="J8" s="1"/>
      <c r="K8" s="1"/>
      <c r="L8" s="1"/>
      <c r="M8" s="1"/>
      <c r="N8" s="1"/>
      <c r="O8" s="1"/>
      <c r="P8" s="1"/>
      <c r="Q8" s="1"/>
      <c r="R8" s="1"/>
      <c r="S8" s="1"/>
      <c r="T8" s="1"/>
      <c r="U8" s="1"/>
    </row>
    <row r="9" ht="14.25" customHeight="1">
      <c r="A9" s="1"/>
      <c r="B9" s="1"/>
      <c r="C9" s="1"/>
      <c r="D9" s="1"/>
      <c r="E9" s="1"/>
      <c r="F9" s="1"/>
      <c r="G9" s="1"/>
      <c r="H9" s="1"/>
      <c r="I9" s="1"/>
      <c r="J9" s="1"/>
      <c r="K9" s="1"/>
      <c r="L9" s="1"/>
      <c r="M9" s="1"/>
      <c r="N9" s="1"/>
      <c r="O9" s="1"/>
      <c r="P9" s="1"/>
      <c r="Q9" s="1"/>
      <c r="R9" s="1"/>
      <c r="S9" s="1"/>
      <c r="T9" s="1"/>
      <c r="U9" s="1"/>
    </row>
    <row r="10" ht="14.25" customHeight="1">
      <c r="A10" s="1"/>
      <c r="B10" s="1"/>
      <c r="C10" s="1"/>
      <c r="D10" s="1"/>
      <c r="E10" s="1"/>
      <c r="F10" s="1"/>
      <c r="G10" s="1"/>
      <c r="H10" s="1"/>
      <c r="I10" s="1"/>
      <c r="J10" s="1"/>
      <c r="K10" s="1"/>
      <c r="L10" s="1"/>
      <c r="M10" s="1"/>
      <c r="N10" s="1"/>
      <c r="O10" s="1"/>
      <c r="P10" s="1"/>
      <c r="Q10" s="1"/>
      <c r="R10" s="1"/>
      <c r="S10" s="1"/>
      <c r="T10" s="1"/>
      <c r="U10" s="1"/>
    </row>
    <row r="11" ht="14.25" customHeight="1">
      <c r="A11" s="1"/>
      <c r="B11" s="1"/>
      <c r="C11" s="1"/>
      <c r="D11" s="1"/>
      <c r="E11" s="1"/>
      <c r="F11" s="1"/>
      <c r="G11" s="1"/>
      <c r="H11" s="1"/>
      <c r="I11" s="1"/>
      <c r="J11" s="1"/>
      <c r="K11" s="1"/>
      <c r="L11" s="1"/>
      <c r="M11" s="1"/>
      <c r="N11" s="1"/>
      <c r="O11" s="1"/>
      <c r="P11" s="1"/>
      <c r="Q11" s="1"/>
      <c r="R11" s="1"/>
      <c r="S11" s="1"/>
      <c r="T11" s="1"/>
      <c r="U11" s="1"/>
    </row>
    <row r="12" ht="14.25" customHeight="1">
      <c r="A12" s="1"/>
      <c r="B12" s="1"/>
      <c r="C12" s="1"/>
      <c r="D12" s="1"/>
      <c r="E12" s="1"/>
      <c r="F12" s="1"/>
      <c r="G12" s="1"/>
      <c r="H12" s="1"/>
      <c r="I12" s="1"/>
      <c r="J12" s="1"/>
      <c r="K12" s="1"/>
      <c r="L12" s="1"/>
      <c r="M12" s="1"/>
      <c r="N12" s="1"/>
      <c r="O12" s="1"/>
      <c r="P12" s="1"/>
      <c r="Q12" s="1"/>
      <c r="R12" s="1"/>
      <c r="S12" s="1"/>
      <c r="T12" s="1"/>
      <c r="U12" s="1"/>
    </row>
    <row r="13" ht="14.25" customHeight="1">
      <c r="A13" s="1"/>
      <c r="B13" s="1"/>
      <c r="C13" s="1"/>
      <c r="D13" s="1"/>
      <c r="E13" s="1"/>
      <c r="F13" s="1"/>
      <c r="G13" s="1"/>
      <c r="H13" s="1"/>
      <c r="I13" s="1"/>
      <c r="J13" s="1"/>
      <c r="K13" s="1"/>
      <c r="L13" s="1"/>
      <c r="M13" s="1"/>
      <c r="N13" s="1"/>
      <c r="O13" s="1"/>
      <c r="P13" s="1"/>
      <c r="Q13" s="1"/>
      <c r="R13" s="1"/>
      <c r="S13" s="1"/>
      <c r="T13" s="1"/>
      <c r="U13" s="1"/>
    </row>
    <row r="14" ht="14.25" customHeight="1">
      <c r="A14" s="1"/>
      <c r="B14" s="1"/>
      <c r="C14" s="1"/>
      <c r="D14" s="1"/>
      <c r="E14" s="1"/>
      <c r="F14" s="1"/>
      <c r="G14" s="1"/>
      <c r="H14" s="1"/>
      <c r="I14" s="1"/>
      <c r="J14" s="1"/>
      <c r="K14" s="1"/>
      <c r="L14" s="1"/>
      <c r="M14" s="1"/>
      <c r="N14" s="1"/>
      <c r="O14" s="1"/>
      <c r="P14" s="1"/>
      <c r="Q14" s="1"/>
      <c r="R14" s="1"/>
      <c r="S14" s="1"/>
      <c r="T14" s="1"/>
      <c r="U14" s="1"/>
    </row>
    <row r="15" ht="14.25" customHeight="1">
      <c r="A15" s="1"/>
      <c r="B15" s="1"/>
      <c r="C15" s="1"/>
      <c r="D15" s="1"/>
      <c r="E15" s="1"/>
      <c r="F15" s="1"/>
      <c r="G15" s="1"/>
      <c r="H15" s="1"/>
      <c r="I15" s="1"/>
      <c r="J15" s="1"/>
      <c r="K15" s="1"/>
      <c r="L15" s="1"/>
      <c r="M15" s="1"/>
      <c r="N15" s="1"/>
      <c r="O15" s="1"/>
      <c r="P15" s="1"/>
      <c r="Q15" s="1"/>
      <c r="R15" s="1"/>
      <c r="S15" s="1"/>
      <c r="T15" s="1"/>
      <c r="U15" s="1"/>
    </row>
    <row r="16" ht="14.25" customHeight="1">
      <c r="A16" s="1"/>
      <c r="B16" s="1"/>
      <c r="C16" s="1"/>
      <c r="D16" s="1"/>
      <c r="E16" s="1"/>
      <c r="F16" s="1"/>
      <c r="G16" s="1"/>
      <c r="H16" s="1"/>
      <c r="I16" s="1"/>
      <c r="J16" s="1"/>
      <c r="K16" s="1"/>
      <c r="L16" s="1"/>
      <c r="M16" s="1"/>
      <c r="N16" s="1"/>
      <c r="O16" s="1"/>
      <c r="P16" s="1"/>
      <c r="Q16" s="1"/>
      <c r="R16" s="1"/>
      <c r="S16" s="1"/>
      <c r="T16" s="1"/>
      <c r="U16" s="1"/>
    </row>
    <row r="17" ht="14.25" customHeight="1">
      <c r="A17" s="1"/>
      <c r="B17" s="1"/>
      <c r="C17" s="1"/>
      <c r="D17" s="1"/>
      <c r="E17" s="1"/>
      <c r="F17" s="1"/>
      <c r="G17" s="1"/>
      <c r="H17" s="1"/>
      <c r="I17" s="1"/>
      <c r="J17" s="1"/>
      <c r="K17" s="1"/>
      <c r="L17" s="1"/>
      <c r="M17" s="1"/>
      <c r="N17" s="1"/>
      <c r="O17" s="1"/>
      <c r="P17" s="1"/>
      <c r="Q17" s="1"/>
      <c r="R17" s="1"/>
      <c r="S17" s="1"/>
      <c r="T17" s="1"/>
      <c r="U17" s="1"/>
    </row>
    <row r="18" ht="14.25" customHeight="1">
      <c r="A18" s="1"/>
      <c r="B18" s="1"/>
      <c r="C18" s="1"/>
      <c r="D18" s="1"/>
      <c r="E18" s="1"/>
      <c r="F18" s="1"/>
      <c r="G18" s="1"/>
      <c r="H18" s="1"/>
      <c r="I18" s="1"/>
      <c r="J18" s="1"/>
      <c r="K18" s="1"/>
      <c r="L18" s="1"/>
      <c r="M18" s="1"/>
      <c r="N18" s="1"/>
      <c r="O18" s="1"/>
      <c r="P18" s="1"/>
      <c r="Q18" s="1"/>
      <c r="R18" s="1"/>
      <c r="S18" s="1"/>
      <c r="T18" s="1"/>
      <c r="U18" s="1"/>
    </row>
    <row r="19" ht="14.25" customHeight="1">
      <c r="A19" s="1"/>
      <c r="B19" s="1"/>
      <c r="C19" s="1"/>
      <c r="D19" s="1"/>
      <c r="E19" s="1"/>
      <c r="F19" s="1"/>
      <c r="G19" s="1"/>
      <c r="H19" s="1"/>
      <c r="I19" s="1"/>
      <c r="J19" s="1"/>
      <c r="K19" s="1"/>
      <c r="L19" s="1"/>
      <c r="M19" s="1"/>
      <c r="N19" s="1"/>
      <c r="O19" s="1"/>
      <c r="P19" s="1"/>
      <c r="Q19" s="1"/>
      <c r="R19" s="1"/>
      <c r="S19" s="1"/>
      <c r="T19" s="1"/>
      <c r="U19" s="1"/>
    </row>
    <row r="20" ht="14.25" customHeight="1">
      <c r="A20" s="1"/>
      <c r="B20" s="1"/>
      <c r="C20" s="1"/>
      <c r="D20" s="1"/>
      <c r="E20" s="1"/>
      <c r="F20" s="1"/>
      <c r="G20" s="1"/>
      <c r="H20" s="1"/>
      <c r="I20" s="1"/>
      <c r="J20" s="1"/>
      <c r="K20" s="1"/>
      <c r="L20" s="1"/>
      <c r="M20" s="1"/>
      <c r="N20" s="1"/>
      <c r="O20" s="1"/>
      <c r="P20" s="1"/>
      <c r="Q20" s="1"/>
      <c r="R20" s="1"/>
      <c r="S20" s="1"/>
      <c r="T20" s="1"/>
      <c r="U20" s="1"/>
    </row>
    <row r="21" ht="14.25" customHeight="1">
      <c r="A21" s="1"/>
      <c r="B21" s="1"/>
      <c r="C21" s="1"/>
      <c r="D21" s="1"/>
      <c r="E21" s="1"/>
      <c r="F21" s="1"/>
      <c r="G21" s="1"/>
      <c r="H21" s="1"/>
      <c r="I21" s="1"/>
      <c r="J21" s="1"/>
      <c r="K21" s="1"/>
      <c r="L21" s="1"/>
      <c r="M21" s="1"/>
      <c r="N21" s="1"/>
      <c r="O21" s="1"/>
      <c r="P21" s="1"/>
      <c r="Q21" s="1"/>
      <c r="R21" s="1"/>
      <c r="S21" s="1"/>
      <c r="T21" s="1"/>
      <c r="U21" s="1"/>
    </row>
    <row r="22" ht="14.25" customHeight="1">
      <c r="A22" s="1"/>
      <c r="B22" s="1"/>
      <c r="C22" s="1"/>
      <c r="D22" s="1"/>
      <c r="E22" s="1"/>
      <c r="F22" s="1"/>
      <c r="G22" s="1"/>
      <c r="H22" s="1"/>
      <c r="I22" s="1"/>
      <c r="J22" s="1"/>
      <c r="K22" s="1"/>
      <c r="L22" s="1"/>
      <c r="M22" s="1"/>
      <c r="N22" s="1"/>
      <c r="O22" s="1"/>
      <c r="P22" s="1"/>
      <c r="Q22" s="1"/>
      <c r="R22" s="1"/>
      <c r="S22" s="1"/>
      <c r="T22" s="1"/>
      <c r="U22" s="1"/>
    </row>
    <row r="23" ht="14.25" customHeight="1">
      <c r="A23" s="1"/>
      <c r="B23" s="1"/>
      <c r="C23" s="1"/>
      <c r="D23" s="1"/>
      <c r="E23" s="1"/>
      <c r="F23" s="1"/>
      <c r="G23" s="1"/>
      <c r="H23" s="1"/>
      <c r="I23" s="1"/>
      <c r="J23" s="1"/>
      <c r="K23" s="1"/>
      <c r="L23" s="1"/>
      <c r="M23" s="1"/>
      <c r="N23" s="1"/>
      <c r="O23" s="1"/>
      <c r="P23" s="1"/>
      <c r="Q23" s="1"/>
      <c r="R23" s="1"/>
      <c r="S23" s="1"/>
      <c r="T23" s="1"/>
      <c r="U23" s="1"/>
    </row>
    <row r="24" ht="14.25" customHeight="1">
      <c r="A24" s="1"/>
      <c r="B24" s="1"/>
      <c r="C24" s="1"/>
      <c r="D24" s="1"/>
      <c r="E24" s="1"/>
      <c r="F24" s="1"/>
      <c r="G24" s="1"/>
      <c r="H24" s="1"/>
      <c r="I24" s="1"/>
      <c r="J24" s="1"/>
      <c r="K24" s="1"/>
      <c r="L24" s="1"/>
      <c r="M24" s="1"/>
      <c r="N24" s="1"/>
      <c r="O24" s="1"/>
      <c r="P24" s="1"/>
      <c r="Q24" s="1"/>
      <c r="R24" s="1"/>
      <c r="S24" s="1"/>
      <c r="T24" s="1"/>
      <c r="U24" s="1"/>
    </row>
    <row r="25" ht="14.25" customHeight="1">
      <c r="A25" s="1"/>
      <c r="B25" s="1"/>
      <c r="C25" s="1"/>
      <c r="D25" s="1"/>
      <c r="E25" s="1"/>
      <c r="F25" s="1"/>
      <c r="G25" s="1"/>
      <c r="H25" s="1"/>
      <c r="I25" s="1"/>
      <c r="J25" s="1"/>
      <c r="K25" s="1"/>
      <c r="L25" s="1"/>
      <c r="M25" s="1"/>
      <c r="N25" s="1"/>
      <c r="O25" s="1"/>
      <c r="P25" s="1"/>
      <c r="Q25" s="1"/>
      <c r="R25" s="1"/>
      <c r="S25" s="1"/>
      <c r="T25" s="1"/>
      <c r="U25" s="1"/>
    </row>
    <row r="26" ht="14.25" customHeight="1">
      <c r="A26" s="1"/>
      <c r="B26" s="1"/>
      <c r="C26" s="1"/>
      <c r="D26" s="1"/>
      <c r="E26" s="1"/>
      <c r="F26" s="1"/>
      <c r="G26" s="1"/>
      <c r="H26" s="1"/>
      <c r="I26" s="1"/>
      <c r="J26" s="1"/>
      <c r="K26" s="1"/>
      <c r="L26" s="1"/>
      <c r="M26" s="1"/>
      <c r="N26" s="1"/>
      <c r="O26" s="1"/>
      <c r="P26" s="1"/>
      <c r="Q26" s="1"/>
      <c r="R26" s="1"/>
      <c r="S26" s="1"/>
      <c r="T26" s="1"/>
      <c r="U26" s="1"/>
    </row>
    <row r="27" ht="14.25" customHeight="1">
      <c r="A27" s="1"/>
      <c r="B27" s="1"/>
      <c r="C27" s="1"/>
      <c r="D27" s="1"/>
      <c r="E27" s="1"/>
      <c r="F27" s="1"/>
      <c r="G27" s="1"/>
      <c r="H27" s="1"/>
      <c r="I27" s="1"/>
      <c r="J27" s="1"/>
      <c r="K27" s="1"/>
      <c r="L27" s="1"/>
      <c r="M27" s="1"/>
      <c r="N27" s="1"/>
      <c r="O27" s="1"/>
      <c r="P27" s="1"/>
      <c r="Q27" s="1"/>
      <c r="R27" s="1"/>
      <c r="S27" s="1"/>
      <c r="T27" s="1"/>
      <c r="U27" s="1"/>
    </row>
    <row r="28" ht="14.25" customHeight="1">
      <c r="A28" s="1"/>
      <c r="B28" s="1"/>
      <c r="C28" s="1"/>
      <c r="D28" s="1"/>
      <c r="E28" s="1"/>
      <c r="F28" s="1"/>
      <c r="G28" s="1"/>
      <c r="H28" s="1"/>
      <c r="I28" s="1"/>
      <c r="J28" s="1"/>
      <c r="K28" s="1"/>
      <c r="L28" s="1"/>
      <c r="M28" s="1"/>
      <c r="N28" s="1"/>
      <c r="O28" s="1"/>
      <c r="P28" s="1"/>
      <c r="Q28" s="1"/>
      <c r="R28" s="1"/>
      <c r="S28" s="1"/>
      <c r="T28" s="1"/>
      <c r="U28" s="1"/>
    </row>
    <row r="29" ht="14.25" customHeight="1">
      <c r="A29" s="1"/>
      <c r="B29" s="1"/>
      <c r="C29" s="1"/>
      <c r="D29" s="1"/>
      <c r="E29" s="1"/>
      <c r="F29" s="1"/>
      <c r="G29" s="1"/>
      <c r="H29" s="1"/>
      <c r="I29" s="1"/>
      <c r="J29" s="1"/>
      <c r="K29" s="1"/>
      <c r="L29" s="1"/>
      <c r="M29" s="1"/>
      <c r="N29" s="1"/>
      <c r="O29" s="1"/>
      <c r="P29" s="1"/>
      <c r="Q29" s="1"/>
      <c r="R29" s="1"/>
      <c r="S29" s="1"/>
      <c r="T29" s="1"/>
      <c r="U29" s="1"/>
    </row>
    <row r="30" ht="14.25" customHeight="1">
      <c r="A30" s="1"/>
      <c r="B30" s="1"/>
      <c r="C30" s="1"/>
      <c r="D30" s="1"/>
      <c r="E30" s="1"/>
      <c r="F30" s="1"/>
      <c r="G30" s="1"/>
      <c r="H30" s="1"/>
      <c r="I30" s="1"/>
      <c r="J30" s="1"/>
      <c r="K30" s="1"/>
      <c r="L30" s="1"/>
      <c r="M30" s="1"/>
      <c r="N30" s="1"/>
      <c r="O30" s="1"/>
      <c r="P30" s="1"/>
      <c r="Q30" s="1"/>
      <c r="R30" s="1"/>
      <c r="S30" s="1"/>
      <c r="T30" s="1"/>
      <c r="U30" s="1"/>
    </row>
    <row r="31" ht="14.25" customHeight="1">
      <c r="A31" s="1"/>
      <c r="B31" s="1"/>
      <c r="C31" s="1"/>
      <c r="D31" s="1"/>
      <c r="E31" s="1"/>
      <c r="F31" s="1"/>
      <c r="G31" s="1"/>
      <c r="H31" s="1"/>
      <c r="I31" s="1"/>
      <c r="J31" s="1"/>
      <c r="K31" s="1"/>
      <c r="L31" s="1"/>
      <c r="M31" s="1"/>
      <c r="N31" s="1"/>
      <c r="O31" s="1"/>
      <c r="P31" s="1"/>
      <c r="Q31" s="1"/>
      <c r="R31" s="1"/>
      <c r="S31" s="1"/>
      <c r="T31" s="1"/>
      <c r="U31" s="1"/>
    </row>
    <row r="32" ht="14.25" customHeight="1">
      <c r="A32" s="1"/>
      <c r="B32" s="1"/>
      <c r="C32" s="1"/>
      <c r="D32" s="1"/>
      <c r="E32" s="1"/>
      <c r="F32" s="1"/>
      <c r="G32" s="1"/>
      <c r="H32" s="1"/>
      <c r="I32" s="1"/>
      <c r="J32" s="1"/>
      <c r="K32" s="1"/>
      <c r="L32" s="1"/>
      <c r="M32" s="1"/>
      <c r="N32" s="1"/>
      <c r="O32" s="1"/>
      <c r="P32" s="1"/>
      <c r="Q32" s="1"/>
      <c r="R32" s="1"/>
      <c r="S32" s="1"/>
      <c r="T32" s="1"/>
      <c r="U32" s="1"/>
    </row>
    <row r="33" ht="14.25" customHeight="1">
      <c r="A33" s="1"/>
      <c r="B33" s="1"/>
      <c r="C33" s="1"/>
      <c r="D33" s="1"/>
      <c r="E33" s="1"/>
      <c r="F33" s="1"/>
      <c r="G33" s="1"/>
      <c r="H33" s="1"/>
      <c r="I33" s="1"/>
      <c r="J33" s="1"/>
      <c r="K33" s="1"/>
      <c r="L33" s="1"/>
      <c r="M33" s="1"/>
      <c r="N33" s="1"/>
      <c r="O33" s="1"/>
      <c r="P33" s="1"/>
      <c r="Q33" s="1"/>
      <c r="R33" s="1"/>
      <c r="S33" s="1"/>
      <c r="T33" s="1"/>
      <c r="U33" s="1"/>
    </row>
    <row r="34" ht="14.25" customHeight="1">
      <c r="A34" s="1"/>
      <c r="B34" s="1"/>
      <c r="C34" s="1"/>
      <c r="D34" s="1"/>
      <c r="E34" s="1"/>
      <c r="F34" s="1"/>
      <c r="G34" s="1"/>
      <c r="H34" s="1"/>
      <c r="I34" s="1"/>
      <c r="J34" s="1"/>
      <c r="K34" s="1"/>
      <c r="L34" s="1"/>
      <c r="M34" s="1"/>
      <c r="N34" s="1"/>
      <c r="O34" s="1"/>
      <c r="P34" s="1"/>
      <c r="Q34" s="1"/>
      <c r="R34" s="1"/>
      <c r="S34" s="1"/>
      <c r="T34" s="1"/>
      <c r="U34" s="1"/>
    </row>
    <row r="35" ht="14.25" customHeight="1">
      <c r="A35" s="1"/>
      <c r="B35" s="1"/>
      <c r="C35" s="1"/>
      <c r="D35" s="1"/>
      <c r="E35" s="1"/>
      <c r="F35" s="1"/>
      <c r="G35" s="1"/>
      <c r="H35" s="1"/>
      <c r="I35" s="1"/>
      <c r="J35" s="1"/>
      <c r="K35" s="1"/>
      <c r="L35" s="1"/>
      <c r="M35" s="1"/>
      <c r="N35" s="1"/>
      <c r="O35" s="1"/>
      <c r="P35" s="1"/>
      <c r="Q35" s="1"/>
      <c r="R35" s="1"/>
      <c r="S35" s="1"/>
      <c r="T35" s="1"/>
      <c r="U35" s="1"/>
    </row>
    <row r="36" ht="14.25" customHeight="1">
      <c r="A36" s="1"/>
      <c r="B36" s="1"/>
      <c r="C36" s="1"/>
      <c r="D36" s="1"/>
      <c r="E36" s="1"/>
      <c r="F36" s="1"/>
      <c r="G36" s="1"/>
      <c r="H36" s="1"/>
      <c r="I36" s="1"/>
      <c r="J36" s="1"/>
      <c r="K36" s="1"/>
      <c r="L36" s="1"/>
      <c r="M36" s="1"/>
      <c r="N36" s="1"/>
      <c r="O36" s="1"/>
      <c r="P36" s="1"/>
      <c r="Q36" s="1"/>
      <c r="R36" s="1"/>
      <c r="S36" s="1"/>
      <c r="T36" s="1"/>
      <c r="U36" s="1"/>
    </row>
    <row r="37" ht="14.25" customHeight="1">
      <c r="A37" s="1"/>
      <c r="B37" s="1"/>
      <c r="C37" s="1"/>
      <c r="D37" s="1"/>
      <c r="E37" s="1"/>
      <c r="F37" s="1"/>
      <c r="G37" s="1"/>
      <c r="H37" s="1"/>
      <c r="I37" s="1"/>
      <c r="J37" s="1"/>
      <c r="K37" s="1"/>
      <c r="L37" s="1"/>
      <c r="M37" s="1"/>
      <c r="N37" s="1"/>
      <c r="O37" s="1"/>
      <c r="P37" s="1"/>
      <c r="Q37" s="1"/>
      <c r="R37" s="1"/>
      <c r="S37" s="1"/>
      <c r="T37" s="1"/>
      <c r="U37" s="1"/>
    </row>
    <row r="38" ht="14.25" customHeight="1">
      <c r="A38" s="1"/>
      <c r="B38" s="1"/>
      <c r="C38" s="1"/>
      <c r="D38" s="1"/>
      <c r="E38" s="1"/>
      <c r="F38" s="1"/>
      <c r="G38" s="1"/>
      <c r="H38" s="1"/>
      <c r="I38" s="1"/>
      <c r="J38" s="1"/>
      <c r="K38" s="1"/>
      <c r="L38" s="1"/>
      <c r="M38" s="1"/>
      <c r="N38" s="1"/>
      <c r="O38" s="1"/>
      <c r="P38" s="1"/>
      <c r="Q38" s="1"/>
      <c r="R38" s="1"/>
      <c r="S38" s="1"/>
      <c r="T38" s="1"/>
      <c r="U38" s="1"/>
    </row>
    <row r="39" ht="14.25" customHeight="1">
      <c r="A39" s="1"/>
      <c r="B39" s="1"/>
      <c r="C39" s="1"/>
      <c r="D39" s="1"/>
      <c r="E39" s="1"/>
      <c r="F39" s="1"/>
      <c r="G39" s="1"/>
      <c r="H39" s="1"/>
      <c r="I39" s="1"/>
      <c r="J39" s="1"/>
      <c r="K39" s="1"/>
      <c r="L39" s="1"/>
      <c r="M39" s="1"/>
      <c r="N39" s="1"/>
      <c r="O39" s="1"/>
      <c r="P39" s="1"/>
      <c r="Q39" s="1"/>
      <c r="R39" s="1"/>
      <c r="S39" s="1"/>
      <c r="T39" s="1"/>
      <c r="U39" s="1"/>
    </row>
    <row r="40" ht="14.25" customHeight="1">
      <c r="A40" s="1"/>
      <c r="B40" s="1"/>
      <c r="C40" s="1"/>
      <c r="D40" s="1"/>
      <c r="E40" s="1"/>
      <c r="F40" s="1"/>
      <c r="G40" s="1"/>
      <c r="H40" s="1"/>
      <c r="I40" s="1"/>
      <c r="J40" s="1"/>
      <c r="K40" s="1"/>
      <c r="L40" s="1"/>
      <c r="M40" s="1"/>
      <c r="N40" s="1"/>
      <c r="O40" s="1"/>
      <c r="P40" s="1"/>
      <c r="Q40" s="1"/>
      <c r="R40" s="1"/>
      <c r="S40" s="1"/>
      <c r="T40" s="1"/>
      <c r="U40" s="1"/>
    </row>
    <row r="41" ht="14.25" customHeight="1">
      <c r="A41" s="1"/>
      <c r="B41" s="1"/>
      <c r="C41" s="1"/>
      <c r="D41" s="1"/>
      <c r="E41" s="1"/>
      <c r="F41" s="1"/>
      <c r="G41" s="1"/>
      <c r="H41" s="1"/>
      <c r="I41" s="1"/>
      <c r="J41" s="1"/>
      <c r="K41" s="1"/>
      <c r="L41" s="1"/>
      <c r="M41" s="1"/>
      <c r="N41" s="1"/>
      <c r="O41" s="1"/>
      <c r="P41" s="1"/>
      <c r="Q41" s="1"/>
      <c r="R41" s="1"/>
      <c r="S41" s="1"/>
      <c r="T41" s="1"/>
      <c r="U41" s="1"/>
    </row>
    <row r="42" ht="14.25" customHeight="1">
      <c r="A42" s="1"/>
      <c r="B42" s="1"/>
      <c r="C42" s="1"/>
      <c r="D42" s="1"/>
      <c r="E42" s="1"/>
      <c r="F42" s="1"/>
      <c r="G42" s="1"/>
      <c r="H42" s="1"/>
      <c r="I42" s="1"/>
      <c r="J42" s="1"/>
      <c r="K42" s="1"/>
      <c r="L42" s="1"/>
      <c r="M42" s="1"/>
      <c r="N42" s="1"/>
      <c r="O42" s="1"/>
      <c r="P42" s="1"/>
      <c r="Q42" s="1"/>
      <c r="R42" s="1"/>
      <c r="S42" s="1"/>
      <c r="T42" s="1"/>
      <c r="U42" s="1"/>
    </row>
    <row r="43" ht="14.25" customHeight="1">
      <c r="A43" s="1"/>
      <c r="B43" s="1"/>
      <c r="C43" s="1"/>
      <c r="D43" s="1"/>
      <c r="E43" s="1"/>
      <c r="F43" s="1"/>
      <c r="G43" s="1"/>
      <c r="H43" s="1"/>
      <c r="I43" s="1"/>
      <c r="J43" s="1"/>
      <c r="K43" s="1"/>
      <c r="L43" s="1"/>
      <c r="M43" s="1"/>
      <c r="N43" s="1"/>
      <c r="O43" s="1"/>
      <c r="P43" s="1"/>
      <c r="Q43" s="1"/>
      <c r="R43" s="1"/>
      <c r="S43" s="1"/>
      <c r="T43" s="1"/>
      <c r="U43" s="1"/>
    </row>
    <row r="44" ht="14.25" customHeight="1">
      <c r="A44" s="1"/>
      <c r="B44" s="1"/>
      <c r="C44" s="1"/>
      <c r="D44" s="1"/>
      <c r="E44" s="1"/>
      <c r="F44" s="1"/>
      <c r="G44" s="1"/>
      <c r="H44" s="1"/>
      <c r="I44" s="1"/>
      <c r="J44" s="1"/>
      <c r="K44" s="1"/>
      <c r="L44" s="1"/>
      <c r="M44" s="1"/>
      <c r="N44" s="1"/>
      <c r="O44" s="1"/>
      <c r="P44" s="1"/>
      <c r="Q44" s="1"/>
      <c r="R44" s="1"/>
      <c r="S44" s="1"/>
      <c r="T44" s="1"/>
      <c r="U44" s="1"/>
    </row>
    <row r="45" ht="14.25" customHeight="1">
      <c r="A45" s="1"/>
      <c r="B45" s="1"/>
      <c r="C45" s="1"/>
      <c r="D45" s="1"/>
      <c r="E45" s="1"/>
      <c r="F45" s="1"/>
      <c r="G45" s="1"/>
      <c r="H45" s="1"/>
      <c r="I45" s="1"/>
      <c r="J45" s="1"/>
      <c r="K45" s="1"/>
      <c r="L45" s="1"/>
      <c r="M45" s="1"/>
      <c r="N45" s="1"/>
      <c r="O45" s="1"/>
      <c r="P45" s="1"/>
      <c r="Q45" s="1"/>
      <c r="R45" s="1"/>
      <c r="S45" s="1"/>
      <c r="T45" s="1"/>
      <c r="U45" s="1"/>
    </row>
    <row r="46" ht="14.25" customHeight="1">
      <c r="A46" s="1"/>
      <c r="B46" s="1"/>
      <c r="C46" s="1"/>
      <c r="D46" s="1"/>
      <c r="E46" s="1"/>
      <c r="F46" s="1"/>
      <c r="G46" s="1"/>
      <c r="H46" s="1"/>
      <c r="I46" s="1"/>
      <c r="J46" s="1"/>
      <c r="K46" s="1"/>
      <c r="L46" s="1"/>
      <c r="M46" s="1"/>
      <c r="N46" s="1"/>
      <c r="O46" s="1"/>
      <c r="P46" s="1"/>
      <c r="Q46" s="1"/>
      <c r="R46" s="1"/>
      <c r="S46" s="1"/>
      <c r="T46" s="1"/>
      <c r="U46" s="1"/>
    </row>
    <row r="47" ht="14.25" customHeight="1">
      <c r="A47" s="1"/>
      <c r="B47" s="1"/>
      <c r="C47" s="1"/>
      <c r="D47" s="1"/>
      <c r="E47" s="1"/>
      <c r="F47" s="1"/>
      <c r="G47" s="1"/>
      <c r="H47" s="1"/>
      <c r="I47" s="1"/>
      <c r="J47" s="1"/>
      <c r="K47" s="1"/>
      <c r="L47" s="1"/>
      <c r="M47" s="1"/>
      <c r="N47" s="1"/>
      <c r="O47" s="1"/>
      <c r="P47" s="1"/>
      <c r="Q47" s="1"/>
      <c r="R47" s="1"/>
      <c r="S47" s="1"/>
      <c r="T47" s="1"/>
      <c r="U47" s="1"/>
    </row>
    <row r="48" ht="14.25" customHeight="1">
      <c r="A48" s="1"/>
      <c r="B48" s="1"/>
      <c r="C48" s="1"/>
      <c r="D48" s="1"/>
      <c r="E48" s="1"/>
      <c r="F48" s="1"/>
      <c r="G48" s="1"/>
      <c r="H48" s="1"/>
      <c r="I48" s="1"/>
      <c r="J48" s="1"/>
      <c r="K48" s="1"/>
      <c r="L48" s="1"/>
      <c r="M48" s="1"/>
      <c r="N48" s="1"/>
      <c r="O48" s="1"/>
      <c r="P48" s="1"/>
      <c r="Q48" s="1"/>
      <c r="R48" s="1"/>
      <c r="S48" s="1"/>
      <c r="T48" s="1"/>
      <c r="U48" s="1"/>
    </row>
    <row r="49" ht="14.25" customHeight="1">
      <c r="A49" s="1"/>
      <c r="B49" s="1"/>
      <c r="C49" s="1"/>
      <c r="D49" s="1"/>
      <c r="E49" s="1"/>
      <c r="F49" s="1"/>
      <c r="G49" s="1"/>
      <c r="H49" s="1"/>
      <c r="I49" s="1"/>
      <c r="J49" s="1"/>
      <c r="K49" s="1"/>
      <c r="L49" s="1"/>
      <c r="M49" s="1"/>
      <c r="N49" s="1"/>
      <c r="O49" s="1"/>
      <c r="P49" s="1"/>
      <c r="Q49" s="1"/>
      <c r="R49" s="1"/>
      <c r="S49" s="1"/>
      <c r="T49" s="1"/>
      <c r="U49" s="1"/>
    </row>
    <row r="50" ht="14.25" customHeight="1">
      <c r="A50" s="1"/>
      <c r="B50" s="1"/>
      <c r="C50" s="1"/>
      <c r="D50" s="1"/>
      <c r="E50" s="1"/>
      <c r="F50" s="1"/>
      <c r="G50" s="1"/>
      <c r="H50" s="1"/>
      <c r="I50" s="1"/>
      <c r="J50" s="1"/>
      <c r="K50" s="1"/>
      <c r="L50" s="1"/>
      <c r="M50" s="1"/>
      <c r="N50" s="1"/>
      <c r="O50" s="1"/>
      <c r="P50" s="1"/>
      <c r="Q50" s="1"/>
      <c r="R50" s="1"/>
      <c r="S50" s="1"/>
      <c r="T50" s="1"/>
      <c r="U50" s="1"/>
    </row>
    <row r="51" ht="14.25" customHeight="1">
      <c r="A51" s="1"/>
      <c r="B51" s="1"/>
      <c r="C51" s="1"/>
      <c r="D51" s="1"/>
      <c r="E51" s="1"/>
      <c r="F51" s="1"/>
      <c r="G51" s="1"/>
      <c r="H51" s="1"/>
      <c r="I51" s="1"/>
      <c r="J51" s="1"/>
      <c r="K51" s="1"/>
      <c r="L51" s="1"/>
      <c r="M51" s="1"/>
      <c r="N51" s="1"/>
      <c r="O51" s="1"/>
      <c r="P51" s="1"/>
      <c r="Q51" s="1"/>
      <c r="R51" s="1"/>
      <c r="S51" s="1"/>
      <c r="T51" s="1"/>
      <c r="U51" s="1"/>
    </row>
    <row r="52" ht="14.25" customHeight="1">
      <c r="A52" s="1"/>
      <c r="B52" s="1"/>
      <c r="C52" s="1"/>
      <c r="D52" s="1"/>
      <c r="E52" s="1"/>
      <c r="F52" s="1"/>
      <c r="G52" s="1"/>
      <c r="H52" s="1"/>
      <c r="I52" s="1"/>
      <c r="J52" s="1"/>
      <c r="K52" s="1"/>
      <c r="L52" s="1"/>
      <c r="M52" s="1"/>
      <c r="N52" s="1"/>
      <c r="O52" s="1"/>
      <c r="P52" s="1"/>
      <c r="Q52" s="1"/>
      <c r="R52" s="1"/>
      <c r="S52" s="1"/>
      <c r="T52" s="1"/>
      <c r="U52" s="1"/>
    </row>
    <row r="53" ht="14.25" customHeight="1">
      <c r="A53" s="1"/>
      <c r="B53" s="1"/>
      <c r="C53" s="1"/>
      <c r="D53" s="1"/>
      <c r="E53" s="1"/>
      <c r="F53" s="1"/>
      <c r="G53" s="1"/>
      <c r="H53" s="1"/>
      <c r="I53" s="1"/>
      <c r="J53" s="1"/>
      <c r="K53" s="1"/>
      <c r="L53" s="1"/>
      <c r="M53" s="1"/>
      <c r="N53" s="1"/>
      <c r="O53" s="1"/>
      <c r="P53" s="1"/>
      <c r="Q53" s="1"/>
      <c r="R53" s="1"/>
      <c r="S53" s="1"/>
      <c r="T53" s="1"/>
      <c r="U53" s="1"/>
    </row>
    <row r="54" ht="14.25" customHeight="1">
      <c r="A54" s="1"/>
      <c r="B54" s="1"/>
      <c r="C54" s="1"/>
      <c r="D54" s="1"/>
      <c r="E54" s="1"/>
      <c r="F54" s="1"/>
      <c r="G54" s="1"/>
      <c r="H54" s="1"/>
      <c r="I54" s="1"/>
      <c r="J54" s="1"/>
      <c r="K54" s="1"/>
      <c r="L54" s="1"/>
      <c r="M54" s="1"/>
      <c r="N54" s="1"/>
      <c r="O54" s="1"/>
      <c r="P54" s="1"/>
      <c r="Q54" s="1"/>
      <c r="R54" s="1"/>
      <c r="S54" s="1"/>
      <c r="T54" s="1"/>
      <c r="U54" s="1"/>
    </row>
    <row r="55" ht="14.25" customHeight="1">
      <c r="A55" s="1"/>
      <c r="B55" s="1"/>
      <c r="C55" s="1"/>
      <c r="D55" s="1"/>
      <c r="E55" s="1"/>
      <c r="F55" s="1"/>
      <c r="G55" s="1"/>
      <c r="H55" s="1"/>
      <c r="I55" s="1"/>
      <c r="J55" s="1"/>
      <c r="K55" s="1"/>
      <c r="L55" s="1"/>
      <c r="M55" s="1"/>
      <c r="N55" s="1"/>
      <c r="O55" s="1"/>
      <c r="P55" s="1"/>
      <c r="Q55" s="1"/>
      <c r="R55" s="1"/>
      <c r="S55" s="1"/>
      <c r="T55" s="1"/>
      <c r="U55" s="1"/>
    </row>
    <row r="56" ht="14.25" customHeight="1">
      <c r="A56" s="1"/>
      <c r="B56" s="1"/>
      <c r="C56" s="1"/>
      <c r="D56" s="1"/>
      <c r="E56" s="1"/>
      <c r="F56" s="1"/>
      <c r="G56" s="1"/>
      <c r="H56" s="1"/>
      <c r="I56" s="1"/>
      <c r="J56" s="1"/>
      <c r="K56" s="1"/>
      <c r="L56" s="1"/>
      <c r="M56" s="1"/>
      <c r="N56" s="1"/>
      <c r="O56" s="1"/>
      <c r="P56" s="1"/>
      <c r="Q56" s="1"/>
      <c r="R56" s="1"/>
      <c r="S56" s="1"/>
      <c r="T56" s="1"/>
      <c r="U56" s="1"/>
    </row>
    <row r="57" ht="14.25" customHeight="1">
      <c r="A57" s="1"/>
      <c r="B57" s="1"/>
      <c r="C57" s="1"/>
      <c r="D57" s="1"/>
      <c r="E57" s="1"/>
      <c r="F57" s="1"/>
      <c r="G57" s="1"/>
      <c r="H57" s="1"/>
      <c r="I57" s="1"/>
      <c r="J57" s="1"/>
      <c r="K57" s="1"/>
      <c r="L57" s="1"/>
      <c r="M57" s="1"/>
      <c r="N57" s="1"/>
      <c r="O57" s="1"/>
      <c r="P57" s="1"/>
      <c r="Q57" s="1"/>
      <c r="R57" s="1"/>
      <c r="S57" s="1"/>
      <c r="T57" s="1"/>
      <c r="U57" s="1"/>
    </row>
    <row r="58" ht="14.25" customHeight="1">
      <c r="A58" s="1"/>
      <c r="B58" s="1"/>
      <c r="C58" s="1"/>
      <c r="D58" s="1"/>
      <c r="E58" s="1"/>
      <c r="F58" s="1"/>
      <c r="G58" s="1"/>
      <c r="H58" s="1"/>
      <c r="I58" s="1"/>
      <c r="J58" s="1"/>
      <c r="K58" s="1"/>
      <c r="L58" s="1"/>
      <c r="M58" s="1"/>
      <c r="N58" s="1"/>
      <c r="O58" s="1"/>
      <c r="P58" s="1"/>
      <c r="Q58" s="1"/>
      <c r="R58" s="1"/>
      <c r="S58" s="1"/>
      <c r="T58" s="1"/>
      <c r="U58" s="1"/>
    </row>
    <row r="59" ht="14.25" customHeight="1">
      <c r="A59" s="1"/>
      <c r="B59" s="1"/>
      <c r="C59" s="1"/>
      <c r="D59" s="1"/>
      <c r="E59" s="1"/>
      <c r="F59" s="1"/>
      <c r="G59" s="1"/>
      <c r="H59" s="1"/>
      <c r="I59" s="1"/>
      <c r="J59" s="1"/>
      <c r="K59" s="1"/>
      <c r="L59" s="1"/>
      <c r="M59" s="1"/>
      <c r="N59" s="1"/>
      <c r="O59" s="1"/>
      <c r="P59" s="1"/>
      <c r="Q59" s="1"/>
      <c r="R59" s="1"/>
      <c r="S59" s="1"/>
      <c r="T59" s="1"/>
      <c r="U59" s="1"/>
    </row>
    <row r="60" ht="14.25" customHeight="1">
      <c r="A60" s="1"/>
      <c r="B60" s="1"/>
      <c r="C60" s="1"/>
      <c r="D60" s="1"/>
      <c r="E60" s="1"/>
      <c r="F60" s="1"/>
      <c r="G60" s="1"/>
      <c r="H60" s="1"/>
      <c r="I60" s="1"/>
      <c r="J60" s="1"/>
      <c r="K60" s="1"/>
      <c r="L60" s="1"/>
      <c r="M60" s="1"/>
      <c r="N60" s="1"/>
      <c r="O60" s="1"/>
      <c r="P60" s="1"/>
      <c r="Q60" s="1"/>
      <c r="R60" s="1"/>
      <c r="S60" s="1"/>
      <c r="T60" s="1"/>
      <c r="U60" s="1"/>
    </row>
    <row r="61" ht="14.25" customHeight="1">
      <c r="A61" s="1"/>
      <c r="B61" s="1"/>
      <c r="C61" s="1"/>
      <c r="D61" s="1"/>
      <c r="E61" s="1"/>
      <c r="F61" s="1"/>
      <c r="G61" s="1"/>
      <c r="H61" s="1"/>
      <c r="I61" s="1"/>
      <c r="J61" s="1"/>
      <c r="K61" s="1"/>
      <c r="L61" s="1"/>
      <c r="M61" s="1"/>
      <c r="N61" s="1"/>
      <c r="O61" s="1"/>
      <c r="P61" s="1"/>
      <c r="Q61" s="1"/>
      <c r="R61" s="1"/>
      <c r="S61" s="1"/>
      <c r="T61" s="1"/>
      <c r="U61" s="1"/>
    </row>
    <row r="62" ht="14.25" customHeight="1">
      <c r="A62" s="1"/>
      <c r="B62" s="1"/>
      <c r="C62" s="1"/>
      <c r="D62" s="1"/>
      <c r="E62" s="1"/>
      <c r="F62" s="1"/>
      <c r="G62" s="1"/>
      <c r="H62" s="1"/>
      <c r="I62" s="1"/>
      <c r="J62" s="1"/>
      <c r="K62" s="1"/>
      <c r="L62" s="1"/>
      <c r="M62" s="1"/>
      <c r="N62" s="1"/>
      <c r="O62" s="1"/>
      <c r="P62" s="1"/>
      <c r="Q62" s="1"/>
      <c r="R62" s="1"/>
      <c r="S62" s="1"/>
      <c r="T62" s="1"/>
      <c r="U62" s="1"/>
    </row>
    <row r="63" ht="14.25" customHeight="1">
      <c r="A63" s="1"/>
      <c r="B63" s="1"/>
      <c r="C63" s="1"/>
      <c r="D63" s="1"/>
      <c r="E63" s="1"/>
      <c r="F63" s="1"/>
      <c r="G63" s="1"/>
      <c r="H63" s="1"/>
      <c r="I63" s="1"/>
      <c r="J63" s="1"/>
      <c r="K63" s="1"/>
      <c r="L63" s="1"/>
      <c r="M63" s="1"/>
      <c r="N63" s="1"/>
      <c r="O63" s="1"/>
      <c r="P63" s="1"/>
      <c r="Q63" s="1"/>
      <c r="R63" s="1"/>
      <c r="S63" s="1"/>
      <c r="T63" s="1"/>
      <c r="U63" s="1"/>
    </row>
    <row r="64" ht="14.25" customHeight="1">
      <c r="A64" s="1"/>
      <c r="B64" s="1"/>
      <c r="C64" s="1"/>
      <c r="D64" s="1"/>
      <c r="E64" s="1"/>
      <c r="F64" s="1"/>
      <c r="G64" s="1"/>
      <c r="H64" s="1"/>
      <c r="I64" s="1"/>
      <c r="J64" s="1"/>
      <c r="K64" s="1"/>
      <c r="L64" s="1"/>
      <c r="M64" s="1"/>
      <c r="N64" s="1"/>
      <c r="O64" s="1"/>
      <c r="P64" s="1"/>
      <c r="Q64" s="1"/>
      <c r="R64" s="1"/>
      <c r="S64" s="1"/>
      <c r="T64" s="1"/>
      <c r="U64" s="1"/>
    </row>
    <row r="65" ht="14.25" customHeight="1">
      <c r="A65" s="1"/>
      <c r="B65" s="1"/>
      <c r="C65" s="1"/>
      <c r="D65" s="1"/>
      <c r="E65" s="1"/>
      <c r="F65" s="1"/>
      <c r="G65" s="1"/>
      <c r="H65" s="1"/>
      <c r="I65" s="1"/>
      <c r="J65" s="1"/>
      <c r="K65" s="1"/>
      <c r="L65" s="1"/>
      <c r="M65" s="1"/>
      <c r="N65" s="1"/>
      <c r="O65" s="1"/>
      <c r="P65" s="1"/>
      <c r="Q65" s="1"/>
      <c r="R65" s="1"/>
      <c r="S65" s="1"/>
      <c r="T65" s="1"/>
      <c r="U65" s="1"/>
    </row>
    <row r="66" ht="14.25" customHeight="1">
      <c r="A66" s="1"/>
      <c r="B66" s="1"/>
      <c r="C66" s="1"/>
      <c r="D66" s="1"/>
      <c r="E66" s="1"/>
      <c r="F66" s="1"/>
      <c r="G66" s="1"/>
      <c r="H66" s="1"/>
      <c r="I66" s="1"/>
      <c r="J66" s="1"/>
      <c r="K66" s="1"/>
      <c r="L66" s="1"/>
      <c r="M66" s="1"/>
      <c r="N66" s="1"/>
      <c r="O66" s="1"/>
      <c r="P66" s="1"/>
      <c r="Q66" s="1"/>
      <c r="R66" s="1"/>
      <c r="S66" s="1"/>
      <c r="T66" s="1"/>
      <c r="U66" s="1"/>
    </row>
    <row r="67" ht="14.25" customHeight="1">
      <c r="A67" s="1"/>
      <c r="B67" s="1"/>
      <c r="C67" s="1"/>
      <c r="D67" s="1"/>
      <c r="E67" s="1"/>
      <c r="F67" s="1"/>
      <c r="G67" s="1"/>
      <c r="H67" s="1"/>
      <c r="I67" s="1"/>
      <c r="J67" s="1"/>
      <c r="K67" s="1"/>
      <c r="L67" s="1"/>
      <c r="M67" s="1"/>
      <c r="N67" s="1"/>
      <c r="O67" s="1"/>
      <c r="P67" s="1"/>
      <c r="Q67" s="1"/>
      <c r="R67" s="1"/>
      <c r="S67" s="1"/>
      <c r="T67" s="1"/>
      <c r="U67" s="1"/>
    </row>
    <row r="68" ht="14.25" customHeight="1">
      <c r="A68" s="1"/>
      <c r="B68" s="1"/>
      <c r="C68" s="1"/>
      <c r="D68" s="1"/>
      <c r="E68" s="1"/>
      <c r="F68" s="1"/>
      <c r="G68" s="1"/>
      <c r="H68" s="1"/>
      <c r="I68" s="1"/>
      <c r="J68" s="1"/>
      <c r="K68" s="1"/>
      <c r="L68" s="1"/>
      <c r="M68" s="1"/>
      <c r="N68" s="1"/>
      <c r="O68" s="1"/>
      <c r="P68" s="1"/>
      <c r="Q68" s="1"/>
      <c r="R68" s="1"/>
      <c r="S68" s="1"/>
      <c r="T68" s="1"/>
      <c r="U68" s="1"/>
    </row>
    <row r="69" ht="14.25" customHeight="1">
      <c r="A69" s="1"/>
      <c r="B69" s="1"/>
      <c r="C69" s="1"/>
      <c r="D69" s="1"/>
      <c r="E69" s="1"/>
      <c r="F69" s="1"/>
      <c r="G69" s="1"/>
      <c r="H69" s="1"/>
      <c r="I69" s="1"/>
      <c r="J69" s="1"/>
      <c r="K69" s="1"/>
      <c r="L69" s="1"/>
      <c r="M69" s="1"/>
      <c r="N69" s="1"/>
      <c r="O69" s="1"/>
      <c r="P69" s="1"/>
      <c r="Q69" s="1"/>
      <c r="R69" s="1"/>
      <c r="S69" s="1"/>
      <c r="T69" s="1"/>
      <c r="U69" s="1"/>
    </row>
    <row r="70" ht="14.25" customHeight="1">
      <c r="A70" s="1"/>
      <c r="B70" s="1"/>
      <c r="C70" s="1"/>
      <c r="D70" s="1"/>
      <c r="E70" s="1"/>
      <c r="F70" s="1"/>
      <c r="G70" s="1"/>
      <c r="H70" s="1"/>
      <c r="I70" s="1"/>
      <c r="J70" s="1"/>
      <c r="K70" s="1"/>
      <c r="L70" s="1"/>
      <c r="M70" s="1"/>
      <c r="N70" s="1"/>
      <c r="O70" s="1"/>
      <c r="P70" s="1"/>
      <c r="Q70" s="1"/>
      <c r="R70" s="1"/>
      <c r="S70" s="1"/>
      <c r="T70" s="1"/>
      <c r="U70" s="1"/>
    </row>
    <row r="71" ht="14.25" customHeight="1">
      <c r="A71" s="1"/>
      <c r="B71" s="1"/>
      <c r="C71" s="1"/>
      <c r="D71" s="1"/>
      <c r="E71" s="1"/>
      <c r="F71" s="1"/>
      <c r="G71" s="1"/>
      <c r="H71" s="1"/>
      <c r="I71" s="1"/>
      <c r="J71" s="1"/>
      <c r="K71" s="1"/>
      <c r="L71" s="1"/>
      <c r="M71" s="1"/>
      <c r="N71" s="1"/>
      <c r="O71" s="1"/>
      <c r="P71" s="1"/>
      <c r="Q71" s="1"/>
      <c r="R71" s="1"/>
      <c r="S71" s="1"/>
      <c r="T71" s="1"/>
      <c r="U71" s="1"/>
    </row>
    <row r="72" ht="14.25" customHeight="1">
      <c r="A72" s="1"/>
      <c r="B72" s="1"/>
      <c r="C72" s="1"/>
      <c r="D72" s="1"/>
      <c r="E72" s="1"/>
      <c r="F72" s="1"/>
      <c r="G72" s="1"/>
      <c r="H72" s="1"/>
      <c r="I72" s="1"/>
      <c r="J72" s="1"/>
      <c r="K72" s="1"/>
      <c r="L72" s="1"/>
      <c r="M72" s="1"/>
      <c r="N72" s="1"/>
      <c r="O72" s="1"/>
      <c r="P72" s="1"/>
      <c r="Q72" s="1"/>
      <c r="R72" s="1"/>
      <c r="S72" s="1"/>
      <c r="T72" s="1"/>
      <c r="U72" s="1"/>
    </row>
    <row r="73" ht="14.25" customHeight="1">
      <c r="A73" s="1"/>
      <c r="B73" s="1"/>
      <c r="C73" s="1"/>
      <c r="D73" s="1"/>
      <c r="E73" s="1"/>
      <c r="F73" s="1"/>
      <c r="G73" s="1"/>
      <c r="H73" s="1"/>
      <c r="I73" s="1"/>
      <c r="J73" s="1"/>
      <c r="K73" s="1"/>
      <c r="L73" s="1"/>
      <c r="M73" s="1"/>
      <c r="N73" s="1"/>
      <c r="O73" s="1"/>
      <c r="P73" s="1"/>
      <c r="Q73" s="1"/>
      <c r="R73" s="1"/>
      <c r="S73" s="1"/>
      <c r="T73" s="1"/>
      <c r="U73" s="1"/>
    </row>
    <row r="74" ht="14.25" customHeight="1">
      <c r="A74" s="1"/>
      <c r="B74" s="1"/>
      <c r="C74" s="1"/>
      <c r="D74" s="1"/>
      <c r="E74" s="1"/>
      <c r="F74" s="1"/>
      <c r="G74" s="1"/>
      <c r="H74" s="1"/>
      <c r="I74" s="1"/>
      <c r="J74" s="1"/>
      <c r="K74" s="1"/>
      <c r="L74" s="1"/>
      <c r="M74" s="1"/>
      <c r="N74" s="1"/>
      <c r="O74" s="1"/>
      <c r="P74" s="1"/>
      <c r="Q74" s="1"/>
      <c r="R74" s="1"/>
      <c r="S74" s="1"/>
      <c r="T74" s="1"/>
      <c r="U74" s="1"/>
    </row>
    <row r="75" ht="14.25" customHeight="1">
      <c r="A75" s="1"/>
      <c r="B75" s="1"/>
      <c r="C75" s="1"/>
      <c r="D75" s="1"/>
      <c r="E75" s="1"/>
      <c r="F75" s="1"/>
      <c r="G75" s="1"/>
      <c r="H75" s="1"/>
      <c r="I75" s="1"/>
      <c r="J75" s="1"/>
      <c r="K75" s="1"/>
      <c r="L75" s="1"/>
      <c r="M75" s="1"/>
      <c r="N75" s="1"/>
      <c r="O75" s="1"/>
      <c r="P75" s="1"/>
      <c r="Q75" s="1"/>
      <c r="R75" s="1"/>
      <c r="S75" s="1"/>
      <c r="T75" s="1"/>
      <c r="U75" s="1"/>
    </row>
    <row r="76" ht="14.25" customHeight="1">
      <c r="A76" s="1"/>
      <c r="B76" s="1"/>
      <c r="C76" s="1"/>
      <c r="D76" s="1"/>
      <c r="E76" s="1"/>
      <c r="F76" s="1"/>
      <c r="G76" s="1"/>
      <c r="H76" s="1"/>
      <c r="I76" s="1"/>
      <c r="J76" s="1"/>
      <c r="K76" s="1"/>
      <c r="L76" s="1"/>
      <c r="M76" s="1"/>
      <c r="N76" s="1"/>
      <c r="O76" s="1"/>
      <c r="P76" s="1"/>
      <c r="Q76" s="1"/>
      <c r="R76" s="1"/>
      <c r="S76" s="1"/>
      <c r="T76" s="1"/>
      <c r="U76" s="1"/>
    </row>
    <row r="77" ht="14.25" customHeight="1">
      <c r="A77" s="1"/>
      <c r="B77" s="1"/>
      <c r="C77" s="1"/>
      <c r="D77" s="1"/>
      <c r="E77" s="1"/>
      <c r="F77" s="1"/>
      <c r="G77" s="1"/>
      <c r="H77" s="1"/>
      <c r="I77" s="1"/>
      <c r="J77" s="1"/>
      <c r="K77" s="1"/>
      <c r="L77" s="1"/>
      <c r="M77" s="1"/>
      <c r="N77" s="1"/>
      <c r="O77" s="1"/>
      <c r="P77" s="1"/>
      <c r="Q77" s="1"/>
      <c r="R77" s="1"/>
      <c r="S77" s="1"/>
      <c r="T77" s="1"/>
      <c r="U77" s="1"/>
    </row>
    <row r="78" ht="14.25" customHeight="1">
      <c r="A78" s="1"/>
      <c r="B78" s="1"/>
      <c r="C78" s="1"/>
      <c r="D78" s="1"/>
      <c r="E78" s="1"/>
      <c r="F78" s="1"/>
      <c r="G78" s="1"/>
      <c r="H78" s="1"/>
      <c r="I78" s="1"/>
      <c r="J78" s="1"/>
      <c r="K78" s="1"/>
      <c r="L78" s="1"/>
      <c r="M78" s="1"/>
      <c r="N78" s="1"/>
      <c r="O78" s="1"/>
      <c r="P78" s="1"/>
      <c r="Q78" s="1"/>
      <c r="R78" s="1"/>
      <c r="S78" s="1"/>
      <c r="T78" s="1"/>
      <c r="U78" s="1"/>
    </row>
    <row r="79" ht="14.25" customHeight="1">
      <c r="A79" s="1"/>
      <c r="B79" s="1"/>
      <c r="C79" s="1"/>
      <c r="D79" s="1"/>
      <c r="E79" s="1"/>
      <c r="F79" s="1"/>
      <c r="G79" s="1"/>
      <c r="H79" s="1"/>
      <c r="I79" s="1"/>
      <c r="J79" s="1"/>
      <c r="K79" s="1"/>
      <c r="L79" s="1"/>
      <c r="M79" s="1"/>
      <c r="N79" s="1"/>
      <c r="O79" s="1"/>
      <c r="P79" s="1"/>
      <c r="Q79" s="1"/>
      <c r="R79" s="1"/>
      <c r="S79" s="1"/>
      <c r="T79" s="1"/>
      <c r="U79" s="1"/>
    </row>
    <row r="80" ht="14.25" customHeight="1">
      <c r="A80" s="1"/>
      <c r="B80" s="1"/>
      <c r="C80" s="1"/>
      <c r="D80" s="1"/>
      <c r="E80" s="1"/>
      <c r="F80" s="1"/>
      <c r="G80" s="1"/>
      <c r="H80" s="1"/>
      <c r="I80" s="1"/>
      <c r="J80" s="1"/>
      <c r="K80" s="1"/>
      <c r="L80" s="1"/>
      <c r="M80" s="1"/>
      <c r="N80" s="1"/>
      <c r="O80" s="1"/>
      <c r="P80" s="1"/>
      <c r="Q80" s="1"/>
      <c r="R80" s="1"/>
      <c r="S80" s="1"/>
      <c r="T80" s="1"/>
      <c r="U80" s="1"/>
    </row>
    <row r="81" ht="14.25" customHeight="1">
      <c r="A81" s="1"/>
      <c r="B81" s="1"/>
      <c r="C81" s="1"/>
      <c r="D81" s="1"/>
      <c r="E81" s="1"/>
      <c r="F81" s="1"/>
      <c r="G81" s="1"/>
      <c r="H81" s="1"/>
      <c r="I81" s="1"/>
      <c r="J81" s="1"/>
      <c r="K81" s="1"/>
      <c r="L81" s="1"/>
      <c r="M81" s="1"/>
      <c r="N81" s="1"/>
      <c r="O81" s="1"/>
      <c r="P81" s="1"/>
      <c r="Q81" s="1"/>
      <c r="R81" s="1"/>
      <c r="S81" s="1"/>
      <c r="T81" s="1"/>
      <c r="U81" s="1"/>
    </row>
    <row r="82" ht="14.25" customHeight="1">
      <c r="A82" s="1"/>
      <c r="B82" s="1"/>
      <c r="C82" s="1"/>
      <c r="D82" s="1"/>
      <c r="E82" s="1"/>
      <c r="F82" s="1"/>
      <c r="G82" s="1"/>
      <c r="H82" s="1"/>
      <c r="I82" s="1"/>
      <c r="J82" s="1"/>
      <c r="K82" s="1"/>
      <c r="L82" s="1"/>
      <c r="M82" s="1"/>
      <c r="N82" s="1"/>
      <c r="O82" s="1"/>
      <c r="P82" s="1"/>
      <c r="Q82" s="1"/>
      <c r="R82" s="1"/>
      <c r="S82" s="1"/>
      <c r="T82" s="1"/>
      <c r="U82" s="1"/>
    </row>
    <row r="83" ht="14.25" customHeight="1">
      <c r="A83" s="1"/>
      <c r="B83" s="1"/>
      <c r="C83" s="1"/>
      <c r="D83" s="1"/>
      <c r="E83" s="1"/>
      <c r="F83" s="1"/>
      <c r="G83" s="1"/>
      <c r="H83" s="1"/>
      <c r="I83" s="1"/>
      <c r="J83" s="1"/>
      <c r="K83" s="1"/>
      <c r="L83" s="1"/>
      <c r="M83" s="1"/>
      <c r="N83" s="1"/>
      <c r="O83" s="1"/>
      <c r="P83" s="1"/>
      <c r="Q83" s="1"/>
      <c r="R83" s="1"/>
      <c r="S83" s="1"/>
      <c r="T83" s="1"/>
      <c r="U83" s="1"/>
    </row>
    <row r="84" ht="14.25" customHeight="1">
      <c r="A84" s="1"/>
      <c r="B84" s="1"/>
      <c r="C84" s="1"/>
      <c r="D84" s="1"/>
      <c r="E84" s="1"/>
      <c r="F84" s="1"/>
      <c r="G84" s="1"/>
      <c r="H84" s="1"/>
      <c r="I84" s="1"/>
      <c r="J84" s="1"/>
      <c r="K84" s="1"/>
      <c r="L84" s="1"/>
      <c r="M84" s="1"/>
      <c r="N84" s="1"/>
      <c r="O84" s="1"/>
      <c r="P84" s="1"/>
      <c r="Q84" s="1"/>
      <c r="R84" s="1"/>
      <c r="S84" s="1"/>
      <c r="T84" s="1"/>
      <c r="U84" s="1"/>
    </row>
    <row r="85" ht="14.25" customHeight="1">
      <c r="A85" s="1"/>
      <c r="B85" s="1"/>
      <c r="C85" s="1"/>
      <c r="D85" s="1"/>
      <c r="E85" s="1"/>
      <c r="F85" s="1"/>
      <c r="G85" s="1"/>
      <c r="H85" s="1"/>
      <c r="I85" s="1"/>
      <c r="J85" s="1"/>
      <c r="K85" s="1"/>
      <c r="L85" s="1"/>
      <c r="M85" s="1"/>
      <c r="N85" s="1"/>
      <c r="O85" s="1"/>
      <c r="P85" s="1"/>
      <c r="Q85" s="1"/>
      <c r="R85" s="1"/>
      <c r="S85" s="1"/>
      <c r="T85" s="1"/>
      <c r="U85" s="1"/>
    </row>
    <row r="86" ht="14.25" customHeight="1">
      <c r="A86" s="1"/>
      <c r="B86" s="1"/>
      <c r="C86" s="1"/>
      <c r="D86" s="1"/>
      <c r="E86" s="1"/>
      <c r="F86" s="1"/>
      <c r="G86" s="1"/>
      <c r="H86" s="1"/>
      <c r="I86" s="1"/>
      <c r="J86" s="1"/>
      <c r="K86" s="1"/>
      <c r="L86" s="1"/>
      <c r="M86" s="1"/>
      <c r="N86" s="1"/>
      <c r="O86" s="1"/>
      <c r="P86" s="1"/>
      <c r="Q86" s="1"/>
      <c r="R86" s="1"/>
      <c r="S86" s="1"/>
      <c r="T86" s="1"/>
      <c r="U86" s="1"/>
    </row>
    <row r="87" ht="14.25" customHeight="1">
      <c r="A87" s="1"/>
      <c r="B87" s="1"/>
      <c r="C87" s="1"/>
      <c r="D87" s="1"/>
      <c r="E87" s="1"/>
      <c r="F87" s="1"/>
      <c r="G87" s="1"/>
      <c r="H87" s="1"/>
      <c r="I87" s="1"/>
      <c r="J87" s="1"/>
      <c r="K87" s="1"/>
      <c r="L87" s="1"/>
      <c r="M87" s="1"/>
      <c r="N87" s="1"/>
      <c r="O87" s="1"/>
      <c r="P87" s="1"/>
      <c r="Q87" s="1"/>
      <c r="R87" s="1"/>
      <c r="S87" s="1"/>
      <c r="T87" s="1"/>
      <c r="U87" s="1"/>
    </row>
    <row r="88" ht="14.25" customHeight="1">
      <c r="A88" s="1"/>
      <c r="B88" s="1"/>
      <c r="C88" s="1"/>
      <c r="D88" s="1"/>
      <c r="E88" s="1"/>
      <c r="F88" s="1"/>
      <c r="G88" s="1"/>
      <c r="H88" s="1"/>
      <c r="I88" s="1"/>
      <c r="J88" s="1"/>
      <c r="K88" s="1"/>
      <c r="L88" s="1"/>
      <c r="M88" s="1"/>
      <c r="N88" s="1"/>
      <c r="O88" s="1"/>
      <c r="P88" s="1"/>
      <c r="Q88" s="1"/>
      <c r="R88" s="1"/>
      <c r="S88" s="1"/>
      <c r="T88" s="1"/>
      <c r="U88" s="1"/>
    </row>
    <row r="89" ht="14.25" customHeight="1">
      <c r="A89" s="1"/>
      <c r="B89" s="1"/>
      <c r="C89" s="1"/>
      <c r="D89" s="1"/>
      <c r="E89" s="1"/>
      <c r="F89" s="1"/>
      <c r="G89" s="1"/>
      <c r="H89" s="1"/>
      <c r="I89" s="1"/>
      <c r="J89" s="1"/>
      <c r="K89" s="1"/>
      <c r="L89" s="1"/>
      <c r="M89" s="1"/>
      <c r="N89" s="1"/>
      <c r="O89" s="1"/>
      <c r="P89" s="1"/>
      <c r="Q89" s="1"/>
      <c r="R89" s="1"/>
      <c r="S89" s="1"/>
      <c r="T89" s="1"/>
      <c r="U89" s="1"/>
    </row>
    <row r="90" ht="14.25" customHeight="1">
      <c r="A90" s="1"/>
      <c r="B90" s="1"/>
      <c r="C90" s="1"/>
      <c r="D90" s="1"/>
      <c r="E90" s="1"/>
      <c r="F90" s="1"/>
      <c r="G90" s="1"/>
      <c r="H90" s="1"/>
      <c r="I90" s="1"/>
      <c r="J90" s="1"/>
      <c r="K90" s="1"/>
      <c r="L90" s="1"/>
      <c r="M90" s="1"/>
      <c r="N90" s="1"/>
      <c r="O90" s="1"/>
      <c r="P90" s="1"/>
      <c r="Q90" s="1"/>
      <c r="R90" s="1"/>
      <c r="S90" s="1"/>
      <c r="T90" s="1"/>
      <c r="U90" s="1"/>
    </row>
    <row r="91" ht="14.25" customHeight="1">
      <c r="A91" s="1"/>
      <c r="B91" s="1"/>
      <c r="C91" s="1"/>
      <c r="D91" s="1"/>
      <c r="E91" s="1"/>
      <c r="F91" s="1"/>
      <c r="G91" s="1"/>
      <c r="H91" s="1"/>
      <c r="I91" s="1"/>
      <c r="J91" s="1"/>
      <c r="K91" s="1"/>
      <c r="L91" s="1"/>
      <c r="M91" s="1"/>
      <c r="N91" s="1"/>
      <c r="O91" s="1"/>
      <c r="P91" s="1"/>
      <c r="Q91" s="1"/>
      <c r="R91" s="1"/>
      <c r="S91" s="1"/>
      <c r="T91" s="1"/>
      <c r="U91" s="1"/>
    </row>
    <row r="92" ht="14.25" customHeight="1">
      <c r="A92" s="1"/>
      <c r="B92" s="1"/>
      <c r="C92" s="1"/>
      <c r="D92" s="1"/>
      <c r="E92" s="1"/>
      <c r="F92" s="1"/>
      <c r="G92" s="1"/>
      <c r="H92" s="1"/>
      <c r="I92" s="1"/>
      <c r="J92" s="1"/>
      <c r="K92" s="1"/>
      <c r="L92" s="1"/>
      <c r="M92" s="1"/>
      <c r="N92" s="1"/>
      <c r="O92" s="1"/>
      <c r="P92" s="1"/>
      <c r="Q92" s="1"/>
      <c r="R92" s="1"/>
      <c r="S92" s="1"/>
      <c r="T92" s="1"/>
      <c r="U92" s="1"/>
    </row>
    <row r="93" ht="14.25" customHeight="1">
      <c r="A93" s="1"/>
      <c r="B93" s="1"/>
      <c r="C93" s="1"/>
      <c r="D93" s="1"/>
      <c r="E93" s="1"/>
      <c r="F93" s="1"/>
      <c r="G93" s="1"/>
      <c r="H93" s="1"/>
      <c r="I93" s="1"/>
      <c r="J93" s="1"/>
      <c r="K93" s="1"/>
      <c r="L93" s="1"/>
      <c r="M93" s="1"/>
      <c r="N93" s="1"/>
      <c r="O93" s="1"/>
      <c r="P93" s="1"/>
      <c r="Q93" s="1"/>
      <c r="R93" s="1"/>
      <c r="S93" s="1"/>
      <c r="T93" s="1"/>
      <c r="U93" s="1"/>
    </row>
    <row r="94" ht="14.25" customHeight="1">
      <c r="A94" s="1"/>
      <c r="B94" s="1"/>
      <c r="C94" s="1"/>
      <c r="D94" s="1"/>
      <c r="E94" s="1"/>
      <c r="F94" s="1"/>
      <c r="G94" s="1"/>
      <c r="H94" s="1"/>
      <c r="I94" s="1"/>
      <c r="J94" s="1"/>
      <c r="K94" s="1"/>
      <c r="L94" s="1"/>
      <c r="M94" s="1"/>
      <c r="N94" s="1"/>
      <c r="O94" s="1"/>
      <c r="P94" s="1"/>
      <c r="Q94" s="1"/>
      <c r="R94" s="1"/>
      <c r="S94" s="1"/>
      <c r="T94" s="1"/>
      <c r="U94" s="1"/>
    </row>
    <row r="95" ht="14.25" customHeight="1">
      <c r="A95" s="1"/>
      <c r="B95" s="1"/>
      <c r="C95" s="1"/>
      <c r="D95" s="1"/>
      <c r="E95" s="1"/>
      <c r="F95" s="1"/>
      <c r="G95" s="1"/>
      <c r="H95" s="1"/>
      <c r="I95" s="1"/>
      <c r="J95" s="1"/>
      <c r="K95" s="1"/>
      <c r="L95" s="1"/>
      <c r="M95" s="1"/>
      <c r="N95" s="1"/>
      <c r="O95" s="1"/>
      <c r="P95" s="1"/>
      <c r="Q95" s="1"/>
      <c r="R95" s="1"/>
      <c r="S95" s="1"/>
      <c r="T95" s="1"/>
      <c r="U95" s="1"/>
    </row>
    <row r="96" ht="14.25" customHeight="1">
      <c r="A96" s="1"/>
      <c r="B96" s="1"/>
      <c r="C96" s="1"/>
      <c r="D96" s="1"/>
      <c r="E96" s="1"/>
      <c r="F96" s="1"/>
      <c r="G96" s="1"/>
      <c r="H96" s="1"/>
      <c r="I96" s="1"/>
      <c r="J96" s="1"/>
      <c r="K96" s="1"/>
      <c r="L96" s="1"/>
      <c r="M96" s="1"/>
      <c r="N96" s="1"/>
      <c r="O96" s="1"/>
      <c r="P96" s="1"/>
      <c r="Q96" s="1"/>
      <c r="R96" s="1"/>
      <c r="S96" s="1"/>
      <c r="T96" s="1"/>
      <c r="U96" s="1"/>
    </row>
    <row r="97" ht="14.25" customHeight="1">
      <c r="A97" s="1"/>
      <c r="B97" s="1"/>
      <c r="C97" s="1"/>
      <c r="D97" s="1"/>
      <c r="E97" s="1"/>
      <c r="F97" s="1"/>
      <c r="G97" s="1"/>
      <c r="H97" s="1"/>
      <c r="I97" s="1"/>
      <c r="J97" s="1"/>
      <c r="K97" s="1"/>
      <c r="L97" s="1"/>
      <c r="M97" s="1"/>
      <c r="N97" s="1"/>
      <c r="O97" s="1"/>
      <c r="P97" s="1"/>
      <c r="Q97" s="1"/>
      <c r="R97" s="1"/>
      <c r="S97" s="1"/>
      <c r="T97" s="1"/>
      <c r="U97" s="1"/>
    </row>
    <row r="98" ht="14.25" customHeight="1">
      <c r="A98" s="1"/>
      <c r="B98" s="1"/>
      <c r="C98" s="1"/>
      <c r="D98" s="1"/>
      <c r="E98" s="1"/>
      <c r="F98" s="1"/>
      <c r="G98" s="1"/>
      <c r="H98" s="1"/>
      <c r="I98" s="1"/>
      <c r="J98" s="1"/>
      <c r="K98" s="1"/>
      <c r="L98" s="1"/>
      <c r="M98" s="1"/>
      <c r="N98" s="1"/>
      <c r="O98" s="1"/>
      <c r="P98" s="1"/>
      <c r="Q98" s="1"/>
      <c r="R98" s="1"/>
      <c r="S98" s="1"/>
      <c r="T98" s="1"/>
      <c r="U98" s="1"/>
    </row>
    <row r="99" ht="14.25" customHeight="1">
      <c r="A99" s="1"/>
      <c r="B99" s="1"/>
      <c r="C99" s="1"/>
      <c r="D99" s="1"/>
      <c r="E99" s="1"/>
      <c r="F99" s="1"/>
      <c r="G99" s="1"/>
      <c r="H99" s="1"/>
      <c r="I99" s="1"/>
      <c r="J99" s="1"/>
      <c r="K99" s="1"/>
      <c r="L99" s="1"/>
      <c r="M99" s="1"/>
      <c r="N99" s="1"/>
      <c r="O99" s="1"/>
      <c r="P99" s="1"/>
      <c r="Q99" s="1"/>
      <c r="R99" s="1"/>
      <c r="S99" s="1"/>
      <c r="T99" s="1"/>
      <c r="U99" s="1"/>
    </row>
    <row r="100" ht="14.25" customHeight="1">
      <c r="A100" s="1"/>
      <c r="B100" s="1"/>
      <c r="C100" s="1"/>
      <c r="D100" s="1"/>
      <c r="E100" s="1"/>
      <c r="F100" s="1"/>
      <c r="G100" s="1"/>
      <c r="H100" s="1"/>
      <c r="I100" s="1"/>
      <c r="J100" s="1"/>
      <c r="K100" s="1"/>
      <c r="L100" s="1"/>
      <c r="M100" s="1"/>
      <c r="N100" s="1"/>
      <c r="O100" s="1"/>
      <c r="P100" s="1"/>
      <c r="Q100" s="1"/>
      <c r="R100" s="1"/>
      <c r="S100" s="1"/>
      <c r="T100" s="1"/>
      <c r="U100" s="1"/>
    </row>
    <row r="101" ht="14.25" customHeight="1">
      <c r="A101" s="1"/>
      <c r="B101" s="1"/>
      <c r="C101" s="1"/>
      <c r="D101" s="1"/>
      <c r="E101" s="1"/>
      <c r="F101" s="1"/>
      <c r="G101" s="1"/>
      <c r="H101" s="1"/>
      <c r="I101" s="1"/>
      <c r="J101" s="1"/>
      <c r="K101" s="1"/>
      <c r="L101" s="1"/>
      <c r="M101" s="1"/>
      <c r="N101" s="1"/>
      <c r="O101" s="1"/>
      <c r="P101" s="1"/>
      <c r="Q101" s="1"/>
      <c r="R101" s="1"/>
      <c r="S101" s="1"/>
      <c r="T101" s="1"/>
      <c r="U101" s="1"/>
    </row>
    <row r="102" ht="14.25" customHeight="1">
      <c r="A102" s="1"/>
      <c r="B102" s="1"/>
      <c r="C102" s="1"/>
      <c r="D102" s="1"/>
      <c r="E102" s="1"/>
      <c r="F102" s="1"/>
      <c r="G102" s="1"/>
      <c r="H102" s="1"/>
      <c r="I102" s="1"/>
      <c r="J102" s="1"/>
      <c r="K102" s="1"/>
      <c r="L102" s="1"/>
      <c r="M102" s="1"/>
      <c r="N102" s="1"/>
      <c r="O102" s="1"/>
      <c r="P102" s="1"/>
      <c r="Q102" s="1"/>
      <c r="R102" s="1"/>
      <c r="S102" s="1"/>
      <c r="T102" s="1"/>
      <c r="U102" s="1"/>
    </row>
    <row r="103" ht="14.25" customHeight="1">
      <c r="A103" s="1"/>
      <c r="B103" s="1"/>
      <c r="C103" s="1"/>
      <c r="D103" s="1"/>
      <c r="E103" s="1"/>
      <c r="F103" s="1"/>
      <c r="G103" s="1"/>
      <c r="H103" s="1"/>
      <c r="I103" s="1"/>
      <c r="J103" s="1"/>
      <c r="K103" s="1"/>
      <c r="L103" s="1"/>
      <c r="M103" s="1"/>
      <c r="N103" s="1"/>
      <c r="O103" s="1"/>
      <c r="P103" s="1"/>
      <c r="Q103" s="1"/>
      <c r="R103" s="1"/>
      <c r="S103" s="1"/>
      <c r="T103" s="1"/>
      <c r="U103" s="1"/>
    </row>
    <row r="104" ht="14.25" customHeight="1">
      <c r="A104" s="1"/>
      <c r="B104" s="1"/>
      <c r="C104" s="1"/>
      <c r="D104" s="1"/>
      <c r="E104" s="1"/>
      <c r="F104" s="1"/>
      <c r="G104" s="1"/>
      <c r="H104" s="1"/>
      <c r="I104" s="1"/>
      <c r="J104" s="1"/>
      <c r="K104" s="1"/>
      <c r="L104" s="1"/>
      <c r="M104" s="1"/>
      <c r="N104" s="1"/>
      <c r="O104" s="1"/>
      <c r="P104" s="1"/>
      <c r="Q104" s="1"/>
      <c r="R104" s="1"/>
      <c r="S104" s="1"/>
      <c r="T104" s="1"/>
      <c r="U104" s="1"/>
    </row>
    <row r="105" ht="14.25" customHeight="1">
      <c r="A105" s="1"/>
      <c r="B105" s="1"/>
      <c r="C105" s="1"/>
      <c r="D105" s="1"/>
      <c r="E105" s="1"/>
      <c r="F105" s="1"/>
      <c r="G105" s="1"/>
      <c r="H105" s="1"/>
      <c r="I105" s="1"/>
      <c r="J105" s="1"/>
      <c r="K105" s="1"/>
      <c r="L105" s="1"/>
      <c r="M105" s="1"/>
      <c r="N105" s="1"/>
      <c r="O105" s="1"/>
      <c r="P105" s="1"/>
      <c r="Q105" s="1"/>
      <c r="R105" s="1"/>
      <c r="S105" s="1"/>
      <c r="T105" s="1"/>
      <c r="U105" s="1"/>
    </row>
    <row r="106" ht="14.25" customHeight="1">
      <c r="A106" s="1"/>
      <c r="B106" s="1"/>
      <c r="C106" s="1"/>
      <c r="D106" s="1"/>
      <c r="E106" s="1"/>
      <c r="F106" s="1"/>
      <c r="G106" s="1"/>
      <c r="H106" s="1"/>
      <c r="I106" s="1"/>
      <c r="J106" s="1"/>
      <c r="K106" s="1"/>
      <c r="L106" s="1"/>
      <c r="M106" s="1"/>
      <c r="N106" s="1"/>
      <c r="O106" s="1"/>
      <c r="P106" s="1"/>
      <c r="Q106" s="1"/>
      <c r="R106" s="1"/>
      <c r="S106" s="1"/>
      <c r="T106" s="1"/>
      <c r="U106" s="1"/>
    </row>
    <row r="107" ht="14.25" customHeight="1">
      <c r="A107" s="1"/>
      <c r="B107" s="1"/>
      <c r="C107" s="1"/>
      <c r="D107" s="1"/>
      <c r="E107" s="1"/>
      <c r="F107" s="1"/>
      <c r="G107" s="1"/>
      <c r="H107" s="1"/>
      <c r="I107" s="1"/>
      <c r="J107" s="1"/>
      <c r="K107" s="1"/>
      <c r="L107" s="1"/>
      <c r="M107" s="1"/>
      <c r="N107" s="1"/>
      <c r="O107" s="1"/>
      <c r="P107" s="1"/>
      <c r="Q107" s="1"/>
      <c r="R107" s="1"/>
      <c r="S107" s="1"/>
      <c r="T107" s="1"/>
      <c r="U107" s="1"/>
    </row>
    <row r="108" ht="14.25" customHeight="1">
      <c r="A108" s="1"/>
      <c r="B108" s="1"/>
      <c r="C108" s="1"/>
      <c r="D108" s="1"/>
      <c r="E108" s="1"/>
      <c r="F108" s="1"/>
      <c r="G108" s="1"/>
      <c r="H108" s="1"/>
      <c r="I108" s="1"/>
      <c r="J108" s="1"/>
      <c r="K108" s="1"/>
      <c r="L108" s="1"/>
      <c r="M108" s="1"/>
      <c r="N108" s="1"/>
      <c r="O108" s="1"/>
      <c r="P108" s="1"/>
      <c r="Q108" s="1"/>
      <c r="R108" s="1"/>
      <c r="S108" s="1"/>
      <c r="T108" s="1"/>
      <c r="U108" s="1"/>
    </row>
    <row r="109" ht="14.25" customHeight="1">
      <c r="A109" s="1"/>
      <c r="B109" s="1"/>
      <c r="C109" s="1"/>
      <c r="D109" s="1"/>
      <c r="E109" s="1"/>
      <c r="F109" s="1"/>
      <c r="G109" s="1"/>
      <c r="H109" s="1"/>
      <c r="I109" s="1"/>
      <c r="J109" s="1"/>
      <c r="K109" s="1"/>
      <c r="L109" s="1"/>
      <c r="M109" s="1"/>
      <c r="N109" s="1"/>
      <c r="O109" s="1"/>
      <c r="P109" s="1"/>
      <c r="Q109" s="1"/>
      <c r="R109" s="1"/>
      <c r="S109" s="1"/>
      <c r="T109" s="1"/>
      <c r="U109" s="1"/>
    </row>
    <row r="110" ht="14.25" customHeight="1">
      <c r="A110" s="1"/>
      <c r="B110" s="1"/>
      <c r="C110" s="1"/>
      <c r="D110" s="1"/>
      <c r="E110" s="1"/>
      <c r="F110" s="1"/>
      <c r="G110" s="1"/>
      <c r="H110" s="1"/>
      <c r="I110" s="1"/>
      <c r="J110" s="1"/>
      <c r="K110" s="1"/>
      <c r="L110" s="1"/>
      <c r="M110" s="1"/>
      <c r="N110" s="1"/>
      <c r="O110" s="1"/>
      <c r="P110" s="1"/>
      <c r="Q110" s="1"/>
      <c r="R110" s="1"/>
      <c r="S110" s="1"/>
      <c r="T110" s="1"/>
      <c r="U110" s="1"/>
    </row>
    <row r="111" ht="14.25" customHeight="1">
      <c r="A111" s="1"/>
      <c r="B111" s="1"/>
      <c r="C111" s="1"/>
      <c r="D111" s="1"/>
      <c r="E111" s="1"/>
      <c r="F111" s="1"/>
      <c r="G111" s="1"/>
      <c r="H111" s="1"/>
      <c r="I111" s="1"/>
      <c r="J111" s="1"/>
      <c r="K111" s="1"/>
      <c r="L111" s="1"/>
      <c r="M111" s="1"/>
      <c r="N111" s="1"/>
      <c r="O111" s="1"/>
      <c r="P111" s="1"/>
      <c r="Q111" s="1"/>
      <c r="R111" s="1"/>
      <c r="S111" s="1"/>
      <c r="T111" s="1"/>
      <c r="U111" s="1"/>
    </row>
    <row r="112" ht="14.25" customHeight="1">
      <c r="A112" s="1"/>
      <c r="B112" s="1"/>
      <c r="C112" s="1"/>
      <c r="D112" s="1"/>
      <c r="E112" s="1"/>
      <c r="F112" s="1"/>
      <c r="G112" s="1"/>
      <c r="H112" s="1"/>
      <c r="I112" s="1"/>
      <c r="J112" s="1"/>
      <c r="K112" s="1"/>
      <c r="L112" s="1"/>
      <c r="M112" s="1"/>
      <c r="N112" s="1"/>
      <c r="O112" s="1"/>
      <c r="P112" s="1"/>
      <c r="Q112" s="1"/>
      <c r="R112" s="1"/>
      <c r="S112" s="1"/>
      <c r="T112" s="1"/>
      <c r="U112" s="1"/>
    </row>
    <row r="113" ht="14.25" customHeight="1">
      <c r="A113" s="1"/>
      <c r="B113" s="1"/>
      <c r="C113" s="1"/>
      <c r="D113" s="1"/>
      <c r="E113" s="1"/>
      <c r="F113" s="1"/>
      <c r="G113" s="1"/>
      <c r="H113" s="1"/>
      <c r="I113" s="1"/>
      <c r="J113" s="1"/>
      <c r="K113" s="1"/>
      <c r="L113" s="1"/>
      <c r="M113" s="1"/>
      <c r="N113" s="1"/>
      <c r="O113" s="1"/>
      <c r="P113" s="1"/>
      <c r="Q113" s="1"/>
      <c r="R113" s="1"/>
      <c r="S113" s="1"/>
      <c r="T113" s="1"/>
      <c r="U113" s="1"/>
    </row>
    <row r="114" ht="14.25" customHeight="1">
      <c r="A114" s="1"/>
      <c r="B114" s="1"/>
      <c r="C114" s="1"/>
      <c r="D114" s="1"/>
      <c r="E114" s="1"/>
      <c r="F114" s="1"/>
      <c r="G114" s="1"/>
      <c r="H114" s="1"/>
      <c r="I114" s="1"/>
      <c r="J114" s="1"/>
      <c r="K114" s="1"/>
      <c r="L114" s="1"/>
      <c r="M114" s="1"/>
      <c r="N114" s="1"/>
      <c r="O114" s="1"/>
      <c r="P114" s="1"/>
      <c r="Q114" s="1"/>
      <c r="R114" s="1"/>
      <c r="S114" s="1"/>
      <c r="T114" s="1"/>
      <c r="U114" s="1"/>
    </row>
    <row r="115" ht="14.25" customHeight="1">
      <c r="A115" s="1"/>
      <c r="B115" s="1"/>
      <c r="C115" s="1"/>
      <c r="D115" s="1"/>
      <c r="E115" s="1"/>
      <c r="F115" s="1"/>
      <c r="G115" s="1"/>
      <c r="H115" s="1"/>
      <c r="I115" s="1"/>
      <c r="J115" s="1"/>
      <c r="K115" s="1"/>
      <c r="L115" s="1"/>
      <c r="M115" s="1"/>
      <c r="N115" s="1"/>
      <c r="O115" s="1"/>
      <c r="P115" s="1"/>
      <c r="Q115" s="1"/>
      <c r="R115" s="1"/>
      <c r="S115" s="1"/>
      <c r="T115" s="1"/>
      <c r="U115" s="1"/>
    </row>
    <row r="116" ht="14.25" customHeight="1">
      <c r="A116" s="1"/>
      <c r="B116" s="1"/>
      <c r="C116" s="1"/>
      <c r="D116" s="1"/>
      <c r="E116" s="1"/>
      <c r="F116" s="1"/>
      <c r="G116" s="1"/>
      <c r="H116" s="1"/>
      <c r="I116" s="1"/>
      <c r="J116" s="1"/>
      <c r="K116" s="1"/>
      <c r="L116" s="1"/>
      <c r="M116" s="1"/>
      <c r="N116" s="1"/>
      <c r="O116" s="1"/>
      <c r="P116" s="1"/>
      <c r="Q116" s="1"/>
      <c r="R116" s="1"/>
      <c r="S116" s="1"/>
      <c r="T116" s="1"/>
      <c r="U116" s="1"/>
    </row>
    <row r="117" ht="14.25" customHeight="1">
      <c r="A117" s="1"/>
      <c r="B117" s="1"/>
      <c r="C117" s="1"/>
      <c r="D117" s="1"/>
      <c r="E117" s="1"/>
      <c r="F117" s="1"/>
      <c r="G117" s="1"/>
      <c r="H117" s="1"/>
      <c r="I117" s="1"/>
      <c r="J117" s="1"/>
      <c r="K117" s="1"/>
      <c r="L117" s="1"/>
      <c r="M117" s="1"/>
      <c r="N117" s="1"/>
      <c r="O117" s="1"/>
      <c r="P117" s="1"/>
      <c r="Q117" s="1"/>
      <c r="R117" s="1"/>
      <c r="S117" s="1"/>
      <c r="T117" s="1"/>
      <c r="U117" s="1"/>
    </row>
    <row r="118" ht="14.25" customHeight="1">
      <c r="A118" s="1"/>
      <c r="B118" s="1"/>
      <c r="C118" s="1"/>
      <c r="D118" s="1"/>
      <c r="E118" s="1"/>
      <c r="F118" s="1"/>
      <c r="G118" s="1"/>
      <c r="H118" s="1"/>
      <c r="I118" s="1"/>
      <c r="J118" s="1"/>
      <c r="K118" s="1"/>
      <c r="L118" s="1"/>
      <c r="M118" s="1"/>
      <c r="N118" s="1"/>
      <c r="O118" s="1"/>
      <c r="P118" s="1"/>
      <c r="Q118" s="1"/>
      <c r="R118" s="1"/>
      <c r="S118" s="1"/>
      <c r="T118" s="1"/>
      <c r="U118" s="1"/>
    </row>
    <row r="119" ht="14.25" customHeight="1">
      <c r="A119" s="1"/>
      <c r="B119" s="1"/>
      <c r="C119" s="1"/>
      <c r="D119" s="1"/>
      <c r="E119" s="1"/>
      <c r="F119" s="1"/>
      <c r="G119" s="1"/>
      <c r="H119" s="1"/>
      <c r="I119" s="1"/>
      <c r="J119" s="1"/>
      <c r="K119" s="1"/>
      <c r="L119" s="1"/>
      <c r="M119" s="1"/>
      <c r="N119" s="1"/>
      <c r="O119" s="1"/>
      <c r="P119" s="1"/>
      <c r="Q119" s="1"/>
      <c r="R119" s="1"/>
      <c r="S119" s="1"/>
      <c r="T119" s="1"/>
      <c r="U119" s="1"/>
    </row>
    <row r="120" ht="14.25" customHeight="1">
      <c r="A120" s="1"/>
      <c r="B120" s="1"/>
      <c r="C120" s="1"/>
      <c r="D120" s="1"/>
      <c r="E120" s="1"/>
      <c r="F120" s="1"/>
      <c r="G120" s="1"/>
      <c r="H120" s="1"/>
      <c r="I120" s="1"/>
      <c r="J120" s="1"/>
      <c r="K120" s="1"/>
      <c r="L120" s="1"/>
      <c r="M120" s="1"/>
      <c r="N120" s="1"/>
      <c r="O120" s="1"/>
      <c r="P120" s="1"/>
      <c r="Q120" s="1"/>
      <c r="R120" s="1"/>
      <c r="S120" s="1"/>
      <c r="T120" s="1"/>
      <c r="U120" s="1"/>
    </row>
    <row r="121" ht="14.25" customHeight="1">
      <c r="A121" s="1"/>
      <c r="B121" s="1"/>
      <c r="C121" s="1"/>
      <c r="D121" s="1"/>
      <c r="E121" s="1"/>
      <c r="F121" s="1"/>
      <c r="G121" s="1"/>
      <c r="H121" s="1"/>
      <c r="I121" s="1"/>
      <c r="J121" s="1"/>
      <c r="K121" s="1"/>
      <c r="L121" s="1"/>
      <c r="M121" s="1"/>
      <c r="N121" s="1"/>
      <c r="O121" s="1"/>
      <c r="P121" s="1"/>
      <c r="Q121" s="1"/>
      <c r="R121" s="1"/>
      <c r="S121" s="1"/>
      <c r="T121" s="1"/>
      <c r="U121" s="1"/>
    </row>
    <row r="122" ht="14.25" customHeight="1">
      <c r="A122" s="1"/>
      <c r="B122" s="1"/>
      <c r="C122" s="1"/>
      <c r="D122" s="1"/>
      <c r="E122" s="1"/>
      <c r="F122" s="1"/>
      <c r="G122" s="1"/>
      <c r="H122" s="1"/>
      <c r="I122" s="1"/>
      <c r="J122" s="1"/>
      <c r="K122" s="1"/>
      <c r="L122" s="1"/>
      <c r="M122" s="1"/>
      <c r="N122" s="1"/>
      <c r="O122" s="1"/>
      <c r="P122" s="1"/>
      <c r="Q122" s="1"/>
      <c r="R122" s="1"/>
      <c r="S122" s="1"/>
      <c r="T122" s="1"/>
      <c r="U122" s="1"/>
    </row>
    <row r="123" ht="14.25" customHeight="1">
      <c r="A123" s="1"/>
      <c r="B123" s="1"/>
      <c r="C123" s="1"/>
      <c r="D123" s="1"/>
      <c r="E123" s="1"/>
      <c r="F123" s="1"/>
      <c r="G123" s="1"/>
      <c r="H123" s="1"/>
      <c r="I123" s="1"/>
      <c r="J123" s="1"/>
      <c r="K123" s="1"/>
      <c r="L123" s="1"/>
      <c r="M123" s="1"/>
      <c r="N123" s="1"/>
      <c r="O123" s="1"/>
      <c r="P123" s="1"/>
      <c r="Q123" s="1"/>
      <c r="R123" s="1"/>
      <c r="S123" s="1"/>
      <c r="T123" s="1"/>
      <c r="U123" s="1"/>
    </row>
    <row r="124" ht="14.25" customHeight="1">
      <c r="A124" s="1"/>
      <c r="B124" s="1"/>
      <c r="C124" s="1"/>
      <c r="D124" s="1"/>
      <c r="E124" s="1"/>
      <c r="F124" s="1"/>
      <c r="G124" s="1"/>
      <c r="H124" s="1"/>
      <c r="I124" s="1"/>
      <c r="J124" s="1"/>
      <c r="K124" s="1"/>
      <c r="L124" s="1"/>
      <c r="M124" s="1"/>
      <c r="N124" s="1"/>
      <c r="O124" s="1"/>
      <c r="P124" s="1"/>
      <c r="Q124" s="1"/>
      <c r="R124" s="1"/>
      <c r="S124" s="1"/>
      <c r="T124" s="1"/>
      <c r="U124" s="1"/>
    </row>
    <row r="125" ht="14.25" customHeight="1">
      <c r="A125" s="1"/>
      <c r="B125" s="1"/>
      <c r="C125" s="1"/>
      <c r="D125" s="1"/>
      <c r="E125" s="1"/>
      <c r="F125" s="1"/>
      <c r="G125" s="1"/>
      <c r="H125" s="1"/>
      <c r="I125" s="1"/>
      <c r="J125" s="1"/>
      <c r="K125" s="1"/>
      <c r="L125" s="1"/>
      <c r="M125" s="1"/>
      <c r="N125" s="1"/>
      <c r="O125" s="1"/>
      <c r="P125" s="1"/>
      <c r="Q125" s="1"/>
      <c r="R125" s="1"/>
      <c r="S125" s="1"/>
      <c r="T125" s="1"/>
      <c r="U125" s="1"/>
    </row>
    <row r="126" ht="14.25" customHeight="1">
      <c r="A126" s="1"/>
      <c r="B126" s="1"/>
      <c r="C126" s="1"/>
      <c r="D126" s="1"/>
      <c r="E126" s="1"/>
      <c r="F126" s="1"/>
      <c r="G126" s="1"/>
      <c r="H126" s="1"/>
      <c r="I126" s="1"/>
      <c r="J126" s="1"/>
      <c r="K126" s="1"/>
      <c r="L126" s="1"/>
      <c r="M126" s="1"/>
      <c r="N126" s="1"/>
      <c r="O126" s="1"/>
      <c r="P126" s="1"/>
      <c r="Q126" s="1"/>
      <c r="R126" s="1"/>
      <c r="S126" s="1"/>
      <c r="T126" s="1"/>
      <c r="U126" s="1"/>
    </row>
    <row r="127" ht="14.25" customHeight="1">
      <c r="A127" s="1"/>
      <c r="B127" s="1"/>
      <c r="C127" s="1"/>
      <c r="D127" s="1"/>
      <c r="E127" s="1"/>
      <c r="F127" s="1"/>
      <c r="G127" s="1"/>
      <c r="H127" s="1"/>
      <c r="I127" s="1"/>
      <c r="J127" s="1"/>
      <c r="K127" s="1"/>
      <c r="L127" s="1"/>
      <c r="M127" s="1"/>
      <c r="N127" s="1"/>
      <c r="O127" s="1"/>
      <c r="P127" s="1"/>
      <c r="Q127" s="1"/>
      <c r="R127" s="1"/>
      <c r="S127" s="1"/>
      <c r="T127" s="1"/>
      <c r="U127" s="1"/>
    </row>
    <row r="128" ht="14.25" customHeight="1">
      <c r="A128" s="1"/>
      <c r="B128" s="1"/>
      <c r="C128" s="1"/>
      <c r="D128" s="1"/>
      <c r="E128" s="1"/>
      <c r="F128" s="1"/>
      <c r="G128" s="1"/>
      <c r="H128" s="1"/>
      <c r="I128" s="1"/>
      <c r="J128" s="1"/>
      <c r="K128" s="1"/>
      <c r="L128" s="1"/>
      <c r="M128" s="1"/>
      <c r="N128" s="1"/>
      <c r="O128" s="1"/>
      <c r="P128" s="1"/>
      <c r="Q128" s="1"/>
      <c r="R128" s="1"/>
      <c r="S128" s="1"/>
      <c r="T128" s="1"/>
      <c r="U128" s="1"/>
    </row>
    <row r="129" ht="14.25" customHeight="1">
      <c r="A129" s="1"/>
      <c r="B129" s="1"/>
      <c r="C129" s="1"/>
      <c r="D129" s="1"/>
      <c r="E129" s="1"/>
      <c r="F129" s="1"/>
      <c r="G129" s="1"/>
      <c r="H129" s="1"/>
      <c r="I129" s="1"/>
      <c r="J129" s="1"/>
      <c r="K129" s="1"/>
      <c r="L129" s="1"/>
      <c r="M129" s="1"/>
      <c r="N129" s="1"/>
      <c r="O129" s="1"/>
      <c r="P129" s="1"/>
      <c r="Q129" s="1"/>
      <c r="R129" s="1"/>
      <c r="S129" s="1"/>
      <c r="T129" s="1"/>
      <c r="U129" s="1"/>
    </row>
    <row r="130" ht="14.25" customHeight="1">
      <c r="A130" s="1"/>
      <c r="B130" s="1"/>
      <c r="C130" s="1"/>
      <c r="D130" s="1"/>
      <c r="E130" s="1"/>
      <c r="F130" s="1"/>
      <c r="G130" s="1"/>
      <c r="H130" s="1"/>
      <c r="I130" s="1"/>
      <c r="J130" s="1"/>
      <c r="K130" s="1"/>
      <c r="L130" s="1"/>
      <c r="M130" s="1"/>
      <c r="N130" s="1"/>
      <c r="O130" s="1"/>
      <c r="P130" s="1"/>
      <c r="Q130" s="1"/>
      <c r="R130" s="1"/>
      <c r="S130" s="1"/>
      <c r="T130" s="1"/>
      <c r="U130" s="1"/>
    </row>
    <row r="131" ht="14.25" customHeight="1">
      <c r="A131" s="1"/>
      <c r="B131" s="1"/>
      <c r="C131" s="1"/>
      <c r="D131" s="1"/>
      <c r="E131" s="1"/>
      <c r="F131" s="1"/>
      <c r="G131" s="1"/>
      <c r="H131" s="1"/>
      <c r="I131" s="1"/>
      <c r="J131" s="1"/>
      <c r="K131" s="1"/>
      <c r="L131" s="1"/>
      <c r="M131" s="1"/>
      <c r="N131" s="1"/>
      <c r="O131" s="1"/>
      <c r="P131" s="1"/>
      <c r="Q131" s="1"/>
      <c r="R131" s="1"/>
      <c r="S131" s="1"/>
      <c r="T131" s="1"/>
      <c r="U131" s="1"/>
    </row>
    <row r="132" ht="14.25" customHeight="1">
      <c r="A132" s="1"/>
      <c r="B132" s="1"/>
      <c r="C132" s="1"/>
      <c r="D132" s="1"/>
      <c r="E132" s="1"/>
      <c r="F132" s="1"/>
      <c r="G132" s="1"/>
      <c r="H132" s="1"/>
      <c r="I132" s="1"/>
      <c r="J132" s="1"/>
      <c r="K132" s="1"/>
      <c r="L132" s="1"/>
      <c r="M132" s="1"/>
      <c r="N132" s="1"/>
      <c r="O132" s="1"/>
      <c r="P132" s="1"/>
      <c r="Q132" s="1"/>
      <c r="R132" s="1"/>
      <c r="S132" s="1"/>
      <c r="T132" s="1"/>
      <c r="U132" s="1"/>
    </row>
    <row r="133" ht="14.25" customHeight="1">
      <c r="A133" s="1"/>
      <c r="B133" s="1"/>
      <c r="C133" s="1"/>
      <c r="D133" s="1"/>
      <c r="E133" s="1"/>
      <c r="F133" s="1"/>
      <c r="G133" s="1"/>
      <c r="H133" s="1"/>
      <c r="I133" s="1"/>
      <c r="J133" s="1"/>
      <c r="K133" s="1"/>
      <c r="L133" s="1"/>
      <c r="M133" s="1"/>
      <c r="N133" s="1"/>
      <c r="O133" s="1"/>
      <c r="P133" s="1"/>
      <c r="Q133" s="1"/>
      <c r="R133" s="1"/>
      <c r="S133" s="1"/>
      <c r="T133" s="1"/>
      <c r="U133" s="1"/>
    </row>
    <row r="134" ht="14.25" customHeight="1">
      <c r="A134" s="1"/>
      <c r="B134" s="1"/>
      <c r="C134" s="1"/>
      <c r="D134" s="1"/>
      <c r="E134" s="1"/>
      <c r="F134" s="1"/>
      <c r="G134" s="1"/>
      <c r="H134" s="1"/>
      <c r="I134" s="1"/>
      <c r="J134" s="1"/>
      <c r="K134" s="1"/>
      <c r="L134" s="1"/>
      <c r="M134" s="1"/>
      <c r="N134" s="1"/>
      <c r="O134" s="1"/>
      <c r="P134" s="1"/>
      <c r="Q134" s="1"/>
      <c r="R134" s="1"/>
      <c r="S134" s="1"/>
      <c r="T134" s="1"/>
      <c r="U134" s="1"/>
    </row>
    <row r="135" ht="14.25" customHeight="1">
      <c r="A135" s="1"/>
      <c r="B135" s="1"/>
      <c r="C135" s="1"/>
      <c r="D135" s="1"/>
      <c r="E135" s="1"/>
      <c r="F135" s="1"/>
      <c r="G135" s="1"/>
      <c r="H135" s="1"/>
      <c r="I135" s="1"/>
      <c r="J135" s="1"/>
      <c r="K135" s="1"/>
      <c r="L135" s="1"/>
      <c r="M135" s="1"/>
      <c r="N135" s="1"/>
      <c r="O135" s="1"/>
      <c r="P135" s="1"/>
      <c r="Q135" s="1"/>
      <c r="R135" s="1"/>
      <c r="S135" s="1"/>
      <c r="T135" s="1"/>
      <c r="U135" s="1"/>
    </row>
    <row r="136" ht="14.25" customHeight="1">
      <c r="A136" s="1"/>
      <c r="B136" s="1"/>
      <c r="C136" s="1"/>
      <c r="D136" s="1"/>
      <c r="E136" s="1"/>
      <c r="F136" s="1"/>
      <c r="G136" s="1"/>
      <c r="H136" s="1"/>
      <c r="I136" s="1"/>
      <c r="J136" s="1"/>
      <c r="K136" s="1"/>
      <c r="L136" s="1"/>
      <c r="M136" s="1"/>
      <c r="N136" s="1"/>
      <c r="O136" s="1"/>
      <c r="P136" s="1"/>
      <c r="Q136" s="1"/>
      <c r="R136" s="1"/>
      <c r="S136" s="1"/>
      <c r="T136" s="1"/>
      <c r="U136" s="1"/>
    </row>
    <row r="137" ht="14.25" customHeight="1">
      <c r="A137" s="1"/>
      <c r="B137" s="1"/>
      <c r="C137" s="1"/>
      <c r="D137" s="1"/>
      <c r="E137" s="1"/>
      <c r="F137" s="1"/>
      <c r="G137" s="1"/>
      <c r="H137" s="1"/>
      <c r="I137" s="1"/>
      <c r="J137" s="1"/>
      <c r="K137" s="1"/>
      <c r="L137" s="1"/>
      <c r="M137" s="1"/>
      <c r="N137" s="1"/>
      <c r="O137" s="1"/>
      <c r="P137" s="1"/>
      <c r="Q137" s="1"/>
      <c r="R137" s="1"/>
      <c r="S137" s="1"/>
      <c r="T137" s="1"/>
      <c r="U137" s="1"/>
    </row>
    <row r="138" ht="14.25" customHeight="1">
      <c r="A138" s="1"/>
      <c r="B138" s="1"/>
      <c r="C138" s="1"/>
      <c r="D138" s="1"/>
      <c r="E138" s="1"/>
      <c r="F138" s="1"/>
      <c r="G138" s="1"/>
      <c r="H138" s="1"/>
      <c r="I138" s="1"/>
      <c r="J138" s="1"/>
      <c r="K138" s="1"/>
      <c r="L138" s="1"/>
      <c r="M138" s="1"/>
      <c r="N138" s="1"/>
      <c r="O138" s="1"/>
      <c r="P138" s="1"/>
      <c r="Q138" s="1"/>
      <c r="R138" s="1"/>
      <c r="S138" s="1"/>
      <c r="T138" s="1"/>
      <c r="U138" s="1"/>
    </row>
    <row r="139" ht="14.25" customHeight="1">
      <c r="A139" s="1"/>
      <c r="B139" s="1"/>
      <c r="C139" s="1"/>
      <c r="D139" s="1"/>
      <c r="E139" s="1"/>
      <c r="F139" s="1"/>
      <c r="G139" s="1"/>
      <c r="H139" s="1"/>
      <c r="I139" s="1"/>
      <c r="J139" s="1"/>
      <c r="K139" s="1"/>
      <c r="L139" s="1"/>
      <c r="M139" s="1"/>
      <c r="N139" s="1"/>
      <c r="O139" s="1"/>
      <c r="P139" s="1"/>
      <c r="Q139" s="1"/>
      <c r="R139" s="1"/>
      <c r="S139" s="1"/>
      <c r="T139" s="1"/>
      <c r="U139" s="1"/>
    </row>
    <row r="140" ht="14.25" customHeight="1">
      <c r="A140" s="1"/>
      <c r="B140" s="1"/>
      <c r="C140" s="1"/>
      <c r="D140" s="1"/>
      <c r="E140" s="1"/>
      <c r="F140" s="1"/>
      <c r="G140" s="1"/>
      <c r="H140" s="1"/>
      <c r="I140" s="1"/>
      <c r="J140" s="1"/>
      <c r="K140" s="1"/>
      <c r="L140" s="1"/>
      <c r="M140" s="1"/>
      <c r="N140" s="1"/>
      <c r="O140" s="1"/>
      <c r="P140" s="1"/>
      <c r="Q140" s="1"/>
      <c r="R140" s="1"/>
      <c r="S140" s="1"/>
      <c r="T140" s="1"/>
      <c r="U140" s="1"/>
    </row>
    <row r="141" ht="14.25" customHeight="1">
      <c r="A141" s="1"/>
      <c r="B141" s="1"/>
      <c r="C141" s="1"/>
      <c r="D141" s="1"/>
      <c r="E141" s="1"/>
      <c r="F141" s="1"/>
      <c r="G141" s="1"/>
      <c r="H141" s="1"/>
      <c r="I141" s="1"/>
      <c r="J141" s="1"/>
      <c r="K141" s="1"/>
      <c r="L141" s="1"/>
      <c r="M141" s="1"/>
      <c r="N141" s="1"/>
      <c r="O141" s="1"/>
      <c r="P141" s="1"/>
      <c r="Q141" s="1"/>
      <c r="R141" s="1"/>
      <c r="S141" s="1"/>
      <c r="T141" s="1"/>
      <c r="U141" s="1"/>
    </row>
    <row r="142" ht="14.25" customHeight="1">
      <c r="A142" s="1"/>
      <c r="B142" s="1"/>
      <c r="C142" s="1"/>
      <c r="D142" s="1"/>
      <c r="E142" s="1"/>
      <c r="F142" s="1"/>
      <c r="G142" s="1"/>
      <c r="H142" s="1"/>
      <c r="I142" s="1"/>
      <c r="J142" s="1"/>
      <c r="K142" s="1"/>
      <c r="L142" s="1"/>
      <c r="M142" s="1"/>
      <c r="N142" s="1"/>
      <c r="O142" s="1"/>
      <c r="P142" s="1"/>
      <c r="Q142" s="1"/>
      <c r="R142" s="1"/>
      <c r="S142" s="1"/>
      <c r="T142" s="1"/>
      <c r="U142" s="1"/>
    </row>
    <row r="143" ht="14.25" customHeight="1">
      <c r="A143" s="1"/>
      <c r="B143" s="1"/>
      <c r="C143" s="1"/>
      <c r="D143" s="1"/>
      <c r="E143" s="1"/>
      <c r="F143" s="1"/>
      <c r="G143" s="1"/>
      <c r="H143" s="1"/>
      <c r="I143" s="1"/>
      <c r="J143" s="1"/>
      <c r="K143" s="1"/>
      <c r="L143" s="1"/>
      <c r="M143" s="1"/>
      <c r="N143" s="1"/>
      <c r="O143" s="1"/>
      <c r="P143" s="1"/>
      <c r="Q143" s="1"/>
      <c r="R143" s="1"/>
      <c r="S143" s="1"/>
      <c r="T143" s="1"/>
      <c r="U143" s="1"/>
    </row>
    <row r="144" ht="14.25" customHeight="1">
      <c r="A144" s="1"/>
      <c r="B144" s="1"/>
      <c r="C144" s="1"/>
      <c r="D144" s="1"/>
      <c r="E144" s="1"/>
      <c r="F144" s="1"/>
      <c r="G144" s="1"/>
      <c r="H144" s="1"/>
      <c r="I144" s="1"/>
      <c r="J144" s="1"/>
      <c r="K144" s="1"/>
      <c r="L144" s="1"/>
      <c r="M144" s="1"/>
      <c r="N144" s="1"/>
      <c r="O144" s="1"/>
      <c r="P144" s="1"/>
      <c r="Q144" s="1"/>
      <c r="R144" s="1"/>
      <c r="S144" s="1"/>
      <c r="T144" s="1"/>
      <c r="U144" s="1"/>
    </row>
    <row r="145" ht="14.25" customHeight="1">
      <c r="A145" s="1"/>
      <c r="B145" s="1"/>
      <c r="C145" s="1"/>
      <c r="D145" s="1"/>
      <c r="E145" s="1"/>
      <c r="F145" s="1"/>
      <c r="G145" s="1"/>
      <c r="H145" s="1"/>
      <c r="I145" s="1"/>
      <c r="J145" s="1"/>
      <c r="K145" s="1"/>
      <c r="L145" s="1"/>
      <c r="M145" s="1"/>
      <c r="N145" s="1"/>
      <c r="O145" s="1"/>
      <c r="P145" s="1"/>
      <c r="Q145" s="1"/>
      <c r="R145" s="1"/>
      <c r="S145" s="1"/>
      <c r="T145" s="1"/>
      <c r="U145" s="1"/>
    </row>
    <row r="146" ht="14.25" customHeight="1">
      <c r="A146" s="1"/>
      <c r="B146" s="1"/>
      <c r="C146" s="1"/>
      <c r="D146" s="1"/>
      <c r="E146" s="1"/>
      <c r="F146" s="1"/>
      <c r="G146" s="1"/>
      <c r="H146" s="1"/>
      <c r="I146" s="1"/>
      <c r="J146" s="1"/>
      <c r="K146" s="1"/>
      <c r="L146" s="1"/>
      <c r="M146" s="1"/>
      <c r="N146" s="1"/>
      <c r="O146" s="1"/>
      <c r="P146" s="1"/>
      <c r="Q146" s="1"/>
      <c r="R146" s="1"/>
      <c r="S146" s="1"/>
      <c r="T146" s="1"/>
      <c r="U146" s="1"/>
    </row>
    <row r="147" ht="14.25" customHeight="1">
      <c r="A147" s="1"/>
      <c r="B147" s="1"/>
      <c r="C147" s="1"/>
      <c r="D147" s="1"/>
      <c r="E147" s="1"/>
      <c r="F147" s="1"/>
      <c r="G147" s="1"/>
      <c r="H147" s="1"/>
      <c r="I147" s="1"/>
      <c r="J147" s="1"/>
      <c r="K147" s="1"/>
      <c r="L147" s="1"/>
      <c r="M147" s="1"/>
      <c r="N147" s="1"/>
      <c r="O147" s="1"/>
      <c r="P147" s="1"/>
      <c r="Q147" s="1"/>
      <c r="R147" s="1"/>
      <c r="S147" s="1"/>
      <c r="T147" s="1"/>
      <c r="U147" s="1"/>
    </row>
    <row r="148" ht="14.25" customHeight="1">
      <c r="A148" s="1"/>
      <c r="B148" s="1"/>
      <c r="C148" s="1"/>
      <c r="D148" s="1"/>
      <c r="E148" s="1"/>
      <c r="F148" s="1"/>
      <c r="G148" s="1"/>
      <c r="H148" s="1"/>
      <c r="I148" s="1"/>
      <c r="J148" s="1"/>
      <c r="K148" s="1"/>
      <c r="L148" s="1"/>
      <c r="M148" s="1"/>
      <c r="N148" s="1"/>
      <c r="O148" s="1"/>
      <c r="P148" s="1"/>
      <c r="Q148" s="1"/>
      <c r="R148" s="1"/>
      <c r="S148" s="1"/>
      <c r="T148" s="1"/>
      <c r="U148" s="1"/>
    </row>
    <row r="149" ht="14.25" customHeight="1">
      <c r="A149" s="1"/>
      <c r="B149" s="1"/>
      <c r="C149" s="1"/>
      <c r="D149" s="1"/>
      <c r="E149" s="1"/>
      <c r="F149" s="1"/>
      <c r="G149" s="1"/>
      <c r="H149" s="1"/>
      <c r="I149" s="1"/>
      <c r="J149" s="1"/>
      <c r="K149" s="1"/>
      <c r="L149" s="1"/>
      <c r="M149" s="1"/>
      <c r="N149" s="1"/>
      <c r="O149" s="1"/>
      <c r="P149" s="1"/>
      <c r="Q149" s="1"/>
      <c r="R149" s="1"/>
      <c r="S149" s="1"/>
      <c r="T149" s="1"/>
      <c r="U149" s="1"/>
    </row>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000000000000001" right="0.7000000000000001"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showGridLines="0" workbookViewId="0"/>
  </sheetViews>
  <sheetFormatPr customHeight="1" defaultColWidth="14.43" defaultRowHeight="15.0" outlineLevelCol="1"/>
  <cols>
    <col customWidth="1" min="1" max="1" width="37.86"/>
    <col customWidth="1" min="2" max="2" width="38.14" outlineLevel="1"/>
    <col customWidth="1" min="3" max="3" width="15.14"/>
    <col customWidth="1" min="4" max="4" width="9.14" outlineLevel="1"/>
    <col customWidth="1" min="5" max="5" width="24.14" outlineLevel="1"/>
    <col customWidth="1" min="6" max="6" width="32.14" outlineLevel="1"/>
    <col customWidth="1" min="7" max="7" width="3.43" outlineLevel="1"/>
    <col customWidth="1" min="8" max="8" width="4.14"/>
    <col customWidth="1" min="9" max="9" width="16.43"/>
    <col customWidth="1" min="10" max="10" width="29.14"/>
    <col customWidth="1" min="11" max="11" width="22.86"/>
    <col customWidth="1" min="12" max="14" width="6.0" outlineLevel="1"/>
    <col customWidth="1" min="15" max="17" width="14.86" outlineLevel="1"/>
    <col customWidth="1" min="18" max="18" width="16.14" outlineLevel="1"/>
    <col customWidth="1" min="19" max="21" width="14.86" outlineLevel="1"/>
    <col customWidth="1" min="22" max="22" width="16.14" outlineLevel="1"/>
    <col customWidth="1" min="23" max="25" width="14.86" outlineLevel="1"/>
    <col customWidth="1" min="26" max="26" width="23.14" outlineLevel="1"/>
    <col customWidth="1" min="27" max="30" width="6.86" outlineLevel="1"/>
    <col customWidth="1" min="31" max="33" width="14.86" outlineLevel="1"/>
    <col customWidth="1" min="34" max="34" width="16.14" outlineLevel="1"/>
    <col customWidth="1" min="35" max="37" width="14.86" outlineLevel="1"/>
    <col customWidth="1" min="38" max="38" width="16.14" outlineLevel="1"/>
    <col customWidth="1" min="39" max="41" width="14.86" outlineLevel="1"/>
    <col customWidth="1" min="42" max="42" width="16.14" outlineLevel="1"/>
    <col customWidth="1" min="43" max="45" width="14.86" outlineLevel="1"/>
    <col customWidth="1" min="46" max="46" width="16.14" outlineLevel="1"/>
    <col customWidth="1" min="47" max="47" width="7.86" outlineLevel="1"/>
    <col customWidth="1" min="48" max="48" width="16.86"/>
    <col customWidth="1" min="49" max="66" width="9.14"/>
  </cols>
  <sheetData>
    <row r="1" ht="39.75" customHeight="1">
      <c r="I1" s="257" t="s">
        <v>2293</v>
      </c>
      <c r="J1" s="257"/>
      <c r="K1" s="257"/>
      <c r="L1" s="257"/>
      <c r="M1" s="257"/>
      <c r="N1" s="257"/>
      <c r="O1" s="257"/>
      <c r="P1" s="257"/>
      <c r="Q1" s="257"/>
      <c r="R1" s="257"/>
      <c r="S1" s="257"/>
      <c r="T1" s="257"/>
      <c r="U1" s="257"/>
      <c r="V1" s="257"/>
      <c r="W1" s="257"/>
      <c r="X1" s="257"/>
      <c r="Y1" s="257"/>
      <c r="Z1" s="257"/>
      <c r="AA1" s="257"/>
      <c r="AB1" s="257"/>
      <c r="AC1" s="257"/>
      <c r="AD1" s="257"/>
      <c r="AE1" s="257"/>
      <c r="AF1" s="257"/>
      <c r="AG1" s="257"/>
      <c r="AH1" s="257"/>
      <c r="AI1" s="257"/>
      <c r="AJ1" s="257"/>
      <c r="AK1" s="257"/>
      <c r="AL1" s="257"/>
      <c r="AM1" s="257"/>
      <c r="AN1" s="257"/>
      <c r="AO1" s="257"/>
      <c r="AP1" s="257"/>
      <c r="AQ1" s="257"/>
      <c r="AR1" s="257"/>
      <c r="AS1" s="257"/>
      <c r="AT1" s="257"/>
      <c r="AU1" s="63"/>
    </row>
    <row r="2" ht="39.75" customHeight="1">
      <c r="I2" s="257" t="s">
        <v>2294</v>
      </c>
      <c r="J2" s="257"/>
      <c r="K2" s="257"/>
      <c r="L2" s="257"/>
      <c r="M2" s="257"/>
      <c r="N2" s="257"/>
      <c r="O2" s="257"/>
      <c r="P2" s="257"/>
      <c r="Q2" s="257"/>
      <c r="R2" s="257"/>
      <c r="S2" s="257"/>
      <c r="T2" s="257"/>
      <c r="U2" s="257"/>
      <c r="V2" s="257"/>
      <c r="W2" s="257"/>
      <c r="X2" s="257"/>
      <c r="Y2" s="257"/>
      <c r="Z2" s="257"/>
      <c r="AA2" s="257"/>
      <c r="AB2" s="257"/>
      <c r="AC2" s="257"/>
      <c r="AD2" s="257"/>
      <c r="AE2" s="257"/>
      <c r="AF2" s="257"/>
      <c r="AG2" s="257"/>
      <c r="AH2" s="257"/>
      <c r="AI2" s="257"/>
      <c r="AJ2" s="257"/>
      <c r="AK2" s="257"/>
      <c r="AL2" s="257"/>
      <c r="AM2" s="257"/>
      <c r="AN2" s="257"/>
      <c r="AO2" s="257"/>
      <c r="AP2" s="257"/>
      <c r="AQ2" s="257"/>
      <c r="AR2" s="257"/>
      <c r="AS2" s="257"/>
      <c r="AT2" s="257"/>
      <c r="AU2" s="63"/>
    </row>
    <row r="3" ht="39.75" customHeight="1">
      <c r="I3" s="257" t="s">
        <v>2295</v>
      </c>
      <c r="J3" s="257"/>
      <c r="K3" s="257"/>
      <c r="L3" s="258" t="s">
        <v>2296</v>
      </c>
      <c r="M3" s="258" t="s">
        <v>2296</v>
      </c>
      <c r="N3" s="258" t="s">
        <v>2296</v>
      </c>
      <c r="O3" s="63"/>
      <c r="P3" s="63"/>
      <c r="Q3" s="258"/>
      <c r="R3" s="258"/>
      <c r="S3" s="258">
        <v>1.0</v>
      </c>
      <c r="T3" s="258" t="s">
        <v>2297</v>
      </c>
      <c r="U3" s="258"/>
      <c r="V3" s="259">
        <v>1.1</v>
      </c>
      <c r="W3" s="258"/>
      <c r="X3" s="258"/>
      <c r="Y3" s="258"/>
      <c r="Z3" s="258"/>
      <c r="AA3" s="258" t="s">
        <v>2298</v>
      </c>
      <c r="AB3" s="258" t="s">
        <v>2298</v>
      </c>
      <c r="AC3" s="258" t="s">
        <v>2298</v>
      </c>
      <c r="AD3" s="258" t="s">
        <v>2298</v>
      </c>
      <c r="AE3" s="258"/>
      <c r="AF3" s="258"/>
      <c r="AG3" s="258"/>
      <c r="AH3" s="258"/>
      <c r="AI3" s="258"/>
      <c r="AJ3" s="258"/>
      <c r="AK3" s="258"/>
      <c r="AL3" s="258"/>
      <c r="AM3" s="258"/>
      <c r="AN3" s="258"/>
      <c r="AO3" s="258"/>
      <c r="AP3" s="258"/>
      <c r="AQ3" s="258"/>
      <c r="AR3" s="258"/>
      <c r="AS3" s="258"/>
      <c r="AT3" s="258"/>
      <c r="AU3" s="63"/>
    </row>
    <row r="4" ht="39.75" customHeight="1">
      <c r="I4" s="258"/>
      <c r="J4" s="258"/>
      <c r="K4" s="258"/>
      <c r="L4" s="258" t="s">
        <v>13</v>
      </c>
      <c r="M4" s="258" t="s">
        <v>38</v>
      </c>
      <c r="N4" s="258" t="s">
        <v>39</v>
      </c>
      <c r="O4" s="258"/>
      <c r="P4" s="258"/>
      <c r="Q4" s="258"/>
      <c r="R4" s="258"/>
      <c r="S4" s="258"/>
      <c r="T4" s="258"/>
      <c r="U4" s="258"/>
      <c r="V4" s="258"/>
      <c r="W4" s="258"/>
      <c r="X4" s="258"/>
      <c r="Y4" s="258"/>
      <c r="Z4" s="258"/>
      <c r="AA4" s="258" t="s">
        <v>16</v>
      </c>
      <c r="AB4" s="258" t="s">
        <v>13</v>
      </c>
      <c r="AC4" s="258" t="s">
        <v>38</v>
      </c>
      <c r="AD4" s="258" t="s">
        <v>39</v>
      </c>
      <c r="AE4" s="258"/>
      <c r="AF4" s="258"/>
      <c r="AG4" s="258"/>
      <c r="AH4" s="258"/>
      <c r="AI4" s="258"/>
      <c r="AJ4" s="258"/>
      <c r="AK4" s="258"/>
      <c r="AL4" s="258"/>
      <c r="AM4" s="258"/>
      <c r="AN4" s="258"/>
      <c r="AO4" s="258"/>
      <c r="AP4" s="258"/>
      <c r="AQ4" s="258"/>
      <c r="AR4" s="258"/>
      <c r="AS4" s="258"/>
      <c r="AT4" s="258"/>
      <c r="AU4" s="63"/>
    </row>
    <row r="5" ht="39.75" customHeight="1">
      <c r="I5" s="258"/>
      <c r="J5" s="258"/>
      <c r="K5" s="260" t="s">
        <v>2299</v>
      </c>
      <c r="L5" s="261"/>
      <c r="M5" s="261"/>
      <c r="N5" s="261"/>
      <c r="O5" s="260" t="s">
        <v>81</v>
      </c>
      <c r="P5" s="262" t="s">
        <v>82</v>
      </c>
      <c r="Q5" s="260" t="s">
        <v>83</v>
      </c>
      <c r="R5" s="260"/>
      <c r="S5" s="260" t="s">
        <v>81</v>
      </c>
      <c r="T5" s="262" t="s">
        <v>82</v>
      </c>
      <c r="U5" s="260" t="s">
        <v>83</v>
      </c>
      <c r="V5" s="260"/>
      <c r="W5" s="260" t="s">
        <v>81</v>
      </c>
      <c r="X5" s="262" t="s">
        <v>82</v>
      </c>
      <c r="Y5" s="260" t="s">
        <v>83</v>
      </c>
      <c r="Z5" s="260"/>
      <c r="AA5" s="261"/>
      <c r="AB5" s="261"/>
      <c r="AC5" s="261"/>
      <c r="AD5" s="261"/>
      <c r="AE5" s="260" t="s">
        <v>81</v>
      </c>
      <c r="AF5" s="262" t="s">
        <v>82</v>
      </c>
      <c r="AG5" s="260" t="s">
        <v>83</v>
      </c>
      <c r="AH5" s="260"/>
      <c r="AI5" s="260" t="s">
        <v>81</v>
      </c>
      <c r="AJ5" s="262" t="s">
        <v>82</v>
      </c>
      <c r="AK5" s="260" t="s">
        <v>83</v>
      </c>
      <c r="AL5" s="260"/>
      <c r="AM5" s="260" t="s">
        <v>81</v>
      </c>
      <c r="AN5" s="262" t="s">
        <v>82</v>
      </c>
      <c r="AO5" s="260" t="s">
        <v>83</v>
      </c>
      <c r="AP5" s="260"/>
      <c r="AQ5" s="260" t="s">
        <v>81</v>
      </c>
      <c r="AR5" s="262" t="s">
        <v>82</v>
      </c>
      <c r="AS5" s="260" t="s">
        <v>83</v>
      </c>
      <c r="AT5" s="260"/>
      <c r="AU5" s="63"/>
    </row>
    <row r="6" ht="39.75" customHeight="1">
      <c r="I6" s="258"/>
      <c r="J6" s="258"/>
      <c r="K6" s="260" t="s">
        <v>2300</v>
      </c>
      <c r="L6" s="260"/>
      <c r="M6" s="260"/>
      <c r="N6" s="260"/>
      <c r="O6" s="260" t="s">
        <v>13</v>
      </c>
      <c r="P6" s="260" t="s">
        <v>13</v>
      </c>
      <c r="Q6" s="260" t="s">
        <v>13</v>
      </c>
      <c r="R6" s="260"/>
      <c r="S6" s="260" t="s">
        <v>38</v>
      </c>
      <c r="T6" s="260" t="s">
        <v>38</v>
      </c>
      <c r="U6" s="260" t="s">
        <v>38</v>
      </c>
      <c r="V6" s="260"/>
      <c r="W6" s="260" t="s">
        <v>39</v>
      </c>
      <c r="X6" s="260" t="s">
        <v>39</v>
      </c>
      <c r="Y6" s="260" t="s">
        <v>39</v>
      </c>
      <c r="Z6" s="260"/>
      <c r="AA6" s="260"/>
      <c r="AB6" s="260"/>
      <c r="AC6" s="260"/>
      <c r="AD6" s="260"/>
      <c r="AE6" s="260" t="s">
        <v>16</v>
      </c>
      <c r="AF6" s="260" t="s">
        <v>16</v>
      </c>
      <c r="AG6" s="260" t="s">
        <v>16</v>
      </c>
      <c r="AH6" s="260"/>
      <c r="AI6" s="260" t="s">
        <v>13</v>
      </c>
      <c r="AJ6" s="260" t="s">
        <v>13</v>
      </c>
      <c r="AK6" s="260" t="s">
        <v>13</v>
      </c>
      <c r="AL6" s="260"/>
      <c r="AM6" s="260" t="s">
        <v>38</v>
      </c>
      <c r="AN6" s="260" t="s">
        <v>38</v>
      </c>
      <c r="AO6" s="260" t="s">
        <v>38</v>
      </c>
      <c r="AP6" s="260"/>
      <c r="AQ6" s="260" t="s">
        <v>39</v>
      </c>
      <c r="AR6" s="260" t="s">
        <v>39</v>
      </c>
      <c r="AS6" s="260" t="s">
        <v>39</v>
      </c>
      <c r="AT6" s="260"/>
      <c r="AU6" s="63"/>
    </row>
    <row r="7" ht="39.75" customHeight="1">
      <c r="I7" s="258"/>
      <c r="J7" s="258"/>
      <c r="K7" s="260" t="s">
        <v>2301</v>
      </c>
      <c r="L7" s="260"/>
      <c r="M7" s="260"/>
      <c r="N7" s="260"/>
      <c r="O7" s="263" t="s">
        <v>42</v>
      </c>
      <c r="P7" s="263" t="s">
        <v>42</v>
      </c>
      <c r="Q7" s="263" t="s">
        <v>42</v>
      </c>
      <c r="R7" s="260"/>
      <c r="S7" s="263" t="s">
        <v>42</v>
      </c>
      <c r="T7" s="263" t="s">
        <v>42</v>
      </c>
      <c r="U7" s="263" t="s">
        <v>42</v>
      </c>
      <c r="V7" s="260"/>
      <c r="W7" s="263" t="s">
        <v>42</v>
      </c>
      <c r="X7" s="263" t="s">
        <v>42</v>
      </c>
      <c r="Y7" s="263" t="s">
        <v>42</v>
      </c>
      <c r="Z7" s="260"/>
      <c r="AA7" s="260"/>
      <c r="AB7" s="260"/>
      <c r="AC7" s="260"/>
      <c r="AD7" s="260"/>
      <c r="AE7" s="263" t="s">
        <v>15</v>
      </c>
      <c r="AF7" s="263" t="s">
        <v>15</v>
      </c>
      <c r="AG7" s="263" t="s">
        <v>15</v>
      </c>
      <c r="AH7" s="260"/>
      <c r="AI7" s="263" t="s">
        <v>15</v>
      </c>
      <c r="AJ7" s="263" t="s">
        <v>15</v>
      </c>
      <c r="AK7" s="263" t="s">
        <v>15</v>
      </c>
      <c r="AL7" s="260"/>
      <c r="AM7" s="263" t="s">
        <v>15</v>
      </c>
      <c r="AN7" s="263" t="s">
        <v>15</v>
      </c>
      <c r="AO7" s="263" t="s">
        <v>15</v>
      </c>
      <c r="AP7" s="260"/>
      <c r="AQ7" s="263" t="s">
        <v>15</v>
      </c>
      <c r="AR7" s="263" t="s">
        <v>15</v>
      </c>
      <c r="AS7" s="263" t="s">
        <v>15</v>
      </c>
      <c r="AT7" s="260"/>
      <c r="AU7" s="63"/>
    </row>
    <row r="8" ht="39.75" customHeight="1">
      <c r="I8" s="258"/>
      <c r="J8" s="258"/>
      <c r="K8" s="258"/>
      <c r="L8" s="258"/>
      <c r="M8" s="258"/>
      <c r="N8" s="258"/>
      <c r="O8" s="258" t="s">
        <v>2302</v>
      </c>
      <c r="P8" s="259">
        <v>0.1</v>
      </c>
      <c r="Q8" s="258"/>
      <c r="R8" s="258"/>
      <c r="S8" s="258" t="s">
        <v>81</v>
      </c>
      <c r="T8" s="259" t="s">
        <v>2303</v>
      </c>
      <c r="U8" s="258" t="s">
        <v>2304</v>
      </c>
      <c r="V8" s="258"/>
      <c r="W8" s="258" t="s">
        <v>2305</v>
      </c>
      <c r="X8" s="259">
        <v>0.1</v>
      </c>
      <c r="Y8" s="258"/>
      <c r="Z8" s="258"/>
      <c r="AA8" s="258"/>
      <c r="AB8" s="258"/>
      <c r="AC8" s="258"/>
      <c r="AD8" s="258"/>
      <c r="AE8" s="258"/>
      <c r="AF8" s="258"/>
      <c r="AG8" s="258"/>
      <c r="AH8" s="258"/>
      <c r="AI8" s="258"/>
      <c r="AJ8" s="258"/>
      <c r="AK8" s="258"/>
      <c r="AL8" s="258"/>
      <c r="AM8" s="258" t="s">
        <v>81</v>
      </c>
      <c r="AN8" s="259" t="s">
        <v>2303</v>
      </c>
      <c r="AO8" s="258" t="s">
        <v>2304</v>
      </c>
      <c r="AP8" s="258"/>
      <c r="AQ8" s="258"/>
      <c r="AR8" s="258"/>
      <c r="AS8" s="258"/>
      <c r="AT8" s="258"/>
      <c r="AU8" s="63"/>
    </row>
    <row r="9" ht="14.25" customHeight="1">
      <c r="B9" s="264"/>
      <c r="O9" s="265"/>
      <c r="P9" s="265"/>
      <c r="Q9" s="265"/>
      <c r="R9" s="265"/>
      <c r="S9" s="265"/>
      <c r="T9" s="265"/>
      <c r="U9" s="265"/>
      <c r="V9" s="265"/>
      <c r="W9" s="265"/>
      <c r="X9" s="265"/>
      <c r="Y9" s="265"/>
      <c r="Z9" s="265"/>
    </row>
    <row r="10" ht="74.25" customHeight="1">
      <c r="B10" s="264"/>
      <c r="I10" s="266" t="s">
        <v>2306</v>
      </c>
      <c r="J10" s="267"/>
      <c r="K10" s="268" t="s">
        <v>2307</v>
      </c>
      <c r="L10" s="269" t="s">
        <v>2308</v>
      </c>
      <c r="M10" s="81"/>
      <c r="N10" s="81"/>
      <c r="O10" s="81"/>
      <c r="P10" s="81"/>
      <c r="Q10" s="81"/>
      <c r="R10" s="81"/>
      <c r="S10" s="81"/>
      <c r="T10" s="81"/>
      <c r="U10" s="81"/>
      <c r="V10" s="81"/>
      <c r="W10" s="81"/>
      <c r="X10" s="81"/>
      <c r="Y10" s="81"/>
      <c r="Z10" s="71"/>
      <c r="AA10" s="270" t="s">
        <v>2309</v>
      </c>
      <c r="AB10" s="81"/>
      <c r="AC10" s="81"/>
      <c r="AD10" s="81"/>
      <c r="AE10" s="81"/>
      <c r="AF10" s="81"/>
      <c r="AG10" s="81"/>
      <c r="AH10" s="81"/>
      <c r="AI10" s="81"/>
      <c r="AJ10" s="81"/>
      <c r="AK10" s="81"/>
      <c r="AL10" s="81"/>
      <c r="AM10" s="81"/>
      <c r="AN10" s="81"/>
      <c r="AO10" s="81"/>
      <c r="AP10" s="81"/>
      <c r="AQ10" s="81"/>
      <c r="AR10" s="81"/>
      <c r="AS10" s="81"/>
      <c r="AT10" s="71"/>
    </row>
    <row r="11" ht="30.0" customHeight="1">
      <c r="A11" s="271"/>
      <c r="B11" s="264"/>
      <c r="C11" s="271"/>
      <c r="D11" s="271"/>
      <c r="E11" s="271"/>
      <c r="F11" s="271"/>
      <c r="G11" s="271"/>
      <c r="H11" s="271"/>
      <c r="I11" s="272"/>
      <c r="J11" s="273"/>
      <c r="K11" s="274"/>
      <c r="L11" s="275" t="s">
        <v>13</v>
      </c>
      <c r="M11" s="276" t="s">
        <v>38</v>
      </c>
      <c r="N11" s="277" t="s">
        <v>39</v>
      </c>
      <c r="O11" s="278" t="s">
        <v>13</v>
      </c>
      <c r="P11" s="279"/>
      <c r="Q11" s="279"/>
      <c r="R11" s="280"/>
      <c r="S11" s="278" t="s">
        <v>38</v>
      </c>
      <c r="T11" s="279"/>
      <c r="U11" s="279"/>
      <c r="V11" s="280"/>
      <c r="W11" s="278" t="s">
        <v>39</v>
      </c>
      <c r="X11" s="279"/>
      <c r="Y11" s="279"/>
      <c r="Z11" s="280"/>
      <c r="AA11" s="275" t="s">
        <v>16</v>
      </c>
      <c r="AB11" s="275" t="s">
        <v>13</v>
      </c>
      <c r="AC11" s="276" t="s">
        <v>38</v>
      </c>
      <c r="AD11" s="277" t="s">
        <v>39</v>
      </c>
      <c r="AE11" s="278" t="s">
        <v>16</v>
      </c>
      <c r="AF11" s="279"/>
      <c r="AG11" s="279"/>
      <c r="AH11" s="280"/>
      <c r="AI11" s="278" t="s">
        <v>13</v>
      </c>
      <c r="AJ11" s="279"/>
      <c r="AK11" s="279"/>
      <c r="AL11" s="280"/>
      <c r="AM11" s="278" t="s">
        <v>38</v>
      </c>
      <c r="AN11" s="279"/>
      <c r="AO11" s="279"/>
      <c r="AP11" s="280"/>
      <c r="AQ11" s="278" t="s">
        <v>39</v>
      </c>
      <c r="AR11" s="279"/>
      <c r="AS11" s="279"/>
      <c r="AT11" s="280"/>
      <c r="AU11" s="271"/>
      <c r="AV11" s="271"/>
      <c r="AW11" s="271"/>
      <c r="AX11" s="271"/>
      <c r="AY11" s="271"/>
      <c r="AZ11" s="271"/>
      <c r="BA11" s="271"/>
      <c r="BB11" s="271"/>
      <c r="BC11" s="271"/>
      <c r="BD11" s="271"/>
      <c r="BE11" s="271"/>
      <c r="BF11" s="271"/>
      <c r="BG11" s="271"/>
      <c r="BH11" s="271"/>
      <c r="BI11" s="271"/>
      <c r="BJ11" s="271"/>
      <c r="BK11" s="271"/>
      <c r="BL11" s="271"/>
      <c r="BM11" s="271"/>
      <c r="BN11" s="271"/>
    </row>
    <row r="12" ht="21.75" customHeight="1">
      <c r="A12" s="271"/>
      <c r="B12" s="264"/>
      <c r="C12" s="271"/>
      <c r="D12" s="271"/>
      <c r="E12" s="271"/>
      <c r="F12" s="271"/>
      <c r="G12" s="271"/>
      <c r="H12" s="271"/>
      <c r="I12" s="272"/>
      <c r="J12" s="273"/>
      <c r="K12" s="274"/>
      <c r="L12" s="281">
        <f t="shared" ref="L12:N12" si="1">SUM(L14:L219)</f>
        <v>0</v>
      </c>
      <c r="M12" s="281">
        <f t="shared" si="1"/>
        <v>0</v>
      </c>
      <c r="N12" s="281">
        <f t="shared" si="1"/>
        <v>0</v>
      </c>
      <c r="O12" s="282" t="s">
        <v>2310</v>
      </c>
      <c r="P12" s="283" t="s">
        <v>2311</v>
      </c>
      <c r="Q12" s="284" t="s">
        <v>2312</v>
      </c>
      <c r="R12" s="285" t="s">
        <v>2313</v>
      </c>
      <c r="S12" s="282" t="s">
        <v>2310</v>
      </c>
      <c r="T12" s="283" t="s">
        <v>2311</v>
      </c>
      <c r="U12" s="284" t="s">
        <v>2312</v>
      </c>
      <c r="V12" s="285" t="s">
        <v>2313</v>
      </c>
      <c r="W12" s="282" t="s">
        <v>2310</v>
      </c>
      <c r="X12" s="283" t="s">
        <v>2311</v>
      </c>
      <c r="Y12" s="284" t="s">
        <v>2312</v>
      </c>
      <c r="Z12" s="285" t="s">
        <v>2313</v>
      </c>
      <c r="AA12" s="281">
        <f t="shared" ref="AA12:AD12" si="2">SUM(AA14:AA219)</f>
        <v>0</v>
      </c>
      <c r="AB12" s="281">
        <f t="shared" si="2"/>
        <v>0</v>
      </c>
      <c r="AC12" s="281">
        <f t="shared" si="2"/>
        <v>0</v>
      </c>
      <c r="AD12" s="286">
        <f t="shared" si="2"/>
        <v>0</v>
      </c>
      <c r="AE12" s="287" t="s">
        <v>2310</v>
      </c>
      <c r="AF12" s="287" t="s">
        <v>2311</v>
      </c>
      <c r="AG12" s="287" t="s">
        <v>2312</v>
      </c>
      <c r="AH12" s="288" t="s">
        <v>2313</v>
      </c>
      <c r="AI12" s="287" t="s">
        <v>2310</v>
      </c>
      <c r="AJ12" s="287" t="s">
        <v>2311</v>
      </c>
      <c r="AK12" s="287" t="s">
        <v>2312</v>
      </c>
      <c r="AL12" s="288" t="s">
        <v>2313</v>
      </c>
      <c r="AM12" s="287" t="s">
        <v>2310</v>
      </c>
      <c r="AN12" s="287" t="s">
        <v>2311</v>
      </c>
      <c r="AO12" s="287" t="s">
        <v>2312</v>
      </c>
      <c r="AP12" s="288" t="s">
        <v>2313</v>
      </c>
      <c r="AQ12" s="289" t="s">
        <v>2310</v>
      </c>
      <c r="AR12" s="290" t="s">
        <v>2311</v>
      </c>
      <c r="AS12" s="291" t="s">
        <v>2312</v>
      </c>
      <c r="AT12" s="288" t="s">
        <v>2313</v>
      </c>
      <c r="AU12" s="271"/>
      <c r="AV12" s="271"/>
      <c r="AW12" s="271"/>
      <c r="AX12" s="271"/>
      <c r="AY12" s="271"/>
      <c r="AZ12" s="271"/>
      <c r="BA12" s="271"/>
      <c r="BB12" s="271"/>
      <c r="BC12" s="271"/>
      <c r="BD12" s="271"/>
      <c r="BE12" s="271"/>
      <c r="BF12" s="271"/>
      <c r="BG12" s="271"/>
      <c r="BH12" s="271"/>
      <c r="BI12" s="271"/>
      <c r="BJ12" s="271"/>
      <c r="BK12" s="271"/>
      <c r="BL12" s="271"/>
      <c r="BM12" s="271"/>
      <c r="BN12" s="271"/>
    </row>
    <row r="13" ht="30.0" customHeight="1">
      <c r="A13" s="292" t="s">
        <v>2314</v>
      </c>
      <c r="B13" s="293" t="s">
        <v>2315</v>
      </c>
      <c r="C13" s="293" t="s">
        <v>2315</v>
      </c>
      <c r="D13" s="293"/>
      <c r="E13" s="293"/>
      <c r="F13" s="293"/>
      <c r="G13" s="293"/>
      <c r="H13" s="271"/>
      <c r="I13" s="294"/>
      <c r="J13" s="295"/>
      <c r="K13" s="296"/>
      <c r="L13" s="297">
        <f>SUM(L12:N12)</f>
        <v>0</v>
      </c>
      <c r="M13" s="81"/>
      <c r="N13" s="71"/>
      <c r="O13" s="298"/>
      <c r="P13" s="299"/>
      <c r="Q13" s="300"/>
      <c r="R13" s="296"/>
      <c r="S13" s="298"/>
      <c r="T13" s="299"/>
      <c r="U13" s="300"/>
      <c r="V13" s="296"/>
      <c r="W13" s="298"/>
      <c r="X13" s="299"/>
      <c r="Y13" s="300"/>
      <c r="Z13" s="296"/>
      <c r="AA13" s="297">
        <f>AB12+AC12+AD12+AA12</f>
        <v>0</v>
      </c>
      <c r="AB13" s="81"/>
      <c r="AC13" s="81"/>
      <c r="AD13" s="71"/>
      <c r="AE13" s="296"/>
      <c r="AF13" s="296"/>
      <c r="AG13" s="296"/>
      <c r="AH13" s="296"/>
      <c r="AI13" s="296"/>
      <c r="AJ13" s="296"/>
      <c r="AK13" s="296"/>
      <c r="AL13" s="296"/>
      <c r="AM13" s="296"/>
      <c r="AN13" s="296"/>
      <c r="AO13" s="296"/>
      <c r="AP13" s="296"/>
      <c r="AQ13" s="298"/>
      <c r="AR13" s="299"/>
      <c r="AS13" s="300"/>
      <c r="AT13" s="296"/>
      <c r="AU13" s="271"/>
      <c r="AV13" s="271"/>
      <c r="AW13" s="271"/>
      <c r="AX13" s="271"/>
      <c r="AY13" s="271"/>
      <c r="AZ13" s="271"/>
      <c r="BA13" s="271"/>
      <c r="BB13" s="271"/>
      <c r="BC13" s="271"/>
      <c r="BD13" s="271"/>
      <c r="BE13" s="271"/>
      <c r="BF13" s="271"/>
      <c r="BG13" s="271"/>
      <c r="BH13" s="271"/>
      <c r="BI13" s="271"/>
      <c r="BJ13" s="271"/>
      <c r="BK13" s="271"/>
      <c r="BL13" s="271"/>
      <c r="BM13" s="271"/>
      <c r="BN13" s="271"/>
    </row>
    <row r="14" ht="15.0" customHeight="1">
      <c r="A14" s="301" t="s">
        <v>17</v>
      </c>
      <c r="B14" s="302" t="s">
        <v>17</v>
      </c>
      <c r="C14" s="302">
        <v>250.0</v>
      </c>
      <c r="D14" s="302"/>
      <c r="E14" s="303" t="s">
        <v>2316</v>
      </c>
      <c r="F14" s="303" t="s">
        <v>2317</v>
      </c>
      <c r="G14" s="303" t="s">
        <v>2318</v>
      </c>
      <c r="H14" s="264"/>
      <c r="I14" s="304" t="s">
        <v>2319</v>
      </c>
      <c r="J14" s="305" t="s">
        <v>2320</v>
      </c>
      <c r="K14" s="306">
        <f t="shared" ref="K14:K18" si="3">C14</f>
        <v>250</v>
      </c>
      <c r="L14" s="307"/>
      <c r="M14" s="308"/>
      <c r="N14" s="309"/>
      <c r="O14" s="310">
        <f>Price_Catalogue_Reference!O14*(1+Price_Catalogue_Reference!$BW$6)</f>
        <v>55287.92756</v>
      </c>
      <c r="P14" s="311">
        <f>Price_Catalogue_Reference!BR14</f>
        <v>0</v>
      </c>
      <c r="Q14" s="311">
        <f>Price_Catalogue_Reference!Q14</f>
        <v>178357.3192</v>
      </c>
      <c r="R14" s="312">
        <f t="shared" ref="R14:R219" si="4">SUM(O14:Q14)</f>
        <v>233645.2467</v>
      </c>
      <c r="S14" s="310">
        <f>Price_Catalogue_Reference!S14*(1+Price_Catalogue_Reference!$BW$6)</f>
        <v>55287.92756</v>
      </c>
      <c r="T14" s="311">
        <f>Price_Catalogue_Reference!BS14</f>
        <v>0</v>
      </c>
      <c r="U14" s="311">
        <f>Price_Catalogue_Reference!U14</f>
        <v>178357.3041</v>
      </c>
      <c r="V14" s="312">
        <f t="shared" ref="V14:V219" si="5">SUM(S14:U14)</f>
        <v>233645.2316</v>
      </c>
      <c r="W14" s="310">
        <f>Price_Catalogue_Reference!W14*(1+Price_Catalogue_Reference!$BW$6)</f>
        <v>55224.88525</v>
      </c>
      <c r="X14" s="311">
        <f>Price_Catalogue_Reference!BT14</f>
        <v>0</v>
      </c>
      <c r="Y14" s="311">
        <f>Price_Catalogue_Reference!Y14</f>
        <v>172877.6617</v>
      </c>
      <c r="Z14" s="313">
        <f t="shared" ref="Z14:Z219" si="6">SUM(W14:Y14)</f>
        <v>228102.547</v>
      </c>
      <c r="AA14" s="307"/>
      <c r="AB14" s="308"/>
      <c r="AC14" s="308"/>
      <c r="AD14" s="309"/>
      <c r="AE14" s="310">
        <f>Price_Catalogue_Reference!AE14*(1+Price_Catalogue_Reference!$BW$6)</f>
        <v>55287.92756</v>
      </c>
      <c r="AF14" s="311">
        <f>Price_Catalogue_Reference!BV14</f>
        <v>0</v>
      </c>
      <c r="AG14" s="311">
        <f>Price_Catalogue_Reference!AG14</f>
        <v>178380.6525</v>
      </c>
      <c r="AH14" s="314">
        <f t="shared" ref="AH14:AH87" si="7">SUM(AE14:AG14)</f>
        <v>233668.5801</v>
      </c>
      <c r="AI14" s="310">
        <f>Price_Catalogue_Reference!AI14*(1+Price_Catalogue_Reference!$BW$6)</f>
        <v>55287.92756</v>
      </c>
      <c r="AJ14" s="311">
        <f>Price_Catalogue_Reference!BW14</f>
        <v>0</v>
      </c>
      <c r="AK14" s="311">
        <f>Price_Catalogue_Reference!AK14</f>
        <v>178380.6525</v>
      </c>
      <c r="AL14" s="314">
        <f t="shared" ref="AL14:AL87" si="8">SUM(AI14:AK14)</f>
        <v>233668.5801</v>
      </c>
      <c r="AM14" s="310">
        <f>Price_Catalogue_Reference!AM14*(1+Price_Catalogue_Reference!$BW$6)</f>
        <v>55287.92756</v>
      </c>
      <c r="AN14" s="311">
        <f>Price_Catalogue_Reference!BX14</f>
        <v>0</v>
      </c>
      <c r="AO14" s="311">
        <f>Price_Catalogue_Reference!AO14</f>
        <v>178380.6374</v>
      </c>
      <c r="AP14" s="314">
        <f t="shared" ref="AP14:AP87" si="9">SUM(AM14:AO14)</f>
        <v>233668.565</v>
      </c>
      <c r="AQ14" s="310">
        <f>Price_Catalogue_Reference!AQ14*(1+Price_Catalogue_Reference!$BW$6)</f>
        <v>55224.88525</v>
      </c>
      <c r="AR14" s="311">
        <f>Price_Catalogue_Reference!BY14</f>
        <v>0</v>
      </c>
      <c r="AS14" s="311">
        <f>Price_Catalogue_Reference!AS14</f>
        <v>172900.9951</v>
      </c>
      <c r="AT14" s="315">
        <f t="shared" ref="AT14:AT87" si="10">SUM(AQ14:AS14)</f>
        <v>228125.8803</v>
      </c>
      <c r="AU14" s="264"/>
      <c r="AV14" s="264"/>
      <c r="AW14" s="264"/>
      <c r="AX14" s="264"/>
      <c r="AY14" s="264"/>
      <c r="AZ14" s="264"/>
      <c r="BA14" s="264"/>
      <c r="BB14" s="264"/>
      <c r="BC14" s="264"/>
      <c r="BD14" s="264"/>
      <c r="BE14" s="264"/>
      <c r="BF14" s="264"/>
      <c r="BG14" s="264"/>
      <c r="BH14" s="264"/>
      <c r="BI14" s="264"/>
      <c r="BJ14" s="264"/>
      <c r="BK14" s="264"/>
      <c r="BL14" s="264"/>
      <c r="BM14" s="264"/>
      <c r="BN14" s="264"/>
    </row>
    <row r="15" ht="15.0" customHeight="1">
      <c r="A15" s="301" t="s">
        <v>17</v>
      </c>
      <c r="B15" s="302" t="s">
        <v>17</v>
      </c>
      <c r="C15" s="302">
        <v>750.0</v>
      </c>
      <c r="D15" s="302"/>
      <c r="E15" s="303" t="s">
        <v>2316</v>
      </c>
      <c r="F15" s="303" t="s">
        <v>2317</v>
      </c>
      <c r="G15" s="303" t="s">
        <v>2318</v>
      </c>
      <c r="H15" s="264"/>
      <c r="I15" s="274"/>
      <c r="J15" s="274"/>
      <c r="K15" s="316">
        <f t="shared" si="3"/>
        <v>750</v>
      </c>
      <c r="L15" s="317"/>
      <c r="M15" s="318"/>
      <c r="N15" s="319"/>
      <c r="O15" s="320">
        <f>Price_Catalogue_Reference!O15*(1+Price_Catalogue_Reference!$BW$6)</f>
        <v>56455.71203</v>
      </c>
      <c r="P15" s="321">
        <f>Price_Catalogue_Reference!BR15</f>
        <v>0</v>
      </c>
      <c r="Q15" s="321">
        <f>Price_Catalogue_Reference!Q15</f>
        <v>283456.7452</v>
      </c>
      <c r="R15" s="322">
        <f t="shared" si="4"/>
        <v>339912.4572</v>
      </c>
      <c r="S15" s="320">
        <f>Price_Catalogue_Reference!S15*(1+Price_Catalogue_Reference!$BW$6)</f>
        <v>56455.71203</v>
      </c>
      <c r="T15" s="321">
        <f>Price_Catalogue_Reference!BS15</f>
        <v>0</v>
      </c>
      <c r="U15" s="321">
        <f>Price_Catalogue_Reference!U15</f>
        <v>283456.721</v>
      </c>
      <c r="V15" s="322">
        <f t="shared" si="5"/>
        <v>339912.4331</v>
      </c>
      <c r="W15" s="320">
        <f>Price_Catalogue_Reference!W15*(1+Price_Catalogue_Reference!$BW$6)</f>
        <v>56348.35513</v>
      </c>
      <c r="X15" s="321">
        <f>Price_Catalogue_Reference!BT15</f>
        <v>0</v>
      </c>
      <c r="Y15" s="321">
        <f>Price_Catalogue_Reference!Y15</f>
        <v>274124.9255</v>
      </c>
      <c r="Z15" s="323">
        <f t="shared" si="6"/>
        <v>330473.2807</v>
      </c>
      <c r="AA15" s="317"/>
      <c r="AB15" s="318"/>
      <c r="AC15" s="318"/>
      <c r="AD15" s="319"/>
      <c r="AE15" s="320">
        <f>Price_Catalogue_Reference!AE15*(1+Price_Catalogue_Reference!$BW$6)</f>
        <v>56455.71203</v>
      </c>
      <c r="AF15" s="321">
        <f>Price_Catalogue_Reference!BV15</f>
        <v>0</v>
      </c>
      <c r="AG15" s="321">
        <f>Price_Catalogue_Reference!AG15</f>
        <v>283480.0785</v>
      </c>
      <c r="AH15" s="324">
        <f t="shared" si="7"/>
        <v>339935.7906</v>
      </c>
      <c r="AI15" s="321">
        <f>Price_Catalogue_Reference!AI15*(1+Price_Catalogue_Reference!$BW$6)</f>
        <v>56455.71203</v>
      </c>
      <c r="AJ15" s="321">
        <f>Price_Catalogue_Reference!BW15</f>
        <v>0</v>
      </c>
      <c r="AK15" s="321">
        <f>Price_Catalogue_Reference!AK15</f>
        <v>283480.0785</v>
      </c>
      <c r="AL15" s="324">
        <f t="shared" si="8"/>
        <v>339935.7906</v>
      </c>
      <c r="AM15" s="321">
        <f>Price_Catalogue_Reference!AM15*(1+Price_Catalogue_Reference!$BW$6)</f>
        <v>56455.71203</v>
      </c>
      <c r="AN15" s="321">
        <f>Price_Catalogue_Reference!BX15</f>
        <v>0</v>
      </c>
      <c r="AO15" s="321">
        <f>Price_Catalogue_Reference!AO15</f>
        <v>283480.0544</v>
      </c>
      <c r="AP15" s="324">
        <f t="shared" si="9"/>
        <v>339935.7664</v>
      </c>
      <c r="AQ15" s="321">
        <f>Price_Catalogue_Reference!AQ15*(1+Price_Catalogue_Reference!$BW$6)</f>
        <v>56348.35513</v>
      </c>
      <c r="AR15" s="321">
        <f>Price_Catalogue_Reference!BY15</f>
        <v>0</v>
      </c>
      <c r="AS15" s="321">
        <f>Price_Catalogue_Reference!AS15</f>
        <v>274148.2589</v>
      </c>
      <c r="AT15" s="325">
        <f t="shared" si="10"/>
        <v>330496.614</v>
      </c>
      <c r="AU15" s="264"/>
      <c r="AV15" s="264"/>
      <c r="AW15" s="264"/>
      <c r="AX15" s="264"/>
      <c r="AY15" s="264"/>
      <c r="AZ15" s="264"/>
      <c r="BA15" s="264"/>
      <c r="BB15" s="264"/>
      <c r="BC15" s="264"/>
      <c r="BD15" s="264"/>
      <c r="BE15" s="264"/>
      <c r="BF15" s="264"/>
      <c r="BG15" s="264"/>
      <c r="BH15" s="264"/>
      <c r="BI15" s="264"/>
      <c r="BJ15" s="264"/>
      <c r="BK15" s="264"/>
      <c r="BL15" s="264"/>
      <c r="BM15" s="264"/>
      <c r="BN15" s="264"/>
    </row>
    <row r="16" ht="15.0" customHeight="1">
      <c r="A16" s="301" t="s">
        <v>17</v>
      </c>
      <c r="B16" s="302" t="s">
        <v>17</v>
      </c>
      <c r="C16" s="302">
        <v>1250.0</v>
      </c>
      <c r="D16" s="302"/>
      <c r="E16" s="303" t="s">
        <v>2316</v>
      </c>
      <c r="F16" s="303" t="s">
        <v>2317</v>
      </c>
      <c r="G16" s="303" t="s">
        <v>2318</v>
      </c>
      <c r="H16" s="264"/>
      <c r="I16" s="274"/>
      <c r="J16" s="274"/>
      <c r="K16" s="316">
        <f t="shared" si="3"/>
        <v>1250</v>
      </c>
      <c r="L16" s="317"/>
      <c r="M16" s="318"/>
      <c r="N16" s="319"/>
      <c r="O16" s="320">
        <f>Price_Catalogue_Reference!O16*(1+Price_Catalogue_Reference!$BW$6)</f>
        <v>57734.23174</v>
      </c>
      <c r="P16" s="321">
        <f>Price_Catalogue_Reference!BR16</f>
        <v>0</v>
      </c>
      <c r="Q16" s="321">
        <f>Price_Catalogue_Reference!Q16</f>
        <v>403694.6822</v>
      </c>
      <c r="R16" s="322">
        <f t="shared" si="4"/>
        <v>461428.9139</v>
      </c>
      <c r="S16" s="320">
        <f>Price_Catalogue_Reference!S16*(1+Price_Catalogue_Reference!$BW$6)</f>
        <v>57734.23174</v>
      </c>
      <c r="T16" s="321">
        <f>Price_Catalogue_Reference!BS16</f>
        <v>0</v>
      </c>
      <c r="U16" s="321">
        <f>Price_Catalogue_Reference!U16</f>
        <v>403694.5684</v>
      </c>
      <c r="V16" s="322">
        <f t="shared" si="5"/>
        <v>461428.8001</v>
      </c>
      <c r="W16" s="320">
        <f>Price_Catalogue_Reference!W16*(1+Price_Catalogue_Reference!$BW$6)</f>
        <v>57406.14969</v>
      </c>
      <c r="X16" s="321">
        <f>Price_Catalogue_Reference!BT16</f>
        <v>0</v>
      </c>
      <c r="Y16" s="321">
        <f>Price_Catalogue_Reference!Y16</f>
        <v>375176.7558</v>
      </c>
      <c r="Z16" s="323">
        <f t="shared" si="6"/>
        <v>432582.9055</v>
      </c>
      <c r="AA16" s="317"/>
      <c r="AB16" s="318"/>
      <c r="AC16" s="318"/>
      <c r="AD16" s="319"/>
      <c r="AE16" s="320">
        <f>Price_Catalogue_Reference!AE16*(1+Price_Catalogue_Reference!$BW$6)</f>
        <v>57734.23174</v>
      </c>
      <c r="AF16" s="321">
        <f>Price_Catalogue_Reference!BV16</f>
        <v>0</v>
      </c>
      <c r="AG16" s="321">
        <f>Price_Catalogue_Reference!AG16</f>
        <v>403718.0155</v>
      </c>
      <c r="AH16" s="324">
        <f t="shared" si="7"/>
        <v>461452.2473</v>
      </c>
      <c r="AI16" s="321">
        <f>Price_Catalogue_Reference!AI16*(1+Price_Catalogue_Reference!$BW$6)</f>
        <v>57734.23174</v>
      </c>
      <c r="AJ16" s="321">
        <f>Price_Catalogue_Reference!BW16</f>
        <v>0</v>
      </c>
      <c r="AK16" s="321">
        <f>Price_Catalogue_Reference!AK16</f>
        <v>403718.0155</v>
      </c>
      <c r="AL16" s="324">
        <f t="shared" si="8"/>
        <v>461452.2473</v>
      </c>
      <c r="AM16" s="321">
        <f>Price_Catalogue_Reference!AM16*(1+Price_Catalogue_Reference!$BW$6)</f>
        <v>57734.23174</v>
      </c>
      <c r="AN16" s="321">
        <f>Price_Catalogue_Reference!BX16</f>
        <v>0</v>
      </c>
      <c r="AO16" s="321">
        <f>Price_Catalogue_Reference!AO16</f>
        <v>403717.9017</v>
      </c>
      <c r="AP16" s="324">
        <f t="shared" si="9"/>
        <v>461452.1335</v>
      </c>
      <c r="AQ16" s="321">
        <f>Price_Catalogue_Reference!AQ16*(1+Price_Catalogue_Reference!$BW$6)</f>
        <v>57406.14969</v>
      </c>
      <c r="AR16" s="321">
        <f>Price_Catalogue_Reference!BY16</f>
        <v>0</v>
      </c>
      <c r="AS16" s="321">
        <f>Price_Catalogue_Reference!AS16</f>
        <v>375200.0891</v>
      </c>
      <c r="AT16" s="325">
        <f t="shared" si="10"/>
        <v>432606.2388</v>
      </c>
      <c r="AU16" s="264"/>
      <c r="AV16" s="264"/>
      <c r="AW16" s="264"/>
      <c r="AX16" s="264"/>
      <c r="AY16" s="264"/>
      <c r="AZ16" s="264"/>
      <c r="BA16" s="264"/>
      <c r="BB16" s="264"/>
      <c r="BC16" s="264"/>
      <c r="BD16" s="264"/>
      <c r="BE16" s="264"/>
      <c r="BF16" s="264"/>
      <c r="BG16" s="264"/>
      <c r="BH16" s="264"/>
      <c r="BI16" s="264"/>
      <c r="BJ16" s="264"/>
      <c r="BK16" s="264"/>
      <c r="BL16" s="264"/>
      <c r="BM16" s="264"/>
      <c r="BN16" s="264"/>
    </row>
    <row r="17" ht="15.0" customHeight="1">
      <c r="A17" s="301" t="s">
        <v>17</v>
      </c>
      <c r="B17" s="302" t="s">
        <v>17</v>
      </c>
      <c r="C17" s="302">
        <v>1750.0</v>
      </c>
      <c r="D17" s="302"/>
      <c r="E17" s="303" t="s">
        <v>2316</v>
      </c>
      <c r="F17" s="303" t="s">
        <v>2317</v>
      </c>
      <c r="G17" s="303" t="s">
        <v>2318</v>
      </c>
      <c r="H17" s="264"/>
      <c r="I17" s="274"/>
      <c r="J17" s="274"/>
      <c r="K17" s="316">
        <f t="shared" si="3"/>
        <v>1750</v>
      </c>
      <c r="L17" s="317"/>
      <c r="M17" s="318"/>
      <c r="N17" s="319"/>
      <c r="O17" s="320">
        <f>Price_Catalogue_Reference!O17*(1+Price_Catalogue_Reference!$BW$6)</f>
        <v>59359.28267</v>
      </c>
      <c r="P17" s="321">
        <f>Price_Catalogue_Reference!BR17</f>
        <v>0</v>
      </c>
      <c r="Q17" s="321">
        <f>Price_Catalogue_Reference!Q17</f>
        <v>548421.1625</v>
      </c>
      <c r="R17" s="322">
        <f t="shared" si="4"/>
        <v>607780.4451</v>
      </c>
      <c r="S17" s="320">
        <f>Price_Catalogue_Reference!S17*(1+Price_Catalogue_Reference!$BW$6)</f>
        <v>59359.28267</v>
      </c>
      <c r="T17" s="321">
        <f>Price_Catalogue_Reference!BS17</f>
        <v>0</v>
      </c>
      <c r="U17" s="321">
        <f>Price_Catalogue_Reference!U17</f>
        <v>548421.1539</v>
      </c>
      <c r="V17" s="322">
        <f t="shared" si="5"/>
        <v>607780.4366</v>
      </c>
      <c r="W17" s="320">
        <f>Price_Catalogue_Reference!W17*(1+Price_Catalogue_Reference!$BW$6)</f>
        <v>58223.21089</v>
      </c>
      <c r="X17" s="321">
        <f>Price_Catalogue_Reference!BT17</f>
        <v>0</v>
      </c>
      <c r="Y17" s="321">
        <f>Price_Catalogue_Reference!Y17</f>
        <v>449670.7997</v>
      </c>
      <c r="Z17" s="323">
        <f t="shared" si="6"/>
        <v>507894.0106</v>
      </c>
      <c r="AA17" s="317"/>
      <c r="AB17" s="318"/>
      <c r="AC17" s="318"/>
      <c r="AD17" s="319"/>
      <c r="AE17" s="320">
        <f>Price_Catalogue_Reference!AE17*(1+Price_Catalogue_Reference!$BW$6)</f>
        <v>59359.28267</v>
      </c>
      <c r="AF17" s="321">
        <f>Price_Catalogue_Reference!BV17</f>
        <v>0</v>
      </c>
      <c r="AG17" s="321">
        <f>Price_Catalogue_Reference!AG17</f>
        <v>548444.4958</v>
      </c>
      <c r="AH17" s="324">
        <f t="shared" si="7"/>
        <v>607803.7785</v>
      </c>
      <c r="AI17" s="321">
        <f>Price_Catalogue_Reference!AI17*(1+Price_Catalogue_Reference!$BW$6)</f>
        <v>59359.28267</v>
      </c>
      <c r="AJ17" s="321">
        <f>Price_Catalogue_Reference!BW17</f>
        <v>0</v>
      </c>
      <c r="AK17" s="321">
        <f>Price_Catalogue_Reference!AK17</f>
        <v>548444.4958</v>
      </c>
      <c r="AL17" s="324">
        <f t="shared" si="8"/>
        <v>607803.7785</v>
      </c>
      <c r="AM17" s="321">
        <f>Price_Catalogue_Reference!AM17*(1+Price_Catalogue_Reference!$BW$6)</f>
        <v>59359.28267</v>
      </c>
      <c r="AN17" s="321">
        <f>Price_Catalogue_Reference!BX17</f>
        <v>0</v>
      </c>
      <c r="AO17" s="321">
        <f>Price_Catalogue_Reference!AO17</f>
        <v>548444.4872</v>
      </c>
      <c r="AP17" s="324">
        <f t="shared" si="9"/>
        <v>607803.7699</v>
      </c>
      <c r="AQ17" s="321">
        <f>Price_Catalogue_Reference!AQ17*(1+Price_Catalogue_Reference!$BW$6)</f>
        <v>58223.21089</v>
      </c>
      <c r="AR17" s="321">
        <f>Price_Catalogue_Reference!BY17</f>
        <v>0</v>
      </c>
      <c r="AS17" s="321">
        <f>Price_Catalogue_Reference!AS17</f>
        <v>449694.1331</v>
      </c>
      <c r="AT17" s="325">
        <f t="shared" si="10"/>
        <v>507917.3439</v>
      </c>
      <c r="AU17" s="264"/>
      <c r="AV17" s="264"/>
      <c r="AW17" s="264"/>
      <c r="AX17" s="264"/>
      <c r="AY17" s="264"/>
      <c r="AZ17" s="264"/>
      <c r="BA17" s="264"/>
      <c r="BB17" s="264"/>
      <c r="BC17" s="264"/>
      <c r="BD17" s="264"/>
      <c r="BE17" s="264"/>
      <c r="BF17" s="264"/>
      <c r="BG17" s="264"/>
      <c r="BH17" s="264"/>
      <c r="BI17" s="264"/>
      <c r="BJ17" s="264"/>
      <c r="BK17" s="264"/>
      <c r="BL17" s="264"/>
      <c r="BM17" s="264"/>
      <c r="BN17" s="264"/>
    </row>
    <row r="18" ht="15.75" customHeight="1">
      <c r="A18" s="301" t="s">
        <v>17</v>
      </c>
      <c r="B18" s="302" t="s">
        <v>17</v>
      </c>
      <c r="C18" s="302">
        <v>2250.0</v>
      </c>
      <c r="D18" s="302"/>
      <c r="E18" s="303" t="s">
        <v>2316</v>
      </c>
      <c r="F18" s="303" t="s">
        <v>2317</v>
      </c>
      <c r="G18" s="303" t="s">
        <v>2318</v>
      </c>
      <c r="H18" s="264"/>
      <c r="I18" s="274"/>
      <c r="J18" s="296"/>
      <c r="K18" s="326">
        <f t="shared" si="3"/>
        <v>2250</v>
      </c>
      <c r="L18" s="327"/>
      <c r="M18" s="328"/>
      <c r="N18" s="329"/>
      <c r="O18" s="330">
        <f>Price_Catalogue_Reference!O18*(1+Price_Catalogue_Reference!$BW$6)</f>
        <v>60342.07137</v>
      </c>
      <c r="P18" s="331">
        <f>Price_Catalogue_Reference!BR18</f>
        <v>0</v>
      </c>
      <c r="Q18" s="331">
        <f>Price_Catalogue_Reference!Q18</f>
        <v>637630.9241</v>
      </c>
      <c r="R18" s="332">
        <f t="shared" si="4"/>
        <v>697972.9954</v>
      </c>
      <c r="S18" s="330">
        <f>Price_Catalogue_Reference!S18*(1+Price_Catalogue_Reference!$BW$6)</f>
        <v>60342.07137</v>
      </c>
      <c r="T18" s="331">
        <f>Price_Catalogue_Reference!BS18</f>
        <v>0</v>
      </c>
      <c r="U18" s="331">
        <f>Price_Catalogue_Reference!U18</f>
        <v>637630.925</v>
      </c>
      <c r="V18" s="332">
        <f t="shared" si="5"/>
        <v>697972.9963</v>
      </c>
      <c r="W18" s="330">
        <f>Price_Catalogue_Reference!W18*(1+Price_Catalogue_Reference!$BW$6)</f>
        <v>59618.26835</v>
      </c>
      <c r="X18" s="331">
        <f>Price_Catalogue_Reference!BT18</f>
        <v>0</v>
      </c>
      <c r="Y18" s="331">
        <f>Price_Catalogue_Reference!Y18</f>
        <v>574800.59</v>
      </c>
      <c r="Z18" s="333">
        <f t="shared" si="6"/>
        <v>634418.8583</v>
      </c>
      <c r="AA18" s="327"/>
      <c r="AB18" s="328"/>
      <c r="AC18" s="328"/>
      <c r="AD18" s="329"/>
      <c r="AE18" s="330">
        <f>Price_Catalogue_Reference!AE18*(1+Price_Catalogue_Reference!$BW$6)</f>
        <v>0</v>
      </c>
      <c r="AF18" s="331">
        <f>Price_Catalogue_Reference!BV18</f>
        <v>0</v>
      </c>
      <c r="AG18" s="331">
        <f>Price_Catalogue_Reference!AG18</f>
        <v>0</v>
      </c>
      <c r="AH18" s="334">
        <f t="shared" si="7"/>
        <v>0</v>
      </c>
      <c r="AI18" s="331">
        <f>Price_Catalogue_Reference!AI18*(1+Price_Catalogue_Reference!$BW$6)</f>
        <v>0</v>
      </c>
      <c r="AJ18" s="331">
        <f>Price_Catalogue_Reference!BW18</f>
        <v>0</v>
      </c>
      <c r="AK18" s="331">
        <f>Price_Catalogue_Reference!AK18</f>
        <v>0</v>
      </c>
      <c r="AL18" s="334">
        <f t="shared" si="8"/>
        <v>0</v>
      </c>
      <c r="AM18" s="331">
        <f>Price_Catalogue_Reference!AM18*(1+Price_Catalogue_Reference!$BW$6)</f>
        <v>0</v>
      </c>
      <c r="AN18" s="331">
        <f>Price_Catalogue_Reference!BX18</f>
        <v>0</v>
      </c>
      <c r="AO18" s="331">
        <f>Price_Catalogue_Reference!AO18</f>
        <v>0</v>
      </c>
      <c r="AP18" s="334">
        <f t="shared" si="9"/>
        <v>0</v>
      </c>
      <c r="AQ18" s="331">
        <f>Price_Catalogue_Reference!AQ18*(1+Price_Catalogue_Reference!$BW$6)</f>
        <v>0</v>
      </c>
      <c r="AR18" s="331">
        <f>Price_Catalogue_Reference!BY18</f>
        <v>0</v>
      </c>
      <c r="AS18" s="331" t="str">
        <f>Price_Catalogue_Reference!AS18</f>
        <v/>
      </c>
      <c r="AT18" s="335">
        <f t="shared" si="10"/>
        <v>0</v>
      </c>
      <c r="AU18" s="264"/>
      <c r="AV18" s="264"/>
      <c r="AW18" s="264"/>
      <c r="AX18" s="264"/>
      <c r="AY18" s="264"/>
      <c r="AZ18" s="264"/>
      <c r="BA18" s="264"/>
      <c r="BB18" s="264"/>
      <c r="BC18" s="264"/>
      <c r="BD18" s="264"/>
      <c r="BE18" s="264"/>
      <c r="BF18" s="264"/>
      <c r="BG18" s="264"/>
      <c r="BH18" s="264"/>
      <c r="BI18" s="264"/>
      <c r="BJ18" s="264"/>
      <c r="BK18" s="264"/>
      <c r="BL18" s="264"/>
      <c r="BM18" s="264"/>
      <c r="BN18" s="264"/>
    </row>
    <row r="19" ht="15.0" customHeight="1">
      <c r="A19" s="301" t="s">
        <v>19</v>
      </c>
      <c r="B19" s="302" t="s">
        <v>2321</v>
      </c>
      <c r="C19" s="302">
        <v>500.0</v>
      </c>
      <c r="D19" s="302"/>
      <c r="E19" s="303" t="s">
        <v>2322</v>
      </c>
      <c r="F19" s="303" t="s">
        <v>2323</v>
      </c>
      <c r="G19" s="303" t="s">
        <v>2324</v>
      </c>
      <c r="H19" s="264"/>
      <c r="I19" s="274"/>
      <c r="J19" s="305" t="s">
        <v>2325</v>
      </c>
      <c r="K19" s="336">
        <v>500.0</v>
      </c>
      <c r="L19" s="337"/>
      <c r="M19" s="338"/>
      <c r="N19" s="339"/>
      <c r="O19" s="340">
        <f>Price_Catalogue_Reference!O19*(1+Price_Catalogue_Reference!$BW$6)</f>
        <v>0</v>
      </c>
      <c r="P19" s="341">
        <f>Price_Catalogue_Reference!BR19</f>
        <v>0</v>
      </c>
      <c r="Q19" s="341">
        <f>Price_Catalogue_Reference!Q19</f>
        <v>0</v>
      </c>
      <c r="R19" s="342">
        <f t="shared" si="4"/>
        <v>0</v>
      </c>
      <c r="S19" s="340">
        <f>Price_Catalogue_Reference!S19*(1+Price_Catalogue_Reference!$BW$6)</f>
        <v>0</v>
      </c>
      <c r="T19" s="341">
        <f>Price_Catalogue_Reference!BS19</f>
        <v>0</v>
      </c>
      <c r="U19" s="341">
        <f>Price_Catalogue_Reference!U19</f>
        <v>0</v>
      </c>
      <c r="V19" s="342">
        <f t="shared" si="5"/>
        <v>0</v>
      </c>
      <c r="W19" s="340">
        <f>Price_Catalogue_Reference!W19*(1+Price_Catalogue_Reference!$BW$6)</f>
        <v>0</v>
      </c>
      <c r="X19" s="341">
        <f>Price_Catalogue_Reference!BT19</f>
        <v>0</v>
      </c>
      <c r="Y19" s="341">
        <f>Price_Catalogue_Reference!Y19</f>
        <v>0</v>
      </c>
      <c r="Z19" s="343">
        <f t="shared" si="6"/>
        <v>0</v>
      </c>
      <c r="AA19" s="337"/>
      <c r="AB19" s="338"/>
      <c r="AC19" s="338"/>
      <c r="AD19" s="339"/>
      <c r="AE19" s="310">
        <f>Price_Catalogue_Reference!AE19*(1+Price_Catalogue_Reference!$BW$6)</f>
        <v>0</v>
      </c>
      <c r="AF19" s="311">
        <f>Price_Catalogue_Reference!BV19</f>
        <v>0</v>
      </c>
      <c r="AG19" s="341" t="str">
        <f>Price_Catalogue_Reference!AG19</f>
        <v/>
      </c>
      <c r="AH19" s="314">
        <f t="shared" si="7"/>
        <v>0</v>
      </c>
      <c r="AI19" s="311">
        <f>Price_Catalogue_Reference!AI19*(1+Price_Catalogue_Reference!$BW$6)</f>
        <v>0</v>
      </c>
      <c r="AJ19" s="311">
        <f>Price_Catalogue_Reference!BW19</f>
        <v>0</v>
      </c>
      <c r="AK19" s="341" t="str">
        <f>Price_Catalogue_Reference!AK19</f>
        <v/>
      </c>
      <c r="AL19" s="314">
        <f t="shared" si="8"/>
        <v>0</v>
      </c>
      <c r="AM19" s="311">
        <f>Price_Catalogue_Reference!AM19*(1+Price_Catalogue_Reference!$BW$6)</f>
        <v>0</v>
      </c>
      <c r="AN19" s="311">
        <f>Price_Catalogue_Reference!BX19</f>
        <v>0</v>
      </c>
      <c r="AO19" s="341" t="str">
        <f>Price_Catalogue_Reference!AO19</f>
        <v/>
      </c>
      <c r="AP19" s="314">
        <f t="shared" si="9"/>
        <v>0</v>
      </c>
      <c r="AQ19" s="311">
        <f>Price_Catalogue_Reference!AQ19*(1+Price_Catalogue_Reference!$BW$6)</f>
        <v>0</v>
      </c>
      <c r="AR19" s="311">
        <f>Price_Catalogue_Reference!BY19</f>
        <v>0</v>
      </c>
      <c r="AS19" s="341" t="str">
        <f>Price_Catalogue_Reference!AS19</f>
        <v/>
      </c>
      <c r="AT19" s="315">
        <f t="shared" si="10"/>
        <v>0</v>
      </c>
      <c r="AU19" s="264"/>
      <c r="AV19" s="264"/>
      <c r="AW19" s="264"/>
      <c r="AX19" s="264"/>
      <c r="AY19" s="264"/>
      <c r="AZ19" s="264"/>
      <c r="BA19" s="264"/>
      <c r="BB19" s="264"/>
      <c r="BC19" s="264"/>
      <c r="BD19" s="264"/>
      <c r="BE19" s="264"/>
      <c r="BF19" s="264"/>
      <c r="BG19" s="264"/>
      <c r="BH19" s="264"/>
      <c r="BI19" s="264"/>
      <c r="BJ19" s="264"/>
      <c r="BK19" s="264"/>
      <c r="BL19" s="264"/>
      <c r="BM19" s="264"/>
      <c r="BN19" s="264"/>
    </row>
    <row r="20" ht="15.0" customHeight="1">
      <c r="A20" s="301" t="s">
        <v>19</v>
      </c>
      <c r="B20" s="302" t="s">
        <v>2321</v>
      </c>
      <c r="C20" s="302">
        <v>1000.0</v>
      </c>
      <c r="D20" s="302"/>
      <c r="E20" s="303" t="s">
        <v>2322</v>
      </c>
      <c r="F20" s="303" t="s">
        <v>2323</v>
      </c>
      <c r="G20" s="303" t="s">
        <v>2324</v>
      </c>
      <c r="H20" s="264"/>
      <c r="I20" s="274"/>
      <c r="J20" s="274"/>
      <c r="K20" s="316">
        <f t="shared" ref="K20:K116" si="11">C20</f>
        <v>1000</v>
      </c>
      <c r="L20" s="317"/>
      <c r="M20" s="318"/>
      <c r="N20" s="319"/>
      <c r="O20" s="320">
        <f>Price_Catalogue_Reference!O20*(1+Price_Catalogue_Reference!$BW$6)</f>
        <v>60535.78597</v>
      </c>
      <c r="P20" s="321">
        <f>Price_Catalogue_Reference!BR20</f>
        <v>63606.8396</v>
      </c>
      <c r="Q20" s="321">
        <f>Price_Catalogue_Reference!Q20</f>
        <v>342939.756</v>
      </c>
      <c r="R20" s="322">
        <f t="shared" si="4"/>
        <v>467082.3816</v>
      </c>
      <c r="S20" s="320">
        <f>Price_Catalogue_Reference!S20*(1+Price_Catalogue_Reference!$BW$6)</f>
        <v>61052.47542</v>
      </c>
      <c r="T20" s="321">
        <f>Price_Catalogue_Reference!BS20</f>
        <v>63804.02056</v>
      </c>
      <c r="U20" s="321">
        <f>Price_Catalogue_Reference!U20</f>
        <v>318163.1082</v>
      </c>
      <c r="V20" s="322">
        <f t="shared" si="5"/>
        <v>443019.6042</v>
      </c>
      <c r="W20" s="320">
        <f>Price_Catalogue_Reference!W20*(1+Price_Catalogue_Reference!$BW$6)</f>
        <v>60904.64516</v>
      </c>
      <c r="X20" s="321">
        <f>Price_Catalogue_Reference!BT20</f>
        <v>63185.76455</v>
      </c>
      <c r="Y20" s="321">
        <f>Price_Catalogue_Reference!Y20</f>
        <v>320124.8524</v>
      </c>
      <c r="Z20" s="323">
        <f t="shared" si="6"/>
        <v>444215.2621</v>
      </c>
      <c r="AA20" s="317"/>
      <c r="AB20" s="318"/>
      <c r="AC20" s="318"/>
      <c r="AD20" s="319"/>
      <c r="AE20" s="320">
        <f>Price_Catalogue_Reference!AE20*(1+Price_Catalogue_Reference!$BW$6)</f>
        <v>60535.78597</v>
      </c>
      <c r="AF20" s="321">
        <f>Price_Catalogue_Reference!BV20</f>
        <v>63606.8396</v>
      </c>
      <c r="AG20" s="321">
        <f>Price_Catalogue_Reference!AG20</f>
        <v>342963.0894</v>
      </c>
      <c r="AH20" s="324">
        <f t="shared" si="7"/>
        <v>467105.7149</v>
      </c>
      <c r="AI20" s="321">
        <f>Price_Catalogue_Reference!AI20*(1+Price_Catalogue_Reference!$BW$6)</f>
        <v>60535.78597</v>
      </c>
      <c r="AJ20" s="321">
        <f>Price_Catalogue_Reference!BW20</f>
        <v>63606.8396</v>
      </c>
      <c r="AK20" s="321">
        <f>Price_Catalogue_Reference!AK20</f>
        <v>342963.0894</v>
      </c>
      <c r="AL20" s="324">
        <f t="shared" si="8"/>
        <v>467105.7149</v>
      </c>
      <c r="AM20" s="321">
        <f>Price_Catalogue_Reference!AM20*(1+Price_Catalogue_Reference!$BW$6)</f>
        <v>61052.47542</v>
      </c>
      <c r="AN20" s="321">
        <f>Price_Catalogue_Reference!BX20</f>
        <v>63804.02056</v>
      </c>
      <c r="AO20" s="321">
        <f>Price_Catalogue_Reference!AO20</f>
        <v>318186.4415</v>
      </c>
      <c r="AP20" s="324">
        <f t="shared" si="9"/>
        <v>443042.9375</v>
      </c>
      <c r="AQ20" s="321">
        <f>Price_Catalogue_Reference!AQ20*(1+Price_Catalogue_Reference!$BW$6)</f>
        <v>60904.64516</v>
      </c>
      <c r="AR20" s="321">
        <f>Price_Catalogue_Reference!BY20</f>
        <v>63185.76455</v>
      </c>
      <c r="AS20" s="321">
        <f>Price_Catalogue_Reference!AS20</f>
        <v>320148.1857</v>
      </c>
      <c r="AT20" s="325">
        <f t="shared" si="10"/>
        <v>444238.5954</v>
      </c>
      <c r="AU20" s="264"/>
      <c r="AV20" s="264"/>
      <c r="AW20" s="264"/>
      <c r="AX20" s="264"/>
      <c r="AY20" s="264"/>
      <c r="AZ20" s="264"/>
      <c r="BA20" s="264"/>
      <c r="BB20" s="264"/>
      <c r="BC20" s="264"/>
      <c r="BD20" s="264"/>
      <c r="BE20" s="264"/>
      <c r="BF20" s="264"/>
      <c r="BG20" s="264"/>
      <c r="BH20" s="264"/>
      <c r="BI20" s="264"/>
      <c r="BJ20" s="264"/>
      <c r="BK20" s="264"/>
      <c r="BL20" s="264"/>
      <c r="BM20" s="264"/>
      <c r="BN20" s="264"/>
    </row>
    <row r="21" ht="15.0" customHeight="1">
      <c r="A21" s="301" t="s">
        <v>19</v>
      </c>
      <c r="B21" s="302" t="s">
        <v>2321</v>
      </c>
      <c r="C21" s="302">
        <v>1500.0</v>
      </c>
      <c r="D21" s="302"/>
      <c r="E21" s="303" t="s">
        <v>2322</v>
      </c>
      <c r="F21" s="303" t="s">
        <v>2323</v>
      </c>
      <c r="G21" s="303" t="s">
        <v>2324</v>
      </c>
      <c r="H21" s="264"/>
      <c r="I21" s="274"/>
      <c r="J21" s="274"/>
      <c r="K21" s="316">
        <f t="shared" si="11"/>
        <v>1500</v>
      </c>
      <c r="L21" s="317"/>
      <c r="M21" s="318"/>
      <c r="N21" s="319"/>
      <c r="O21" s="320">
        <f>Price_Catalogue_Reference!O21*(1+Price_Catalogue_Reference!$BW$6)</f>
        <v>72165.34635</v>
      </c>
      <c r="P21" s="321">
        <f>Price_Catalogue_Reference!BR21</f>
        <v>209142.3792</v>
      </c>
      <c r="Q21" s="321">
        <f>Price_Catalogue_Reference!Q21</f>
        <v>366893.3588</v>
      </c>
      <c r="R21" s="322">
        <f t="shared" si="4"/>
        <v>648201.0844</v>
      </c>
      <c r="S21" s="320">
        <f>Price_Catalogue_Reference!S21*(1+Price_Catalogue_Reference!$BW$6)</f>
        <v>72059.86014</v>
      </c>
      <c r="T21" s="321">
        <f>Price_Catalogue_Reference!BS21</f>
        <v>208352.2765</v>
      </c>
      <c r="U21" s="321">
        <f>Price_Catalogue_Reference!U21</f>
        <v>376314.6394</v>
      </c>
      <c r="V21" s="322">
        <f t="shared" si="5"/>
        <v>656726.776</v>
      </c>
      <c r="W21" s="320">
        <f>Price_Catalogue_Reference!W21*(1+Price_Catalogue_Reference!$BW$6)</f>
        <v>75648.25964</v>
      </c>
      <c r="X21" s="321">
        <f>Price_Catalogue_Reference!BT21</f>
        <v>222448.5136</v>
      </c>
      <c r="Y21" s="321">
        <f>Price_Catalogue_Reference!Y21</f>
        <v>369490.433</v>
      </c>
      <c r="Z21" s="323">
        <f t="shared" si="6"/>
        <v>667587.2062</v>
      </c>
      <c r="AA21" s="317"/>
      <c r="AB21" s="318"/>
      <c r="AC21" s="318"/>
      <c r="AD21" s="319"/>
      <c r="AE21" s="320">
        <f>Price_Catalogue_Reference!AE21*(1+Price_Catalogue_Reference!$BW$6)</f>
        <v>73107.7994</v>
      </c>
      <c r="AF21" s="321">
        <f>Price_Catalogue_Reference!BV21</f>
        <v>260788.1744</v>
      </c>
      <c r="AG21" s="321">
        <f>Price_Catalogue_Reference!AG21</f>
        <v>451589.4835</v>
      </c>
      <c r="AH21" s="324">
        <f t="shared" si="7"/>
        <v>785485.4574</v>
      </c>
      <c r="AI21" s="321">
        <f>Price_Catalogue_Reference!AI21*(1+Price_Catalogue_Reference!$BW$6)</f>
        <v>73107.7994</v>
      </c>
      <c r="AJ21" s="321">
        <f>Price_Catalogue_Reference!BW21</f>
        <v>260788.1744</v>
      </c>
      <c r="AK21" s="321">
        <f>Price_Catalogue_Reference!AK21</f>
        <v>451589.4835</v>
      </c>
      <c r="AL21" s="324">
        <f t="shared" si="8"/>
        <v>785485.4574</v>
      </c>
      <c r="AM21" s="321">
        <f>Price_Catalogue_Reference!AM21*(1+Price_Catalogue_Reference!$BW$6)</f>
        <v>74644.88887</v>
      </c>
      <c r="AN21" s="321">
        <f>Price_Catalogue_Reference!BX21</f>
        <v>260842.212</v>
      </c>
      <c r="AO21" s="321">
        <f>Price_Catalogue_Reference!AO21</f>
        <v>433934.3047</v>
      </c>
      <c r="AP21" s="324">
        <f t="shared" si="9"/>
        <v>769421.4056</v>
      </c>
      <c r="AQ21" s="321">
        <f>Price_Catalogue_Reference!AQ21*(1+Price_Catalogue_Reference!$BW$6)</f>
        <v>76439.08862</v>
      </c>
      <c r="AR21" s="321">
        <f>Price_Catalogue_Reference!BY21</f>
        <v>267890.3305</v>
      </c>
      <c r="AS21" s="321">
        <f>Price_Catalogue_Reference!AS21</f>
        <v>430522.2016</v>
      </c>
      <c r="AT21" s="325">
        <f t="shared" si="10"/>
        <v>774851.6207</v>
      </c>
      <c r="AU21" s="264"/>
      <c r="AV21" s="264"/>
      <c r="AW21" s="264"/>
      <c r="AX21" s="264"/>
      <c r="AY21" s="264"/>
      <c r="AZ21" s="264"/>
      <c r="BA21" s="264"/>
      <c r="BB21" s="264"/>
      <c r="BC21" s="264"/>
      <c r="BD21" s="264"/>
      <c r="BE21" s="264"/>
      <c r="BF21" s="264"/>
      <c r="BG21" s="264"/>
      <c r="BH21" s="264"/>
      <c r="BI21" s="264"/>
      <c r="BJ21" s="264"/>
      <c r="BK21" s="264"/>
      <c r="BL21" s="264"/>
      <c r="BM21" s="264"/>
      <c r="BN21" s="264"/>
    </row>
    <row r="22" ht="15.0" customHeight="1">
      <c r="A22" s="301" t="s">
        <v>19</v>
      </c>
      <c r="B22" s="302" t="s">
        <v>2321</v>
      </c>
      <c r="C22" s="302">
        <v>2000.0</v>
      </c>
      <c r="D22" s="302"/>
      <c r="E22" s="303" t="s">
        <v>2322</v>
      </c>
      <c r="F22" s="303" t="s">
        <v>2323</v>
      </c>
      <c r="G22" s="303" t="s">
        <v>2324</v>
      </c>
      <c r="H22" s="264"/>
      <c r="I22" s="274"/>
      <c r="J22" s="274"/>
      <c r="K22" s="316">
        <f t="shared" si="11"/>
        <v>2000</v>
      </c>
      <c r="L22" s="317"/>
      <c r="M22" s="318"/>
      <c r="N22" s="319"/>
      <c r="O22" s="320">
        <f>Price_Catalogue_Reference!O22*(1+Price_Catalogue_Reference!$BW$6)</f>
        <v>74050.25245</v>
      </c>
      <c r="P22" s="321">
        <f>Price_Catalogue_Reference!BR22</f>
        <v>312433.9697</v>
      </c>
      <c r="Q22" s="321">
        <f>Price_Catalogue_Reference!Q22</f>
        <v>536238.9416</v>
      </c>
      <c r="R22" s="322">
        <f t="shared" si="4"/>
        <v>922723.1638</v>
      </c>
      <c r="S22" s="320">
        <f>Price_Catalogue_Reference!S22*(1+Price_Catalogue_Reference!$BW$6)</f>
        <v>77229.9176</v>
      </c>
      <c r="T22" s="321">
        <f>Price_Catalogue_Reference!BS22</f>
        <v>313332.1475</v>
      </c>
      <c r="U22" s="321">
        <f>Price_Catalogue_Reference!U22</f>
        <v>491507.3035</v>
      </c>
      <c r="V22" s="322">
        <f t="shared" si="5"/>
        <v>882069.3686</v>
      </c>
      <c r="W22" s="320">
        <f>Price_Catalogue_Reference!W22*(1+Price_Catalogue_Reference!$BW$6)</f>
        <v>77229.9176</v>
      </c>
      <c r="X22" s="321">
        <f>Price_Catalogue_Reference!BT22</f>
        <v>313332.1475</v>
      </c>
      <c r="Y22" s="321">
        <f>Price_Catalogue_Reference!Y22</f>
        <v>491507.3035</v>
      </c>
      <c r="Z22" s="323">
        <f t="shared" si="6"/>
        <v>882069.3686</v>
      </c>
      <c r="AA22" s="317"/>
      <c r="AB22" s="318"/>
      <c r="AC22" s="318"/>
      <c r="AD22" s="319"/>
      <c r="AE22" s="320">
        <f>Price_Catalogue_Reference!AE22*(1+Price_Catalogue_Reference!$BW$6)</f>
        <v>78407.9136</v>
      </c>
      <c r="AF22" s="321">
        <f>Price_Catalogue_Reference!BV22</f>
        <v>393383.9828</v>
      </c>
      <c r="AG22" s="321">
        <f>Price_Catalogue_Reference!AG22</f>
        <v>625608.9894</v>
      </c>
      <c r="AH22" s="324">
        <f t="shared" si="7"/>
        <v>1097400.886</v>
      </c>
      <c r="AI22" s="321">
        <f>Price_Catalogue_Reference!AI22*(1+Price_Catalogue_Reference!$BW$6)</f>
        <v>78407.9136</v>
      </c>
      <c r="AJ22" s="321">
        <f>Price_Catalogue_Reference!BW22</f>
        <v>393383.9828</v>
      </c>
      <c r="AK22" s="321">
        <f>Price_Catalogue_Reference!AK22</f>
        <v>625608.9894</v>
      </c>
      <c r="AL22" s="324">
        <f t="shared" si="8"/>
        <v>1097400.886</v>
      </c>
      <c r="AM22" s="321">
        <f>Price_Catalogue_Reference!AM22*(1+Price_Catalogue_Reference!$BW$6)</f>
        <v>81319.39906</v>
      </c>
      <c r="AN22" s="321">
        <f>Price_Catalogue_Reference!BX22</f>
        <v>403597.5254</v>
      </c>
      <c r="AO22" s="321">
        <f>Price_Catalogue_Reference!AO22</f>
        <v>574785.8377</v>
      </c>
      <c r="AP22" s="324">
        <f t="shared" si="9"/>
        <v>1059702.762</v>
      </c>
      <c r="AQ22" s="321">
        <f>Price_Catalogue_Reference!AQ22*(1+Price_Catalogue_Reference!$BW$6)</f>
        <v>81319.39906</v>
      </c>
      <c r="AR22" s="321">
        <f>Price_Catalogue_Reference!BY22</f>
        <v>403597.5254</v>
      </c>
      <c r="AS22" s="321">
        <f>Price_Catalogue_Reference!AS22</f>
        <v>574785.8377</v>
      </c>
      <c r="AT22" s="325">
        <f t="shared" si="10"/>
        <v>1059702.762</v>
      </c>
      <c r="AU22" s="264"/>
      <c r="AV22" s="264"/>
      <c r="AW22" s="264"/>
      <c r="AX22" s="264"/>
      <c r="AY22" s="264"/>
      <c r="AZ22" s="264"/>
      <c r="BA22" s="264"/>
      <c r="BB22" s="264"/>
      <c r="BC22" s="264"/>
      <c r="BD22" s="264"/>
      <c r="BE22" s="264"/>
      <c r="BF22" s="264"/>
      <c r="BG22" s="264"/>
      <c r="BH22" s="264"/>
      <c r="BI22" s="264"/>
      <c r="BJ22" s="264"/>
      <c r="BK22" s="264"/>
      <c r="BL22" s="264"/>
      <c r="BM22" s="264"/>
      <c r="BN22" s="264"/>
    </row>
    <row r="23" ht="15.0" customHeight="1">
      <c r="A23" s="301" t="s">
        <v>19</v>
      </c>
      <c r="B23" s="302" t="s">
        <v>2321</v>
      </c>
      <c r="C23" s="302">
        <v>2500.0</v>
      </c>
      <c r="D23" s="302"/>
      <c r="E23" s="303" t="s">
        <v>2322</v>
      </c>
      <c r="F23" s="303" t="s">
        <v>2323</v>
      </c>
      <c r="G23" s="303" t="s">
        <v>2324</v>
      </c>
      <c r="H23" s="264"/>
      <c r="I23" s="274"/>
      <c r="J23" s="274"/>
      <c r="K23" s="316">
        <f t="shared" si="11"/>
        <v>2500</v>
      </c>
      <c r="L23" s="317"/>
      <c r="M23" s="318"/>
      <c r="N23" s="319"/>
      <c r="O23" s="320">
        <f>Price_Catalogue_Reference!O23*(1+Price_Catalogue_Reference!$BW$6)</f>
        <v>78407.9136</v>
      </c>
      <c r="P23" s="321">
        <f>Price_Catalogue_Reference!BR23</f>
        <v>393383.9828</v>
      </c>
      <c r="Q23" s="321">
        <f>Price_Catalogue_Reference!Q23</f>
        <v>625585.656</v>
      </c>
      <c r="R23" s="322">
        <f t="shared" si="4"/>
        <v>1097377.552</v>
      </c>
      <c r="S23" s="320">
        <f>Price_Catalogue_Reference!S23*(1+Price_Catalogue_Reference!$BW$6)</f>
        <v>81319.39906</v>
      </c>
      <c r="T23" s="321">
        <f>Price_Catalogue_Reference!BS23</f>
        <v>403597.5254</v>
      </c>
      <c r="U23" s="321">
        <f>Price_Catalogue_Reference!U23</f>
        <v>574762.5044</v>
      </c>
      <c r="V23" s="322">
        <f t="shared" si="5"/>
        <v>1059679.429</v>
      </c>
      <c r="W23" s="320">
        <f>Price_Catalogue_Reference!W23*(1+Price_Catalogue_Reference!$BW$6)</f>
        <v>81319.39906</v>
      </c>
      <c r="X23" s="321">
        <f>Price_Catalogue_Reference!BT23</f>
        <v>403597.5254</v>
      </c>
      <c r="Y23" s="321">
        <f>Price_Catalogue_Reference!Y23</f>
        <v>574762.5044</v>
      </c>
      <c r="Z23" s="323">
        <f t="shared" si="6"/>
        <v>1059679.429</v>
      </c>
      <c r="AA23" s="317"/>
      <c r="AB23" s="318"/>
      <c r="AC23" s="318"/>
      <c r="AD23" s="319"/>
      <c r="AE23" s="320">
        <f>Price_Catalogue_Reference!AE23*(1+Price_Catalogue_Reference!$BW$6)</f>
        <v>81156.13374</v>
      </c>
      <c r="AF23" s="321">
        <f>Price_Catalogue_Reference!BV23</f>
        <v>491338.2127</v>
      </c>
      <c r="AG23" s="321">
        <f>Price_Catalogue_Reference!AG23</f>
        <v>657048.085</v>
      </c>
      <c r="AH23" s="324">
        <f t="shared" si="7"/>
        <v>1229542.431</v>
      </c>
      <c r="AI23" s="321">
        <f>Price_Catalogue_Reference!AI23*(1+Price_Catalogue_Reference!$BW$6)</f>
        <v>81156.13374</v>
      </c>
      <c r="AJ23" s="321">
        <f>Price_Catalogue_Reference!BW23</f>
        <v>491338.2127</v>
      </c>
      <c r="AK23" s="321">
        <f>Price_Catalogue_Reference!AK23</f>
        <v>657048.085</v>
      </c>
      <c r="AL23" s="324">
        <f t="shared" si="8"/>
        <v>1229542.431</v>
      </c>
      <c r="AM23" s="321">
        <f>Price_Catalogue_Reference!AM23*(1+Price_Catalogue_Reference!$BW$6)</f>
        <v>84054.48829</v>
      </c>
      <c r="AN23" s="321">
        <f>Price_Catalogue_Reference!BX23</f>
        <v>495903.1482</v>
      </c>
      <c r="AO23" s="321">
        <f>Price_Catalogue_Reference!AO23</f>
        <v>627411.3826</v>
      </c>
      <c r="AP23" s="324">
        <f t="shared" si="9"/>
        <v>1207369.019</v>
      </c>
      <c r="AQ23" s="321">
        <f>Price_Catalogue_Reference!AQ23*(1+Price_Catalogue_Reference!$BW$6)</f>
        <v>84054.48829</v>
      </c>
      <c r="AR23" s="321">
        <f>Price_Catalogue_Reference!BY23</f>
        <v>495903.1482</v>
      </c>
      <c r="AS23" s="321">
        <f>Price_Catalogue_Reference!AS23</f>
        <v>627411.3826</v>
      </c>
      <c r="AT23" s="325">
        <f t="shared" si="10"/>
        <v>1207369.019</v>
      </c>
      <c r="AU23" s="264"/>
      <c r="AV23" s="264"/>
      <c r="AW23" s="264"/>
      <c r="AX23" s="264"/>
      <c r="AY23" s="264"/>
      <c r="AZ23" s="264"/>
      <c r="BA23" s="264"/>
      <c r="BB23" s="264"/>
      <c r="BC23" s="264"/>
      <c r="BD23" s="264"/>
      <c r="BE23" s="264"/>
      <c r="BF23" s="264"/>
      <c r="BG23" s="264"/>
      <c r="BH23" s="264"/>
      <c r="BI23" s="264"/>
      <c r="BJ23" s="264"/>
      <c r="BK23" s="264"/>
      <c r="BL23" s="264"/>
      <c r="BM23" s="264"/>
      <c r="BN23" s="264"/>
    </row>
    <row r="24" ht="15.0" customHeight="1">
      <c r="A24" s="301" t="s">
        <v>19</v>
      </c>
      <c r="B24" s="302" t="s">
        <v>2321</v>
      </c>
      <c r="C24" s="302">
        <v>3000.0</v>
      </c>
      <c r="D24" s="302"/>
      <c r="E24" s="303" t="s">
        <v>2322</v>
      </c>
      <c r="F24" s="303" t="s">
        <v>2323</v>
      </c>
      <c r="G24" s="303" t="s">
        <v>2324</v>
      </c>
      <c r="H24" s="264"/>
      <c r="I24" s="274"/>
      <c r="J24" s="274"/>
      <c r="K24" s="316">
        <f t="shared" si="11"/>
        <v>3000</v>
      </c>
      <c r="L24" s="317"/>
      <c r="M24" s="318"/>
      <c r="N24" s="319"/>
      <c r="O24" s="320">
        <f>Price_Catalogue_Reference!O24*(1+Price_Catalogue_Reference!$BW$6)</f>
        <v>81156.13374</v>
      </c>
      <c r="P24" s="321">
        <f>Price_Catalogue_Reference!BR24</f>
        <v>491338.2127</v>
      </c>
      <c r="Q24" s="321">
        <f>Price_Catalogue_Reference!Q24</f>
        <v>657024.7517</v>
      </c>
      <c r="R24" s="322">
        <f t="shared" si="4"/>
        <v>1229519.098</v>
      </c>
      <c r="S24" s="320">
        <f>Price_Catalogue_Reference!S24*(1+Price_Catalogue_Reference!$BW$6)</f>
        <v>84054.48829</v>
      </c>
      <c r="T24" s="321">
        <f>Price_Catalogue_Reference!BS24</f>
        <v>495903.1482</v>
      </c>
      <c r="U24" s="321">
        <f>Price_Catalogue_Reference!U24</f>
        <v>627388.0492</v>
      </c>
      <c r="V24" s="322">
        <f t="shared" si="5"/>
        <v>1207345.686</v>
      </c>
      <c r="W24" s="320">
        <f>Price_Catalogue_Reference!W24*(1+Price_Catalogue_Reference!$BW$6)</f>
        <v>84054.48829</v>
      </c>
      <c r="X24" s="321">
        <f>Price_Catalogue_Reference!BT24</f>
        <v>495903.1482</v>
      </c>
      <c r="Y24" s="321">
        <f>Price_Catalogue_Reference!Y24</f>
        <v>627388.0492</v>
      </c>
      <c r="Z24" s="323">
        <f t="shared" si="6"/>
        <v>1207345.686</v>
      </c>
      <c r="AA24" s="317"/>
      <c r="AB24" s="318"/>
      <c r="AC24" s="318"/>
      <c r="AD24" s="319"/>
      <c r="AE24" s="320">
        <f>Price_Catalogue_Reference!AE24*(1+Price_Catalogue_Reference!$BW$6)</f>
        <v>82303.10141</v>
      </c>
      <c r="AF24" s="321">
        <f>Price_Catalogue_Reference!BV24</f>
        <v>483709.3001</v>
      </c>
      <c r="AG24" s="321">
        <f>Price_Catalogue_Reference!AG24</f>
        <v>854209.0471</v>
      </c>
      <c r="AH24" s="324">
        <f t="shared" si="7"/>
        <v>1420221.449</v>
      </c>
      <c r="AI24" s="321">
        <f>Price_Catalogue_Reference!AI24*(1+Price_Catalogue_Reference!$BW$6)</f>
        <v>82303.10141</v>
      </c>
      <c r="AJ24" s="321">
        <f>Price_Catalogue_Reference!BW24</f>
        <v>483709.3001</v>
      </c>
      <c r="AK24" s="321">
        <f>Price_Catalogue_Reference!AK24</f>
        <v>854209.0471</v>
      </c>
      <c r="AL24" s="324">
        <f t="shared" si="8"/>
        <v>1420221.449</v>
      </c>
      <c r="AM24" s="321">
        <f>Price_Catalogue_Reference!AM24*(1+Price_Catalogue_Reference!$BW$6)</f>
        <v>83119.91766</v>
      </c>
      <c r="AN24" s="321">
        <f>Price_Catalogue_Reference!BX24</f>
        <v>492008.1353</v>
      </c>
      <c r="AO24" s="321">
        <f>Price_Catalogue_Reference!AO24</f>
        <v>716023.1959</v>
      </c>
      <c r="AP24" s="324">
        <f t="shared" si="9"/>
        <v>1291151.249</v>
      </c>
      <c r="AQ24" s="321">
        <f>Price_Catalogue_Reference!AQ24*(1+Price_Catalogue_Reference!$BW$6)</f>
        <v>89138.6244</v>
      </c>
      <c r="AR24" s="321">
        <f>Price_Catalogue_Reference!BY24</f>
        <v>595133.2383</v>
      </c>
      <c r="AS24" s="321">
        <f>Price_Catalogue_Reference!AS24</f>
        <v>628393.5862</v>
      </c>
      <c r="AT24" s="325">
        <f t="shared" si="10"/>
        <v>1312665.449</v>
      </c>
      <c r="AU24" s="264"/>
      <c r="AV24" s="264"/>
      <c r="AW24" s="264"/>
      <c r="AX24" s="264"/>
      <c r="AY24" s="264"/>
      <c r="AZ24" s="264"/>
      <c r="BA24" s="264"/>
      <c r="BB24" s="264"/>
      <c r="BC24" s="264"/>
      <c r="BD24" s="264"/>
      <c r="BE24" s="264"/>
      <c r="BF24" s="264"/>
      <c r="BG24" s="264"/>
      <c r="BH24" s="264"/>
      <c r="BI24" s="264"/>
      <c r="BJ24" s="264"/>
      <c r="BK24" s="264"/>
      <c r="BL24" s="264"/>
      <c r="BM24" s="264"/>
      <c r="BN24" s="264"/>
    </row>
    <row r="25" ht="15.0" customHeight="1">
      <c r="A25" s="301" t="s">
        <v>19</v>
      </c>
      <c r="B25" s="302" t="s">
        <v>2321</v>
      </c>
      <c r="C25" s="302">
        <v>3500.0</v>
      </c>
      <c r="D25" s="302"/>
      <c r="E25" s="303" t="s">
        <v>2322</v>
      </c>
      <c r="F25" s="303" t="s">
        <v>2323</v>
      </c>
      <c r="G25" s="303" t="s">
        <v>2324</v>
      </c>
      <c r="H25" s="264"/>
      <c r="I25" s="274"/>
      <c r="J25" s="274"/>
      <c r="K25" s="316">
        <f t="shared" si="11"/>
        <v>3500</v>
      </c>
      <c r="L25" s="317"/>
      <c r="M25" s="318"/>
      <c r="N25" s="319"/>
      <c r="O25" s="320">
        <f>Price_Catalogue_Reference!O25*(1+Price_Catalogue_Reference!$BW$6)</f>
        <v>82303.10141</v>
      </c>
      <c r="P25" s="321">
        <f>Price_Catalogue_Reference!BR25</f>
        <v>483709.3001</v>
      </c>
      <c r="Q25" s="321">
        <f>Price_Catalogue_Reference!Q25</f>
        <v>854162.3805</v>
      </c>
      <c r="R25" s="322">
        <f t="shared" si="4"/>
        <v>1420174.782</v>
      </c>
      <c r="S25" s="320">
        <f>Price_Catalogue_Reference!S25*(1+Price_Catalogue_Reference!$BW$6)</f>
        <v>83119.91766</v>
      </c>
      <c r="T25" s="321">
        <f>Price_Catalogue_Reference!BS25</f>
        <v>492008.1353</v>
      </c>
      <c r="U25" s="321">
        <f>Price_Catalogue_Reference!U25</f>
        <v>715976.5292</v>
      </c>
      <c r="V25" s="322">
        <f t="shared" si="5"/>
        <v>1291104.582</v>
      </c>
      <c r="W25" s="320">
        <f>Price_Catalogue_Reference!W25*(1+Price_Catalogue_Reference!$BW$6)</f>
        <v>89138.6244</v>
      </c>
      <c r="X25" s="321">
        <f>Price_Catalogue_Reference!BT25</f>
        <v>595133.2383</v>
      </c>
      <c r="Y25" s="321">
        <f>Price_Catalogue_Reference!Y25</f>
        <v>628346.9195</v>
      </c>
      <c r="Z25" s="323">
        <f t="shared" si="6"/>
        <v>1312618.782</v>
      </c>
      <c r="AA25" s="317"/>
      <c r="AB25" s="318"/>
      <c r="AC25" s="318"/>
      <c r="AD25" s="319"/>
      <c r="AE25" s="320">
        <f>Price_Catalogue_Reference!AE25*(1+Price_Catalogue_Reference!$BW$6)</f>
        <v>90601.30131</v>
      </c>
      <c r="AF25" s="321">
        <f>Price_Catalogue_Reference!BV25</f>
        <v>606720.2455</v>
      </c>
      <c r="AG25" s="321">
        <f>Price_Catalogue_Reference!AG25</f>
        <v>957535.3484</v>
      </c>
      <c r="AH25" s="324">
        <f t="shared" si="7"/>
        <v>1654856.895</v>
      </c>
      <c r="AI25" s="321">
        <f>Price_Catalogue_Reference!AI25*(1+Price_Catalogue_Reference!$BW$6)</f>
        <v>90601.30131</v>
      </c>
      <c r="AJ25" s="321">
        <f>Price_Catalogue_Reference!BW25</f>
        <v>606720.2455</v>
      </c>
      <c r="AK25" s="321">
        <f>Price_Catalogue_Reference!AK25</f>
        <v>957535.3484</v>
      </c>
      <c r="AL25" s="324">
        <f t="shared" si="8"/>
        <v>1654856.895</v>
      </c>
      <c r="AM25" s="321">
        <f>Price_Catalogue_Reference!AM25*(1+Price_Catalogue_Reference!$BW$6)</f>
        <v>89009.56324</v>
      </c>
      <c r="AN25" s="321">
        <f>Price_Catalogue_Reference!BX25</f>
        <v>610465.9875</v>
      </c>
      <c r="AO25" s="321">
        <f>Price_Catalogue_Reference!AO25</f>
        <v>832157.5308</v>
      </c>
      <c r="AP25" s="324">
        <f t="shared" si="9"/>
        <v>1531633.081</v>
      </c>
      <c r="AQ25" s="321">
        <f>Price_Catalogue_Reference!AQ25*(1+Price_Catalogue_Reference!$BW$6)</f>
        <v>91099.05564</v>
      </c>
      <c r="AR25" s="321">
        <f>Price_Catalogue_Reference!BY25</f>
        <v>671920.6352</v>
      </c>
      <c r="AS25" s="321">
        <f>Price_Catalogue_Reference!AS25</f>
        <v>733988.9832</v>
      </c>
      <c r="AT25" s="325">
        <f t="shared" si="10"/>
        <v>1497008.674</v>
      </c>
      <c r="AU25" s="264"/>
      <c r="AV25" s="264"/>
      <c r="AW25" s="264"/>
      <c r="AX25" s="264"/>
      <c r="AY25" s="264"/>
      <c r="AZ25" s="264"/>
      <c r="BA25" s="264"/>
      <c r="BB25" s="264"/>
      <c r="BC25" s="264"/>
      <c r="BD25" s="264"/>
      <c r="BE25" s="264"/>
      <c r="BF25" s="264"/>
      <c r="BG25" s="264"/>
      <c r="BH25" s="264"/>
      <c r="BI25" s="264"/>
      <c r="BJ25" s="264"/>
      <c r="BK25" s="264"/>
      <c r="BL25" s="264"/>
      <c r="BM25" s="264"/>
      <c r="BN25" s="264"/>
    </row>
    <row r="26" ht="15.0" customHeight="1">
      <c r="A26" s="301" t="s">
        <v>19</v>
      </c>
      <c r="B26" s="302" t="s">
        <v>2321</v>
      </c>
      <c r="C26" s="302">
        <v>4000.0</v>
      </c>
      <c r="D26" s="302"/>
      <c r="E26" s="303" t="s">
        <v>2322</v>
      </c>
      <c r="F26" s="303" t="s">
        <v>2323</v>
      </c>
      <c r="G26" s="303" t="s">
        <v>2324</v>
      </c>
      <c r="H26" s="264"/>
      <c r="I26" s="274"/>
      <c r="J26" s="274"/>
      <c r="K26" s="316">
        <f t="shared" si="11"/>
        <v>4000</v>
      </c>
      <c r="L26" s="317"/>
      <c r="M26" s="318"/>
      <c r="N26" s="319"/>
      <c r="O26" s="320">
        <f>Price_Catalogue_Reference!O26*(1+Price_Catalogue_Reference!$BW$6)</f>
        <v>88713.18643</v>
      </c>
      <c r="P26" s="321">
        <f>Price_Catalogue_Reference!BR26</f>
        <v>566118.9128</v>
      </c>
      <c r="Q26" s="321">
        <f>Price_Catalogue_Reference!Q26</f>
        <v>950902.9342</v>
      </c>
      <c r="R26" s="322">
        <f t="shared" si="4"/>
        <v>1605735.033</v>
      </c>
      <c r="S26" s="320">
        <f>Price_Catalogue_Reference!S26*(1+Price_Catalogue_Reference!$BW$6)</f>
        <v>88180.14599</v>
      </c>
      <c r="T26" s="321">
        <f>Price_Catalogue_Reference!BS26</f>
        <v>572010.4634</v>
      </c>
      <c r="U26" s="321">
        <f>Price_Catalogue_Reference!U26</f>
        <v>795300.7129</v>
      </c>
      <c r="V26" s="322">
        <f t="shared" si="5"/>
        <v>1455491.322</v>
      </c>
      <c r="W26" s="320">
        <f>Price_Catalogue_Reference!W26*(1+Price_Catalogue_Reference!$BW$6)</f>
        <v>90171.89636</v>
      </c>
      <c r="X26" s="321">
        <f>Price_Catalogue_Reference!BT26</f>
        <v>690097.362</v>
      </c>
      <c r="Y26" s="321">
        <f>Price_Catalogue_Reference!Y26</f>
        <v>657769.301</v>
      </c>
      <c r="Z26" s="323">
        <f t="shared" si="6"/>
        <v>1438038.559</v>
      </c>
      <c r="AA26" s="317"/>
      <c r="AB26" s="318"/>
      <c r="AC26" s="318"/>
      <c r="AD26" s="319"/>
      <c r="AE26" s="320">
        <f>Price_Catalogue_Reference!AE26*(1+Price_Catalogue_Reference!$BW$6)</f>
        <v>100630.7235</v>
      </c>
      <c r="AF26" s="321">
        <f>Price_Catalogue_Reference!BV26</f>
        <v>736643.2296</v>
      </c>
      <c r="AG26" s="321">
        <f>Price_Catalogue_Reference!AG26</f>
        <v>971083.2401</v>
      </c>
      <c r="AH26" s="324">
        <f t="shared" si="7"/>
        <v>1808357.193</v>
      </c>
      <c r="AI26" s="321">
        <f>Price_Catalogue_Reference!AI26*(1+Price_Catalogue_Reference!$BW$6)</f>
        <v>100630.7235</v>
      </c>
      <c r="AJ26" s="321">
        <f>Price_Catalogue_Reference!BW26</f>
        <v>736643.2296</v>
      </c>
      <c r="AK26" s="321">
        <f>Price_Catalogue_Reference!AK26</f>
        <v>971083.2401</v>
      </c>
      <c r="AL26" s="324">
        <f t="shared" si="8"/>
        <v>1808357.193</v>
      </c>
      <c r="AM26" s="321">
        <f>Price_Catalogue_Reference!AM26*(1+Price_Catalogue_Reference!$BW$6)</f>
        <v>97161.25253</v>
      </c>
      <c r="AN26" s="321">
        <f>Price_Catalogue_Reference!BX26</f>
        <v>730752.8058</v>
      </c>
      <c r="AO26" s="321">
        <f>Price_Catalogue_Reference!AO26</f>
        <v>925368.3326</v>
      </c>
      <c r="AP26" s="324">
        <f t="shared" si="9"/>
        <v>1753282.391</v>
      </c>
      <c r="AQ26" s="321">
        <f>Price_Catalogue_Reference!AQ26*(1+Price_Catalogue_Reference!$BW$6)</f>
        <v>94585.33197</v>
      </c>
      <c r="AR26" s="321">
        <f>Price_Catalogue_Reference!BY26</f>
        <v>727687.3276</v>
      </c>
      <c r="AS26" s="321">
        <f>Price_Catalogue_Reference!AS26</f>
        <v>923547.9859</v>
      </c>
      <c r="AT26" s="325">
        <f t="shared" si="10"/>
        <v>1745820.645</v>
      </c>
      <c r="AU26" s="264"/>
      <c r="AV26" s="264"/>
      <c r="AW26" s="264"/>
      <c r="AX26" s="264"/>
      <c r="AY26" s="264"/>
      <c r="AZ26" s="264"/>
      <c r="BA26" s="264"/>
      <c r="BB26" s="264"/>
      <c r="BC26" s="264"/>
      <c r="BD26" s="264"/>
      <c r="BE26" s="264"/>
      <c r="BF26" s="264"/>
      <c r="BG26" s="264"/>
      <c r="BH26" s="264"/>
      <c r="BI26" s="264"/>
      <c r="BJ26" s="264"/>
      <c r="BK26" s="264"/>
      <c r="BL26" s="264"/>
      <c r="BM26" s="264"/>
      <c r="BN26" s="264"/>
    </row>
    <row r="27" ht="15.0" customHeight="1">
      <c r="A27" s="301" t="s">
        <v>19</v>
      </c>
      <c r="B27" s="302" t="s">
        <v>2321</v>
      </c>
      <c r="C27" s="302">
        <v>4500.0</v>
      </c>
      <c r="D27" s="302"/>
      <c r="E27" s="303" t="s">
        <v>2322</v>
      </c>
      <c r="F27" s="303" t="s">
        <v>2323</v>
      </c>
      <c r="G27" s="303" t="s">
        <v>2324</v>
      </c>
      <c r="H27" s="264"/>
      <c r="I27" s="274"/>
      <c r="J27" s="274"/>
      <c r="K27" s="316">
        <f t="shared" si="11"/>
        <v>4500</v>
      </c>
      <c r="L27" s="317"/>
      <c r="M27" s="318"/>
      <c r="N27" s="319"/>
      <c r="O27" s="320">
        <f>Price_Catalogue_Reference!O27*(1+Price_Catalogue_Reference!$BW$6)</f>
        <v>92489.41619</v>
      </c>
      <c r="P27" s="321">
        <f>Price_Catalogue_Reference!BR27</f>
        <v>647321.5781</v>
      </c>
      <c r="Q27" s="321">
        <f>Price_Catalogue_Reference!Q27</f>
        <v>964074.4293</v>
      </c>
      <c r="R27" s="322">
        <f t="shared" si="4"/>
        <v>1703885.424</v>
      </c>
      <c r="S27" s="320">
        <f>Price_Catalogue_Reference!S27*(1+Price_Catalogue_Reference!$BW$6)</f>
        <v>89838.98049</v>
      </c>
      <c r="T27" s="321">
        <f>Price_Catalogue_Reference!BS27</f>
        <v>648921.5115</v>
      </c>
      <c r="U27" s="321">
        <f>Price_Catalogue_Reference!U27</f>
        <v>868921.0153</v>
      </c>
      <c r="V27" s="322">
        <f t="shared" si="5"/>
        <v>1607681.507</v>
      </c>
      <c r="W27" s="320">
        <f>Price_Catalogue_Reference!W27*(1+Price_Catalogue_Reference!$BW$6)</f>
        <v>92026.21492</v>
      </c>
      <c r="X27" s="321">
        <f>Price_Catalogue_Reference!BT27</f>
        <v>653743.9084</v>
      </c>
      <c r="Y27" s="321">
        <f>Price_Catalogue_Reference!Y27</f>
        <v>810115.3321</v>
      </c>
      <c r="Z27" s="323">
        <f t="shared" si="6"/>
        <v>1555885.455</v>
      </c>
      <c r="AA27" s="317"/>
      <c r="AB27" s="318"/>
      <c r="AC27" s="318"/>
      <c r="AD27" s="319"/>
      <c r="AE27" s="320">
        <f>Price_Catalogue_Reference!AE27*(1+Price_Catalogue_Reference!$BW$6)</f>
        <v>0</v>
      </c>
      <c r="AF27" s="321">
        <f>Price_Catalogue_Reference!BV27</f>
        <v>0</v>
      </c>
      <c r="AG27" s="321" t="str">
        <f>Price_Catalogue_Reference!AG27</f>
        <v/>
      </c>
      <c r="AH27" s="324">
        <f t="shared" si="7"/>
        <v>0</v>
      </c>
      <c r="AI27" s="321">
        <f>Price_Catalogue_Reference!AI27*(1+Price_Catalogue_Reference!$BW$6)</f>
        <v>0</v>
      </c>
      <c r="AJ27" s="321">
        <f>Price_Catalogue_Reference!BW27</f>
        <v>0</v>
      </c>
      <c r="AK27" s="321" t="str">
        <f>Price_Catalogue_Reference!AK27</f>
        <v/>
      </c>
      <c r="AL27" s="324">
        <f t="shared" si="8"/>
        <v>0</v>
      </c>
      <c r="AM27" s="321">
        <f>Price_Catalogue_Reference!AM27*(1+Price_Catalogue_Reference!$BW$6)</f>
        <v>0</v>
      </c>
      <c r="AN27" s="321">
        <f>Price_Catalogue_Reference!BX27</f>
        <v>0</v>
      </c>
      <c r="AO27" s="321" t="str">
        <f>Price_Catalogue_Reference!AO27</f>
        <v/>
      </c>
      <c r="AP27" s="324">
        <f t="shared" si="9"/>
        <v>0</v>
      </c>
      <c r="AQ27" s="321">
        <f>Price_Catalogue_Reference!AQ27*(1+Price_Catalogue_Reference!$BW$6)</f>
        <v>0</v>
      </c>
      <c r="AR27" s="321">
        <f>Price_Catalogue_Reference!BY27</f>
        <v>0</v>
      </c>
      <c r="AS27" s="321" t="str">
        <f>Price_Catalogue_Reference!AS27</f>
        <v/>
      </c>
      <c r="AT27" s="325">
        <f t="shared" si="10"/>
        <v>0</v>
      </c>
      <c r="AU27" s="264"/>
      <c r="AV27" s="264"/>
      <c r="AW27" s="264"/>
      <c r="AX27" s="264"/>
      <c r="AY27" s="264"/>
      <c r="AZ27" s="264"/>
      <c r="BA27" s="264"/>
      <c r="BB27" s="264"/>
      <c r="BC27" s="264"/>
      <c r="BD27" s="264"/>
      <c r="BE27" s="264"/>
      <c r="BF27" s="264"/>
      <c r="BG27" s="264"/>
      <c r="BH27" s="264"/>
      <c r="BI27" s="264"/>
      <c r="BJ27" s="264"/>
      <c r="BK27" s="264"/>
      <c r="BL27" s="264"/>
      <c r="BM27" s="264"/>
      <c r="BN27" s="264"/>
    </row>
    <row r="28" ht="15.75" customHeight="1">
      <c r="A28" s="301" t="s">
        <v>19</v>
      </c>
      <c r="B28" s="302" t="s">
        <v>2321</v>
      </c>
      <c r="C28" s="302">
        <v>5000.0</v>
      </c>
      <c r="D28" s="302"/>
      <c r="E28" s="303" t="s">
        <v>2322</v>
      </c>
      <c r="F28" s="303" t="s">
        <v>2323</v>
      </c>
      <c r="G28" s="303" t="s">
        <v>2324</v>
      </c>
      <c r="H28" s="264"/>
      <c r="I28" s="274"/>
      <c r="J28" s="296"/>
      <c r="K28" s="326">
        <f t="shared" si="11"/>
        <v>5000</v>
      </c>
      <c r="L28" s="327"/>
      <c r="M28" s="328"/>
      <c r="N28" s="329"/>
      <c r="O28" s="330">
        <f>Price_Catalogue_Reference!O28*(1+Price_Catalogue_Reference!$BW$6)</f>
        <v>100630.7235</v>
      </c>
      <c r="P28" s="331">
        <f>Price_Catalogue_Reference!BR28</f>
        <v>736643.2296</v>
      </c>
      <c r="Q28" s="331">
        <f>Price_Catalogue_Reference!Q28</f>
        <v>971036.5734</v>
      </c>
      <c r="R28" s="332">
        <f t="shared" si="4"/>
        <v>1808310.527</v>
      </c>
      <c r="S28" s="330">
        <f>Price_Catalogue_Reference!S28*(1+Price_Catalogue_Reference!$BW$6)</f>
        <v>97161.25253</v>
      </c>
      <c r="T28" s="331">
        <f>Price_Catalogue_Reference!BS28</f>
        <v>730752.8058</v>
      </c>
      <c r="U28" s="331">
        <f>Price_Catalogue_Reference!U28</f>
        <v>925321.6659</v>
      </c>
      <c r="V28" s="332">
        <f t="shared" si="5"/>
        <v>1753235.724</v>
      </c>
      <c r="W28" s="330">
        <f>Price_Catalogue_Reference!W28*(1+Price_Catalogue_Reference!$BW$6)</f>
        <v>94585.33197</v>
      </c>
      <c r="X28" s="331">
        <f>Price_Catalogue_Reference!BT28</f>
        <v>727687.3276</v>
      </c>
      <c r="Y28" s="331">
        <f>Price_Catalogue_Reference!Y28</f>
        <v>923501.3193</v>
      </c>
      <c r="Z28" s="333">
        <f t="shared" si="6"/>
        <v>1745773.979</v>
      </c>
      <c r="AA28" s="327"/>
      <c r="AB28" s="328"/>
      <c r="AC28" s="328"/>
      <c r="AD28" s="329"/>
      <c r="AE28" s="330">
        <f>Price_Catalogue_Reference!AE28*(1+Price_Catalogue_Reference!$BW$6)</f>
        <v>0</v>
      </c>
      <c r="AF28" s="331">
        <f>Price_Catalogue_Reference!BV28</f>
        <v>0</v>
      </c>
      <c r="AG28" s="331" t="str">
        <f>Price_Catalogue_Reference!AG28</f>
        <v/>
      </c>
      <c r="AH28" s="334">
        <f t="shared" si="7"/>
        <v>0</v>
      </c>
      <c r="AI28" s="331">
        <f>Price_Catalogue_Reference!AI28*(1+Price_Catalogue_Reference!$BW$6)</f>
        <v>0</v>
      </c>
      <c r="AJ28" s="331">
        <f>Price_Catalogue_Reference!BW28</f>
        <v>0</v>
      </c>
      <c r="AK28" s="331" t="str">
        <f>Price_Catalogue_Reference!AK28</f>
        <v/>
      </c>
      <c r="AL28" s="334">
        <f t="shared" si="8"/>
        <v>0</v>
      </c>
      <c r="AM28" s="331">
        <f>Price_Catalogue_Reference!AM28*(1+Price_Catalogue_Reference!$BW$6)</f>
        <v>0</v>
      </c>
      <c r="AN28" s="331">
        <f>Price_Catalogue_Reference!BX28</f>
        <v>0</v>
      </c>
      <c r="AO28" s="331" t="str">
        <f>Price_Catalogue_Reference!AO28</f>
        <v/>
      </c>
      <c r="AP28" s="334">
        <f t="shared" si="9"/>
        <v>0</v>
      </c>
      <c r="AQ28" s="331">
        <f>Price_Catalogue_Reference!AQ28*(1+Price_Catalogue_Reference!$BW$6)</f>
        <v>0</v>
      </c>
      <c r="AR28" s="331">
        <f>Price_Catalogue_Reference!BY28</f>
        <v>0</v>
      </c>
      <c r="AS28" s="331" t="str">
        <f>Price_Catalogue_Reference!AS28</f>
        <v/>
      </c>
      <c r="AT28" s="335">
        <f t="shared" si="10"/>
        <v>0</v>
      </c>
      <c r="AU28" s="264"/>
      <c r="AV28" s="264"/>
      <c r="AW28" s="264"/>
      <c r="AX28" s="264"/>
      <c r="AY28" s="264"/>
      <c r="AZ28" s="264"/>
      <c r="BA28" s="264"/>
      <c r="BB28" s="264"/>
      <c r="BC28" s="264"/>
      <c r="BD28" s="264"/>
      <c r="BE28" s="264"/>
      <c r="BF28" s="264"/>
      <c r="BG28" s="264"/>
      <c r="BH28" s="264"/>
      <c r="BI28" s="264"/>
      <c r="BJ28" s="264"/>
      <c r="BK28" s="264"/>
      <c r="BL28" s="264"/>
      <c r="BM28" s="264"/>
      <c r="BN28" s="264"/>
    </row>
    <row r="29" ht="15.0" customHeight="1">
      <c r="A29" s="301" t="s">
        <v>21</v>
      </c>
      <c r="B29" s="302" t="s">
        <v>2326</v>
      </c>
      <c r="C29" s="302">
        <v>500.0</v>
      </c>
      <c r="D29" s="302"/>
      <c r="E29" s="303" t="s">
        <v>2327</v>
      </c>
      <c r="F29" s="303" t="s">
        <v>2328</v>
      </c>
      <c r="G29" s="303" t="s">
        <v>2329</v>
      </c>
      <c r="H29" s="264"/>
      <c r="I29" s="274"/>
      <c r="J29" s="305" t="s">
        <v>2330</v>
      </c>
      <c r="K29" s="306">
        <f t="shared" si="11"/>
        <v>500</v>
      </c>
      <c r="L29" s="307"/>
      <c r="M29" s="308"/>
      <c r="N29" s="309"/>
      <c r="O29" s="310">
        <f>Price_Catalogue_Reference!O29*(1+Price_Catalogue_Reference!$BW$6)</f>
        <v>63189.69296</v>
      </c>
      <c r="P29" s="311">
        <f>Price_Catalogue_Reference!BR29</f>
        <v>32279.85445</v>
      </c>
      <c r="Q29" s="311">
        <f>Price_Catalogue_Reference!Q29</f>
        <v>262700.8979</v>
      </c>
      <c r="R29" s="312">
        <f t="shared" si="4"/>
        <v>358170.4453</v>
      </c>
      <c r="S29" s="310">
        <f>Price_Catalogue_Reference!S29*(1+Price_Catalogue_Reference!$BW$6)</f>
        <v>57569.13785</v>
      </c>
      <c r="T29" s="311">
        <f>Price_Catalogue_Reference!BS29</f>
        <v>33458.26109</v>
      </c>
      <c r="U29" s="311">
        <f>Price_Catalogue_Reference!U29</f>
        <v>258326.1375</v>
      </c>
      <c r="V29" s="312">
        <f t="shared" si="5"/>
        <v>349353.5364</v>
      </c>
      <c r="W29" s="310">
        <f>Price_Catalogue_Reference!W29*(1+Price_Catalogue_Reference!$BW$6)</f>
        <v>51379.68551</v>
      </c>
      <c r="X29" s="311">
        <f>Price_Catalogue_Reference!BT29</f>
        <v>33352.60853</v>
      </c>
      <c r="Y29" s="311">
        <f>Price_Catalogue_Reference!Y29</f>
        <v>262477.1735</v>
      </c>
      <c r="Z29" s="313">
        <f t="shared" si="6"/>
        <v>347209.4676</v>
      </c>
      <c r="AA29" s="307"/>
      <c r="AB29" s="308"/>
      <c r="AC29" s="308"/>
      <c r="AD29" s="309"/>
      <c r="AE29" s="310">
        <f>Price_Catalogue_Reference!AE29*(1+Price_Catalogue_Reference!$BW$6)</f>
        <v>63189.69296</v>
      </c>
      <c r="AF29" s="311">
        <f>Price_Catalogue_Reference!BV29</f>
        <v>32279.85445</v>
      </c>
      <c r="AG29" s="311">
        <f>Price_Catalogue_Reference!AG29</f>
        <v>262724.2313</v>
      </c>
      <c r="AH29" s="314">
        <f t="shared" si="7"/>
        <v>358193.7787</v>
      </c>
      <c r="AI29" s="311">
        <f>Price_Catalogue_Reference!AI29*(1+Price_Catalogue_Reference!$BW$6)</f>
        <v>63189.69296</v>
      </c>
      <c r="AJ29" s="311">
        <f>Price_Catalogue_Reference!BW29</f>
        <v>32279.85445</v>
      </c>
      <c r="AK29" s="311">
        <f>Price_Catalogue_Reference!AK29</f>
        <v>262724.2313</v>
      </c>
      <c r="AL29" s="314">
        <f t="shared" si="8"/>
        <v>358193.7787</v>
      </c>
      <c r="AM29" s="311">
        <f>Price_Catalogue_Reference!AM29*(1+Price_Catalogue_Reference!$BW$6)</f>
        <v>57569.13785</v>
      </c>
      <c r="AN29" s="311">
        <f>Price_Catalogue_Reference!BX29</f>
        <v>33458.26109</v>
      </c>
      <c r="AO29" s="311">
        <f>Price_Catalogue_Reference!AO29</f>
        <v>258349.4708</v>
      </c>
      <c r="AP29" s="314">
        <f t="shared" si="9"/>
        <v>349376.8698</v>
      </c>
      <c r="AQ29" s="311">
        <f>Price_Catalogue_Reference!AQ29*(1+Price_Catalogue_Reference!$BW$6)</f>
        <v>51379.68551</v>
      </c>
      <c r="AR29" s="311">
        <f>Price_Catalogue_Reference!BY29</f>
        <v>33352.60853</v>
      </c>
      <c r="AS29" s="311">
        <f>Price_Catalogue_Reference!AS29</f>
        <v>262500.5069</v>
      </c>
      <c r="AT29" s="315">
        <f t="shared" si="10"/>
        <v>347232.8009</v>
      </c>
      <c r="AU29" s="344"/>
      <c r="AV29" s="264"/>
      <c r="AW29" s="264"/>
      <c r="AX29" s="264"/>
      <c r="AY29" s="264"/>
      <c r="AZ29" s="264"/>
      <c r="BA29" s="264"/>
      <c r="BB29" s="264"/>
      <c r="BC29" s="264"/>
      <c r="BD29" s="264"/>
      <c r="BE29" s="264"/>
      <c r="BF29" s="264"/>
      <c r="BG29" s="264"/>
      <c r="BH29" s="264"/>
      <c r="BI29" s="264"/>
      <c r="BJ29" s="264"/>
      <c r="BK29" s="264"/>
      <c r="BL29" s="264"/>
      <c r="BM29" s="264"/>
      <c r="BN29" s="264"/>
    </row>
    <row r="30" ht="15.0" customHeight="1">
      <c r="A30" s="301" t="s">
        <v>21</v>
      </c>
      <c r="B30" s="302" t="s">
        <v>2326</v>
      </c>
      <c r="C30" s="302">
        <v>1000.0</v>
      </c>
      <c r="D30" s="302"/>
      <c r="E30" s="303" t="s">
        <v>2327</v>
      </c>
      <c r="F30" s="303" t="s">
        <v>2328</v>
      </c>
      <c r="G30" s="303" t="s">
        <v>2329</v>
      </c>
      <c r="H30" s="264"/>
      <c r="I30" s="274"/>
      <c r="J30" s="274"/>
      <c r="K30" s="316">
        <f t="shared" si="11"/>
        <v>1000</v>
      </c>
      <c r="L30" s="317"/>
      <c r="M30" s="318"/>
      <c r="N30" s="319"/>
      <c r="O30" s="320">
        <f>Price_Catalogue_Reference!O30*(1+Price_Catalogue_Reference!$BW$6)</f>
        <v>68860.76506</v>
      </c>
      <c r="P30" s="321">
        <f>Price_Catalogue_Reference!BR30</f>
        <v>79497.94564</v>
      </c>
      <c r="Q30" s="321">
        <f>Price_Catalogue_Reference!Q30</f>
        <v>342433.8184</v>
      </c>
      <c r="R30" s="322">
        <f t="shared" si="4"/>
        <v>490792.5291</v>
      </c>
      <c r="S30" s="320">
        <f>Price_Catalogue_Reference!S30*(1+Price_Catalogue_Reference!$BW$6)</f>
        <v>63528.15079</v>
      </c>
      <c r="T30" s="321">
        <f>Price_Catalogue_Reference!BS30</f>
        <v>80374.47761</v>
      </c>
      <c r="U30" s="321">
        <f>Price_Catalogue_Reference!U30</f>
        <v>317808.1858</v>
      </c>
      <c r="V30" s="322">
        <f t="shared" si="5"/>
        <v>461710.8142</v>
      </c>
      <c r="W30" s="320">
        <f>Price_Catalogue_Reference!W30*(1+Price_Catalogue_Reference!$BW$6)</f>
        <v>57312.41744</v>
      </c>
      <c r="X30" s="321">
        <f>Price_Catalogue_Reference!BT30</f>
        <v>80093.25942</v>
      </c>
      <c r="Y30" s="321">
        <f>Price_Catalogue_Reference!Y30</f>
        <v>325921.3344</v>
      </c>
      <c r="Z30" s="323">
        <f t="shared" si="6"/>
        <v>463327.0113</v>
      </c>
      <c r="AA30" s="317"/>
      <c r="AB30" s="318"/>
      <c r="AC30" s="318"/>
      <c r="AD30" s="319"/>
      <c r="AE30" s="320">
        <f>Price_Catalogue_Reference!AE30*(1+Price_Catalogue_Reference!$BW$6)</f>
        <v>68860.76506</v>
      </c>
      <c r="AF30" s="321">
        <f>Price_Catalogue_Reference!BV30</f>
        <v>79497.94564</v>
      </c>
      <c r="AG30" s="321">
        <f>Price_Catalogue_Reference!AG30</f>
        <v>342457.1518</v>
      </c>
      <c r="AH30" s="324">
        <f t="shared" si="7"/>
        <v>490815.8625</v>
      </c>
      <c r="AI30" s="321">
        <f>Price_Catalogue_Reference!AI30*(1+Price_Catalogue_Reference!$BW$6)</f>
        <v>68860.76506</v>
      </c>
      <c r="AJ30" s="321">
        <f>Price_Catalogue_Reference!BW30</f>
        <v>79497.94564</v>
      </c>
      <c r="AK30" s="321">
        <f>Price_Catalogue_Reference!AK30</f>
        <v>342457.1518</v>
      </c>
      <c r="AL30" s="324">
        <f t="shared" si="8"/>
        <v>490815.8625</v>
      </c>
      <c r="AM30" s="321">
        <f>Price_Catalogue_Reference!AM30*(1+Price_Catalogue_Reference!$BW$6)</f>
        <v>63528.15079</v>
      </c>
      <c r="AN30" s="321">
        <f>Price_Catalogue_Reference!BX30</f>
        <v>80374.47761</v>
      </c>
      <c r="AO30" s="321">
        <f>Price_Catalogue_Reference!AO30</f>
        <v>317831.5191</v>
      </c>
      <c r="AP30" s="324">
        <f t="shared" si="9"/>
        <v>461734.1475</v>
      </c>
      <c r="AQ30" s="321">
        <f>Price_Catalogue_Reference!AQ30*(1+Price_Catalogue_Reference!$BW$6)</f>
        <v>57312.41744</v>
      </c>
      <c r="AR30" s="321">
        <f>Price_Catalogue_Reference!BY30</f>
        <v>80093.25942</v>
      </c>
      <c r="AS30" s="321">
        <f>Price_Catalogue_Reference!AS30</f>
        <v>325944.6678</v>
      </c>
      <c r="AT30" s="325">
        <f t="shared" si="10"/>
        <v>463350.3446</v>
      </c>
      <c r="AU30" s="345" t="s">
        <v>2331</v>
      </c>
      <c r="AV30" s="264"/>
      <c r="AW30" s="264"/>
      <c r="AX30" s="264"/>
      <c r="AY30" s="264"/>
      <c r="AZ30" s="264"/>
      <c r="BA30" s="264"/>
      <c r="BB30" s="264"/>
      <c r="BC30" s="264"/>
      <c r="BD30" s="264"/>
      <c r="BE30" s="264"/>
      <c r="BF30" s="264"/>
      <c r="BG30" s="264"/>
      <c r="BH30" s="264"/>
      <c r="BI30" s="264"/>
      <c r="BJ30" s="264"/>
      <c r="BK30" s="264"/>
      <c r="BL30" s="264"/>
      <c r="BM30" s="264"/>
      <c r="BN30" s="264"/>
    </row>
    <row r="31" ht="15.0" customHeight="1">
      <c r="A31" s="301" t="s">
        <v>21</v>
      </c>
      <c r="B31" s="302" t="s">
        <v>2326</v>
      </c>
      <c r="C31" s="302">
        <v>1500.0</v>
      </c>
      <c r="D31" s="302"/>
      <c r="E31" s="303" t="s">
        <v>2327</v>
      </c>
      <c r="F31" s="303" t="s">
        <v>2328</v>
      </c>
      <c r="G31" s="303" t="s">
        <v>2329</v>
      </c>
      <c r="H31" s="264"/>
      <c r="I31" s="274"/>
      <c r="J31" s="274"/>
      <c r="K31" s="316">
        <f t="shared" si="11"/>
        <v>1500</v>
      </c>
      <c r="L31" s="317"/>
      <c r="M31" s="318"/>
      <c r="N31" s="319"/>
      <c r="O31" s="320">
        <f>Price_Catalogue_Reference!O31*(1+Price_Catalogue_Reference!$BW$6)</f>
        <v>70920.67416</v>
      </c>
      <c r="P31" s="321">
        <f>Price_Catalogue_Reference!BR31</f>
        <v>123845.6656</v>
      </c>
      <c r="Q31" s="321">
        <f>Price_Catalogue_Reference!Q31</f>
        <v>380370.2155</v>
      </c>
      <c r="R31" s="322">
        <f t="shared" si="4"/>
        <v>575136.5552</v>
      </c>
      <c r="S31" s="320">
        <f>Price_Catalogue_Reference!S31*(1+Price_Catalogue_Reference!$BW$6)</f>
        <v>64547.93085</v>
      </c>
      <c r="T31" s="321">
        <f>Price_Catalogue_Reference!BS31</f>
        <v>122534.1003</v>
      </c>
      <c r="U31" s="321">
        <f>Price_Catalogue_Reference!U31</f>
        <v>384932.4748</v>
      </c>
      <c r="V31" s="322">
        <f t="shared" si="5"/>
        <v>572014.506</v>
      </c>
      <c r="W31" s="320">
        <f>Price_Catalogue_Reference!W31*(1+Price_Catalogue_Reference!$BW$6)</f>
        <v>60270.96925</v>
      </c>
      <c r="X31" s="321">
        <f>Price_Catalogue_Reference!BT31</f>
        <v>122468.6158</v>
      </c>
      <c r="Y31" s="321">
        <f>Price_Catalogue_Reference!Y31</f>
        <v>379396.0847</v>
      </c>
      <c r="Z31" s="323">
        <f t="shared" si="6"/>
        <v>562135.6698</v>
      </c>
      <c r="AA31" s="317"/>
      <c r="AB31" s="318"/>
      <c r="AC31" s="318"/>
      <c r="AD31" s="319"/>
      <c r="AE31" s="320">
        <f>Price_Catalogue_Reference!AE31*(1+Price_Catalogue_Reference!$BW$6)</f>
        <v>72541.65612</v>
      </c>
      <c r="AF31" s="321">
        <f>Price_Catalogue_Reference!BV31</f>
        <v>143401.8069</v>
      </c>
      <c r="AG31" s="321">
        <f>Price_Catalogue_Reference!AG31</f>
        <v>413852.3005</v>
      </c>
      <c r="AH31" s="324">
        <f t="shared" si="7"/>
        <v>629795.7635</v>
      </c>
      <c r="AI31" s="321">
        <f>Price_Catalogue_Reference!AI31*(1+Price_Catalogue_Reference!$BW$6)</f>
        <v>72541.65612</v>
      </c>
      <c r="AJ31" s="321">
        <f>Price_Catalogue_Reference!BW31</f>
        <v>143401.8069</v>
      </c>
      <c r="AK31" s="321">
        <f>Price_Catalogue_Reference!AK31</f>
        <v>413852.3005</v>
      </c>
      <c r="AL31" s="324">
        <f t="shared" si="8"/>
        <v>629795.7635</v>
      </c>
      <c r="AM31" s="321">
        <f>Price_Catalogue_Reference!AM31*(1+Price_Catalogue_Reference!$BW$6)</f>
        <v>66171.33436</v>
      </c>
      <c r="AN31" s="321">
        <f>Price_Catalogue_Reference!BX31</f>
        <v>141958.47</v>
      </c>
      <c r="AO31" s="321">
        <f>Price_Catalogue_Reference!AO31</f>
        <v>418184.5264</v>
      </c>
      <c r="AP31" s="324">
        <f t="shared" si="9"/>
        <v>626314.3308</v>
      </c>
      <c r="AQ31" s="321">
        <f>Price_Catalogue_Reference!AQ31*(1+Price_Catalogue_Reference!$BW$6)</f>
        <v>61647.86853</v>
      </c>
      <c r="AR31" s="321">
        <f>Price_Catalogue_Reference!BY31</f>
        <v>144706.773</v>
      </c>
      <c r="AS31" s="321">
        <f>Price_Catalogue_Reference!AS31</f>
        <v>403515.2307</v>
      </c>
      <c r="AT31" s="325">
        <f t="shared" si="10"/>
        <v>609869.8722</v>
      </c>
      <c r="AU31" s="264"/>
      <c r="AV31" s="264"/>
      <c r="AW31" s="264"/>
      <c r="AX31" s="264"/>
      <c r="AY31" s="264"/>
      <c r="AZ31" s="264"/>
      <c r="BA31" s="264"/>
      <c r="BB31" s="264"/>
      <c r="BC31" s="264"/>
      <c r="BD31" s="264"/>
      <c r="BE31" s="264"/>
      <c r="BF31" s="264"/>
      <c r="BG31" s="264"/>
      <c r="BH31" s="264"/>
      <c r="BI31" s="264"/>
      <c r="BJ31" s="264"/>
      <c r="BK31" s="264"/>
      <c r="BL31" s="264"/>
      <c r="BM31" s="264"/>
      <c r="BN31" s="264"/>
    </row>
    <row r="32" ht="15.0" customHeight="1">
      <c r="A32" s="301" t="s">
        <v>21</v>
      </c>
      <c r="B32" s="302" t="s">
        <v>2326</v>
      </c>
      <c r="C32" s="302">
        <v>2000.0</v>
      </c>
      <c r="D32" s="302"/>
      <c r="E32" s="303" t="s">
        <v>2327</v>
      </c>
      <c r="F32" s="303" t="s">
        <v>2328</v>
      </c>
      <c r="G32" s="303" t="s">
        <v>2329</v>
      </c>
      <c r="H32" s="264"/>
      <c r="I32" s="274"/>
      <c r="J32" s="274"/>
      <c r="K32" s="316">
        <f t="shared" si="11"/>
        <v>2000</v>
      </c>
      <c r="L32" s="317"/>
      <c r="M32" s="318"/>
      <c r="N32" s="319"/>
      <c r="O32" s="320">
        <f>Price_Catalogue_Reference!O32*(1+Price_Catalogue_Reference!$BW$6)</f>
        <v>74162.63808</v>
      </c>
      <c r="P32" s="321">
        <f>Price_Catalogue_Reference!BR32</f>
        <v>162957.9483</v>
      </c>
      <c r="Q32" s="321">
        <f>Price_Catalogue_Reference!Q32</f>
        <v>447287.7188</v>
      </c>
      <c r="R32" s="322">
        <f t="shared" si="4"/>
        <v>684408.3052</v>
      </c>
      <c r="S32" s="320">
        <f>Price_Catalogue_Reference!S32*(1+Price_Catalogue_Reference!$BW$6)</f>
        <v>67794.73786</v>
      </c>
      <c r="T32" s="321">
        <f>Price_Catalogue_Reference!BS32</f>
        <v>161382.8396</v>
      </c>
      <c r="U32" s="321">
        <f>Price_Catalogue_Reference!U32</f>
        <v>451389.9113</v>
      </c>
      <c r="V32" s="322">
        <f t="shared" si="5"/>
        <v>680567.4888</v>
      </c>
      <c r="W32" s="320">
        <f>Price_Catalogue_Reference!W32*(1+Price_Catalogue_Reference!$BW$6)</f>
        <v>63024.76781</v>
      </c>
      <c r="X32" s="321">
        <f>Price_Catalogue_Reference!BT32</f>
        <v>166944.9302</v>
      </c>
      <c r="Y32" s="321">
        <f>Price_Catalogue_Reference!Y32</f>
        <v>427587.7099</v>
      </c>
      <c r="Z32" s="323">
        <f t="shared" si="6"/>
        <v>657557.4079</v>
      </c>
      <c r="AA32" s="317"/>
      <c r="AB32" s="318"/>
      <c r="AC32" s="318"/>
      <c r="AD32" s="319"/>
      <c r="AE32" s="320">
        <f>Price_Catalogue_Reference!AE32*(1+Price_Catalogue_Reference!$BW$6)</f>
        <v>76105.00249</v>
      </c>
      <c r="AF32" s="321">
        <f>Price_Catalogue_Reference!BV32</f>
        <v>193860.3569</v>
      </c>
      <c r="AG32" s="321">
        <f>Price_Catalogue_Reference!AG32</f>
        <v>496862.9873</v>
      </c>
      <c r="AH32" s="324">
        <f t="shared" si="7"/>
        <v>766828.3466</v>
      </c>
      <c r="AI32" s="321">
        <f>Price_Catalogue_Reference!AI32*(1+Price_Catalogue_Reference!$BW$6)</f>
        <v>76105.00249</v>
      </c>
      <c r="AJ32" s="321">
        <f>Price_Catalogue_Reference!BW32</f>
        <v>193860.3569</v>
      </c>
      <c r="AK32" s="321">
        <f>Price_Catalogue_Reference!AK32</f>
        <v>496862.9873</v>
      </c>
      <c r="AL32" s="324">
        <f t="shared" si="8"/>
        <v>766828.3466</v>
      </c>
      <c r="AM32" s="321">
        <f>Price_Catalogue_Reference!AM32*(1+Price_Catalogue_Reference!$BW$6)</f>
        <v>71139.63977</v>
      </c>
      <c r="AN32" s="321">
        <f>Price_Catalogue_Reference!BX32</f>
        <v>196066.2074</v>
      </c>
      <c r="AO32" s="321">
        <f>Price_Catalogue_Reference!AO32</f>
        <v>489324.1356</v>
      </c>
      <c r="AP32" s="324">
        <f t="shared" si="9"/>
        <v>756529.9828</v>
      </c>
      <c r="AQ32" s="321">
        <f>Price_Catalogue_Reference!AQ32*(1+Price_Catalogue_Reference!$BW$6)</f>
        <v>65483.97438</v>
      </c>
      <c r="AR32" s="321">
        <f>Price_Catalogue_Reference!BY32</f>
        <v>197721.3697</v>
      </c>
      <c r="AS32" s="321">
        <f>Price_Catalogue_Reference!AS32</f>
        <v>484021.4352</v>
      </c>
      <c r="AT32" s="325">
        <f t="shared" si="10"/>
        <v>747226.7792</v>
      </c>
      <c r="AU32" s="264"/>
      <c r="AV32" s="264"/>
      <c r="AW32" s="264"/>
      <c r="AX32" s="264"/>
      <c r="AY32" s="264"/>
      <c r="AZ32" s="264"/>
      <c r="BA32" s="264"/>
      <c r="BB32" s="264"/>
      <c r="BC32" s="264"/>
      <c r="BD32" s="264"/>
      <c r="BE32" s="264"/>
      <c r="BF32" s="264"/>
      <c r="BG32" s="264"/>
      <c r="BH32" s="264"/>
      <c r="BI32" s="264"/>
      <c r="BJ32" s="264"/>
      <c r="BK32" s="264"/>
      <c r="BL32" s="264"/>
      <c r="BM32" s="264"/>
      <c r="BN32" s="264"/>
    </row>
    <row r="33" ht="15.0" customHeight="1">
      <c r="A33" s="301" t="s">
        <v>21</v>
      </c>
      <c r="B33" s="302" t="s">
        <v>2326</v>
      </c>
      <c r="C33" s="302">
        <v>2500.0</v>
      </c>
      <c r="D33" s="302"/>
      <c r="E33" s="303" t="s">
        <v>2327</v>
      </c>
      <c r="F33" s="303" t="s">
        <v>2328</v>
      </c>
      <c r="G33" s="303" t="s">
        <v>2329</v>
      </c>
      <c r="H33" s="264"/>
      <c r="I33" s="274"/>
      <c r="J33" s="274"/>
      <c r="K33" s="316">
        <f t="shared" si="11"/>
        <v>2500</v>
      </c>
      <c r="L33" s="317"/>
      <c r="M33" s="318"/>
      <c r="N33" s="319"/>
      <c r="O33" s="320">
        <f>Price_Catalogue_Reference!O33*(1+Price_Catalogue_Reference!$BW$6)</f>
        <v>76105.00249</v>
      </c>
      <c r="P33" s="321">
        <f>Price_Catalogue_Reference!BR33</f>
        <v>193860.3569</v>
      </c>
      <c r="Q33" s="321">
        <f>Price_Catalogue_Reference!Q33</f>
        <v>496839.6539</v>
      </c>
      <c r="R33" s="322">
        <f t="shared" si="4"/>
        <v>766805.0133</v>
      </c>
      <c r="S33" s="320">
        <f>Price_Catalogue_Reference!S33*(1+Price_Catalogue_Reference!$BW$6)</f>
        <v>71139.63977</v>
      </c>
      <c r="T33" s="321">
        <f>Price_Catalogue_Reference!BS33</f>
        <v>196066.2074</v>
      </c>
      <c r="U33" s="321">
        <f>Price_Catalogue_Reference!U33</f>
        <v>489300.8023</v>
      </c>
      <c r="V33" s="322">
        <f t="shared" si="5"/>
        <v>756506.6495</v>
      </c>
      <c r="W33" s="320">
        <f>Price_Catalogue_Reference!W33*(1+Price_Catalogue_Reference!$BW$6)</f>
        <v>65483.97438</v>
      </c>
      <c r="X33" s="321">
        <f>Price_Catalogue_Reference!BT33</f>
        <v>197721.3697</v>
      </c>
      <c r="Y33" s="321">
        <f>Price_Catalogue_Reference!Y33</f>
        <v>483998.1018</v>
      </c>
      <c r="Z33" s="323">
        <f t="shared" si="6"/>
        <v>747203.4459</v>
      </c>
      <c r="AA33" s="317"/>
      <c r="AB33" s="318"/>
      <c r="AC33" s="318"/>
      <c r="AD33" s="319"/>
      <c r="AE33" s="320">
        <f>Price_Catalogue_Reference!AE33*(1+Price_Catalogue_Reference!$BW$6)</f>
        <v>77211.34686</v>
      </c>
      <c r="AF33" s="321">
        <f>Price_Catalogue_Reference!BV33</f>
        <v>211739.0371</v>
      </c>
      <c r="AG33" s="321">
        <f>Price_Catalogue_Reference!AG33</f>
        <v>543513.0274</v>
      </c>
      <c r="AH33" s="324">
        <f t="shared" si="7"/>
        <v>832463.4113</v>
      </c>
      <c r="AI33" s="321">
        <f>Price_Catalogue_Reference!AI33*(1+Price_Catalogue_Reference!$BW$6)</f>
        <v>77211.34686</v>
      </c>
      <c r="AJ33" s="321">
        <f>Price_Catalogue_Reference!BW33</f>
        <v>211739.0371</v>
      </c>
      <c r="AK33" s="321">
        <f>Price_Catalogue_Reference!AK33</f>
        <v>543513.0274</v>
      </c>
      <c r="AL33" s="324">
        <f t="shared" si="8"/>
        <v>832463.4113</v>
      </c>
      <c r="AM33" s="321">
        <f>Price_Catalogue_Reference!AM33*(1+Price_Catalogue_Reference!$BW$6)</f>
        <v>72354.35582</v>
      </c>
      <c r="AN33" s="321">
        <f>Price_Catalogue_Reference!BX33</f>
        <v>215860.8092</v>
      </c>
      <c r="AO33" s="321">
        <f>Price_Catalogue_Reference!AO33</f>
        <v>516613.9637</v>
      </c>
      <c r="AP33" s="324">
        <f t="shared" si="9"/>
        <v>804829.1287</v>
      </c>
      <c r="AQ33" s="321">
        <f>Price_Catalogue_Reference!AQ33*(1+Price_Catalogue_Reference!$BW$6)</f>
        <v>66125.26872</v>
      </c>
      <c r="AR33" s="321">
        <f>Price_Catalogue_Reference!BY33</f>
        <v>215247.8927</v>
      </c>
      <c r="AS33" s="321">
        <f>Price_Catalogue_Reference!AS33</f>
        <v>529868.9703</v>
      </c>
      <c r="AT33" s="325">
        <f t="shared" si="10"/>
        <v>811242.1317</v>
      </c>
      <c r="AU33" s="264"/>
      <c r="AV33" s="264"/>
      <c r="AW33" s="264"/>
      <c r="AX33" s="264"/>
      <c r="AY33" s="264"/>
      <c r="AZ33" s="264"/>
      <c r="BA33" s="264"/>
      <c r="BB33" s="264"/>
      <c r="BC33" s="264"/>
      <c r="BD33" s="264"/>
      <c r="BE33" s="264"/>
      <c r="BF33" s="264"/>
      <c r="BG33" s="264"/>
      <c r="BH33" s="264"/>
      <c r="BI33" s="264"/>
      <c r="BJ33" s="264"/>
      <c r="BK33" s="264"/>
      <c r="BL33" s="264"/>
      <c r="BM33" s="264"/>
      <c r="BN33" s="264"/>
    </row>
    <row r="34" ht="15.0" customHeight="1">
      <c r="A34" s="301" t="s">
        <v>21</v>
      </c>
      <c r="B34" s="302" t="s">
        <v>2326</v>
      </c>
      <c r="C34" s="302">
        <v>3000.0</v>
      </c>
      <c r="D34" s="302"/>
      <c r="E34" s="303" t="s">
        <v>2327</v>
      </c>
      <c r="F34" s="303" t="s">
        <v>2328</v>
      </c>
      <c r="G34" s="303" t="s">
        <v>2329</v>
      </c>
      <c r="H34" s="264"/>
      <c r="I34" s="274"/>
      <c r="J34" s="274"/>
      <c r="K34" s="316">
        <f t="shared" si="11"/>
        <v>3000</v>
      </c>
      <c r="L34" s="317"/>
      <c r="M34" s="318"/>
      <c r="N34" s="319"/>
      <c r="O34" s="320">
        <f>Price_Catalogue_Reference!O34*(1+Price_Catalogue_Reference!$BW$6)</f>
        <v>77211.34686</v>
      </c>
      <c r="P34" s="321">
        <f>Price_Catalogue_Reference!BR34</f>
        <v>211739.0371</v>
      </c>
      <c r="Q34" s="321">
        <f>Price_Catalogue_Reference!Q34</f>
        <v>543489.6941</v>
      </c>
      <c r="R34" s="322">
        <f t="shared" si="4"/>
        <v>832440.078</v>
      </c>
      <c r="S34" s="320">
        <f>Price_Catalogue_Reference!S34*(1+Price_Catalogue_Reference!$BW$6)</f>
        <v>72354.35582</v>
      </c>
      <c r="T34" s="321">
        <f>Price_Catalogue_Reference!BS34</f>
        <v>215860.8092</v>
      </c>
      <c r="U34" s="321">
        <f>Price_Catalogue_Reference!U34</f>
        <v>516590.6303</v>
      </c>
      <c r="V34" s="322">
        <f t="shared" si="5"/>
        <v>804805.7954</v>
      </c>
      <c r="W34" s="320">
        <f>Price_Catalogue_Reference!W34*(1+Price_Catalogue_Reference!$BW$6)</f>
        <v>66125.26872</v>
      </c>
      <c r="X34" s="321">
        <f>Price_Catalogue_Reference!BT34</f>
        <v>215247.8927</v>
      </c>
      <c r="Y34" s="321">
        <f>Price_Catalogue_Reference!Y34</f>
        <v>529845.6369</v>
      </c>
      <c r="Z34" s="323">
        <f t="shared" si="6"/>
        <v>811218.7983</v>
      </c>
      <c r="AA34" s="317"/>
      <c r="AB34" s="318"/>
      <c r="AC34" s="318"/>
      <c r="AD34" s="319"/>
      <c r="AE34" s="320">
        <f>Price_Catalogue_Reference!AE34*(1+Price_Catalogue_Reference!$BW$6)</f>
        <v>78276.42879</v>
      </c>
      <c r="AF34" s="321">
        <f>Price_Catalogue_Reference!BV34</f>
        <v>243606.3203</v>
      </c>
      <c r="AG34" s="321">
        <f>Price_Catalogue_Reference!AG34</f>
        <v>654586.3224</v>
      </c>
      <c r="AH34" s="324">
        <f t="shared" si="7"/>
        <v>976469.0715</v>
      </c>
      <c r="AI34" s="321">
        <f>Price_Catalogue_Reference!AI34*(1+Price_Catalogue_Reference!$BW$6)</f>
        <v>78276.42879</v>
      </c>
      <c r="AJ34" s="321">
        <f>Price_Catalogue_Reference!BW34</f>
        <v>243606.3203</v>
      </c>
      <c r="AK34" s="321">
        <f>Price_Catalogue_Reference!AK34</f>
        <v>654586.3224</v>
      </c>
      <c r="AL34" s="324">
        <f t="shared" si="8"/>
        <v>976469.0715</v>
      </c>
      <c r="AM34" s="321">
        <f>Price_Catalogue_Reference!AM34*(1+Price_Catalogue_Reference!$BW$6)</f>
        <v>73285.81407</v>
      </c>
      <c r="AN34" s="321">
        <f>Price_Catalogue_Reference!BX34</f>
        <v>242871.2134</v>
      </c>
      <c r="AO34" s="321">
        <f>Price_Catalogue_Reference!AO34</f>
        <v>585619.0802</v>
      </c>
      <c r="AP34" s="324">
        <f t="shared" si="9"/>
        <v>901776.1077</v>
      </c>
      <c r="AQ34" s="321">
        <f>Price_Catalogue_Reference!AQ34*(1+Price_Catalogue_Reference!$BW$6)</f>
        <v>66941.17658</v>
      </c>
      <c r="AR34" s="321">
        <f>Price_Catalogue_Reference!BY34</f>
        <v>242184.0924</v>
      </c>
      <c r="AS34" s="321">
        <f>Price_Catalogue_Reference!AS34</f>
        <v>590579.3873</v>
      </c>
      <c r="AT34" s="325">
        <f t="shared" si="10"/>
        <v>899704.6562</v>
      </c>
      <c r="AU34" s="264"/>
      <c r="AV34" s="264"/>
      <c r="AW34" s="264"/>
      <c r="AX34" s="264"/>
      <c r="AY34" s="264"/>
      <c r="AZ34" s="264"/>
      <c r="BA34" s="264"/>
      <c r="BB34" s="264"/>
      <c r="BC34" s="264"/>
      <c r="BD34" s="264"/>
      <c r="BE34" s="264"/>
      <c r="BF34" s="264"/>
      <c r="BG34" s="264"/>
      <c r="BH34" s="264"/>
      <c r="BI34" s="264"/>
      <c r="BJ34" s="264"/>
      <c r="BK34" s="264"/>
      <c r="BL34" s="264"/>
      <c r="BM34" s="264"/>
      <c r="BN34" s="264"/>
    </row>
    <row r="35" ht="15.0" customHeight="1">
      <c r="A35" s="301" t="s">
        <v>21</v>
      </c>
      <c r="B35" s="302" t="s">
        <v>2326</v>
      </c>
      <c r="C35" s="302">
        <v>3500.0</v>
      </c>
      <c r="D35" s="302"/>
      <c r="E35" s="303" t="s">
        <v>2327</v>
      </c>
      <c r="F35" s="303" t="s">
        <v>2328</v>
      </c>
      <c r="G35" s="303" t="s">
        <v>2329</v>
      </c>
      <c r="H35" s="264"/>
      <c r="I35" s="274"/>
      <c r="J35" s="274"/>
      <c r="K35" s="316">
        <f t="shared" si="11"/>
        <v>3500</v>
      </c>
      <c r="L35" s="317"/>
      <c r="M35" s="318"/>
      <c r="N35" s="319"/>
      <c r="O35" s="320">
        <f>Price_Catalogue_Reference!O35*(1+Price_Catalogue_Reference!$BW$6)</f>
        <v>78276.42879</v>
      </c>
      <c r="P35" s="321">
        <f>Price_Catalogue_Reference!BR35</f>
        <v>243606.3203</v>
      </c>
      <c r="Q35" s="321">
        <f>Price_Catalogue_Reference!Q35</f>
        <v>654539.6557</v>
      </c>
      <c r="R35" s="322">
        <f t="shared" si="4"/>
        <v>976422.4048</v>
      </c>
      <c r="S35" s="320">
        <f>Price_Catalogue_Reference!S35*(1+Price_Catalogue_Reference!$BW$6)</f>
        <v>73285.81407</v>
      </c>
      <c r="T35" s="321">
        <f>Price_Catalogue_Reference!BS35</f>
        <v>242871.2134</v>
      </c>
      <c r="U35" s="321">
        <f>Price_Catalogue_Reference!U35</f>
        <v>585572.4135</v>
      </c>
      <c r="V35" s="322">
        <f t="shared" si="5"/>
        <v>901729.441</v>
      </c>
      <c r="W35" s="320">
        <f>Price_Catalogue_Reference!W35*(1+Price_Catalogue_Reference!$BW$6)</f>
        <v>66941.17658</v>
      </c>
      <c r="X35" s="321">
        <f>Price_Catalogue_Reference!BT35</f>
        <v>242184.0924</v>
      </c>
      <c r="Y35" s="321">
        <f>Price_Catalogue_Reference!Y35</f>
        <v>590532.7206</v>
      </c>
      <c r="Z35" s="323">
        <f t="shared" si="6"/>
        <v>899657.9896</v>
      </c>
      <c r="AA35" s="317"/>
      <c r="AB35" s="318"/>
      <c r="AC35" s="318"/>
      <c r="AD35" s="319"/>
      <c r="AE35" s="320">
        <f>Price_Catalogue_Reference!AE35*(1+Price_Catalogue_Reference!$BW$6)</f>
        <v>78107.34274</v>
      </c>
      <c r="AF35" s="321">
        <f>Price_Catalogue_Reference!BV35</f>
        <v>271739.1189</v>
      </c>
      <c r="AG35" s="321">
        <f>Price_Catalogue_Reference!AG35</f>
        <v>784446.7179</v>
      </c>
      <c r="AH35" s="324">
        <f t="shared" si="7"/>
        <v>1134293.18</v>
      </c>
      <c r="AI35" s="321">
        <f>Price_Catalogue_Reference!AI35*(1+Price_Catalogue_Reference!$BW$6)</f>
        <v>78107.34274</v>
      </c>
      <c r="AJ35" s="321">
        <f>Price_Catalogue_Reference!BW35</f>
        <v>271739.1189</v>
      </c>
      <c r="AK35" s="321">
        <f>Price_Catalogue_Reference!AK35</f>
        <v>784446.7179</v>
      </c>
      <c r="AL35" s="324">
        <f t="shared" si="8"/>
        <v>1134293.18</v>
      </c>
      <c r="AM35" s="321">
        <f>Price_Catalogue_Reference!AM35*(1+Price_Catalogue_Reference!$BW$6)</f>
        <v>73409.36299</v>
      </c>
      <c r="AN35" s="321">
        <f>Price_Catalogue_Reference!BX35</f>
        <v>268275.7605</v>
      </c>
      <c r="AO35" s="321">
        <f>Price_Catalogue_Reference!AO35</f>
        <v>765753.5201</v>
      </c>
      <c r="AP35" s="324">
        <f t="shared" si="9"/>
        <v>1107438.644</v>
      </c>
      <c r="AQ35" s="321">
        <f>Price_Catalogue_Reference!AQ35*(1+Price_Catalogue_Reference!$BW$6)</f>
        <v>66904.93901</v>
      </c>
      <c r="AR35" s="321">
        <f>Price_Catalogue_Reference!BY35</f>
        <v>267482.8168</v>
      </c>
      <c r="AS35" s="321">
        <f>Price_Catalogue_Reference!AS35</f>
        <v>760623.9058</v>
      </c>
      <c r="AT35" s="325">
        <f t="shared" si="10"/>
        <v>1095011.662</v>
      </c>
      <c r="AU35" s="264"/>
      <c r="AV35" s="264"/>
      <c r="AW35" s="264"/>
      <c r="AX35" s="264"/>
      <c r="AY35" s="264"/>
      <c r="AZ35" s="264"/>
      <c r="BA35" s="264"/>
      <c r="BB35" s="264"/>
      <c r="BC35" s="264"/>
      <c r="BD35" s="264"/>
      <c r="BE35" s="264"/>
      <c r="BF35" s="264"/>
      <c r="BG35" s="264"/>
      <c r="BH35" s="264"/>
      <c r="BI35" s="264"/>
      <c r="BJ35" s="264"/>
      <c r="BK35" s="264"/>
      <c r="BL35" s="264"/>
      <c r="BM35" s="264"/>
      <c r="BN35" s="264"/>
    </row>
    <row r="36" ht="15.0" customHeight="1">
      <c r="A36" s="301" t="s">
        <v>21</v>
      </c>
      <c r="B36" s="302" t="s">
        <v>2326</v>
      </c>
      <c r="C36" s="302">
        <v>4000.0</v>
      </c>
      <c r="D36" s="302"/>
      <c r="E36" s="303" t="s">
        <v>2327</v>
      </c>
      <c r="F36" s="303" t="s">
        <v>2328</v>
      </c>
      <c r="G36" s="303" t="s">
        <v>2329</v>
      </c>
      <c r="H36" s="264"/>
      <c r="I36" s="274"/>
      <c r="J36" s="274"/>
      <c r="K36" s="316">
        <f t="shared" si="11"/>
        <v>4000</v>
      </c>
      <c r="L36" s="317"/>
      <c r="M36" s="318"/>
      <c r="N36" s="319"/>
      <c r="O36" s="320">
        <f>Price_Catalogue_Reference!O36*(1+Price_Catalogue_Reference!$BW$6)</f>
        <v>78436.54775</v>
      </c>
      <c r="P36" s="321">
        <f>Price_Catalogue_Reference!BR36</f>
        <v>272056.2083</v>
      </c>
      <c r="Q36" s="321">
        <f>Price_Catalogue_Reference!Q36</f>
        <v>753872.7738</v>
      </c>
      <c r="R36" s="322">
        <f t="shared" si="4"/>
        <v>1104365.53</v>
      </c>
      <c r="S36" s="320">
        <f>Price_Catalogue_Reference!S36*(1+Price_Catalogue_Reference!$BW$6)</f>
        <v>73359.84828</v>
      </c>
      <c r="T36" s="321">
        <f>Price_Catalogue_Reference!BS36</f>
        <v>264358.0422</v>
      </c>
      <c r="U36" s="321">
        <f>Price_Catalogue_Reference!U36</f>
        <v>713977.1108</v>
      </c>
      <c r="V36" s="322">
        <f t="shared" si="5"/>
        <v>1051695.001</v>
      </c>
      <c r="W36" s="320">
        <f>Price_Catalogue_Reference!W36*(1+Price_Catalogue_Reference!$BW$6)</f>
        <v>66731.51042</v>
      </c>
      <c r="X36" s="321">
        <f>Price_Catalogue_Reference!BT36</f>
        <v>263600.8715</v>
      </c>
      <c r="Y36" s="321">
        <f>Price_Catalogue_Reference!Y36</f>
        <v>696616.4656</v>
      </c>
      <c r="Z36" s="323">
        <f t="shared" si="6"/>
        <v>1026948.848</v>
      </c>
      <c r="AA36" s="317"/>
      <c r="AB36" s="318"/>
      <c r="AC36" s="318"/>
      <c r="AD36" s="319"/>
      <c r="AE36" s="320">
        <f>Price_Catalogue_Reference!AE36*(1+Price_Catalogue_Reference!$BW$6)</f>
        <v>80645.74028</v>
      </c>
      <c r="AF36" s="321">
        <f>Price_Catalogue_Reference!BV36</f>
        <v>306986.6891</v>
      </c>
      <c r="AG36" s="321">
        <f>Price_Catalogue_Reference!AG36</f>
        <v>908013.6805</v>
      </c>
      <c r="AH36" s="324">
        <f t="shared" si="7"/>
        <v>1295646.11</v>
      </c>
      <c r="AI36" s="321">
        <f>Price_Catalogue_Reference!AI36*(1+Price_Catalogue_Reference!$BW$6)</f>
        <v>80645.74028</v>
      </c>
      <c r="AJ36" s="321">
        <f>Price_Catalogue_Reference!BW36</f>
        <v>306986.6891</v>
      </c>
      <c r="AK36" s="321">
        <f>Price_Catalogue_Reference!AK36</f>
        <v>908013.6805</v>
      </c>
      <c r="AL36" s="324">
        <f t="shared" si="8"/>
        <v>1295646.11</v>
      </c>
      <c r="AM36" s="321">
        <f>Price_Catalogue_Reference!AM36*(1+Price_Catalogue_Reference!$BW$6)</f>
        <v>75267.36701</v>
      </c>
      <c r="AN36" s="321">
        <f>Price_Catalogue_Reference!BX36</f>
        <v>307775.5028</v>
      </c>
      <c r="AO36" s="321">
        <f>Price_Catalogue_Reference!AO36</f>
        <v>807892.6963</v>
      </c>
      <c r="AP36" s="324">
        <f t="shared" si="9"/>
        <v>1190935.566</v>
      </c>
      <c r="AQ36" s="321">
        <f>Price_Catalogue_Reference!AQ36*(1+Price_Catalogue_Reference!$BW$6)</f>
        <v>69036.91118</v>
      </c>
      <c r="AR36" s="321">
        <f>Price_Catalogue_Reference!BY36</f>
        <v>306889.5636</v>
      </c>
      <c r="AS36" s="321">
        <f>Price_Catalogue_Reference!AS36</f>
        <v>828402.351</v>
      </c>
      <c r="AT36" s="325">
        <f t="shared" si="10"/>
        <v>1204328.826</v>
      </c>
      <c r="AU36" s="264"/>
      <c r="AV36" s="264"/>
      <c r="AW36" s="264"/>
      <c r="AX36" s="264"/>
      <c r="AY36" s="264"/>
      <c r="AZ36" s="264"/>
      <c r="BA36" s="264"/>
      <c r="BB36" s="264"/>
      <c r="BC36" s="264"/>
      <c r="BD36" s="264"/>
      <c r="BE36" s="264"/>
      <c r="BF36" s="264"/>
      <c r="BG36" s="264"/>
      <c r="BH36" s="264"/>
      <c r="BI36" s="264"/>
      <c r="BJ36" s="264"/>
      <c r="BK36" s="264"/>
      <c r="BL36" s="264"/>
      <c r="BM36" s="264"/>
      <c r="BN36" s="264"/>
    </row>
    <row r="37" ht="15.0" customHeight="1">
      <c r="A37" s="301" t="s">
        <v>21</v>
      </c>
      <c r="B37" s="302" t="s">
        <v>2326</v>
      </c>
      <c r="C37" s="302">
        <v>4500.0</v>
      </c>
      <c r="D37" s="302"/>
      <c r="E37" s="303" t="s">
        <v>2327</v>
      </c>
      <c r="F37" s="303" t="s">
        <v>2328</v>
      </c>
      <c r="G37" s="303" t="s">
        <v>2329</v>
      </c>
      <c r="H37" s="264"/>
      <c r="I37" s="274"/>
      <c r="J37" s="274"/>
      <c r="K37" s="316">
        <f t="shared" si="11"/>
        <v>4500</v>
      </c>
      <c r="L37" s="317"/>
      <c r="M37" s="318"/>
      <c r="N37" s="319"/>
      <c r="O37" s="320">
        <f>Price_Catalogue_Reference!O37*(1+Price_Catalogue_Reference!$BW$6)</f>
        <v>77778.13773</v>
      </c>
      <c r="P37" s="321">
        <f>Price_Catalogue_Reference!BR37</f>
        <v>271422.0294</v>
      </c>
      <c r="Q37" s="321">
        <f>Price_Catalogue_Reference!Q37</f>
        <v>814927.3287</v>
      </c>
      <c r="R37" s="322">
        <f t="shared" si="4"/>
        <v>1164127.496</v>
      </c>
      <c r="S37" s="320">
        <f>Price_Catalogue_Reference!S37*(1+Price_Catalogue_Reference!$BW$6)</f>
        <v>73458.8777</v>
      </c>
      <c r="T37" s="321">
        <f>Price_Catalogue_Reference!BS37</f>
        <v>272193.4789</v>
      </c>
      <c r="U37" s="321">
        <f>Price_Catalogue_Reference!U37</f>
        <v>817436.596</v>
      </c>
      <c r="V37" s="322">
        <f t="shared" si="5"/>
        <v>1163088.953</v>
      </c>
      <c r="W37" s="320">
        <f>Price_Catalogue_Reference!W37*(1+Price_Catalogue_Reference!$BW$6)</f>
        <v>67078.3676</v>
      </c>
      <c r="X37" s="321">
        <f>Price_Catalogue_Reference!BT37</f>
        <v>271364.7621</v>
      </c>
      <c r="Y37" s="321">
        <f>Price_Catalogue_Reference!Y37</f>
        <v>824538.0127</v>
      </c>
      <c r="Z37" s="323">
        <f t="shared" si="6"/>
        <v>1162981.142</v>
      </c>
      <c r="AA37" s="317"/>
      <c r="AB37" s="318"/>
      <c r="AC37" s="318"/>
      <c r="AD37" s="319"/>
      <c r="AE37" s="320">
        <f>Price_Catalogue_Reference!AE37*(1+Price_Catalogue_Reference!$BW$6)</f>
        <v>0</v>
      </c>
      <c r="AF37" s="321">
        <f>Price_Catalogue_Reference!BV37</f>
        <v>0</v>
      </c>
      <c r="AG37" s="321" t="str">
        <f>Price_Catalogue_Reference!AG37</f>
        <v/>
      </c>
      <c r="AH37" s="324">
        <f t="shared" si="7"/>
        <v>0</v>
      </c>
      <c r="AI37" s="321">
        <f>Price_Catalogue_Reference!AI37*(1+Price_Catalogue_Reference!$BW$6)</f>
        <v>0</v>
      </c>
      <c r="AJ37" s="321">
        <f>Price_Catalogue_Reference!BW37</f>
        <v>0</v>
      </c>
      <c r="AK37" s="321" t="str">
        <f>Price_Catalogue_Reference!AK37</f>
        <v/>
      </c>
      <c r="AL37" s="324">
        <f t="shared" si="8"/>
        <v>0</v>
      </c>
      <c r="AM37" s="321">
        <f>Price_Catalogue_Reference!AM37*(1+Price_Catalogue_Reference!$BW$6)</f>
        <v>0</v>
      </c>
      <c r="AN37" s="321">
        <f>Price_Catalogue_Reference!BX37</f>
        <v>0</v>
      </c>
      <c r="AO37" s="321" t="str">
        <f>Price_Catalogue_Reference!AO37</f>
        <v/>
      </c>
      <c r="AP37" s="324">
        <f t="shared" si="9"/>
        <v>0</v>
      </c>
      <c r="AQ37" s="321">
        <f>Price_Catalogue_Reference!AQ37*(1+Price_Catalogue_Reference!$BW$6)</f>
        <v>0</v>
      </c>
      <c r="AR37" s="321">
        <f>Price_Catalogue_Reference!BY37</f>
        <v>0</v>
      </c>
      <c r="AS37" s="321" t="str">
        <f>Price_Catalogue_Reference!AS37</f>
        <v/>
      </c>
      <c r="AT37" s="325">
        <f t="shared" si="10"/>
        <v>0</v>
      </c>
      <c r="AU37" s="264"/>
      <c r="AV37" s="264"/>
      <c r="AW37" s="264"/>
      <c r="AX37" s="264"/>
      <c r="AY37" s="264"/>
      <c r="AZ37" s="264"/>
      <c r="BA37" s="264"/>
      <c r="BB37" s="264"/>
      <c r="BC37" s="264"/>
      <c r="BD37" s="264"/>
      <c r="BE37" s="264"/>
      <c r="BF37" s="264"/>
      <c r="BG37" s="264"/>
      <c r="BH37" s="264"/>
      <c r="BI37" s="264"/>
      <c r="BJ37" s="264"/>
      <c r="BK37" s="264"/>
      <c r="BL37" s="264"/>
      <c r="BM37" s="264"/>
      <c r="BN37" s="264"/>
    </row>
    <row r="38" ht="15.0" customHeight="1">
      <c r="A38" s="301" t="s">
        <v>21</v>
      </c>
      <c r="B38" s="302" t="s">
        <v>2326</v>
      </c>
      <c r="C38" s="302">
        <v>5000.0</v>
      </c>
      <c r="D38" s="302"/>
      <c r="E38" s="303" t="s">
        <v>2327</v>
      </c>
      <c r="F38" s="303" t="s">
        <v>2328</v>
      </c>
      <c r="G38" s="303" t="s">
        <v>2329</v>
      </c>
      <c r="H38" s="264"/>
      <c r="I38" s="274"/>
      <c r="J38" s="274"/>
      <c r="K38" s="316">
        <f t="shared" si="11"/>
        <v>5000</v>
      </c>
      <c r="L38" s="317"/>
      <c r="M38" s="318"/>
      <c r="N38" s="319"/>
      <c r="O38" s="320">
        <f>Price_Catalogue_Reference!O38*(1+Price_Catalogue_Reference!$BW$6)</f>
        <v>80645.74028</v>
      </c>
      <c r="P38" s="321">
        <f>Price_Catalogue_Reference!BR38</f>
        <v>306986.6891</v>
      </c>
      <c r="Q38" s="321">
        <f>Price_Catalogue_Reference!Q38</f>
        <v>907967.0138</v>
      </c>
      <c r="R38" s="322">
        <f t="shared" si="4"/>
        <v>1295599.443</v>
      </c>
      <c r="S38" s="320">
        <f>Price_Catalogue_Reference!S38*(1+Price_Catalogue_Reference!$BW$6)</f>
        <v>75267.36701</v>
      </c>
      <c r="T38" s="321">
        <f>Price_Catalogue_Reference!BS38</f>
        <v>307775.5028</v>
      </c>
      <c r="U38" s="321">
        <f>Price_Catalogue_Reference!U38</f>
        <v>807846.0296</v>
      </c>
      <c r="V38" s="322">
        <f t="shared" si="5"/>
        <v>1190888.899</v>
      </c>
      <c r="W38" s="320">
        <f>Price_Catalogue_Reference!W38*(1+Price_Catalogue_Reference!$BW$6)</f>
        <v>69036.91118</v>
      </c>
      <c r="X38" s="321">
        <f>Price_Catalogue_Reference!BT38</f>
        <v>306889.5636</v>
      </c>
      <c r="Y38" s="321">
        <f>Price_Catalogue_Reference!Y38</f>
        <v>828355.6843</v>
      </c>
      <c r="Z38" s="323">
        <f t="shared" si="6"/>
        <v>1204282.159</v>
      </c>
      <c r="AA38" s="317"/>
      <c r="AB38" s="318"/>
      <c r="AC38" s="318"/>
      <c r="AD38" s="319"/>
      <c r="AE38" s="320">
        <f>Price_Catalogue_Reference!AE38*(1+Price_Catalogue_Reference!$BW$6)</f>
        <v>0</v>
      </c>
      <c r="AF38" s="321">
        <f>Price_Catalogue_Reference!BV38</f>
        <v>0</v>
      </c>
      <c r="AG38" s="321" t="str">
        <f>Price_Catalogue_Reference!AG38</f>
        <v/>
      </c>
      <c r="AH38" s="324">
        <f t="shared" si="7"/>
        <v>0</v>
      </c>
      <c r="AI38" s="321">
        <f>Price_Catalogue_Reference!AI38*(1+Price_Catalogue_Reference!$BW$6)</f>
        <v>0</v>
      </c>
      <c r="AJ38" s="321">
        <f>Price_Catalogue_Reference!BW38</f>
        <v>0</v>
      </c>
      <c r="AK38" s="321" t="str">
        <f>Price_Catalogue_Reference!AK38</f>
        <v/>
      </c>
      <c r="AL38" s="324">
        <f t="shared" si="8"/>
        <v>0</v>
      </c>
      <c r="AM38" s="321">
        <f>Price_Catalogue_Reference!AM38*(1+Price_Catalogue_Reference!$BW$6)</f>
        <v>0</v>
      </c>
      <c r="AN38" s="321">
        <f>Price_Catalogue_Reference!BX38</f>
        <v>0</v>
      </c>
      <c r="AO38" s="321" t="str">
        <f>Price_Catalogue_Reference!AO38</f>
        <v/>
      </c>
      <c r="AP38" s="324">
        <f t="shared" si="9"/>
        <v>0</v>
      </c>
      <c r="AQ38" s="321">
        <f>Price_Catalogue_Reference!AQ38*(1+Price_Catalogue_Reference!$BW$6)</f>
        <v>0</v>
      </c>
      <c r="AR38" s="321">
        <f>Price_Catalogue_Reference!BY38</f>
        <v>0</v>
      </c>
      <c r="AS38" s="321" t="str">
        <f>Price_Catalogue_Reference!AS38</f>
        <v/>
      </c>
      <c r="AT38" s="325">
        <f t="shared" si="10"/>
        <v>0</v>
      </c>
      <c r="AU38" s="264"/>
      <c r="AV38" s="264"/>
      <c r="AW38" s="264"/>
      <c r="AX38" s="264"/>
      <c r="AY38" s="264"/>
      <c r="AZ38" s="264"/>
      <c r="BA38" s="264"/>
      <c r="BB38" s="264"/>
      <c r="BC38" s="264"/>
      <c r="BD38" s="264"/>
      <c r="BE38" s="264"/>
      <c r="BF38" s="264"/>
      <c r="BG38" s="264"/>
      <c r="BH38" s="264"/>
      <c r="BI38" s="264"/>
      <c r="BJ38" s="264"/>
      <c r="BK38" s="264"/>
      <c r="BL38" s="264"/>
      <c r="BM38" s="264"/>
      <c r="BN38" s="264"/>
    </row>
    <row r="39" ht="15.75" customHeight="1">
      <c r="A39" s="301" t="s">
        <v>21</v>
      </c>
      <c r="B39" s="302" t="s">
        <v>2326</v>
      </c>
      <c r="C39" s="302">
        <v>5500.0</v>
      </c>
      <c r="D39" s="302"/>
      <c r="E39" s="303" t="s">
        <v>2327</v>
      </c>
      <c r="F39" s="303" t="s">
        <v>2328</v>
      </c>
      <c r="G39" s="303" t="s">
        <v>2329</v>
      </c>
      <c r="H39" s="264"/>
      <c r="I39" s="274"/>
      <c r="J39" s="296"/>
      <c r="K39" s="326">
        <f t="shared" si="11"/>
        <v>5500</v>
      </c>
      <c r="L39" s="327"/>
      <c r="M39" s="328"/>
      <c r="N39" s="329"/>
      <c r="O39" s="330">
        <f>Price_Catalogue_Reference!O39*(1+Price_Catalogue_Reference!$BW$6)</f>
        <v>81768.32892</v>
      </c>
      <c r="P39" s="331">
        <f>Price_Catalogue_Reference!BR39</f>
        <v>326456.0711</v>
      </c>
      <c r="Q39" s="331">
        <f>Price_Catalogue_Reference!Q39</f>
        <v>1001897.318</v>
      </c>
      <c r="R39" s="332">
        <f t="shared" si="4"/>
        <v>1410121.718</v>
      </c>
      <c r="S39" s="330">
        <f>Price_Catalogue_Reference!S39*(1+Price_Catalogue_Reference!$BW$6)</f>
        <v>75139.79893</v>
      </c>
      <c r="T39" s="331">
        <f>Price_Catalogue_Reference!BS39</f>
        <v>324153.5891</v>
      </c>
      <c r="U39" s="331">
        <f>Price_Catalogue_Reference!U39</f>
        <v>939185.6678</v>
      </c>
      <c r="V39" s="332">
        <f t="shared" si="5"/>
        <v>1338479.056</v>
      </c>
      <c r="W39" s="330">
        <f>Price_Catalogue_Reference!W39*(1+Price_Catalogue_Reference!$BW$6)</f>
        <v>69877.87716</v>
      </c>
      <c r="X39" s="331">
        <f>Price_Catalogue_Reference!BT39</f>
        <v>325232.5273</v>
      </c>
      <c r="Y39" s="331">
        <f>Price_Catalogue_Reference!Y39</f>
        <v>848188.5448</v>
      </c>
      <c r="Z39" s="333">
        <f t="shared" si="6"/>
        <v>1243298.949</v>
      </c>
      <c r="AA39" s="327"/>
      <c r="AB39" s="328"/>
      <c r="AC39" s="328"/>
      <c r="AD39" s="329"/>
      <c r="AE39" s="330">
        <f>Price_Catalogue_Reference!AE39*(1+Price_Catalogue_Reference!$BW$6)</f>
        <v>0</v>
      </c>
      <c r="AF39" s="331">
        <f>Price_Catalogue_Reference!BV39</f>
        <v>0</v>
      </c>
      <c r="AG39" s="331" t="str">
        <f>Price_Catalogue_Reference!AG39</f>
        <v/>
      </c>
      <c r="AH39" s="334">
        <f t="shared" si="7"/>
        <v>0</v>
      </c>
      <c r="AI39" s="331">
        <f>Price_Catalogue_Reference!AI39*(1+Price_Catalogue_Reference!$BW$6)</f>
        <v>0</v>
      </c>
      <c r="AJ39" s="331">
        <f>Price_Catalogue_Reference!BW39</f>
        <v>0</v>
      </c>
      <c r="AK39" s="331" t="str">
        <f>Price_Catalogue_Reference!AK39</f>
        <v/>
      </c>
      <c r="AL39" s="334">
        <f t="shared" si="8"/>
        <v>0</v>
      </c>
      <c r="AM39" s="331">
        <f>Price_Catalogue_Reference!AM39*(1+Price_Catalogue_Reference!$BW$6)</f>
        <v>0</v>
      </c>
      <c r="AN39" s="331">
        <f>Price_Catalogue_Reference!BX39</f>
        <v>0</v>
      </c>
      <c r="AO39" s="331" t="str">
        <f>Price_Catalogue_Reference!AO39</f>
        <v/>
      </c>
      <c r="AP39" s="334">
        <f t="shared" si="9"/>
        <v>0</v>
      </c>
      <c r="AQ39" s="331">
        <f>Price_Catalogue_Reference!AQ39*(1+Price_Catalogue_Reference!$BW$6)</f>
        <v>0</v>
      </c>
      <c r="AR39" s="331">
        <f>Price_Catalogue_Reference!BY39</f>
        <v>0</v>
      </c>
      <c r="AS39" s="331" t="str">
        <f>Price_Catalogue_Reference!AS39</f>
        <v/>
      </c>
      <c r="AT39" s="335">
        <f t="shared" si="10"/>
        <v>0</v>
      </c>
      <c r="AU39" s="264"/>
      <c r="AV39" s="264"/>
      <c r="AW39" s="264"/>
      <c r="AX39" s="264"/>
      <c r="AY39" s="264"/>
      <c r="AZ39" s="264"/>
      <c r="BA39" s="264"/>
      <c r="BB39" s="264"/>
      <c r="BC39" s="264"/>
      <c r="BD39" s="264"/>
      <c r="BE39" s="264"/>
      <c r="BF39" s="264"/>
      <c r="BG39" s="264"/>
      <c r="BH39" s="264"/>
      <c r="BI39" s="264"/>
      <c r="BJ39" s="264"/>
      <c r="BK39" s="264"/>
      <c r="BL39" s="264"/>
      <c r="BM39" s="264"/>
      <c r="BN39" s="264"/>
    </row>
    <row r="40" ht="14.25" customHeight="1">
      <c r="A40" s="301" t="s">
        <v>23</v>
      </c>
      <c r="B40" s="302" t="s">
        <v>2332</v>
      </c>
      <c r="C40" s="302">
        <v>500.0</v>
      </c>
      <c r="D40" s="302"/>
      <c r="E40" s="303" t="s">
        <v>2333</v>
      </c>
      <c r="F40" s="303" t="s">
        <v>2334</v>
      </c>
      <c r="G40" s="303" t="s">
        <v>2335</v>
      </c>
      <c r="H40" s="264"/>
      <c r="I40" s="274"/>
      <c r="J40" s="305" t="s">
        <v>2336</v>
      </c>
      <c r="K40" s="306">
        <f t="shared" si="11"/>
        <v>500</v>
      </c>
      <c r="L40" s="307"/>
      <c r="M40" s="308"/>
      <c r="N40" s="309"/>
      <c r="O40" s="310">
        <f>Price_Catalogue_Reference!O40*(1+Price_Catalogue_Reference!$BW$6)</f>
        <v>58531.0246</v>
      </c>
      <c r="P40" s="311">
        <f>Price_Catalogue_Reference!BR40</f>
        <v>10100.45395</v>
      </c>
      <c r="Q40" s="311">
        <f>Price_Catalogue_Reference!Q40</f>
        <v>267814.6114</v>
      </c>
      <c r="R40" s="312">
        <f t="shared" si="4"/>
        <v>336446.09</v>
      </c>
      <c r="S40" s="310">
        <f>Price_Catalogue_Reference!S40*(1+Price_Catalogue_Reference!$BW$6)</f>
        <v>52356.14623</v>
      </c>
      <c r="T40" s="311">
        <f>Price_Catalogue_Reference!BS40</f>
        <v>10185.51964</v>
      </c>
      <c r="U40" s="311">
        <f>Price_Catalogue_Reference!U40</f>
        <v>261766.0905</v>
      </c>
      <c r="V40" s="312">
        <f t="shared" si="5"/>
        <v>324307.7564</v>
      </c>
      <c r="W40" s="310">
        <f>Price_Catalogue_Reference!W40*(1+Price_Catalogue_Reference!$BW$6)</f>
        <v>46185.17462</v>
      </c>
      <c r="X40" s="311">
        <f>Price_Catalogue_Reference!BT40</f>
        <v>10116.97155</v>
      </c>
      <c r="Y40" s="311">
        <f>Price_Catalogue_Reference!Y40</f>
        <v>261931.3396</v>
      </c>
      <c r="Z40" s="313">
        <f t="shared" si="6"/>
        <v>318233.4857</v>
      </c>
      <c r="AA40" s="307"/>
      <c r="AB40" s="308"/>
      <c r="AC40" s="308"/>
      <c r="AD40" s="309"/>
      <c r="AE40" s="310">
        <f>Price_Catalogue_Reference!AE40*(1+Price_Catalogue_Reference!$BW$6)</f>
        <v>58531.0246</v>
      </c>
      <c r="AF40" s="311">
        <f>Price_Catalogue_Reference!BV40</f>
        <v>10100.45395</v>
      </c>
      <c r="AG40" s="311">
        <f>Price_Catalogue_Reference!AG40</f>
        <v>267837.9448</v>
      </c>
      <c r="AH40" s="314">
        <f t="shared" si="7"/>
        <v>336469.4233</v>
      </c>
      <c r="AI40" s="311">
        <f>Price_Catalogue_Reference!AI40*(1+Price_Catalogue_Reference!$BW$6)</f>
        <v>58531.0246</v>
      </c>
      <c r="AJ40" s="311">
        <f>Price_Catalogue_Reference!BW40</f>
        <v>10100.45395</v>
      </c>
      <c r="AK40" s="311">
        <f>Price_Catalogue_Reference!AK40</f>
        <v>267837.9448</v>
      </c>
      <c r="AL40" s="314">
        <f t="shared" si="8"/>
        <v>336469.4233</v>
      </c>
      <c r="AM40" s="311">
        <f>Price_Catalogue_Reference!AM40*(1+Price_Catalogue_Reference!$BW$6)</f>
        <v>52356.14623</v>
      </c>
      <c r="AN40" s="311">
        <f>Price_Catalogue_Reference!BX40</f>
        <v>10185.51964</v>
      </c>
      <c r="AO40" s="311">
        <f>Price_Catalogue_Reference!AO40</f>
        <v>261789.4238</v>
      </c>
      <c r="AP40" s="314">
        <f t="shared" si="9"/>
        <v>324331.0897</v>
      </c>
      <c r="AQ40" s="311">
        <f>Price_Catalogue_Reference!AQ40*(1+Price_Catalogue_Reference!$BW$6)</f>
        <v>46185.17462</v>
      </c>
      <c r="AR40" s="311">
        <f>Price_Catalogue_Reference!BY40</f>
        <v>10116.97155</v>
      </c>
      <c r="AS40" s="311">
        <f>Price_Catalogue_Reference!AS40</f>
        <v>261954.6729</v>
      </c>
      <c r="AT40" s="315">
        <f t="shared" si="10"/>
        <v>318256.8191</v>
      </c>
      <c r="AU40" s="264"/>
      <c r="AV40" s="264"/>
      <c r="AW40" s="264"/>
      <c r="AX40" s="264"/>
      <c r="AY40" s="264"/>
      <c r="AZ40" s="264"/>
      <c r="BA40" s="264"/>
      <c r="BB40" s="264"/>
      <c r="BC40" s="264"/>
      <c r="BD40" s="264"/>
      <c r="BE40" s="264"/>
      <c r="BF40" s="264"/>
      <c r="BG40" s="264"/>
      <c r="BH40" s="264"/>
      <c r="BI40" s="264"/>
      <c r="BJ40" s="264"/>
      <c r="BK40" s="264"/>
      <c r="BL40" s="264"/>
      <c r="BM40" s="264"/>
      <c r="BN40" s="264"/>
    </row>
    <row r="41" ht="15.0" customHeight="1">
      <c r="A41" s="301" t="s">
        <v>23</v>
      </c>
      <c r="B41" s="302" t="s">
        <v>2332</v>
      </c>
      <c r="C41" s="302">
        <v>1000.0</v>
      </c>
      <c r="D41" s="302"/>
      <c r="E41" s="303" t="s">
        <v>2333</v>
      </c>
      <c r="F41" s="303" t="s">
        <v>2334</v>
      </c>
      <c r="G41" s="303" t="s">
        <v>2335</v>
      </c>
      <c r="H41" s="264"/>
      <c r="I41" s="274"/>
      <c r="J41" s="274"/>
      <c r="K41" s="316">
        <f t="shared" si="11"/>
        <v>1000</v>
      </c>
      <c r="L41" s="317"/>
      <c r="M41" s="318"/>
      <c r="N41" s="319"/>
      <c r="O41" s="320">
        <f>Price_Catalogue_Reference!O41*(1+Price_Catalogue_Reference!$BW$6)</f>
        <v>62022.73328</v>
      </c>
      <c r="P41" s="321">
        <f>Price_Catalogue_Reference!BR41</f>
        <v>29485.55606</v>
      </c>
      <c r="Q41" s="321">
        <f>Price_Catalogue_Reference!Q41</f>
        <v>351479.4479</v>
      </c>
      <c r="R41" s="322">
        <f t="shared" si="4"/>
        <v>442987.7372</v>
      </c>
      <c r="S41" s="320">
        <f>Price_Catalogue_Reference!S41*(1+Price_Catalogue_Reference!$BW$6)</f>
        <v>55853.73058</v>
      </c>
      <c r="T41" s="321">
        <f>Price_Catalogue_Reference!BS41</f>
        <v>29410.79839</v>
      </c>
      <c r="U41" s="321">
        <f>Price_Catalogue_Reference!U41</f>
        <v>327045.4126</v>
      </c>
      <c r="V41" s="322">
        <f t="shared" si="5"/>
        <v>412309.9415</v>
      </c>
      <c r="W41" s="320">
        <f>Price_Catalogue_Reference!W41*(1+Price_Catalogue_Reference!$BW$6)</f>
        <v>49613.85186</v>
      </c>
      <c r="X41" s="321">
        <f>Price_Catalogue_Reference!BT41</f>
        <v>28982.51559</v>
      </c>
      <c r="Y41" s="321">
        <f>Price_Catalogue_Reference!Y41</f>
        <v>327187.4787</v>
      </c>
      <c r="Z41" s="323">
        <f t="shared" si="6"/>
        <v>405783.8461</v>
      </c>
      <c r="AA41" s="317"/>
      <c r="AB41" s="318"/>
      <c r="AC41" s="318"/>
      <c r="AD41" s="319"/>
      <c r="AE41" s="320">
        <f>Price_Catalogue_Reference!AE41*(1+Price_Catalogue_Reference!$BW$6)</f>
        <v>62022.73328</v>
      </c>
      <c r="AF41" s="321">
        <f>Price_Catalogue_Reference!BV41</f>
        <v>29485.55606</v>
      </c>
      <c r="AG41" s="321">
        <f>Price_Catalogue_Reference!AG41</f>
        <v>351502.7812</v>
      </c>
      <c r="AH41" s="324">
        <f t="shared" si="7"/>
        <v>443011.0705</v>
      </c>
      <c r="AI41" s="321">
        <f>Price_Catalogue_Reference!AI41*(1+Price_Catalogue_Reference!$BW$6)</f>
        <v>62022.73328</v>
      </c>
      <c r="AJ41" s="321">
        <f>Price_Catalogue_Reference!BW41</f>
        <v>29485.55606</v>
      </c>
      <c r="AK41" s="321">
        <f>Price_Catalogue_Reference!AK41</f>
        <v>351502.7812</v>
      </c>
      <c r="AL41" s="324">
        <f t="shared" si="8"/>
        <v>443011.0705</v>
      </c>
      <c r="AM41" s="321">
        <f>Price_Catalogue_Reference!AM41*(1+Price_Catalogue_Reference!$BW$6)</f>
        <v>55853.73058</v>
      </c>
      <c r="AN41" s="321">
        <f>Price_Catalogue_Reference!BX41</f>
        <v>29410.79839</v>
      </c>
      <c r="AO41" s="321">
        <f>Price_Catalogue_Reference!AO41</f>
        <v>327068.7459</v>
      </c>
      <c r="AP41" s="324">
        <f t="shared" si="9"/>
        <v>412333.2749</v>
      </c>
      <c r="AQ41" s="321">
        <f>Price_Catalogue_Reference!AQ41*(1+Price_Catalogue_Reference!$BW$6)</f>
        <v>49613.85186</v>
      </c>
      <c r="AR41" s="321">
        <f>Price_Catalogue_Reference!BY41</f>
        <v>28982.51559</v>
      </c>
      <c r="AS41" s="321">
        <f>Price_Catalogue_Reference!AS41</f>
        <v>327210.812</v>
      </c>
      <c r="AT41" s="325">
        <f t="shared" si="10"/>
        <v>405807.1795</v>
      </c>
      <c r="AU41" s="264"/>
      <c r="AV41" s="264"/>
      <c r="AW41" s="264"/>
      <c r="AX41" s="264"/>
      <c r="AY41" s="264"/>
      <c r="AZ41" s="264"/>
      <c r="BA41" s="264"/>
      <c r="BB41" s="264"/>
      <c r="BC41" s="264"/>
      <c r="BD41" s="264"/>
      <c r="BE41" s="264"/>
      <c r="BF41" s="264"/>
      <c r="BG41" s="264"/>
      <c r="BH41" s="264"/>
      <c r="BI41" s="264"/>
      <c r="BJ41" s="264"/>
      <c r="BK41" s="264"/>
      <c r="BL41" s="264"/>
      <c r="BM41" s="264"/>
      <c r="BN41" s="264"/>
    </row>
    <row r="42" ht="15.0" customHeight="1">
      <c r="A42" s="301" t="s">
        <v>23</v>
      </c>
      <c r="B42" s="302" t="s">
        <v>2332</v>
      </c>
      <c r="C42" s="302">
        <v>1500.0</v>
      </c>
      <c r="D42" s="302"/>
      <c r="E42" s="303" t="s">
        <v>2333</v>
      </c>
      <c r="F42" s="303" t="s">
        <v>2334</v>
      </c>
      <c r="G42" s="303" t="s">
        <v>2335</v>
      </c>
      <c r="H42" s="264"/>
      <c r="I42" s="274"/>
      <c r="J42" s="274"/>
      <c r="K42" s="316">
        <f t="shared" si="11"/>
        <v>1500</v>
      </c>
      <c r="L42" s="317"/>
      <c r="M42" s="318"/>
      <c r="N42" s="319"/>
      <c r="O42" s="320">
        <f>Price_Catalogue_Reference!O42*(1+Price_Catalogue_Reference!$BW$6)</f>
        <v>63361.49003</v>
      </c>
      <c r="P42" s="321">
        <f>Price_Catalogue_Reference!BR42</f>
        <v>46424.85168</v>
      </c>
      <c r="Q42" s="321">
        <f>Price_Catalogue_Reference!Q42</f>
        <v>394852.4402</v>
      </c>
      <c r="R42" s="322">
        <f t="shared" si="4"/>
        <v>504638.782</v>
      </c>
      <c r="S42" s="320">
        <f>Price_Catalogue_Reference!S42*(1+Price_Catalogue_Reference!$BW$6)</f>
        <v>57041.94294</v>
      </c>
      <c r="T42" s="321">
        <f>Price_Catalogue_Reference!BS42</f>
        <v>45491.18049</v>
      </c>
      <c r="U42" s="321">
        <f>Price_Catalogue_Reference!U42</f>
        <v>395063.3503</v>
      </c>
      <c r="V42" s="322">
        <f t="shared" si="5"/>
        <v>497596.4737</v>
      </c>
      <c r="W42" s="320">
        <f>Price_Catalogue_Reference!W42*(1+Price_Catalogue_Reference!$BW$6)</f>
        <v>51350.12276</v>
      </c>
      <c r="X42" s="321">
        <f>Price_Catalogue_Reference!BT42</f>
        <v>44898.63019</v>
      </c>
      <c r="Y42" s="321">
        <f>Price_Catalogue_Reference!Y42</f>
        <v>383923.58</v>
      </c>
      <c r="Z42" s="323">
        <f t="shared" si="6"/>
        <v>480172.3329</v>
      </c>
      <c r="AA42" s="317"/>
      <c r="AB42" s="318"/>
      <c r="AC42" s="318"/>
      <c r="AD42" s="319"/>
      <c r="AE42" s="320">
        <f>Price_Catalogue_Reference!AE42*(1+Price_Catalogue_Reference!$BW$6)</f>
        <v>64262.91785</v>
      </c>
      <c r="AF42" s="321">
        <f>Price_Catalogue_Reference!BV42</f>
        <v>55280.79916</v>
      </c>
      <c r="AG42" s="321">
        <f>Price_Catalogue_Reference!AG42</f>
        <v>432988.9588</v>
      </c>
      <c r="AH42" s="324">
        <f t="shared" si="7"/>
        <v>552532.6758</v>
      </c>
      <c r="AI42" s="321">
        <f>Price_Catalogue_Reference!AI42*(1+Price_Catalogue_Reference!$BW$6)</f>
        <v>64262.91785</v>
      </c>
      <c r="AJ42" s="321">
        <f>Price_Catalogue_Reference!BW42</f>
        <v>55280.79916</v>
      </c>
      <c r="AK42" s="321">
        <f>Price_Catalogue_Reference!AK42</f>
        <v>432988.9588</v>
      </c>
      <c r="AL42" s="324">
        <f t="shared" si="8"/>
        <v>552532.6758</v>
      </c>
      <c r="AM42" s="321">
        <f>Price_Catalogue_Reference!AM42*(1+Price_Catalogue_Reference!$BW$6)</f>
        <v>57905.98588</v>
      </c>
      <c r="AN42" s="321">
        <f>Price_Catalogue_Reference!BX42</f>
        <v>54234.44549</v>
      </c>
      <c r="AO42" s="321">
        <f>Price_Catalogue_Reference!AO42</f>
        <v>429916.8613</v>
      </c>
      <c r="AP42" s="324">
        <f t="shared" si="9"/>
        <v>542057.2927</v>
      </c>
      <c r="AQ42" s="321">
        <f>Price_Catalogue_Reference!AQ42*(1+Price_Catalogue_Reference!$BW$6)</f>
        <v>52079.35446</v>
      </c>
      <c r="AR42" s="321">
        <f>Price_Catalogue_Reference!BY42</f>
        <v>54532.29891</v>
      </c>
      <c r="AS42" s="321">
        <f>Price_Catalogue_Reference!AS42</f>
        <v>409851.6228</v>
      </c>
      <c r="AT42" s="325">
        <f t="shared" si="10"/>
        <v>516463.2762</v>
      </c>
      <c r="AU42" s="264"/>
      <c r="AV42" s="264"/>
      <c r="AW42" s="264"/>
      <c r="AX42" s="264"/>
      <c r="AY42" s="264"/>
      <c r="AZ42" s="264"/>
      <c r="BA42" s="264"/>
      <c r="BB42" s="264"/>
      <c r="BC42" s="264"/>
      <c r="BD42" s="264"/>
      <c r="BE42" s="264"/>
      <c r="BF42" s="264"/>
      <c r="BG42" s="264"/>
      <c r="BH42" s="264"/>
      <c r="BI42" s="264"/>
      <c r="BJ42" s="264"/>
      <c r="BK42" s="264"/>
      <c r="BL42" s="264"/>
      <c r="BM42" s="264"/>
      <c r="BN42" s="264"/>
    </row>
    <row r="43" ht="15.0" customHeight="1">
      <c r="A43" s="301" t="s">
        <v>23</v>
      </c>
      <c r="B43" s="302" t="s">
        <v>2332</v>
      </c>
      <c r="C43" s="302">
        <v>2000.0</v>
      </c>
      <c r="D43" s="302"/>
      <c r="E43" s="303" t="s">
        <v>2333</v>
      </c>
      <c r="F43" s="303" t="s">
        <v>2334</v>
      </c>
      <c r="G43" s="303" t="s">
        <v>2335</v>
      </c>
      <c r="H43" s="264"/>
      <c r="I43" s="274"/>
      <c r="J43" s="274"/>
      <c r="K43" s="316">
        <f t="shared" si="11"/>
        <v>2000</v>
      </c>
      <c r="L43" s="317"/>
      <c r="M43" s="318"/>
      <c r="N43" s="319"/>
      <c r="O43" s="320">
        <f>Price_Catalogue_Reference!O43*(1+Price_Catalogue_Reference!$BW$6)</f>
        <v>65164.34567</v>
      </c>
      <c r="P43" s="321">
        <f>Price_Catalogue_Reference!BR43</f>
        <v>64136.74663</v>
      </c>
      <c r="Q43" s="321">
        <f>Price_Catalogue_Reference!Q43</f>
        <v>471078.8107</v>
      </c>
      <c r="R43" s="322">
        <f t="shared" si="4"/>
        <v>600379.903</v>
      </c>
      <c r="S43" s="320">
        <f>Price_Catalogue_Reference!S43*(1+Price_Catalogue_Reference!$BW$6)</f>
        <v>58770.02883</v>
      </c>
      <c r="T43" s="321">
        <f>Price_Catalogue_Reference!BS43</f>
        <v>62977.71048</v>
      </c>
      <c r="U43" s="321">
        <f>Price_Catalogue_Reference!U43</f>
        <v>464723.7056</v>
      </c>
      <c r="V43" s="322">
        <f t="shared" si="5"/>
        <v>586471.445</v>
      </c>
      <c r="W43" s="320">
        <f>Price_Catalogue_Reference!W43*(1+Price_Catalogue_Reference!$BW$6)</f>
        <v>52808.58616</v>
      </c>
      <c r="X43" s="321">
        <f>Price_Catalogue_Reference!BT43</f>
        <v>64165.96763</v>
      </c>
      <c r="Y43" s="321">
        <f>Price_Catalogue_Reference!Y43</f>
        <v>435732.9989</v>
      </c>
      <c r="Z43" s="323">
        <f t="shared" si="6"/>
        <v>552707.5527</v>
      </c>
      <c r="AA43" s="317"/>
      <c r="AB43" s="318"/>
      <c r="AC43" s="318"/>
      <c r="AD43" s="319"/>
      <c r="AE43" s="320">
        <f>Price_Catalogue_Reference!AE43*(1+Price_Catalogue_Reference!$BW$6)</f>
        <v>67436.18321</v>
      </c>
      <c r="AF43" s="321">
        <f>Price_Catalogue_Reference!BV43</f>
        <v>89451.27082</v>
      </c>
      <c r="AG43" s="321">
        <f>Price_Catalogue_Reference!AG43</f>
        <v>519741.3304</v>
      </c>
      <c r="AH43" s="324">
        <f t="shared" si="7"/>
        <v>676628.7844</v>
      </c>
      <c r="AI43" s="321">
        <f>Price_Catalogue_Reference!AI43*(1+Price_Catalogue_Reference!$BW$6)</f>
        <v>67436.18321</v>
      </c>
      <c r="AJ43" s="321">
        <f>Price_Catalogue_Reference!BW43</f>
        <v>89451.27082</v>
      </c>
      <c r="AK43" s="321">
        <f>Price_Catalogue_Reference!AK43</f>
        <v>519741.3304</v>
      </c>
      <c r="AL43" s="324">
        <f t="shared" si="8"/>
        <v>676628.7844</v>
      </c>
      <c r="AM43" s="321">
        <f>Price_Catalogue_Reference!AM43*(1+Price_Catalogue_Reference!$BW$6)</f>
        <v>61592.72483</v>
      </c>
      <c r="AN43" s="321">
        <f>Price_Catalogue_Reference!BX43</f>
        <v>89584.84401</v>
      </c>
      <c r="AO43" s="321">
        <f>Price_Catalogue_Reference!AO43</f>
        <v>508072.9644</v>
      </c>
      <c r="AP43" s="324">
        <f t="shared" si="9"/>
        <v>659250.5333</v>
      </c>
      <c r="AQ43" s="321">
        <f>Price_Catalogue_Reference!AQ43*(1+Price_Catalogue_Reference!$BW$6)</f>
        <v>55415.7249</v>
      </c>
      <c r="AR43" s="321">
        <f>Price_Catalogue_Reference!BY43</f>
        <v>89440.63261</v>
      </c>
      <c r="AS43" s="321">
        <f>Price_Catalogue_Reference!AS43</f>
        <v>488665.7721</v>
      </c>
      <c r="AT43" s="325">
        <f t="shared" si="10"/>
        <v>633522.1296</v>
      </c>
      <c r="AU43" s="264"/>
      <c r="AV43" s="264"/>
      <c r="AW43" s="264"/>
      <c r="AX43" s="264"/>
      <c r="AY43" s="264"/>
      <c r="AZ43" s="264"/>
      <c r="BA43" s="264"/>
      <c r="BB43" s="264"/>
      <c r="BC43" s="264"/>
      <c r="BD43" s="264"/>
      <c r="BE43" s="264"/>
      <c r="BF43" s="264"/>
      <c r="BG43" s="264"/>
      <c r="BH43" s="264"/>
      <c r="BI43" s="264"/>
      <c r="BJ43" s="264"/>
      <c r="BK43" s="264"/>
      <c r="BL43" s="264"/>
      <c r="BM43" s="264"/>
      <c r="BN43" s="264"/>
    </row>
    <row r="44" ht="15.0" customHeight="1">
      <c r="A44" s="301" t="s">
        <v>23</v>
      </c>
      <c r="B44" s="302" t="s">
        <v>2332</v>
      </c>
      <c r="C44" s="302">
        <v>2500.0</v>
      </c>
      <c r="D44" s="302"/>
      <c r="E44" s="303" t="s">
        <v>2333</v>
      </c>
      <c r="F44" s="303" t="s">
        <v>2334</v>
      </c>
      <c r="G44" s="303" t="s">
        <v>2335</v>
      </c>
      <c r="H44" s="264"/>
      <c r="I44" s="274"/>
      <c r="J44" s="274"/>
      <c r="K44" s="316">
        <f t="shared" si="11"/>
        <v>2500</v>
      </c>
      <c r="L44" s="317"/>
      <c r="M44" s="318"/>
      <c r="N44" s="319"/>
      <c r="O44" s="320">
        <f>Price_Catalogue_Reference!O44*(1+Price_Catalogue_Reference!$BW$6)</f>
        <v>67436.18321</v>
      </c>
      <c r="P44" s="321">
        <f>Price_Catalogue_Reference!BR44</f>
        <v>89451.27082</v>
      </c>
      <c r="Q44" s="321">
        <f>Price_Catalogue_Reference!Q44</f>
        <v>519717.997</v>
      </c>
      <c r="R44" s="322">
        <f t="shared" si="4"/>
        <v>676605.4511</v>
      </c>
      <c r="S44" s="320">
        <f>Price_Catalogue_Reference!S44*(1+Price_Catalogue_Reference!$BW$6)</f>
        <v>61592.72483</v>
      </c>
      <c r="T44" s="321">
        <f>Price_Catalogue_Reference!BS44</f>
        <v>89584.84401</v>
      </c>
      <c r="U44" s="321">
        <f>Price_Catalogue_Reference!U44</f>
        <v>508049.6311</v>
      </c>
      <c r="V44" s="322">
        <f t="shared" si="5"/>
        <v>659227.1999</v>
      </c>
      <c r="W44" s="320">
        <f>Price_Catalogue_Reference!W44*(1+Price_Catalogue_Reference!$BW$6)</f>
        <v>55415.7249</v>
      </c>
      <c r="X44" s="321">
        <f>Price_Catalogue_Reference!BT44</f>
        <v>89440.63261</v>
      </c>
      <c r="Y44" s="321">
        <f>Price_Catalogue_Reference!Y44</f>
        <v>488642.4387</v>
      </c>
      <c r="Z44" s="323">
        <f t="shared" si="6"/>
        <v>633498.7962</v>
      </c>
      <c r="AA44" s="317"/>
      <c r="AB44" s="318"/>
      <c r="AC44" s="318"/>
      <c r="AD44" s="319"/>
      <c r="AE44" s="320">
        <f>Price_Catalogue_Reference!AE44*(1+Price_Catalogue_Reference!$BW$6)</f>
        <v>68622.95178</v>
      </c>
      <c r="AF44" s="321">
        <f>Price_Catalogue_Reference!BV44</f>
        <v>101601.2543</v>
      </c>
      <c r="AG44" s="321">
        <f>Price_Catalogue_Reference!AG44</f>
        <v>581372.7727</v>
      </c>
      <c r="AH44" s="324">
        <f t="shared" si="7"/>
        <v>751596.9787</v>
      </c>
      <c r="AI44" s="321">
        <f>Price_Catalogue_Reference!AI44*(1+Price_Catalogue_Reference!$BW$6)</f>
        <v>68622.95178</v>
      </c>
      <c r="AJ44" s="321">
        <f>Price_Catalogue_Reference!BW44</f>
        <v>101601.2543</v>
      </c>
      <c r="AK44" s="321">
        <f>Price_Catalogue_Reference!AK44</f>
        <v>581372.7727</v>
      </c>
      <c r="AL44" s="324">
        <f t="shared" si="8"/>
        <v>751596.9787</v>
      </c>
      <c r="AM44" s="321">
        <f>Price_Catalogue_Reference!AM44*(1+Price_Catalogue_Reference!$BW$6)</f>
        <v>62727.09441</v>
      </c>
      <c r="AN44" s="321">
        <f>Price_Catalogue_Reference!BX44</f>
        <v>102617.429</v>
      </c>
      <c r="AO44" s="321">
        <f>Price_Catalogue_Reference!AO44</f>
        <v>550246.4193</v>
      </c>
      <c r="AP44" s="324">
        <f t="shared" si="9"/>
        <v>715590.9426</v>
      </c>
      <c r="AQ44" s="321">
        <f>Price_Catalogue_Reference!AQ44*(1+Price_Catalogue_Reference!$BW$6)</f>
        <v>56432.21301</v>
      </c>
      <c r="AR44" s="321">
        <f>Price_Catalogue_Reference!BY44</f>
        <v>101510.5492</v>
      </c>
      <c r="AS44" s="321">
        <f>Price_Catalogue_Reference!AS44</f>
        <v>547206.4291</v>
      </c>
      <c r="AT44" s="325">
        <f t="shared" si="10"/>
        <v>705149.1913</v>
      </c>
      <c r="AU44" s="264"/>
      <c r="AV44" s="264"/>
      <c r="AW44" s="264"/>
      <c r="AX44" s="264"/>
      <c r="AY44" s="264"/>
      <c r="AZ44" s="264"/>
      <c r="BA44" s="264"/>
      <c r="BB44" s="264"/>
      <c r="BC44" s="264"/>
      <c r="BD44" s="264"/>
      <c r="BE44" s="264"/>
      <c r="BF44" s="264"/>
      <c r="BG44" s="264"/>
      <c r="BH44" s="264"/>
      <c r="BI44" s="264"/>
      <c r="BJ44" s="264"/>
      <c r="BK44" s="264"/>
      <c r="BL44" s="264"/>
      <c r="BM44" s="264"/>
      <c r="BN44" s="264"/>
    </row>
    <row r="45" ht="15.0" customHeight="1">
      <c r="A45" s="301" t="s">
        <v>23</v>
      </c>
      <c r="B45" s="302" t="s">
        <v>2332</v>
      </c>
      <c r="C45" s="302">
        <v>3000.0</v>
      </c>
      <c r="D45" s="302"/>
      <c r="E45" s="303" t="s">
        <v>2333</v>
      </c>
      <c r="F45" s="303" t="s">
        <v>2334</v>
      </c>
      <c r="G45" s="303" t="s">
        <v>2335</v>
      </c>
      <c r="H45" s="264"/>
      <c r="I45" s="274"/>
      <c r="J45" s="274"/>
      <c r="K45" s="316">
        <f t="shared" si="11"/>
        <v>3000</v>
      </c>
      <c r="L45" s="317"/>
      <c r="M45" s="318"/>
      <c r="N45" s="319"/>
      <c r="O45" s="320">
        <f>Price_Catalogue_Reference!O45*(1+Price_Catalogue_Reference!$BW$6)</f>
        <v>68622.95178</v>
      </c>
      <c r="P45" s="321">
        <f>Price_Catalogue_Reference!BR45</f>
        <v>101601.2543</v>
      </c>
      <c r="Q45" s="321">
        <f>Price_Catalogue_Reference!Q45</f>
        <v>581349.4393</v>
      </c>
      <c r="R45" s="322">
        <f t="shared" si="4"/>
        <v>751573.6454</v>
      </c>
      <c r="S45" s="320">
        <f>Price_Catalogue_Reference!S45*(1+Price_Catalogue_Reference!$BW$6)</f>
        <v>62727.09441</v>
      </c>
      <c r="T45" s="321">
        <f>Price_Catalogue_Reference!BS45</f>
        <v>102617.429</v>
      </c>
      <c r="U45" s="321">
        <f>Price_Catalogue_Reference!U45</f>
        <v>550223.0859</v>
      </c>
      <c r="V45" s="322">
        <f t="shared" si="5"/>
        <v>715567.6093</v>
      </c>
      <c r="W45" s="320">
        <f>Price_Catalogue_Reference!W45*(1+Price_Catalogue_Reference!$BW$6)</f>
        <v>56432.21301</v>
      </c>
      <c r="X45" s="321">
        <f>Price_Catalogue_Reference!BT45</f>
        <v>101510.5492</v>
      </c>
      <c r="Y45" s="321">
        <f>Price_Catalogue_Reference!Y45</f>
        <v>547183.0958</v>
      </c>
      <c r="Z45" s="323">
        <f t="shared" si="6"/>
        <v>705125.8579</v>
      </c>
      <c r="AA45" s="317"/>
      <c r="AB45" s="318"/>
      <c r="AC45" s="318"/>
      <c r="AD45" s="319"/>
      <c r="AE45" s="320">
        <f>Price_Catalogue_Reference!AE45*(1+Price_Catalogue_Reference!$BW$6)</f>
        <v>69532.88253</v>
      </c>
      <c r="AF45" s="321">
        <f>Price_Catalogue_Reference!BV45</f>
        <v>112706.7932</v>
      </c>
      <c r="AG45" s="321">
        <f>Price_Catalogue_Reference!AG45</f>
        <v>687548.8024</v>
      </c>
      <c r="AH45" s="324">
        <f t="shared" si="7"/>
        <v>869788.4782</v>
      </c>
      <c r="AI45" s="321">
        <f>Price_Catalogue_Reference!AI45*(1+Price_Catalogue_Reference!$BW$6)</f>
        <v>69532.88253</v>
      </c>
      <c r="AJ45" s="321">
        <f>Price_Catalogue_Reference!BW45</f>
        <v>112706.7932</v>
      </c>
      <c r="AK45" s="321">
        <f>Price_Catalogue_Reference!AK45</f>
        <v>687548.8024</v>
      </c>
      <c r="AL45" s="324">
        <f t="shared" si="8"/>
        <v>869788.4782</v>
      </c>
      <c r="AM45" s="321">
        <f>Price_Catalogue_Reference!AM45*(1+Price_Catalogue_Reference!$BW$6)</f>
        <v>63167.29201</v>
      </c>
      <c r="AN45" s="321">
        <f>Price_Catalogue_Reference!BX45</f>
        <v>111644.994</v>
      </c>
      <c r="AO45" s="321">
        <f>Price_Catalogue_Reference!AO45</f>
        <v>604047.3509</v>
      </c>
      <c r="AP45" s="324">
        <f t="shared" si="9"/>
        <v>778859.6369</v>
      </c>
      <c r="AQ45" s="321">
        <f>Price_Catalogue_Reference!AQ45*(1+Price_Catalogue_Reference!$BW$6)</f>
        <v>56873.02731</v>
      </c>
      <c r="AR45" s="321">
        <f>Price_Catalogue_Reference!BY45</f>
        <v>110530.0127</v>
      </c>
      <c r="AS45" s="321">
        <f>Price_Catalogue_Reference!AS45</f>
        <v>603184.44</v>
      </c>
      <c r="AT45" s="325">
        <f t="shared" si="10"/>
        <v>770587.4801</v>
      </c>
      <c r="AU45" s="264"/>
      <c r="AV45" s="264"/>
      <c r="AW45" s="264"/>
      <c r="AX45" s="264"/>
      <c r="AY45" s="264"/>
      <c r="AZ45" s="264"/>
      <c r="BA45" s="264"/>
      <c r="BB45" s="264"/>
      <c r="BC45" s="264"/>
      <c r="BD45" s="264"/>
      <c r="BE45" s="264"/>
      <c r="BF45" s="264"/>
      <c r="BG45" s="264"/>
      <c r="BH45" s="264"/>
      <c r="BI45" s="264"/>
      <c r="BJ45" s="264"/>
      <c r="BK45" s="264"/>
      <c r="BL45" s="264"/>
      <c r="BM45" s="264"/>
      <c r="BN45" s="264"/>
    </row>
    <row r="46" ht="15.0" customHeight="1">
      <c r="A46" s="301" t="s">
        <v>23</v>
      </c>
      <c r="B46" s="302" t="s">
        <v>2332</v>
      </c>
      <c r="C46" s="302">
        <v>3500.0</v>
      </c>
      <c r="D46" s="302"/>
      <c r="E46" s="303" t="s">
        <v>2333</v>
      </c>
      <c r="F46" s="303" t="s">
        <v>2334</v>
      </c>
      <c r="G46" s="303" t="s">
        <v>2335</v>
      </c>
      <c r="H46" s="264"/>
      <c r="I46" s="274"/>
      <c r="J46" s="274"/>
      <c r="K46" s="316">
        <f t="shared" si="11"/>
        <v>3500</v>
      </c>
      <c r="L46" s="317"/>
      <c r="M46" s="318"/>
      <c r="N46" s="319"/>
      <c r="O46" s="320">
        <f>Price_Catalogue_Reference!O46*(1+Price_Catalogue_Reference!$BW$6)</f>
        <v>69532.88253</v>
      </c>
      <c r="P46" s="321">
        <f>Price_Catalogue_Reference!BR46</f>
        <v>112706.7932</v>
      </c>
      <c r="Q46" s="321">
        <f>Price_Catalogue_Reference!Q46</f>
        <v>687502.1358</v>
      </c>
      <c r="R46" s="322">
        <f t="shared" si="4"/>
        <v>869741.8115</v>
      </c>
      <c r="S46" s="320">
        <f>Price_Catalogue_Reference!S46*(1+Price_Catalogue_Reference!$BW$6)</f>
        <v>63167.29201</v>
      </c>
      <c r="T46" s="321">
        <f>Price_Catalogue_Reference!BS46</f>
        <v>111644.994</v>
      </c>
      <c r="U46" s="321">
        <f>Price_Catalogue_Reference!U46</f>
        <v>604000.6842</v>
      </c>
      <c r="V46" s="322">
        <f t="shared" si="5"/>
        <v>778812.9702</v>
      </c>
      <c r="W46" s="320">
        <f>Price_Catalogue_Reference!W46*(1+Price_Catalogue_Reference!$BW$6)</f>
        <v>56873.02731</v>
      </c>
      <c r="X46" s="321">
        <f>Price_Catalogue_Reference!BT46</f>
        <v>110530.0127</v>
      </c>
      <c r="Y46" s="321">
        <f>Price_Catalogue_Reference!Y46</f>
        <v>603137.7734</v>
      </c>
      <c r="Z46" s="323">
        <f t="shared" si="6"/>
        <v>770540.8134</v>
      </c>
      <c r="AA46" s="317"/>
      <c r="AB46" s="318"/>
      <c r="AC46" s="318"/>
      <c r="AD46" s="319"/>
      <c r="AE46" s="320">
        <f>Price_Catalogue_Reference!AE46*(1+Price_Catalogue_Reference!$BW$6)</f>
        <v>70038.25469</v>
      </c>
      <c r="AF46" s="321">
        <f>Price_Catalogue_Reference!BV46</f>
        <v>127591.3094</v>
      </c>
      <c r="AG46" s="321">
        <f>Price_Catalogue_Reference!AG46</f>
        <v>754154.651</v>
      </c>
      <c r="AH46" s="324">
        <f t="shared" si="7"/>
        <v>951784.215</v>
      </c>
      <c r="AI46" s="321">
        <f>Price_Catalogue_Reference!AI46*(1+Price_Catalogue_Reference!$BW$6)</f>
        <v>70038.25469</v>
      </c>
      <c r="AJ46" s="321">
        <f>Price_Catalogue_Reference!BW46</f>
        <v>127591.3094</v>
      </c>
      <c r="AK46" s="321">
        <f>Price_Catalogue_Reference!AK46</f>
        <v>754154.651</v>
      </c>
      <c r="AL46" s="324">
        <f t="shared" si="8"/>
        <v>951784.215</v>
      </c>
      <c r="AM46" s="321">
        <f>Price_Catalogue_Reference!AM46*(1+Price_Catalogue_Reference!$BW$6)</f>
        <v>63949.7587</v>
      </c>
      <c r="AN46" s="321">
        <f>Price_Catalogue_Reference!BX46</f>
        <v>123516.8039</v>
      </c>
      <c r="AO46" s="321">
        <f>Price_Catalogue_Reference!AO46</f>
        <v>707507.5712</v>
      </c>
      <c r="AP46" s="324">
        <f t="shared" si="9"/>
        <v>894974.1338</v>
      </c>
      <c r="AQ46" s="321">
        <f>Price_Catalogue_Reference!AQ46*(1+Price_Catalogue_Reference!$BW$6)</f>
        <v>57657.62611</v>
      </c>
      <c r="AR46" s="321">
        <f>Price_Catalogue_Reference!BY46</f>
        <v>122383.8174</v>
      </c>
      <c r="AS46" s="321">
        <f>Price_Catalogue_Reference!AS46</f>
        <v>706867.0393</v>
      </c>
      <c r="AT46" s="325">
        <f t="shared" si="10"/>
        <v>886908.4828</v>
      </c>
      <c r="AU46" s="264"/>
      <c r="AV46" s="264"/>
      <c r="AW46" s="264"/>
      <c r="AX46" s="264"/>
      <c r="AY46" s="264"/>
      <c r="AZ46" s="264"/>
      <c r="BA46" s="264"/>
      <c r="BB46" s="264"/>
      <c r="BC46" s="264"/>
      <c r="BD46" s="264"/>
      <c r="BE46" s="264"/>
      <c r="BF46" s="264"/>
      <c r="BG46" s="264"/>
      <c r="BH46" s="264"/>
      <c r="BI46" s="264"/>
      <c r="BJ46" s="264"/>
      <c r="BK46" s="264"/>
      <c r="BL46" s="264"/>
      <c r="BM46" s="264"/>
      <c r="BN46" s="264"/>
    </row>
    <row r="47" ht="15.75" customHeight="1">
      <c r="A47" s="301" t="s">
        <v>23</v>
      </c>
      <c r="B47" s="302" t="s">
        <v>2332</v>
      </c>
      <c r="C47" s="302">
        <v>4000.0</v>
      </c>
      <c r="D47" s="302"/>
      <c r="E47" s="303" t="s">
        <v>2333</v>
      </c>
      <c r="F47" s="303" t="s">
        <v>2334</v>
      </c>
      <c r="G47" s="303" t="s">
        <v>2335</v>
      </c>
      <c r="H47" s="264"/>
      <c r="I47" s="274"/>
      <c r="J47" s="274"/>
      <c r="K47" s="316">
        <f t="shared" si="11"/>
        <v>4000</v>
      </c>
      <c r="L47" s="317"/>
      <c r="M47" s="318"/>
      <c r="N47" s="319"/>
      <c r="O47" s="320">
        <f>Price_Catalogue_Reference!O47*(1+Price_Catalogue_Reference!$BW$6)</f>
        <v>70038.25469</v>
      </c>
      <c r="P47" s="321">
        <f>Price_Catalogue_Reference!BR47</f>
        <v>127591.3094</v>
      </c>
      <c r="Q47" s="321">
        <f>Price_Catalogue_Reference!Q47</f>
        <v>754107.9843</v>
      </c>
      <c r="R47" s="322">
        <f t="shared" si="4"/>
        <v>951737.5484</v>
      </c>
      <c r="S47" s="320">
        <f>Price_Catalogue_Reference!S47*(1+Price_Catalogue_Reference!$BW$6)</f>
        <v>63949.7587</v>
      </c>
      <c r="T47" s="321">
        <f>Price_Catalogue_Reference!BS47</f>
        <v>123516.8039</v>
      </c>
      <c r="U47" s="321">
        <f>Price_Catalogue_Reference!U47</f>
        <v>707460.9046</v>
      </c>
      <c r="V47" s="322">
        <f t="shared" si="5"/>
        <v>894927.4672</v>
      </c>
      <c r="W47" s="320">
        <f>Price_Catalogue_Reference!W47*(1+Price_Catalogue_Reference!$BW$6)</f>
        <v>57657.62611</v>
      </c>
      <c r="X47" s="321">
        <f>Price_Catalogue_Reference!BT47</f>
        <v>122383.8174</v>
      </c>
      <c r="Y47" s="321">
        <f>Price_Catalogue_Reference!Y47</f>
        <v>706820.3727</v>
      </c>
      <c r="Z47" s="323">
        <f t="shared" si="6"/>
        <v>886861.8161</v>
      </c>
      <c r="AA47" s="317"/>
      <c r="AB47" s="318"/>
      <c r="AC47" s="318"/>
      <c r="AD47" s="319"/>
      <c r="AE47" s="320">
        <f>Price_Catalogue_Reference!AE47*(1+Price_Catalogue_Reference!$BW$6)</f>
        <v>0</v>
      </c>
      <c r="AF47" s="321">
        <f>Price_Catalogue_Reference!BV47</f>
        <v>0</v>
      </c>
      <c r="AG47" s="321" t="str">
        <f>Price_Catalogue_Reference!AG47</f>
        <v/>
      </c>
      <c r="AH47" s="324">
        <f t="shared" si="7"/>
        <v>0</v>
      </c>
      <c r="AI47" s="321">
        <f>Price_Catalogue_Reference!AI47*(1+Price_Catalogue_Reference!$BW$6)</f>
        <v>0</v>
      </c>
      <c r="AJ47" s="321">
        <f>Price_Catalogue_Reference!BW47</f>
        <v>0</v>
      </c>
      <c r="AK47" s="321" t="str">
        <f>Price_Catalogue_Reference!AK47</f>
        <v/>
      </c>
      <c r="AL47" s="324">
        <f t="shared" si="8"/>
        <v>0</v>
      </c>
      <c r="AM47" s="321">
        <f>Price_Catalogue_Reference!AM47*(1+Price_Catalogue_Reference!$BW$6)</f>
        <v>0</v>
      </c>
      <c r="AN47" s="321">
        <f>Price_Catalogue_Reference!BX47</f>
        <v>0</v>
      </c>
      <c r="AO47" s="321" t="str">
        <f>Price_Catalogue_Reference!AO47</f>
        <v/>
      </c>
      <c r="AP47" s="324">
        <f t="shared" si="9"/>
        <v>0</v>
      </c>
      <c r="AQ47" s="321">
        <f>Price_Catalogue_Reference!AQ47*(1+Price_Catalogue_Reference!$BW$6)</f>
        <v>0</v>
      </c>
      <c r="AR47" s="321">
        <f>Price_Catalogue_Reference!BY47</f>
        <v>0</v>
      </c>
      <c r="AS47" s="321" t="str">
        <f>Price_Catalogue_Reference!AS47</f>
        <v/>
      </c>
      <c r="AT47" s="325">
        <f t="shared" si="10"/>
        <v>0</v>
      </c>
      <c r="AU47" s="264"/>
      <c r="AV47" s="264"/>
      <c r="AW47" s="264"/>
      <c r="AX47" s="264"/>
      <c r="AY47" s="264"/>
      <c r="AZ47" s="264"/>
      <c r="BA47" s="264"/>
      <c r="BB47" s="264"/>
      <c r="BC47" s="264"/>
      <c r="BD47" s="264"/>
      <c r="BE47" s="264"/>
      <c r="BF47" s="264"/>
      <c r="BG47" s="264"/>
      <c r="BH47" s="264"/>
      <c r="BI47" s="264"/>
      <c r="BJ47" s="264"/>
      <c r="BK47" s="264"/>
      <c r="BL47" s="264"/>
      <c r="BM47" s="264"/>
      <c r="BN47" s="264"/>
    </row>
    <row r="48" ht="14.25" customHeight="1">
      <c r="A48" s="301" t="s">
        <v>23</v>
      </c>
      <c r="B48" s="302" t="s">
        <v>2332</v>
      </c>
      <c r="C48" s="302">
        <v>4500.0</v>
      </c>
      <c r="D48" s="302"/>
      <c r="E48" s="303" t="s">
        <v>2333</v>
      </c>
      <c r="F48" s="303" t="s">
        <v>2334</v>
      </c>
      <c r="G48" s="303" t="s">
        <v>2335</v>
      </c>
      <c r="H48" s="264"/>
      <c r="I48" s="274"/>
      <c r="J48" s="274"/>
      <c r="K48" s="316">
        <f t="shared" si="11"/>
        <v>4500</v>
      </c>
      <c r="L48" s="317"/>
      <c r="M48" s="318"/>
      <c r="N48" s="319"/>
      <c r="O48" s="320">
        <f>Price_Catalogue_Reference!O48*(1+Price_Catalogue_Reference!$BW$6)</f>
        <v>0</v>
      </c>
      <c r="P48" s="321">
        <f>Price_Catalogue_Reference!BR48</f>
        <v>0</v>
      </c>
      <c r="Q48" s="321">
        <f>Price_Catalogue_Reference!Q48</f>
        <v>0</v>
      </c>
      <c r="R48" s="322">
        <f t="shared" si="4"/>
        <v>0</v>
      </c>
      <c r="S48" s="320">
        <f>Price_Catalogue_Reference!S48*(1+Price_Catalogue_Reference!$BW$6)</f>
        <v>0</v>
      </c>
      <c r="T48" s="321">
        <f>Price_Catalogue_Reference!BS48</f>
        <v>0</v>
      </c>
      <c r="U48" s="321">
        <f>Price_Catalogue_Reference!U48</f>
        <v>0</v>
      </c>
      <c r="V48" s="322">
        <f t="shared" si="5"/>
        <v>0</v>
      </c>
      <c r="W48" s="320">
        <f>Price_Catalogue_Reference!W48*(1+Price_Catalogue_Reference!$BW$6)</f>
        <v>0</v>
      </c>
      <c r="X48" s="321">
        <f>Price_Catalogue_Reference!BT48</f>
        <v>0</v>
      </c>
      <c r="Y48" s="321">
        <f>Price_Catalogue_Reference!Y48</f>
        <v>0</v>
      </c>
      <c r="Z48" s="323">
        <f t="shared" si="6"/>
        <v>0</v>
      </c>
      <c r="AA48" s="317"/>
      <c r="AB48" s="318"/>
      <c r="AC48" s="318"/>
      <c r="AD48" s="319"/>
      <c r="AE48" s="320">
        <f>Price_Catalogue_Reference!AE48*(1+Price_Catalogue_Reference!$BW$6)</f>
        <v>0</v>
      </c>
      <c r="AF48" s="321">
        <f>Price_Catalogue_Reference!BV48</f>
        <v>0</v>
      </c>
      <c r="AG48" s="321" t="str">
        <f>Price_Catalogue_Reference!AG48</f>
        <v/>
      </c>
      <c r="AH48" s="324">
        <f t="shared" si="7"/>
        <v>0</v>
      </c>
      <c r="AI48" s="321">
        <f>Price_Catalogue_Reference!AI48*(1+Price_Catalogue_Reference!$BW$6)</f>
        <v>0</v>
      </c>
      <c r="AJ48" s="321">
        <f>Price_Catalogue_Reference!BW48</f>
        <v>0</v>
      </c>
      <c r="AK48" s="321" t="str">
        <f>Price_Catalogue_Reference!AK48</f>
        <v/>
      </c>
      <c r="AL48" s="324">
        <f t="shared" si="8"/>
        <v>0</v>
      </c>
      <c r="AM48" s="321">
        <f>Price_Catalogue_Reference!AM48*(1+Price_Catalogue_Reference!$BW$6)</f>
        <v>0</v>
      </c>
      <c r="AN48" s="321">
        <f>Price_Catalogue_Reference!BX48</f>
        <v>0</v>
      </c>
      <c r="AO48" s="321" t="str">
        <f>Price_Catalogue_Reference!AO48</f>
        <v/>
      </c>
      <c r="AP48" s="324">
        <f t="shared" si="9"/>
        <v>0</v>
      </c>
      <c r="AQ48" s="321">
        <f>Price_Catalogue_Reference!AQ48*(1+Price_Catalogue_Reference!$BW$6)</f>
        <v>0</v>
      </c>
      <c r="AR48" s="321">
        <f>Price_Catalogue_Reference!BY48</f>
        <v>0</v>
      </c>
      <c r="AS48" s="321" t="str">
        <f>Price_Catalogue_Reference!AS48</f>
        <v/>
      </c>
      <c r="AT48" s="325">
        <f t="shared" si="10"/>
        <v>0</v>
      </c>
      <c r="AU48" s="264"/>
      <c r="AV48" s="264"/>
      <c r="AW48" s="264"/>
      <c r="AX48" s="264"/>
      <c r="AY48" s="264"/>
      <c r="AZ48" s="264"/>
      <c r="BA48" s="264"/>
      <c r="BB48" s="264"/>
      <c r="BC48" s="264"/>
      <c r="BD48" s="264"/>
      <c r="BE48" s="264"/>
      <c r="BF48" s="264"/>
      <c r="BG48" s="264"/>
      <c r="BH48" s="264"/>
      <c r="BI48" s="264"/>
      <c r="BJ48" s="264"/>
      <c r="BK48" s="264"/>
      <c r="BL48" s="264"/>
      <c r="BM48" s="264"/>
      <c r="BN48" s="264"/>
    </row>
    <row r="49" ht="15.75" customHeight="1">
      <c r="A49" s="301" t="s">
        <v>23</v>
      </c>
      <c r="B49" s="302" t="s">
        <v>2332</v>
      </c>
      <c r="C49" s="302">
        <v>5000.0</v>
      </c>
      <c r="D49" s="302"/>
      <c r="E49" s="303" t="s">
        <v>2333</v>
      </c>
      <c r="F49" s="303" t="s">
        <v>2334</v>
      </c>
      <c r="G49" s="303" t="s">
        <v>2335</v>
      </c>
      <c r="H49" s="264"/>
      <c r="I49" s="274"/>
      <c r="J49" s="296"/>
      <c r="K49" s="326">
        <f t="shared" si="11"/>
        <v>5000</v>
      </c>
      <c r="L49" s="327"/>
      <c r="M49" s="328"/>
      <c r="N49" s="329"/>
      <c r="O49" s="330">
        <f>Price_Catalogue_Reference!O49*(1+Price_Catalogue_Reference!$BW$6)</f>
        <v>0</v>
      </c>
      <c r="P49" s="331">
        <f>Price_Catalogue_Reference!BR49</f>
        <v>0</v>
      </c>
      <c r="Q49" s="331">
        <f>Price_Catalogue_Reference!Q49</f>
        <v>0</v>
      </c>
      <c r="R49" s="332">
        <f t="shared" si="4"/>
        <v>0</v>
      </c>
      <c r="S49" s="330">
        <f>Price_Catalogue_Reference!S49*(1+Price_Catalogue_Reference!$BW$6)</f>
        <v>0</v>
      </c>
      <c r="T49" s="331">
        <f>Price_Catalogue_Reference!BS49</f>
        <v>0</v>
      </c>
      <c r="U49" s="331">
        <f>Price_Catalogue_Reference!U49</f>
        <v>0</v>
      </c>
      <c r="V49" s="332">
        <f t="shared" si="5"/>
        <v>0</v>
      </c>
      <c r="W49" s="330">
        <f>Price_Catalogue_Reference!W49*(1+Price_Catalogue_Reference!$BW$6)</f>
        <v>0</v>
      </c>
      <c r="X49" s="331">
        <f>Price_Catalogue_Reference!BT49</f>
        <v>0</v>
      </c>
      <c r="Y49" s="331">
        <f>Price_Catalogue_Reference!Y49</f>
        <v>0</v>
      </c>
      <c r="Z49" s="333">
        <f t="shared" si="6"/>
        <v>0</v>
      </c>
      <c r="AA49" s="327"/>
      <c r="AB49" s="328"/>
      <c r="AC49" s="328"/>
      <c r="AD49" s="329"/>
      <c r="AE49" s="330">
        <f>Price_Catalogue_Reference!AE49*(1+Price_Catalogue_Reference!$BW$6)</f>
        <v>0</v>
      </c>
      <c r="AF49" s="331">
        <f>Price_Catalogue_Reference!BV49</f>
        <v>0</v>
      </c>
      <c r="AG49" s="331" t="str">
        <f>Price_Catalogue_Reference!AG49</f>
        <v/>
      </c>
      <c r="AH49" s="334">
        <f t="shared" si="7"/>
        <v>0</v>
      </c>
      <c r="AI49" s="331">
        <f>Price_Catalogue_Reference!AI49*(1+Price_Catalogue_Reference!$BW$6)</f>
        <v>0</v>
      </c>
      <c r="AJ49" s="331">
        <f>Price_Catalogue_Reference!BW49</f>
        <v>0</v>
      </c>
      <c r="AK49" s="331" t="str">
        <f>Price_Catalogue_Reference!AK49</f>
        <v/>
      </c>
      <c r="AL49" s="334">
        <f t="shared" si="8"/>
        <v>0</v>
      </c>
      <c r="AM49" s="331">
        <f>Price_Catalogue_Reference!AM49*(1+Price_Catalogue_Reference!$BW$6)</f>
        <v>0</v>
      </c>
      <c r="AN49" s="331">
        <f>Price_Catalogue_Reference!BX49</f>
        <v>0</v>
      </c>
      <c r="AO49" s="331" t="str">
        <f>Price_Catalogue_Reference!AO49</f>
        <v/>
      </c>
      <c r="AP49" s="334">
        <f t="shared" si="9"/>
        <v>0</v>
      </c>
      <c r="AQ49" s="331">
        <f>Price_Catalogue_Reference!AQ49*(1+Price_Catalogue_Reference!$BW$6)</f>
        <v>0</v>
      </c>
      <c r="AR49" s="331">
        <f>Price_Catalogue_Reference!BY49</f>
        <v>0</v>
      </c>
      <c r="AS49" s="331" t="str">
        <f>Price_Catalogue_Reference!AS49</f>
        <v/>
      </c>
      <c r="AT49" s="335">
        <f t="shared" si="10"/>
        <v>0</v>
      </c>
      <c r="AU49" s="264"/>
      <c r="AV49" s="264"/>
      <c r="AW49" s="264"/>
      <c r="AX49" s="264"/>
      <c r="AY49" s="264"/>
      <c r="AZ49" s="264"/>
      <c r="BA49" s="264"/>
      <c r="BB49" s="264"/>
      <c r="BC49" s="264"/>
      <c r="BD49" s="264"/>
      <c r="BE49" s="264"/>
      <c r="BF49" s="264"/>
      <c r="BG49" s="264"/>
      <c r="BH49" s="264"/>
      <c r="BI49" s="264"/>
      <c r="BJ49" s="264"/>
      <c r="BK49" s="264"/>
      <c r="BL49" s="264"/>
      <c r="BM49" s="264"/>
      <c r="BN49" s="264"/>
    </row>
    <row r="50" ht="15.0" customHeight="1">
      <c r="A50" s="301" t="s">
        <v>25</v>
      </c>
      <c r="B50" s="302" t="s">
        <v>25</v>
      </c>
      <c r="C50" s="302">
        <v>500.0</v>
      </c>
      <c r="D50" s="302"/>
      <c r="E50" s="303" t="s">
        <v>2337</v>
      </c>
      <c r="F50" s="303" t="s">
        <v>2338</v>
      </c>
      <c r="G50" s="303" t="s">
        <v>2339</v>
      </c>
      <c r="H50" s="264"/>
      <c r="I50" s="274"/>
      <c r="J50" s="305" t="s">
        <v>25</v>
      </c>
      <c r="K50" s="306">
        <f t="shared" si="11"/>
        <v>500</v>
      </c>
      <c r="L50" s="307"/>
      <c r="M50" s="308"/>
      <c r="N50" s="309"/>
      <c r="O50" s="310">
        <f>Price_Catalogue_Reference!O50*(1+Price_Catalogue_Reference!$BW$6)</f>
        <v>87706.50026</v>
      </c>
      <c r="P50" s="311">
        <f>Price_Catalogue_Reference!BR50</f>
        <v>161560.298</v>
      </c>
      <c r="Q50" s="311">
        <f>Price_Catalogue_Reference!Q50</f>
        <v>231261.7506</v>
      </c>
      <c r="R50" s="312">
        <f t="shared" si="4"/>
        <v>480528.5489</v>
      </c>
      <c r="S50" s="310">
        <f>Price_Catalogue_Reference!S50*(1+Price_Catalogue_Reference!$BW$6)</f>
        <v>81549.85666</v>
      </c>
      <c r="T50" s="311">
        <f>Price_Catalogue_Reference!BS50</f>
        <v>161550.2963</v>
      </c>
      <c r="U50" s="311">
        <f>Price_Catalogue_Reference!U50</f>
        <v>231476.7443</v>
      </c>
      <c r="V50" s="312">
        <f t="shared" si="5"/>
        <v>474576.8972</v>
      </c>
      <c r="W50" s="310">
        <f>Price_Catalogue_Reference!W50*(1+Price_Catalogue_Reference!$BW$6)</f>
        <v>98642.72514</v>
      </c>
      <c r="X50" s="311">
        <f>Price_Catalogue_Reference!BT50</f>
        <v>187022.444</v>
      </c>
      <c r="Y50" s="311">
        <f>Price_Catalogue_Reference!Y50</f>
        <v>223308.802</v>
      </c>
      <c r="Z50" s="313">
        <f t="shared" si="6"/>
        <v>508973.9712</v>
      </c>
      <c r="AA50" s="307"/>
      <c r="AB50" s="308"/>
      <c r="AC50" s="308"/>
      <c r="AD50" s="309"/>
      <c r="AE50" s="310">
        <f>Price_Catalogue_Reference!AE50*(1+Price_Catalogue_Reference!$BW$6)</f>
        <v>87706.50026</v>
      </c>
      <c r="AF50" s="311">
        <f>Price_Catalogue_Reference!BV50</f>
        <v>161560.298</v>
      </c>
      <c r="AG50" s="311">
        <f>Price_Catalogue_Reference!AG50</f>
        <v>231285.0839</v>
      </c>
      <c r="AH50" s="314">
        <f t="shared" si="7"/>
        <v>480551.8822</v>
      </c>
      <c r="AI50" s="311">
        <f>Price_Catalogue_Reference!AI50*(1+Price_Catalogue_Reference!$BW$6)</f>
        <v>87706.50026</v>
      </c>
      <c r="AJ50" s="311">
        <f>Price_Catalogue_Reference!BW50</f>
        <v>161560.298</v>
      </c>
      <c r="AK50" s="311">
        <f>Price_Catalogue_Reference!AK50</f>
        <v>231285.0839</v>
      </c>
      <c r="AL50" s="314">
        <f t="shared" si="8"/>
        <v>480551.8822</v>
      </c>
      <c r="AM50" s="311">
        <f>Price_Catalogue_Reference!AM50*(1+Price_Catalogue_Reference!$BW$6)</f>
        <v>81549.85666</v>
      </c>
      <c r="AN50" s="311">
        <f>Price_Catalogue_Reference!BX50</f>
        <v>161550.2963</v>
      </c>
      <c r="AO50" s="311">
        <f>Price_Catalogue_Reference!AO50</f>
        <v>231500.0776</v>
      </c>
      <c r="AP50" s="314">
        <f t="shared" si="9"/>
        <v>474600.2305</v>
      </c>
      <c r="AQ50" s="311">
        <f>Price_Catalogue_Reference!AQ50*(1+Price_Catalogue_Reference!$BW$6)</f>
        <v>98642.72514</v>
      </c>
      <c r="AR50" s="311">
        <f>Price_Catalogue_Reference!BY50</f>
        <v>187022.444</v>
      </c>
      <c r="AS50" s="311">
        <f>Price_Catalogue_Reference!AS50</f>
        <v>223332.1354</v>
      </c>
      <c r="AT50" s="315">
        <f t="shared" si="10"/>
        <v>508997.3045</v>
      </c>
      <c r="AU50" s="264"/>
      <c r="AV50" s="264"/>
      <c r="AW50" s="264"/>
      <c r="AX50" s="264"/>
      <c r="AY50" s="264"/>
      <c r="AZ50" s="264"/>
      <c r="BA50" s="264"/>
      <c r="BB50" s="264"/>
      <c r="BC50" s="264"/>
      <c r="BD50" s="264"/>
      <c r="BE50" s="264"/>
      <c r="BF50" s="264"/>
      <c r="BG50" s="264"/>
      <c r="BH50" s="264"/>
      <c r="BI50" s="264"/>
      <c r="BJ50" s="264"/>
      <c r="BK50" s="264"/>
      <c r="BL50" s="264"/>
      <c r="BM50" s="264"/>
      <c r="BN50" s="264"/>
    </row>
    <row r="51" ht="15.0" customHeight="1">
      <c r="A51" s="301" t="s">
        <v>25</v>
      </c>
      <c r="B51" s="302" t="s">
        <v>25</v>
      </c>
      <c r="C51" s="302">
        <v>1000.0</v>
      </c>
      <c r="D51" s="302"/>
      <c r="E51" s="303" t="s">
        <v>2337</v>
      </c>
      <c r="F51" s="303" t="s">
        <v>2338</v>
      </c>
      <c r="G51" s="303" t="s">
        <v>2339</v>
      </c>
      <c r="H51" s="264"/>
      <c r="I51" s="274"/>
      <c r="J51" s="274"/>
      <c r="K51" s="316">
        <f t="shared" si="11"/>
        <v>1000</v>
      </c>
      <c r="L51" s="317"/>
      <c r="M51" s="318"/>
      <c r="N51" s="319"/>
      <c r="O51" s="320">
        <f>Price_Catalogue_Reference!O51*(1+Price_Catalogue_Reference!$BW$6)</f>
        <v>88172.78124</v>
      </c>
      <c r="P51" s="321">
        <f>Price_Catalogue_Reference!BR51</f>
        <v>252557.5814</v>
      </c>
      <c r="Q51" s="321">
        <f>Price_Catalogue_Reference!Q51</f>
        <v>292445.9517</v>
      </c>
      <c r="R51" s="322">
        <f t="shared" si="4"/>
        <v>633176.3143</v>
      </c>
      <c r="S51" s="320">
        <f>Price_Catalogue_Reference!S51*(1+Price_Catalogue_Reference!$BW$6)</f>
        <v>86474.59248</v>
      </c>
      <c r="T51" s="321">
        <f>Price_Catalogue_Reference!BS51</f>
        <v>259358.3975</v>
      </c>
      <c r="U51" s="321">
        <f>Price_Catalogue_Reference!U51</f>
        <v>265760.4115</v>
      </c>
      <c r="V51" s="322">
        <f t="shared" si="5"/>
        <v>611593.4015</v>
      </c>
      <c r="W51" s="320">
        <f>Price_Catalogue_Reference!W51*(1+Price_Catalogue_Reference!$BW$6)</f>
        <v>98727.15301</v>
      </c>
      <c r="X51" s="321">
        <f>Price_Catalogue_Reference!BT51</f>
        <v>270239.7034</v>
      </c>
      <c r="Y51" s="321">
        <f>Price_Catalogue_Reference!Y51</f>
        <v>254482.01</v>
      </c>
      <c r="Z51" s="323">
        <f t="shared" si="6"/>
        <v>623448.8664</v>
      </c>
      <c r="AA51" s="317"/>
      <c r="AB51" s="318"/>
      <c r="AC51" s="318"/>
      <c r="AD51" s="319"/>
      <c r="AE51" s="320">
        <f>Price_Catalogue_Reference!AE51*(1+Price_Catalogue_Reference!$BW$6)</f>
        <v>88172.78124</v>
      </c>
      <c r="AF51" s="321">
        <f>Price_Catalogue_Reference!BV51</f>
        <v>252557.5814</v>
      </c>
      <c r="AG51" s="321">
        <f>Price_Catalogue_Reference!AG51</f>
        <v>292469.285</v>
      </c>
      <c r="AH51" s="324">
        <f t="shared" si="7"/>
        <v>633199.6477</v>
      </c>
      <c r="AI51" s="321">
        <f>Price_Catalogue_Reference!AI51*(1+Price_Catalogue_Reference!$BW$6)</f>
        <v>88172.78124</v>
      </c>
      <c r="AJ51" s="321">
        <f>Price_Catalogue_Reference!BW51</f>
        <v>252557.5814</v>
      </c>
      <c r="AK51" s="321">
        <f>Price_Catalogue_Reference!AK51</f>
        <v>292469.285</v>
      </c>
      <c r="AL51" s="324">
        <f t="shared" si="8"/>
        <v>633199.6477</v>
      </c>
      <c r="AM51" s="321">
        <f>Price_Catalogue_Reference!AM51*(1+Price_Catalogue_Reference!$BW$6)</f>
        <v>86474.59248</v>
      </c>
      <c r="AN51" s="321">
        <f>Price_Catalogue_Reference!BX51</f>
        <v>259358.3975</v>
      </c>
      <c r="AO51" s="321">
        <f>Price_Catalogue_Reference!AO51</f>
        <v>265783.7448</v>
      </c>
      <c r="AP51" s="324">
        <f t="shared" si="9"/>
        <v>611616.7349</v>
      </c>
      <c r="AQ51" s="321">
        <f>Price_Catalogue_Reference!AQ51*(1+Price_Catalogue_Reference!$BW$6)</f>
        <v>98727.15301</v>
      </c>
      <c r="AR51" s="321">
        <f>Price_Catalogue_Reference!BY51</f>
        <v>270239.7034</v>
      </c>
      <c r="AS51" s="321">
        <f>Price_Catalogue_Reference!AS51</f>
        <v>254505.3433</v>
      </c>
      <c r="AT51" s="325">
        <f t="shared" si="10"/>
        <v>623472.1997</v>
      </c>
      <c r="AU51" s="264"/>
      <c r="AV51" s="264"/>
      <c r="AW51" s="264"/>
      <c r="AX51" s="264"/>
      <c r="AY51" s="264"/>
      <c r="AZ51" s="264"/>
      <c r="BA51" s="264"/>
      <c r="BB51" s="264"/>
      <c r="BC51" s="264"/>
      <c r="BD51" s="264"/>
      <c r="BE51" s="264"/>
      <c r="BF51" s="264"/>
      <c r="BG51" s="264"/>
      <c r="BH51" s="264"/>
      <c r="BI51" s="264"/>
      <c r="BJ51" s="264"/>
      <c r="BK51" s="264"/>
      <c r="BL51" s="264"/>
      <c r="BM51" s="264"/>
      <c r="BN51" s="264"/>
    </row>
    <row r="52" ht="15.0" customHeight="1">
      <c r="A52" s="301" t="s">
        <v>25</v>
      </c>
      <c r="B52" s="302" t="s">
        <v>25</v>
      </c>
      <c r="C52" s="302">
        <v>1500.0</v>
      </c>
      <c r="D52" s="302"/>
      <c r="E52" s="303" t="s">
        <v>2337</v>
      </c>
      <c r="F52" s="303" t="s">
        <v>2338</v>
      </c>
      <c r="G52" s="303" t="s">
        <v>2339</v>
      </c>
      <c r="H52" s="264"/>
      <c r="I52" s="274"/>
      <c r="J52" s="274"/>
      <c r="K52" s="316">
        <f t="shared" si="11"/>
        <v>1500</v>
      </c>
      <c r="L52" s="317"/>
      <c r="M52" s="318"/>
      <c r="N52" s="319"/>
      <c r="O52" s="320">
        <f>Price_Catalogue_Reference!O52*(1+Price_Catalogue_Reference!$BW$6)</f>
        <v>98010.62364</v>
      </c>
      <c r="P52" s="321">
        <f>Price_Catalogue_Reference!BR52</f>
        <v>356486.4172</v>
      </c>
      <c r="Q52" s="321">
        <f>Price_Catalogue_Reference!Q52</f>
        <v>326025.3638</v>
      </c>
      <c r="R52" s="322">
        <f t="shared" si="4"/>
        <v>780522.4046</v>
      </c>
      <c r="S52" s="320">
        <f>Price_Catalogue_Reference!S52*(1+Price_Catalogue_Reference!$BW$6)</f>
        <v>91851.02964</v>
      </c>
      <c r="T52" s="321">
        <f>Price_Catalogue_Reference!BS52</f>
        <v>356486.4172</v>
      </c>
      <c r="U52" s="321">
        <f>Price_Catalogue_Reference!U52</f>
        <v>326240.9848</v>
      </c>
      <c r="V52" s="322">
        <f t="shared" si="5"/>
        <v>774578.4317</v>
      </c>
      <c r="W52" s="320">
        <f>Price_Catalogue_Reference!W52*(1+Price_Catalogue_Reference!$BW$6)</f>
        <v>106323.0516</v>
      </c>
      <c r="X52" s="321">
        <f>Price_Catalogue_Reference!BT52</f>
        <v>367615.0255</v>
      </c>
      <c r="Y52" s="321">
        <f>Price_Catalogue_Reference!Y52</f>
        <v>313702.5603</v>
      </c>
      <c r="Z52" s="323">
        <f t="shared" si="6"/>
        <v>787640.6373</v>
      </c>
      <c r="AA52" s="317"/>
      <c r="AB52" s="318"/>
      <c r="AC52" s="318"/>
      <c r="AD52" s="319"/>
      <c r="AE52" s="320">
        <f>Price_Catalogue_Reference!AE52*(1+Price_Catalogue_Reference!$BW$6)</f>
        <v>101549.3609</v>
      </c>
      <c r="AF52" s="321">
        <f>Price_Catalogue_Reference!BV52</f>
        <v>404528.0892</v>
      </c>
      <c r="AG52" s="321">
        <f>Price_Catalogue_Reference!AG52</f>
        <v>354338.0635</v>
      </c>
      <c r="AH52" s="324">
        <f t="shared" si="7"/>
        <v>860415.5136</v>
      </c>
      <c r="AI52" s="321">
        <f>Price_Catalogue_Reference!AI52*(1+Price_Catalogue_Reference!$BW$6)</f>
        <v>101549.3609</v>
      </c>
      <c r="AJ52" s="321">
        <f>Price_Catalogue_Reference!BW52</f>
        <v>404528.0892</v>
      </c>
      <c r="AK52" s="321">
        <f>Price_Catalogue_Reference!AK52</f>
        <v>354338.0635</v>
      </c>
      <c r="AL52" s="324">
        <f t="shared" si="8"/>
        <v>860415.5136</v>
      </c>
      <c r="AM52" s="321">
        <f>Price_Catalogue_Reference!AM52*(1+Price_Catalogue_Reference!$BW$6)</f>
        <v>98193.10051</v>
      </c>
      <c r="AN52" s="321">
        <f>Price_Catalogue_Reference!BX52</f>
        <v>407430.7127</v>
      </c>
      <c r="AO52" s="321">
        <f>Price_Catalogue_Reference!AO52</f>
        <v>330923.2191</v>
      </c>
      <c r="AP52" s="324">
        <f t="shared" si="9"/>
        <v>836547.0324</v>
      </c>
      <c r="AQ52" s="321">
        <f>Price_Catalogue_Reference!AQ52*(1+Price_Catalogue_Reference!$BW$6)</f>
        <v>112258.7745</v>
      </c>
      <c r="AR52" s="321">
        <f>Price_Catalogue_Reference!BY52</f>
        <v>418002.8905</v>
      </c>
      <c r="AS52" s="321">
        <f>Price_Catalogue_Reference!AS52</f>
        <v>319929.0873</v>
      </c>
      <c r="AT52" s="325">
        <f t="shared" si="10"/>
        <v>850190.7523</v>
      </c>
      <c r="AU52" s="264"/>
      <c r="AV52" s="264"/>
      <c r="AW52" s="264"/>
      <c r="AX52" s="264"/>
      <c r="AY52" s="264"/>
      <c r="AZ52" s="264"/>
      <c r="BA52" s="264"/>
      <c r="BB52" s="264"/>
      <c r="BC52" s="264"/>
      <c r="BD52" s="264"/>
      <c r="BE52" s="264"/>
      <c r="BF52" s="264"/>
      <c r="BG52" s="264"/>
      <c r="BH52" s="264"/>
      <c r="BI52" s="264"/>
      <c r="BJ52" s="264"/>
      <c r="BK52" s="264"/>
      <c r="BL52" s="264"/>
      <c r="BM52" s="264"/>
      <c r="BN52" s="264"/>
    </row>
    <row r="53" ht="15.0" customHeight="1">
      <c r="A53" s="301" t="s">
        <v>25</v>
      </c>
      <c r="B53" s="302" t="s">
        <v>25</v>
      </c>
      <c r="C53" s="302">
        <v>2000.0</v>
      </c>
      <c r="D53" s="302"/>
      <c r="E53" s="303" t="s">
        <v>2337</v>
      </c>
      <c r="F53" s="303" t="s">
        <v>2338</v>
      </c>
      <c r="G53" s="303" t="s">
        <v>2339</v>
      </c>
      <c r="H53" s="264"/>
      <c r="I53" s="274"/>
      <c r="J53" s="274"/>
      <c r="K53" s="316">
        <f t="shared" si="11"/>
        <v>2000</v>
      </c>
      <c r="L53" s="317"/>
      <c r="M53" s="318"/>
      <c r="N53" s="319"/>
      <c r="O53" s="320">
        <f>Price_Catalogue_Reference!O53*(1+Price_Catalogue_Reference!$BW$6)</f>
        <v>105088.0981</v>
      </c>
      <c r="P53" s="321">
        <f>Price_Catalogue_Reference!BR53</f>
        <v>452569.7611</v>
      </c>
      <c r="Q53" s="321">
        <f>Price_Catalogue_Reference!Q53</f>
        <v>382604.0966</v>
      </c>
      <c r="R53" s="322">
        <f t="shared" si="4"/>
        <v>940261.9558</v>
      </c>
      <c r="S53" s="320">
        <f>Price_Catalogue_Reference!S53*(1+Price_Catalogue_Reference!$BW$6)</f>
        <v>104535.1714</v>
      </c>
      <c r="T53" s="321">
        <f>Price_Catalogue_Reference!BS53</f>
        <v>458375.0082</v>
      </c>
      <c r="U53" s="321">
        <f>Price_Catalogue_Reference!U53</f>
        <v>335558.7868</v>
      </c>
      <c r="V53" s="322">
        <f t="shared" si="5"/>
        <v>898468.9663</v>
      </c>
      <c r="W53" s="320">
        <f>Price_Catalogue_Reference!W53*(1+Price_Catalogue_Reference!$BW$6)</f>
        <v>118194.4973</v>
      </c>
      <c r="X53" s="321">
        <f>Price_Catalogue_Reference!BT53</f>
        <v>468390.7556</v>
      </c>
      <c r="Y53" s="321">
        <f>Price_Catalogue_Reference!Y53</f>
        <v>326108.9476</v>
      </c>
      <c r="Z53" s="323">
        <f t="shared" si="6"/>
        <v>912694.2006</v>
      </c>
      <c r="AA53" s="317"/>
      <c r="AB53" s="318"/>
      <c r="AC53" s="318"/>
      <c r="AD53" s="319"/>
      <c r="AE53" s="320">
        <f>Price_Catalogue_Reference!AE53*(1+Price_Catalogue_Reference!$BW$6)</f>
        <v>103879.8238</v>
      </c>
      <c r="AF53" s="321">
        <f>Price_Catalogue_Reference!BV53</f>
        <v>539057.4179</v>
      </c>
      <c r="AG53" s="321">
        <f>Price_Catalogue_Reference!AG53</f>
        <v>419743.2711</v>
      </c>
      <c r="AH53" s="324">
        <f t="shared" si="7"/>
        <v>1062680.513</v>
      </c>
      <c r="AI53" s="321">
        <f>Price_Catalogue_Reference!AI53*(1+Price_Catalogue_Reference!$BW$6)</f>
        <v>103879.8238</v>
      </c>
      <c r="AJ53" s="321">
        <f>Price_Catalogue_Reference!BW53</f>
        <v>539057.4179</v>
      </c>
      <c r="AK53" s="321">
        <f>Price_Catalogue_Reference!AK53</f>
        <v>419743.2711</v>
      </c>
      <c r="AL53" s="324">
        <f t="shared" si="8"/>
        <v>1062680.513</v>
      </c>
      <c r="AM53" s="321">
        <f>Price_Catalogue_Reference!AM53*(1+Price_Catalogue_Reference!$BW$6)</f>
        <v>106329.4007</v>
      </c>
      <c r="AN53" s="321">
        <f>Price_Catalogue_Reference!BX53</f>
        <v>568115.4505</v>
      </c>
      <c r="AO53" s="321">
        <f>Price_Catalogue_Reference!AO53</f>
        <v>410613.0704</v>
      </c>
      <c r="AP53" s="324">
        <f t="shared" si="9"/>
        <v>1085057.922</v>
      </c>
      <c r="AQ53" s="321">
        <f>Price_Catalogue_Reference!AQ53*(1+Price_Catalogue_Reference!$BW$6)</f>
        <v>118455.2</v>
      </c>
      <c r="AR53" s="321">
        <f>Price_Catalogue_Reference!BY53</f>
        <v>592845.6911</v>
      </c>
      <c r="AS53" s="321">
        <f>Price_Catalogue_Reference!AS53</f>
        <v>359533.2006</v>
      </c>
      <c r="AT53" s="325">
        <f t="shared" si="10"/>
        <v>1070834.092</v>
      </c>
      <c r="AU53" s="264"/>
      <c r="AV53" s="264"/>
      <c r="AW53" s="264"/>
      <c r="AX53" s="264"/>
      <c r="AY53" s="264"/>
      <c r="AZ53" s="264"/>
      <c r="BA53" s="264"/>
      <c r="BB53" s="264"/>
      <c r="BC53" s="264"/>
      <c r="BD53" s="264"/>
      <c r="BE53" s="264"/>
      <c r="BF53" s="264"/>
      <c r="BG53" s="264"/>
      <c r="BH53" s="264"/>
      <c r="BI53" s="264"/>
      <c r="BJ53" s="264"/>
      <c r="BK53" s="264"/>
      <c r="BL53" s="264"/>
      <c r="BM53" s="264"/>
      <c r="BN53" s="264"/>
    </row>
    <row r="54" ht="15.0" customHeight="1">
      <c r="A54" s="301" t="s">
        <v>25</v>
      </c>
      <c r="B54" s="302" t="s">
        <v>25</v>
      </c>
      <c r="C54" s="302">
        <v>2500.0</v>
      </c>
      <c r="D54" s="302"/>
      <c r="E54" s="303" t="s">
        <v>2337</v>
      </c>
      <c r="F54" s="303" t="s">
        <v>2338</v>
      </c>
      <c r="G54" s="303" t="s">
        <v>2339</v>
      </c>
      <c r="H54" s="264"/>
      <c r="I54" s="274"/>
      <c r="J54" s="274"/>
      <c r="K54" s="316">
        <f t="shared" si="11"/>
        <v>2500</v>
      </c>
      <c r="L54" s="317"/>
      <c r="M54" s="318"/>
      <c r="N54" s="319"/>
      <c r="O54" s="320">
        <f>Price_Catalogue_Reference!O54*(1+Price_Catalogue_Reference!$BW$6)</f>
        <v>103879.8238</v>
      </c>
      <c r="P54" s="321">
        <f>Price_Catalogue_Reference!BR54</f>
        <v>539057.4179</v>
      </c>
      <c r="Q54" s="321">
        <f>Price_Catalogue_Reference!Q54</f>
        <v>419719.9378</v>
      </c>
      <c r="R54" s="322">
        <f t="shared" si="4"/>
        <v>1062657.18</v>
      </c>
      <c r="S54" s="320">
        <f>Price_Catalogue_Reference!S54*(1+Price_Catalogue_Reference!$BW$6)</f>
        <v>106329.4007</v>
      </c>
      <c r="T54" s="321">
        <f>Price_Catalogue_Reference!BS54</f>
        <v>568115.4505</v>
      </c>
      <c r="U54" s="321">
        <f>Price_Catalogue_Reference!U54</f>
        <v>410589.7371</v>
      </c>
      <c r="V54" s="322">
        <f t="shared" si="5"/>
        <v>1085034.588</v>
      </c>
      <c r="W54" s="320">
        <f>Price_Catalogue_Reference!W54*(1+Price_Catalogue_Reference!$BW$6)</f>
        <v>118455.2</v>
      </c>
      <c r="X54" s="321">
        <f>Price_Catalogue_Reference!BT54</f>
        <v>592845.6911</v>
      </c>
      <c r="Y54" s="321">
        <f>Price_Catalogue_Reference!Y54</f>
        <v>359509.8673</v>
      </c>
      <c r="Z54" s="323">
        <f t="shared" si="6"/>
        <v>1070810.758</v>
      </c>
      <c r="AA54" s="317"/>
      <c r="AB54" s="318"/>
      <c r="AC54" s="318"/>
      <c r="AD54" s="319"/>
      <c r="AE54" s="320">
        <f>Price_Catalogue_Reference!AE54*(1+Price_Catalogue_Reference!$BW$6)</f>
        <v>112848.6816</v>
      </c>
      <c r="AF54" s="321">
        <f>Price_Catalogue_Reference!BV54</f>
        <v>639276.7177</v>
      </c>
      <c r="AG54" s="321">
        <f>Price_Catalogue_Reference!AG54</f>
        <v>459637.4825</v>
      </c>
      <c r="AH54" s="324">
        <f t="shared" si="7"/>
        <v>1211762.882</v>
      </c>
      <c r="AI54" s="321">
        <f>Price_Catalogue_Reference!AI54*(1+Price_Catalogue_Reference!$BW$6)</f>
        <v>112848.6816</v>
      </c>
      <c r="AJ54" s="321">
        <f>Price_Catalogue_Reference!BW54</f>
        <v>639276.7177</v>
      </c>
      <c r="AK54" s="321">
        <f>Price_Catalogue_Reference!AK54</f>
        <v>459637.4825</v>
      </c>
      <c r="AL54" s="324">
        <f t="shared" si="8"/>
        <v>1211762.882</v>
      </c>
      <c r="AM54" s="321">
        <f>Price_Catalogue_Reference!AM54*(1+Price_Catalogue_Reference!$BW$6)</f>
        <v>106689.0876</v>
      </c>
      <c r="AN54" s="321">
        <f>Price_Catalogue_Reference!BX54</f>
        <v>639276.7177</v>
      </c>
      <c r="AO54" s="321">
        <f>Price_Catalogue_Reference!AO54</f>
        <v>459854.7213</v>
      </c>
      <c r="AP54" s="324">
        <f t="shared" si="9"/>
        <v>1205820.527</v>
      </c>
      <c r="AQ54" s="321">
        <f>Price_Catalogue_Reference!AQ54*(1+Price_Catalogue_Reference!$BW$6)</f>
        <v>122098.4502</v>
      </c>
      <c r="AR54" s="321">
        <f>Price_Catalogue_Reference!BY54</f>
        <v>683111.069</v>
      </c>
      <c r="AS54" s="321">
        <f>Price_Catalogue_Reference!AS54</f>
        <v>415140.837</v>
      </c>
      <c r="AT54" s="325">
        <f t="shared" si="10"/>
        <v>1220350.356</v>
      </c>
      <c r="AU54" s="264"/>
      <c r="AV54" s="264"/>
      <c r="AW54" s="264"/>
      <c r="AX54" s="264"/>
      <c r="AY54" s="264"/>
      <c r="AZ54" s="264"/>
      <c r="BA54" s="264"/>
      <c r="BB54" s="264"/>
      <c r="BC54" s="264"/>
      <c r="BD54" s="264"/>
      <c r="BE54" s="264"/>
      <c r="BF54" s="264"/>
      <c r="BG54" s="264"/>
      <c r="BH54" s="264"/>
      <c r="BI54" s="264"/>
      <c r="BJ54" s="264"/>
      <c r="BK54" s="264"/>
      <c r="BL54" s="264"/>
      <c r="BM54" s="264"/>
      <c r="BN54" s="264"/>
    </row>
    <row r="55" ht="15.0" customHeight="1">
      <c r="A55" s="301" t="s">
        <v>25</v>
      </c>
      <c r="B55" s="302" t="s">
        <v>25</v>
      </c>
      <c r="C55" s="302">
        <v>3000.0</v>
      </c>
      <c r="D55" s="302"/>
      <c r="E55" s="303" t="s">
        <v>2337</v>
      </c>
      <c r="F55" s="303" t="s">
        <v>2338</v>
      </c>
      <c r="G55" s="303" t="s">
        <v>2339</v>
      </c>
      <c r="H55" s="264"/>
      <c r="I55" s="274"/>
      <c r="J55" s="274"/>
      <c r="K55" s="316">
        <f t="shared" si="11"/>
        <v>3000</v>
      </c>
      <c r="L55" s="317"/>
      <c r="M55" s="318"/>
      <c r="N55" s="319"/>
      <c r="O55" s="320">
        <f>Price_Catalogue_Reference!O55*(1+Price_Catalogue_Reference!$BW$6)</f>
        <v>112848.6816</v>
      </c>
      <c r="P55" s="321">
        <f>Price_Catalogue_Reference!BR55</f>
        <v>639276.7177</v>
      </c>
      <c r="Q55" s="321">
        <f>Price_Catalogue_Reference!Q55</f>
        <v>459614.1491</v>
      </c>
      <c r="R55" s="322">
        <f t="shared" si="4"/>
        <v>1211739.548</v>
      </c>
      <c r="S55" s="320">
        <f>Price_Catalogue_Reference!S55*(1+Price_Catalogue_Reference!$BW$6)</f>
        <v>106689.0876</v>
      </c>
      <c r="T55" s="321">
        <f>Price_Catalogue_Reference!BS55</f>
        <v>639276.7177</v>
      </c>
      <c r="U55" s="321">
        <f>Price_Catalogue_Reference!U55</f>
        <v>459831.3879</v>
      </c>
      <c r="V55" s="322">
        <f t="shared" si="5"/>
        <v>1205797.193</v>
      </c>
      <c r="W55" s="320">
        <f>Price_Catalogue_Reference!W55*(1+Price_Catalogue_Reference!$BW$6)</f>
        <v>122098.4502</v>
      </c>
      <c r="X55" s="321">
        <f>Price_Catalogue_Reference!BT55</f>
        <v>683111.069</v>
      </c>
      <c r="Y55" s="321">
        <f>Price_Catalogue_Reference!Y55</f>
        <v>415117.5036</v>
      </c>
      <c r="Z55" s="323">
        <f t="shared" si="6"/>
        <v>1220327.023</v>
      </c>
      <c r="AA55" s="317"/>
      <c r="AB55" s="318"/>
      <c r="AC55" s="318"/>
      <c r="AD55" s="319"/>
      <c r="AE55" s="320">
        <f>Price_Catalogue_Reference!AE55*(1+Price_Catalogue_Reference!$BW$6)</f>
        <v>111057.8792</v>
      </c>
      <c r="AF55" s="321">
        <f>Price_Catalogue_Reference!BV55</f>
        <v>707717.6583</v>
      </c>
      <c r="AG55" s="321">
        <f>Price_Catalogue_Reference!AG55</f>
        <v>520238.5626</v>
      </c>
      <c r="AH55" s="324">
        <f t="shared" si="7"/>
        <v>1339014.1</v>
      </c>
      <c r="AI55" s="321">
        <f>Price_Catalogue_Reference!AI55*(1+Price_Catalogue_Reference!$BW$6)</f>
        <v>111057.8792</v>
      </c>
      <c r="AJ55" s="321">
        <f>Price_Catalogue_Reference!BW55</f>
        <v>707717.6583</v>
      </c>
      <c r="AK55" s="321">
        <f>Price_Catalogue_Reference!AK55</f>
        <v>520238.5626</v>
      </c>
      <c r="AL55" s="324">
        <f t="shared" si="8"/>
        <v>1339014.1</v>
      </c>
      <c r="AM55" s="321">
        <f>Price_Catalogue_Reference!AM55*(1+Price_Catalogue_Reference!$BW$6)</f>
        <v>112010.9768</v>
      </c>
      <c r="AN55" s="321">
        <f>Price_Catalogue_Reference!BX55</f>
        <v>724410.5707</v>
      </c>
      <c r="AO55" s="321">
        <f>Price_Catalogue_Reference!AO55</f>
        <v>482269.028</v>
      </c>
      <c r="AP55" s="324">
        <f t="shared" si="9"/>
        <v>1318690.576</v>
      </c>
      <c r="AQ55" s="321">
        <f>Price_Catalogue_Reference!AQ55*(1+Price_Catalogue_Reference!$BW$6)</f>
        <v>118170.5708</v>
      </c>
      <c r="AR55" s="321">
        <f>Price_Catalogue_Reference!BY55</f>
        <v>724410.5707</v>
      </c>
      <c r="AS55" s="321">
        <f>Price_Catalogue_Reference!AS55</f>
        <v>482052.8105</v>
      </c>
      <c r="AT55" s="325">
        <f t="shared" si="10"/>
        <v>1324633.952</v>
      </c>
      <c r="AU55" s="264"/>
      <c r="AV55" s="264"/>
      <c r="AW55" s="264"/>
      <c r="AX55" s="264"/>
      <c r="AY55" s="264"/>
      <c r="AZ55" s="264"/>
      <c r="BA55" s="264"/>
      <c r="BB55" s="264"/>
      <c r="BC55" s="264"/>
      <c r="BD55" s="264"/>
      <c r="BE55" s="264"/>
      <c r="BF55" s="264"/>
      <c r="BG55" s="264"/>
      <c r="BH55" s="264"/>
      <c r="BI55" s="264"/>
      <c r="BJ55" s="264"/>
      <c r="BK55" s="264"/>
      <c r="BL55" s="264"/>
      <c r="BM55" s="264"/>
      <c r="BN55" s="264"/>
    </row>
    <row r="56" ht="15.0" customHeight="1">
      <c r="A56" s="301" t="s">
        <v>25</v>
      </c>
      <c r="B56" s="302" t="s">
        <v>25</v>
      </c>
      <c r="C56" s="302">
        <v>3500.0</v>
      </c>
      <c r="D56" s="302"/>
      <c r="E56" s="303" t="s">
        <v>2337</v>
      </c>
      <c r="F56" s="303" t="s">
        <v>2338</v>
      </c>
      <c r="G56" s="303" t="s">
        <v>2339</v>
      </c>
      <c r="H56" s="264"/>
      <c r="I56" s="274"/>
      <c r="J56" s="274"/>
      <c r="K56" s="316">
        <f t="shared" si="11"/>
        <v>3500</v>
      </c>
      <c r="L56" s="317"/>
      <c r="M56" s="318"/>
      <c r="N56" s="319"/>
      <c r="O56" s="320">
        <f>Price_Catalogue_Reference!O56*(1+Price_Catalogue_Reference!$BW$6)</f>
        <v>111057.8792</v>
      </c>
      <c r="P56" s="321">
        <f>Price_Catalogue_Reference!BR56</f>
        <v>707717.6583</v>
      </c>
      <c r="Q56" s="321">
        <f>Price_Catalogue_Reference!Q56</f>
        <v>520191.8959</v>
      </c>
      <c r="R56" s="322">
        <f t="shared" si="4"/>
        <v>1338967.433</v>
      </c>
      <c r="S56" s="320">
        <f>Price_Catalogue_Reference!S56*(1+Price_Catalogue_Reference!$BW$6)</f>
        <v>112010.9768</v>
      </c>
      <c r="T56" s="321">
        <f>Price_Catalogue_Reference!BS56</f>
        <v>724410.5707</v>
      </c>
      <c r="U56" s="321">
        <f>Price_Catalogue_Reference!U56</f>
        <v>482222.3614</v>
      </c>
      <c r="V56" s="322">
        <f t="shared" si="5"/>
        <v>1318643.909</v>
      </c>
      <c r="W56" s="320">
        <f>Price_Catalogue_Reference!W56*(1+Price_Catalogue_Reference!$BW$6)</f>
        <v>118170.5708</v>
      </c>
      <c r="X56" s="321">
        <f>Price_Catalogue_Reference!BT56</f>
        <v>724410.5707</v>
      </c>
      <c r="Y56" s="321">
        <f>Price_Catalogue_Reference!Y56</f>
        <v>482006.1438</v>
      </c>
      <c r="Z56" s="323">
        <f t="shared" si="6"/>
        <v>1324587.285</v>
      </c>
      <c r="AA56" s="317"/>
      <c r="AB56" s="318"/>
      <c r="AC56" s="318"/>
      <c r="AD56" s="319"/>
      <c r="AE56" s="320">
        <f>Price_Catalogue_Reference!AE56*(1+Price_Catalogue_Reference!$BW$6)</f>
        <v>106649.1293</v>
      </c>
      <c r="AF56" s="321">
        <f>Price_Catalogue_Reference!BV56</f>
        <v>776189.5118</v>
      </c>
      <c r="AG56" s="321">
        <f>Price_Catalogue_Reference!AG56</f>
        <v>636311.7214</v>
      </c>
      <c r="AH56" s="324">
        <f t="shared" si="7"/>
        <v>1519150.362</v>
      </c>
      <c r="AI56" s="321">
        <f>Price_Catalogue_Reference!AI56*(1+Price_Catalogue_Reference!$BW$6)</f>
        <v>106649.1293</v>
      </c>
      <c r="AJ56" s="321">
        <f>Price_Catalogue_Reference!BW56</f>
        <v>776189.5118</v>
      </c>
      <c r="AK56" s="321">
        <f>Price_Catalogue_Reference!AK56</f>
        <v>636311.7214</v>
      </c>
      <c r="AL56" s="324">
        <f t="shared" si="8"/>
        <v>1519150.362</v>
      </c>
      <c r="AM56" s="321">
        <f>Price_Catalogue_Reference!AM56*(1+Price_Catalogue_Reference!$BW$6)</f>
        <v>104651.0262</v>
      </c>
      <c r="AN56" s="321">
        <f>Price_Catalogue_Reference!BX56</f>
        <v>804412.8988</v>
      </c>
      <c r="AO56" s="321">
        <f>Price_Catalogue_Reference!AO56</f>
        <v>590733.7121</v>
      </c>
      <c r="AP56" s="324">
        <f t="shared" si="9"/>
        <v>1499797.637</v>
      </c>
      <c r="AQ56" s="321">
        <f>Price_Catalogue_Reference!AQ56*(1+Price_Catalogue_Reference!$BW$6)</f>
        <v>119069.0265</v>
      </c>
      <c r="AR56" s="321">
        <f>Price_Catalogue_Reference!BY56</f>
        <v>822527.8</v>
      </c>
      <c r="AS56" s="321">
        <f>Price_Catalogue_Reference!AS56</f>
        <v>539448.1719</v>
      </c>
      <c r="AT56" s="325">
        <f t="shared" si="10"/>
        <v>1481044.998</v>
      </c>
      <c r="AU56" s="264"/>
      <c r="AV56" s="264"/>
      <c r="AW56" s="264"/>
      <c r="AX56" s="264"/>
      <c r="AY56" s="264"/>
      <c r="AZ56" s="264"/>
      <c r="BA56" s="264"/>
      <c r="BB56" s="264"/>
      <c r="BC56" s="264"/>
      <c r="BD56" s="264"/>
      <c r="BE56" s="264"/>
      <c r="BF56" s="264"/>
      <c r="BG56" s="264"/>
      <c r="BH56" s="264"/>
      <c r="BI56" s="264"/>
      <c r="BJ56" s="264"/>
      <c r="BK56" s="264"/>
      <c r="BL56" s="264"/>
      <c r="BM56" s="264"/>
      <c r="BN56" s="264"/>
    </row>
    <row r="57" ht="15.0" customHeight="1">
      <c r="A57" s="301" t="s">
        <v>25</v>
      </c>
      <c r="B57" s="302" t="s">
        <v>25</v>
      </c>
      <c r="C57" s="302">
        <v>4000.0</v>
      </c>
      <c r="D57" s="302"/>
      <c r="E57" s="303" t="s">
        <v>2337</v>
      </c>
      <c r="F57" s="303" t="s">
        <v>2338</v>
      </c>
      <c r="G57" s="303" t="s">
        <v>2339</v>
      </c>
      <c r="H57" s="264"/>
      <c r="I57" s="274"/>
      <c r="J57" s="274"/>
      <c r="K57" s="316">
        <f t="shared" si="11"/>
        <v>4000</v>
      </c>
      <c r="L57" s="317"/>
      <c r="M57" s="318"/>
      <c r="N57" s="319"/>
      <c r="O57" s="320">
        <f>Price_Catalogue_Reference!O57*(1+Price_Catalogue_Reference!$BW$6)</f>
        <v>107251.9329</v>
      </c>
      <c r="P57" s="321">
        <f>Price_Catalogue_Reference!BR57</f>
        <v>740547.0526</v>
      </c>
      <c r="Q57" s="321">
        <f>Price_Catalogue_Reference!Q57</f>
        <v>616427.5393</v>
      </c>
      <c r="R57" s="322">
        <f t="shared" si="4"/>
        <v>1464226.525</v>
      </c>
      <c r="S57" s="320">
        <f>Price_Catalogue_Reference!S57*(1+Price_Catalogue_Reference!$BW$6)</f>
        <v>109415.3208</v>
      </c>
      <c r="T57" s="321">
        <f>Price_Catalogue_Reference!BS57</f>
        <v>796993.8266</v>
      </c>
      <c r="U57" s="321">
        <f>Price_Catalogue_Reference!U57</f>
        <v>525055.3871</v>
      </c>
      <c r="V57" s="322">
        <f t="shared" si="5"/>
        <v>1431464.535</v>
      </c>
      <c r="W57" s="320">
        <f>Price_Catalogue_Reference!W57*(1+Price_Catalogue_Reference!$BW$6)</f>
        <v>126679.0233</v>
      </c>
      <c r="X57" s="321">
        <f>Price_Catalogue_Reference!BT57</f>
        <v>817087.1471</v>
      </c>
      <c r="Y57" s="321">
        <f>Price_Catalogue_Reference!Y57</f>
        <v>488117.9846</v>
      </c>
      <c r="Z57" s="323">
        <f t="shared" si="6"/>
        <v>1431884.155</v>
      </c>
      <c r="AA57" s="317"/>
      <c r="AB57" s="318"/>
      <c r="AC57" s="318"/>
      <c r="AD57" s="319"/>
      <c r="AE57" s="320">
        <f>Price_Catalogue_Reference!AE57*(1+Price_Catalogue_Reference!$BW$6)</f>
        <v>110876.5744</v>
      </c>
      <c r="AF57" s="321">
        <f>Price_Catalogue_Reference!BV57</f>
        <v>884600.7037</v>
      </c>
      <c r="AG57" s="321">
        <f>Price_Catalogue_Reference!AG57</f>
        <v>711154.1557</v>
      </c>
      <c r="AH57" s="324">
        <f t="shared" si="7"/>
        <v>1706631.434</v>
      </c>
      <c r="AI57" s="321">
        <f>Price_Catalogue_Reference!AI57*(1+Price_Catalogue_Reference!$BW$6)</f>
        <v>110876.5744</v>
      </c>
      <c r="AJ57" s="321">
        <f>Price_Catalogue_Reference!BW57</f>
        <v>884600.7037</v>
      </c>
      <c r="AK57" s="321">
        <f>Price_Catalogue_Reference!AK57</f>
        <v>711154.1557</v>
      </c>
      <c r="AL57" s="324">
        <f t="shared" si="8"/>
        <v>1706631.434</v>
      </c>
      <c r="AM57" s="321">
        <f>Price_Catalogue_Reference!AM57*(1+Price_Catalogue_Reference!$BW$6)</f>
        <v>105701.3884</v>
      </c>
      <c r="AN57" s="321">
        <f>Price_Catalogue_Reference!BX57</f>
        <v>894430.9743</v>
      </c>
      <c r="AO57" s="321">
        <f>Price_Catalogue_Reference!AO57</f>
        <v>661344.7878</v>
      </c>
      <c r="AP57" s="324">
        <f t="shared" si="9"/>
        <v>1661477.151</v>
      </c>
      <c r="AQ57" s="321">
        <f>Price_Catalogue_Reference!AQ57*(1+Price_Catalogue_Reference!$BW$6)</f>
        <v>117618.6236</v>
      </c>
      <c r="AR57" s="321">
        <f>Price_Catalogue_Reference!BY57</f>
        <v>912484.0499</v>
      </c>
      <c r="AS57" s="321">
        <f>Price_Catalogue_Reference!AS57</f>
        <v>659614.5326</v>
      </c>
      <c r="AT57" s="325">
        <f t="shared" si="10"/>
        <v>1689717.206</v>
      </c>
      <c r="AU57" s="264"/>
      <c r="AV57" s="264"/>
      <c r="AW57" s="264"/>
      <c r="AX57" s="264"/>
      <c r="AY57" s="264"/>
      <c r="AZ57" s="264"/>
      <c r="BA57" s="264"/>
      <c r="BB57" s="264"/>
      <c r="BC57" s="264"/>
      <c r="BD57" s="264"/>
      <c r="BE57" s="264"/>
      <c r="BF57" s="264"/>
      <c r="BG57" s="264"/>
      <c r="BH57" s="264"/>
      <c r="BI57" s="264"/>
      <c r="BJ57" s="264"/>
      <c r="BK57" s="264"/>
      <c r="BL57" s="264"/>
      <c r="BM57" s="264"/>
      <c r="BN57" s="264"/>
    </row>
    <row r="58" ht="15.0" customHeight="1">
      <c r="A58" s="301" t="s">
        <v>25</v>
      </c>
      <c r="B58" s="302" t="s">
        <v>25</v>
      </c>
      <c r="C58" s="302">
        <v>4500.0</v>
      </c>
      <c r="D58" s="302"/>
      <c r="E58" s="303" t="s">
        <v>2337</v>
      </c>
      <c r="F58" s="303" t="s">
        <v>2338</v>
      </c>
      <c r="G58" s="303" t="s">
        <v>2339</v>
      </c>
      <c r="H58" s="264"/>
      <c r="I58" s="274"/>
      <c r="J58" s="274"/>
      <c r="K58" s="316">
        <f t="shared" si="11"/>
        <v>4500</v>
      </c>
      <c r="L58" s="317"/>
      <c r="M58" s="318"/>
      <c r="N58" s="319"/>
      <c r="O58" s="320">
        <f>Price_Catalogue_Reference!O58*(1+Price_Catalogue_Reference!$BW$6)</f>
        <v>106046.3257</v>
      </c>
      <c r="P58" s="321">
        <f>Price_Catalogue_Reference!BR58</f>
        <v>811831.971</v>
      </c>
      <c r="Q58" s="321">
        <f>Price_Catalogue_Reference!Q58</f>
        <v>656102.5703</v>
      </c>
      <c r="R58" s="322">
        <f t="shared" si="4"/>
        <v>1573980.867</v>
      </c>
      <c r="S58" s="320">
        <f>Price_Catalogue_Reference!S58*(1+Price_Catalogue_Reference!$BW$6)</f>
        <v>99886.73167</v>
      </c>
      <c r="T58" s="321">
        <f>Price_Catalogue_Reference!BS58</f>
        <v>811831.971</v>
      </c>
      <c r="U58" s="321">
        <f>Price_Catalogue_Reference!U58</f>
        <v>656318.7038</v>
      </c>
      <c r="V58" s="322">
        <f t="shared" si="5"/>
        <v>1568037.406</v>
      </c>
      <c r="W58" s="320">
        <f>Price_Catalogue_Reference!W58*(1+Price_Catalogue_Reference!$BW$6)</f>
        <v>111459.0296</v>
      </c>
      <c r="X58" s="321">
        <f>Price_Catalogue_Reference!BT58</f>
        <v>827968.4529</v>
      </c>
      <c r="Y58" s="321">
        <f>Price_Catalogue_Reference!Y58</f>
        <v>590685.0258</v>
      </c>
      <c r="Z58" s="323">
        <f t="shared" si="6"/>
        <v>1530112.508</v>
      </c>
      <c r="AA58" s="317"/>
      <c r="AB58" s="318"/>
      <c r="AC58" s="318"/>
      <c r="AD58" s="319"/>
      <c r="AE58" s="320">
        <f>Price_Catalogue_Reference!AE58*(1+Price_Catalogue_Reference!$BW$6)</f>
        <v>114046.7121</v>
      </c>
      <c r="AF58" s="321">
        <f>Price_Catalogue_Reference!BV58</f>
        <v>963366.5198</v>
      </c>
      <c r="AG58" s="321">
        <f>Price_Catalogue_Reference!AG58</f>
        <v>726059.4902</v>
      </c>
      <c r="AH58" s="324">
        <f t="shared" si="7"/>
        <v>1803472.722</v>
      </c>
      <c r="AI58" s="321">
        <f>Price_Catalogue_Reference!AI58*(1+Price_Catalogue_Reference!$BW$6)</f>
        <v>114046.7121</v>
      </c>
      <c r="AJ58" s="321">
        <f>Price_Catalogue_Reference!BW58</f>
        <v>963366.5198</v>
      </c>
      <c r="AK58" s="321">
        <f>Price_Catalogue_Reference!AK58</f>
        <v>726059.4902</v>
      </c>
      <c r="AL58" s="324">
        <f t="shared" si="8"/>
        <v>1803472.722</v>
      </c>
      <c r="AM58" s="321">
        <f>Price_Catalogue_Reference!AM58*(1+Price_Catalogue_Reference!$BW$6)</f>
        <v>107887.1181</v>
      </c>
      <c r="AN58" s="321">
        <f>Price_Catalogue_Reference!BX58</f>
        <v>963366.5198</v>
      </c>
      <c r="AO58" s="321">
        <f>Price_Catalogue_Reference!AO58</f>
        <v>726275.9656</v>
      </c>
      <c r="AP58" s="324">
        <f t="shared" si="9"/>
        <v>1797529.603</v>
      </c>
      <c r="AQ58" s="321">
        <f>Price_Catalogue_Reference!AQ58*(1+Price_Catalogue_Reference!$BW$6)</f>
        <v>121164.4025</v>
      </c>
      <c r="AR58" s="321">
        <f>Price_Catalogue_Reference!BY58</f>
        <v>983583.4914</v>
      </c>
      <c r="AS58" s="321">
        <f>Price_Catalogue_Reference!AS58</f>
        <v>677565.1219</v>
      </c>
      <c r="AT58" s="325">
        <f t="shared" si="10"/>
        <v>1782313.016</v>
      </c>
      <c r="AU58" s="264"/>
      <c r="AV58" s="264"/>
      <c r="AW58" s="264"/>
      <c r="AX58" s="264"/>
      <c r="AY58" s="264"/>
      <c r="AZ58" s="264"/>
      <c r="BA58" s="264"/>
      <c r="BB58" s="264"/>
      <c r="BC58" s="264"/>
      <c r="BD58" s="264"/>
      <c r="BE58" s="264"/>
      <c r="BF58" s="264"/>
      <c r="BG58" s="264"/>
      <c r="BH58" s="264"/>
      <c r="BI58" s="264"/>
      <c r="BJ58" s="264"/>
      <c r="BK58" s="264"/>
      <c r="BL58" s="264"/>
      <c r="BM58" s="264"/>
      <c r="BN58" s="264"/>
    </row>
    <row r="59" ht="15.0" customHeight="1">
      <c r="A59" s="301" t="s">
        <v>25</v>
      </c>
      <c r="B59" s="302" t="s">
        <v>25</v>
      </c>
      <c r="C59" s="302">
        <v>5000.0</v>
      </c>
      <c r="D59" s="302"/>
      <c r="E59" s="303" t="s">
        <v>2337</v>
      </c>
      <c r="F59" s="303" t="s">
        <v>2338</v>
      </c>
      <c r="G59" s="303" t="s">
        <v>2339</v>
      </c>
      <c r="H59" s="264"/>
      <c r="I59" s="274"/>
      <c r="J59" s="274"/>
      <c r="K59" s="316">
        <f t="shared" si="11"/>
        <v>5000</v>
      </c>
      <c r="L59" s="317"/>
      <c r="M59" s="318"/>
      <c r="N59" s="319"/>
      <c r="O59" s="320">
        <f>Price_Catalogue_Reference!O59*(1+Price_Catalogue_Reference!$BW$6)</f>
        <v>110876.5744</v>
      </c>
      <c r="P59" s="321">
        <f>Price_Catalogue_Reference!BR59</f>
        <v>884600.7037</v>
      </c>
      <c r="Q59" s="321">
        <f>Price_Catalogue_Reference!Q59</f>
        <v>711107.489</v>
      </c>
      <c r="R59" s="322">
        <f t="shared" si="4"/>
        <v>1706584.767</v>
      </c>
      <c r="S59" s="320">
        <f>Price_Catalogue_Reference!S59*(1+Price_Catalogue_Reference!$BW$6)</f>
        <v>105701.3884</v>
      </c>
      <c r="T59" s="321">
        <f>Price_Catalogue_Reference!BS59</f>
        <v>894430.9743</v>
      </c>
      <c r="U59" s="321">
        <f>Price_Catalogue_Reference!U59</f>
        <v>661298.1211</v>
      </c>
      <c r="V59" s="322">
        <f t="shared" si="5"/>
        <v>1661430.484</v>
      </c>
      <c r="W59" s="320">
        <f>Price_Catalogue_Reference!W59*(1+Price_Catalogue_Reference!$BW$6)</f>
        <v>117618.6236</v>
      </c>
      <c r="X59" s="321">
        <f>Price_Catalogue_Reference!BT59</f>
        <v>912484.0499</v>
      </c>
      <c r="Y59" s="321">
        <f>Price_Catalogue_Reference!Y59</f>
        <v>659567.866</v>
      </c>
      <c r="Z59" s="323">
        <f t="shared" si="6"/>
        <v>1689670.54</v>
      </c>
      <c r="AA59" s="317"/>
      <c r="AB59" s="318"/>
      <c r="AC59" s="318"/>
      <c r="AD59" s="319"/>
      <c r="AE59" s="320">
        <f>Price_Catalogue_Reference!AE59*(1+Price_Catalogue_Reference!$BW$6)</f>
        <v>123086.974</v>
      </c>
      <c r="AF59" s="321">
        <f>Price_Catalogue_Reference!BV59</f>
        <v>1080618.773</v>
      </c>
      <c r="AG59" s="321">
        <f>Price_Catalogue_Reference!AG59</f>
        <v>771786.4641</v>
      </c>
      <c r="AH59" s="324">
        <f t="shared" si="7"/>
        <v>1975492.211</v>
      </c>
      <c r="AI59" s="321">
        <f>Price_Catalogue_Reference!AI59*(1+Price_Catalogue_Reference!$BW$6)</f>
        <v>123086.974</v>
      </c>
      <c r="AJ59" s="321">
        <f>Price_Catalogue_Reference!BW59</f>
        <v>1080618.773</v>
      </c>
      <c r="AK59" s="321">
        <f>Price_Catalogue_Reference!AK59</f>
        <v>771786.4641</v>
      </c>
      <c r="AL59" s="324">
        <f t="shared" si="8"/>
        <v>1975492.211</v>
      </c>
      <c r="AM59" s="321">
        <f>Price_Catalogue_Reference!AM59*(1+Price_Catalogue_Reference!$BW$6)</f>
        <v>118049.6116</v>
      </c>
      <c r="AN59" s="321">
        <f>Price_Catalogue_Reference!BX59</f>
        <v>1087419.589</v>
      </c>
      <c r="AO59" s="321">
        <f>Price_Catalogue_Reference!AO59</f>
        <v>743765.29</v>
      </c>
      <c r="AP59" s="324">
        <f t="shared" si="9"/>
        <v>1949234.49</v>
      </c>
      <c r="AQ59" s="321">
        <f>Price_Catalogue_Reference!AQ59*(1+Price_Catalogue_Reference!$BW$6)</f>
        <v>129483.9608</v>
      </c>
      <c r="AR59" s="321">
        <f>Price_Catalogue_Reference!BY59</f>
        <v>1105967.269</v>
      </c>
      <c r="AS59" s="321">
        <f>Price_Catalogue_Reference!AS59</f>
        <v>693638.7218</v>
      </c>
      <c r="AT59" s="325">
        <f t="shared" si="10"/>
        <v>1929089.952</v>
      </c>
      <c r="AU59" s="264"/>
      <c r="AV59" s="264"/>
      <c r="AW59" s="264"/>
      <c r="AX59" s="264"/>
      <c r="AY59" s="264"/>
      <c r="AZ59" s="264"/>
      <c r="BA59" s="264"/>
      <c r="BB59" s="264"/>
      <c r="BC59" s="264"/>
      <c r="BD59" s="264"/>
      <c r="BE59" s="264"/>
      <c r="BF59" s="264"/>
      <c r="BG59" s="264"/>
      <c r="BH59" s="264"/>
      <c r="BI59" s="264"/>
      <c r="BJ59" s="264"/>
      <c r="BK59" s="264"/>
      <c r="BL59" s="264"/>
      <c r="BM59" s="264"/>
      <c r="BN59" s="264"/>
    </row>
    <row r="60" ht="14.25" customHeight="1">
      <c r="A60" s="301" t="s">
        <v>25</v>
      </c>
      <c r="B60" s="302" t="s">
        <v>25</v>
      </c>
      <c r="C60" s="302">
        <v>5500.0</v>
      </c>
      <c r="D60" s="302"/>
      <c r="E60" s="303" t="s">
        <v>2337</v>
      </c>
      <c r="F60" s="303" t="s">
        <v>2338</v>
      </c>
      <c r="G60" s="303" t="s">
        <v>2339</v>
      </c>
      <c r="H60" s="264"/>
      <c r="I60" s="274"/>
      <c r="J60" s="274"/>
      <c r="K60" s="316">
        <f t="shared" si="11"/>
        <v>5500</v>
      </c>
      <c r="L60" s="317"/>
      <c r="M60" s="318"/>
      <c r="N60" s="319"/>
      <c r="O60" s="320">
        <f>Price_Catalogue_Reference!O60*(1+Price_Catalogue_Reference!$BW$6)</f>
        <v>114046.7121</v>
      </c>
      <c r="P60" s="321">
        <f>Price_Catalogue_Reference!BR60</f>
        <v>963366.5198</v>
      </c>
      <c r="Q60" s="321">
        <f>Price_Catalogue_Reference!Q60</f>
        <v>726012.8236</v>
      </c>
      <c r="R60" s="322">
        <f t="shared" si="4"/>
        <v>1803426.055</v>
      </c>
      <c r="S60" s="320">
        <f>Price_Catalogue_Reference!S60*(1+Price_Catalogue_Reference!$BW$6)</f>
        <v>107887.1181</v>
      </c>
      <c r="T60" s="321">
        <f>Price_Catalogue_Reference!BS60</f>
        <v>963366.5198</v>
      </c>
      <c r="U60" s="321">
        <f>Price_Catalogue_Reference!U60</f>
        <v>726229.299</v>
      </c>
      <c r="V60" s="322">
        <f t="shared" si="5"/>
        <v>1797482.937</v>
      </c>
      <c r="W60" s="320">
        <f>Price_Catalogue_Reference!W60*(1+Price_Catalogue_Reference!$BW$6)</f>
        <v>121164.4025</v>
      </c>
      <c r="X60" s="321">
        <f>Price_Catalogue_Reference!BT60</f>
        <v>983583.4914</v>
      </c>
      <c r="Y60" s="321">
        <f>Price_Catalogue_Reference!Y60</f>
        <v>677518.4552</v>
      </c>
      <c r="Z60" s="323">
        <f t="shared" si="6"/>
        <v>1782266.349</v>
      </c>
      <c r="AA60" s="317"/>
      <c r="AB60" s="318"/>
      <c r="AC60" s="318"/>
      <c r="AD60" s="319"/>
      <c r="AE60" s="320">
        <f>Price_Catalogue_Reference!AE60*(1+Price_Catalogue_Reference!$BW$6)</f>
        <v>0</v>
      </c>
      <c r="AF60" s="321">
        <f>Price_Catalogue_Reference!BV60</f>
        <v>0</v>
      </c>
      <c r="AG60" s="321" t="str">
        <f>Price_Catalogue_Reference!AG60</f>
        <v/>
      </c>
      <c r="AH60" s="324">
        <f t="shared" si="7"/>
        <v>0</v>
      </c>
      <c r="AI60" s="321">
        <f>Price_Catalogue_Reference!AI60*(1+Price_Catalogue_Reference!$BW$6)</f>
        <v>0</v>
      </c>
      <c r="AJ60" s="321">
        <f>Price_Catalogue_Reference!BW60</f>
        <v>0</v>
      </c>
      <c r="AK60" s="321" t="str">
        <f>Price_Catalogue_Reference!AK60</f>
        <v/>
      </c>
      <c r="AL60" s="324">
        <f t="shared" si="8"/>
        <v>0</v>
      </c>
      <c r="AM60" s="321">
        <f>Price_Catalogue_Reference!AM60*(1+Price_Catalogue_Reference!$BW$6)</f>
        <v>0</v>
      </c>
      <c r="AN60" s="321">
        <f>Price_Catalogue_Reference!BX60</f>
        <v>0</v>
      </c>
      <c r="AO60" s="321" t="str">
        <f>Price_Catalogue_Reference!AO60</f>
        <v/>
      </c>
      <c r="AP60" s="324">
        <f t="shared" si="9"/>
        <v>0</v>
      </c>
      <c r="AQ60" s="321">
        <f>Price_Catalogue_Reference!AQ60*(1+Price_Catalogue_Reference!$BW$6)</f>
        <v>0</v>
      </c>
      <c r="AR60" s="321">
        <f>Price_Catalogue_Reference!BY60</f>
        <v>0</v>
      </c>
      <c r="AS60" s="321" t="str">
        <f>Price_Catalogue_Reference!AS60</f>
        <v/>
      </c>
      <c r="AT60" s="325">
        <f t="shared" si="10"/>
        <v>0</v>
      </c>
      <c r="AU60" s="264"/>
      <c r="AV60" s="264"/>
      <c r="AW60" s="264"/>
      <c r="AX60" s="264"/>
      <c r="AY60" s="264"/>
      <c r="AZ60" s="264"/>
      <c r="BA60" s="264"/>
      <c r="BB60" s="264"/>
      <c r="BC60" s="264"/>
      <c r="BD60" s="264"/>
      <c r="BE60" s="264"/>
      <c r="BF60" s="264"/>
      <c r="BG60" s="264"/>
      <c r="BH60" s="264"/>
      <c r="BI60" s="264"/>
      <c r="BJ60" s="264"/>
      <c r="BK60" s="264"/>
      <c r="BL60" s="264"/>
      <c r="BM60" s="264"/>
      <c r="BN60" s="264"/>
    </row>
    <row r="61" ht="15.0" customHeight="1">
      <c r="A61" s="301" t="s">
        <v>25</v>
      </c>
      <c r="B61" s="302" t="s">
        <v>25</v>
      </c>
      <c r="C61" s="302">
        <v>6000.0</v>
      </c>
      <c r="D61" s="302"/>
      <c r="E61" s="303" t="s">
        <v>2337</v>
      </c>
      <c r="F61" s="303" t="s">
        <v>2338</v>
      </c>
      <c r="G61" s="303" t="s">
        <v>2339</v>
      </c>
      <c r="H61" s="264"/>
      <c r="I61" s="274"/>
      <c r="J61" s="274"/>
      <c r="K61" s="316">
        <f t="shared" si="11"/>
        <v>6000</v>
      </c>
      <c r="L61" s="317"/>
      <c r="M61" s="318"/>
      <c r="N61" s="319"/>
      <c r="O61" s="320">
        <f>Price_Catalogue_Reference!O61*(1+Price_Catalogue_Reference!$BW$6)</f>
        <v>124125.0555</v>
      </c>
      <c r="P61" s="321">
        <f>Price_Catalogue_Reference!BR61</f>
        <v>1046769.256</v>
      </c>
      <c r="Q61" s="321">
        <f>Price_Catalogue_Reference!Q61</f>
        <v>769310.3805</v>
      </c>
      <c r="R61" s="322">
        <f t="shared" si="4"/>
        <v>1940204.692</v>
      </c>
      <c r="S61" s="320">
        <f>Price_Catalogue_Reference!S61*(1+Price_Catalogue_Reference!$BW$6)</f>
        <v>114506.6284</v>
      </c>
      <c r="T61" s="321">
        <f>Price_Catalogue_Reference!BS61</f>
        <v>1045594.57</v>
      </c>
      <c r="U61" s="321">
        <f>Price_Catalogue_Reference!U61</f>
        <v>744352.3351</v>
      </c>
      <c r="V61" s="322">
        <f t="shared" si="5"/>
        <v>1904453.533</v>
      </c>
      <c r="W61" s="320">
        <f>Price_Catalogue_Reference!W61*(1+Price_Catalogue_Reference!$BW$6)</f>
        <v>128030.2966</v>
      </c>
      <c r="X61" s="321">
        <f>Price_Catalogue_Reference!BT61</f>
        <v>1068779.17</v>
      </c>
      <c r="Y61" s="321">
        <f>Price_Catalogue_Reference!Y61</f>
        <v>687773.3808</v>
      </c>
      <c r="Z61" s="323">
        <f t="shared" si="6"/>
        <v>1884582.847</v>
      </c>
      <c r="AA61" s="317"/>
      <c r="AB61" s="318"/>
      <c r="AC61" s="318"/>
      <c r="AD61" s="319"/>
      <c r="AE61" s="320">
        <f>Price_Catalogue_Reference!AE61*(1+Price_Catalogue_Reference!$BW$6)</f>
        <v>0</v>
      </c>
      <c r="AF61" s="321">
        <f>Price_Catalogue_Reference!BV61</f>
        <v>0</v>
      </c>
      <c r="AG61" s="321" t="str">
        <f>Price_Catalogue_Reference!AG61</f>
        <v/>
      </c>
      <c r="AH61" s="324">
        <f t="shared" si="7"/>
        <v>0</v>
      </c>
      <c r="AI61" s="321">
        <f>Price_Catalogue_Reference!AI61*(1+Price_Catalogue_Reference!$BW$6)</f>
        <v>0</v>
      </c>
      <c r="AJ61" s="321">
        <f>Price_Catalogue_Reference!BW61</f>
        <v>0</v>
      </c>
      <c r="AK61" s="321" t="str">
        <f>Price_Catalogue_Reference!AK61</f>
        <v/>
      </c>
      <c r="AL61" s="324">
        <f t="shared" si="8"/>
        <v>0</v>
      </c>
      <c r="AM61" s="321">
        <f>Price_Catalogue_Reference!AM61*(1+Price_Catalogue_Reference!$BW$6)</f>
        <v>0</v>
      </c>
      <c r="AN61" s="321">
        <f>Price_Catalogue_Reference!BX61</f>
        <v>0</v>
      </c>
      <c r="AO61" s="321" t="str">
        <f>Price_Catalogue_Reference!AO61</f>
        <v/>
      </c>
      <c r="AP61" s="324">
        <f t="shared" si="9"/>
        <v>0</v>
      </c>
      <c r="AQ61" s="321">
        <f>Price_Catalogue_Reference!AQ61*(1+Price_Catalogue_Reference!$BW$6)</f>
        <v>0</v>
      </c>
      <c r="AR61" s="321">
        <f>Price_Catalogue_Reference!BY61</f>
        <v>0</v>
      </c>
      <c r="AS61" s="321" t="str">
        <f>Price_Catalogue_Reference!AS61</f>
        <v/>
      </c>
      <c r="AT61" s="325">
        <f t="shared" si="10"/>
        <v>0</v>
      </c>
      <c r="AU61" s="264"/>
      <c r="AV61" s="264"/>
      <c r="AW61" s="264"/>
      <c r="AX61" s="264"/>
      <c r="AY61" s="264"/>
      <c r="AZ61" s="264"/>
      <c r="BA61" s="264"/>
      <c r="BB61" s="264"/>
      <c r="BC61" s="264"/>
      <c r="BD61" s="264"/>
      <c r="BE61" s="264"/>
      <c r="BF61" s="264"/>
      <c r="BG61" s="264"/>
      <c r="BH61" s="264"/>
      <c r="BI61" s="264"/>
      <c r="BJ61" s="264"/>
      <c r="BK61" s="264"/>
      <c r="BL61" s="264"/>
      <c r="BM61" s="264"/>
      <c r="BN61" s="264"/>
    </row>
    <row r="62" ht="15.75" customHeight="1">
      <c r="A62" s="301" t="s">
        <v>25</v>
      </c>
      <c r="B62" s="302" t="s">
        <v>25</v>
      </c>
      <c r="C62" s="302">
        <v>6500.0</v>
      </c>
      <c r="D62" s="302"/>
      <c r="E62" s="303" t="s">
        <v>2337</v>
      </c>
      <c r="F62" s="303" t="s">
        <v>2338</v>
      </c>
      <c r="G62" s="303" t="s">
        <v>2339</v>
      </c>
      <c r="H62" s="264"/>
      <c r="I62" s="296"/>
      <c r="J62" s="296"/>
      <c r="K62" s="326">
        <f t="shared" si="11"/>
        <v>6500</v>
      </c>
      <c r="L62" s="327"/>
      <c r="M62" s="328"/>
      <c r="N62" s="329"/>
      <c r="O62" s="330">
        <f>Price_Catalogue_Reference!O62*(1+Price_Catalogue_Reference!$BW$6)</f>
        <v>122048.8924</v>
      </c>
      <c r="P62" s="331">
        <f>Price_Catalogue_Reference!BR62</f>
        <v>1114468.289</v>
      </c>
      <c r="Q62" s="331">
        <f>Price_Catalogue_Reference!Q62</f>
        <v>774169.2144</v>
      </c>
      <c r="R62" s="332">
        <f t="shared" si="4"/>
        <v>2010686.396</v>
      </c>
      <c r="S62" s="330">
        <f>Price_Catalogue_Reference!S62*(1+Price_Catalogue_Reference!$BW$6)</f>
        <v>121592.5947</v>
      </c>
      <c r="T62" s="331">
        <f>Price_Catalogue_Reference!BS62</f>
        <v>1129244.608</v>
      </c>
      <c r="U62" s="331">
        <f>Price_Catalogue_Reference!U62</f>
        <v>743084.9116</v>
      </c>
      <c r="V62" s="332">
        <f t="shared" si="5"/>
        <v>1993922.114</v>
      </c>
      <c r="W62" s="330">
        <f>Price_Catalogue_Reference!W62*(1+Price_Catalogue_Reference!$BW$6)</f>
        <v>130937.625</v>
      </c>
      <c r="X62" s="331">
        <f>Price_Catalogue_Reference!BT62</f>
        <v>1143155.368</v>
      </c>
      <c r="Y62" s="331">
        <f>Price_Catalogue_Reference!Y62</f>
        <v>699410.7295</v>
      </c>
      <c r="Z62" s="333">
        <f t="shared" si="6"/>
        <v>1973503.723</v>
      </c>
      <c r="AA62" s="327"/>
      <c r="AB62" s="328"/>
      <c r="AC62" s="328"/>
      <c r="AD62" s="329"/>
      <c r="AE62" s="330">
        <f>Price_Catalogue_Reference!AE62*(1+Price_Catalogue_Reference!$BW$6)</f>
        <v>0</v>
      </c>
      <c r="AF62" s="331">
        <f>Price_Catalogue_Reference!BV62</f>
        <v>0</v>
      </c>
      <c r="AG62" s="331" t="str">
        <f>Price_Catalogue_Reference!AG62</f>
        <v/>
      </c>
      <c r="AH62" s="334">
        <f t="shared" si="7"/>
        <v>0</v>
      </c>
      <c r="AI62" s="331">
        <f>Price_Catalogue_Reference!AI62*(1+Price_Catalogue_Reference!$BW$6)</f>
        <v>0</v>
      </c>
      <c r="AJ62" s="331">
        <f>Price_Catalogue_Reference!BW62</f>
        <v>0</v>
      </c>
      <c r="AK62" s="331" t="str">
        <f>Price_Catalogue_Reference!AK62</f>
        <v/>
      </c>
      <c r="AL62" s="334">
        <f t="shared" si="8"/>
        <v>0</v>
      </c>
      <c r="AM62" s="331">
        <f>Price_Catalogue_Reference!AM62*(1+Price_Catalogue_Reference!$BW$6)</f>
        <v>0</v>
      </c>
      <c r="AN62" s="331">
        <f>Price_Catalogue_Reference!BX62</f>
        <v>0</v>
      </c>
      <c r="AO62" s="331" t="str">
        <f>Price_Catalogue_Reference!AO62</f>
        <v/>
      </c>
      <c r="AP62" s="334">
        <f t="shared" si="9"/>
        <v>0</v>
      </c>
      <c r="AQ62" s="331">
        <f>Price_Catalogue_Reference!AQ62*(1+Price_Catalogue_Reference!$BW$6)</f>
        <v>0</v>
      </c>
      <c r="AR62" s="331">
        <f>Price_Catalogue_Reference!BY62</f>
        <v>0</v>
      </c>
      <c r="AS62" s="331" t="str">
        <f>Price_Catalogue_Reference!AS62</f>
        <v/>
      </c>
      <c r="AT62" s="335">
        <f t="shared" si="10"/>
        <v>0</v>
      </c>
      <c r="AU62" s="264"/>
      <c r="AV62" s="264"/>
      <c r="AW62" s="264"/>
      <c r="AX62" s="264"/>
      <c r="AY62" s="264"/>
      <c r="AZ62" s="264"/>
      <c r="BA62" s="264"/>
      <c r="BB62" s="264"/>
      <c r="BC62" s="264"/>
      <c r="BD62" s="264"/>
      <c r="BE62" s="264"/>
      <c r="BF62" s="264"/>
      <c r="BG62" s="264"/>
      <c r="BH62" s="264"/>
      <c r="BI62" s="264"/>
      <c r="BJ62" s="264"/>
      <c r="BK62" s="264"/>
      <c r="BL62" s="264"/>
      <c r="BM62" s="264"/>
      <c r="BN62" s="264"/>
    </row>
    <row r="63" ht="14.25" customHeight="1">
      <c r="A63" s="301" t="s">
        <v>27</v>
      </c>
      <c r="B63" s="302" t="s">
        <v>2340</v>
      </c>
      <c r="C63" s="302">
        <v>250.0</v>
      </c>
      <c r="D63" s="302"/>
      <c r="E63" s="303" t="s">
        <v>2341</v>
      </c>
      <c r="F63" s="303" t="s">
        <v>2341</v>
      </c>
      <c r="G63" s="303" t="s">
        <v>2342</v>
      </c>
      <c r="H63" s="264"/>
      <c r="I63" s="346" t="s">
        <v>2343</v>
      </c>
      <c r="J63" s="347" t="s">
        <v>2344</v>
      </c>
      <c r="K63" s="306">
        <f t="shared" si="11"/>
        <v>250</v>
      </c>
      <c r="L63" s="307"/>
      <c r="M63" s="308"/>
      <c r="N63" s="309"/>
      <c r="O63" s="310">
        <f>Price_Catalogue_Reference!O63*(1+Price_Catalogue_Reference!$BW$6)</f>
        <v>42426.1778</v>
      </c>
      <c r="P63" s="311">
        <f>Price_Catalogue_Reference!BR63</f>
        <v>34914.09194</v>
      </c>
      <c r="Q63" s="311">
        <f>Price_Catalogue_Reference!Q63</f>
        <v>98413.54824</v>
      </c>
      <c r="R63" s="312">
        <f t="shared" si="4"/>
        <v>175753.818</v>
      </c>
      <c r="S63" s="310">
        <f>Price_Catalogue_Reference!S63*(1+Price_Catalogue_Reference!$BW$6)</f>
        <v>42426.1778</v>
      </c>
      <c r="T63" s="311">
        <f>Price_Catalogue_Reference!BS63</f>
        <v>34914.09194</v>
      </c>
      <c r="U63" s="311">
        <f>Price_Catalogue_Reference!U63</f>
        <v>98413.54824</v>
      </c>
      <c r="V63" s="312">
        <f t="shared" si="5"/>
        <v>175753.818</v>
      </c>
      <c r="W63" s="310">
        <f>Price_Catalogue_Reference!W63*(1+Price_Catalogue_Reference!$BW$6)</f>
        <v>42426.1778</v>
      </c>
      <c r="X63" s="311">
        <f>Price_Catalogue_Reference!BT63</f>
        <v>34914.09194</v>
      </c>
      <c r="Y63" s="311">
        <f>Price_Catalogue_Reference!Y63</f>
        <v>98413.54824</v>
      </c>
      <c r="Z63" s="313">
        <f t="shared" si="6"/>
        <v>175753.818</v>
      </c>
      <c r="AA63" s="307"/>
      <c r="AB63" s="308"/>
      <c r="AC63" s="308"/>
      <c r="AD63" s="309"/>
      <c r="AE63" s="310">
        <f>Price_Catalogue_Reference!AE63*(1+Price_Catalogue_Reference!$BW$6)</f>
        <v>42426.1778</v>
      </c>
      <c r="AF63" s="311">
        <f>Price_Catalogue_Reference!BV63</f>
        <v>34914.09194</v>
      </c>
      <c r="AG63" s="311">
        <f>Price_Catalogue_Reference!AG63</f>
        <v>98436.88157</v>
      </c>
      <c r="AH63" s="314">
        <f t="shared" si="7"/>
        <v>175777.1513</v>
      </c>
      <c r="AI63" s="311">
        <f>Price_Catalogue_Reference!AI63*(1+Price_Catalogue_Reference!$BW$6)</f>
        <v>42426.1778</v>
      </c>
      <c r="AJ63" s="311">
        <f>Price_Catalogue_Reference!BW63</f>
        <v>34914.09194</v>
      </c>
      <c r="AK63" s="311">
        <f>Price_Catalogue_Reference!AK63</f>
        <v>98436.88157</v>
      </c>
      <c r="AL63" s="314">
        <f t="shared" si="8"/>
        <v>175777.1513</v>
      </c>
      <c r="AM63" s="311">
        <f>Price_Catalogue_Reference!AM63*(1+Price_Catalogue_Reference!$BW$6)</f>
        <v>42426.1778</v>
      </c>
      <c r="AN63" s="311">
        <f>Price_Catalogue_Reference!BX63</f>
        <v>34914.09194</v>
      </c>
      <c r="AO63" s="311">
        <f>Price_Catalogue_Reference!AO63</f>
        <v>98436.88157</v>
      </c>
      <c r="AP63" s="314">
        <f t="shared" si="9"/>
        <v>175777.1513</v>
      </c>
      <c r="AQ63" s="311">
        <f>Price_Catalogue_Reference!AQ63*(1+Price_Catalogue_Reference!$BW$6)</f>
        <v>42426.1778</v>
      </c>
      <c r="AR63" s="311">
        <f>Price_Catalogue_Reference!BY63</f>
        <v>34914.09194</v>
      </c>
      <c r="AS63" s="311">
        <f>Price_Catalogue_Reference!AS63</f>
        <v>98436.88157</v>
      </c>
      <c r="AT63" s="315">
        <f t="shared" si="10"/>
        <v>175777.1513</v>
      </c>
      <c r="AU63" s="264"/>
      <c r="AV63" s="264"/>
      <c r="AW63" s="264"/>
      <c r="AX63" s="264"/>
      <c r="AY63" s="264"/>
      <c r="AZ63" s="264"/>
      <c r="BA63" s="264"/>
      <c r="BB63" s="264"/>
      <c r="BC63" s="264"/>
      <c r="BD63" s="264"/>
      <c r="BE63" s="264"/>
      <c r="BF63" s="264"/>
      <c r="BG63" s="264"/>
      <c r="BH63" s="264"/>
      <c r="BI63" s="264"/>
      <c r="BJ63" s="264"/>
      <c r="BK63" s="264"/>
      <c r="BL63" s="264"/>
      <c r="BM63" s="264"/>
      <c r="BN63" s="264"/>
    </row>
    <row r="64" ht="14.25" customHeight="1">
      <c r="A64" s="301" t="s">
        <v>27</v>
      </c>
      <c r="B64" s="302" t="s">
        <v>2340</v>
      </c>
      <c r="C64" s="302">
        <v>500.0</v>
      </c>
      <c r="D64" s="302"/>
      <c r="E64" s="303" t="s">
        <v>2341</v>
      </c>
      <c r="F64" s="303" t="s">
        <v>2341</v>
      </c>
      <c r="G64" s="303" t="s">
        <v>2342</v>
      </c>
      <c r="H64" s="264"/>
      <c r="I64" s="274"/>
      <c r="J64" s="274"/>
      <c r="K64" s="316">
        <f t="shared" si="11"/>
        <v>500</v>
      </c>
      <c r="L64" s="317"/>
      <c r="M64" s="318"/>
      <c r="N64" s="319"/>
      <c r="O64" s="320">
        <f>Price_Catalogue_Reference!O64*(1+Price_Catalogue_Reference!$BW$6)</f>
        <v>42426.1778</v>
      </c>
      <c r="P64" s="321">
        <f>Price_Catalogue_Reference!BR64</f>
        <v>52698.57052</v>
      </c>
      <c r="Q64" s="321">
        <f>Price_Catalogue_Reference!Q64</f>
        <v>98413.54824</v>
      </c>
      <c r="R64" s="322">
        <f t="shared" si="4"/>
        <v>193538.2966</v>
      </c>
      <c r="S64" s="320">
        <f>Price_Catalogue_Reference!S64*(1+Price_Catalogue_Reference!$BW$6)</f>
        <v>42426.1778</v>
      </c>
      <c r="T64" s="321">
        <f>Price_Catalogue_Reference!BS64</f>
        <v>52698.57052</v>
      </c>
      <c r="U64" s="321">
        <f>Price_Catalogue_Reference!U64</f>
        <v>98413.54824</v>
      </c>
      <c r="V64" s="322">
        <f t="shared" si="5"/>
        <v>193538.2966</v>
      </c>
      <c r="W64" s="320">
        <f>Price_Catalogue_Reference!W64*(1+Price_Catalogue_Reference!$BW$6)</f>
        <v>42426.1778</v>
      </c>
      <c r="X64" s="321">
        <f>Price_Catalogue_Reference!BT64</f>
        <v>52698.57052</v>
      </c>
      <c r="Y64" s="321">
        <f>Price_Catalogue_Reference!Y64</f>
        <v>98413.54824</v>
      </c>
      <c r="Z64" s="323">
        <f t="shared" si="6"/>
        <v>193538.2966</v>
      </c>
      <c r="AA64" s="317"/>
      <c r="AB64" s="318"/>
      <c r="AC64" s="318"/>
      <c r="AD64" s="319"/>
      <c r="AE64" s="320">
        <f>Price_Catalogue_Reference!AE64*(1+Price_Catalogue_Reference!$BW$6)</f>
        <v>42426.1778</v>
      </c>
      <c r="AF64" s="321">
        <f>Price_Catalogue_Reference!BV64</f>
        <v>52698.57052</v>
      </c>
      <c r="AG64" s="321">
        <f>Price_Catalogue_Reference!AG64</f>
        <v>98436.88157</v>
      </c>
      <c r="AH64" s="324">
        <f t="shared" si="7"/>
        <v>193561.6299</v>
      </c>
      <c r="AI64" s="321">
        <f>Price_Catalogue_Reference!AI64*(1+Price_Catalogue_Reference!$BW$6)</f>
        <v>42426.1778</v>
      </c>
      <c r="AJ64" s="321">
        <f>Price_Catalogue_Reference!BW64</f>
        <v>52698.57052</v>
      </c>
      <c r="AK64" s="321">
        <f>Price_Catalogue_Reference!AK64</f>
        <v>98436.88157</v>
      </c>
      <c r="AL64" s="324">
        <f t="shared" si="8"/>
        <v>193561.6299</v>
      </c>
      <c r="AM64" s="321">
        <f>Price_Catalogue_Reference!AM64*(1+Price_Catalogue_Reference!$BW$6)</f>
        <v>42426.1778</v>
      </c>
      <c r="AN64" s="321">
        <f>Price_Catalogue_Reference!BX64</f>
        <v>52698.57052</v>
      </c>
      <c r="AO64" s="321">
        <f>Price_Catalogue_Reference!AO64</f>
        <v>98436.88157</v>
      </c>
      <c r="AP64" s="324">
        <f t="shared" si="9"/>
        <v>193561.6299</v>
      </c>
      <c r="AQ64" s="321">
        <f>Price_Catalogue_Reference!AQ64*(1+Price_Catalogue_Reference!$BW$6)</f>
        <v>42426.1778</v>
      </c>
      <c r="AR64" s="321">
        <f>Price_Catalogue_Reference!BY64</f>
        <v>52698.57052</v>
      </c>
      <c r="AS64" s="321">
        <f>Price_Catalogue_Reference!AS64</f>
        <v>98436.88157</v>
      </c>
      <c r="AT64" s="325">
        <f t="shared" si="10"/>
        <v>193561.6299</v>
      </c>
      <c r="AU64" s="264"/>
      <c r="AV64" s="264"/>
      <c r="AW64" s="264"/>
      <c r="AX64" s="264"/>
      <c r="AY64" s="264"/>
      <c r="AZ64" s="264"/>
      <c r="BA64" s="264"/>
      <c r="BB64" s="264"/>
      <c r="BC64" s="264"/>
      <c r="BD64" s="264"/>
      <c r="BE64" s="264"/>
      <c r="BF64" s="264"/>
      <c r="BG64" s="264"/>
      <c r="BH64" s="264"/>
      <c r="BI64" s="264"/>
      <c r="BJ64" s="264"/>
      <c r="BK64" s="264"/>
      <c r="BL64" s="264"/>
      <c r="BM64" s="264"/>
      <c r="BN64" s="264"/>
    </row>
    <row r="65" ht="14.25" customHeight="1">
      <c r="A65" s="301" t="s">
        <v>27</v>
      </c>
      <c r="B65" s="302" t="s">
        <v>2340</v>
      </c>
      <c r="C65" s="302">
        <v>1000.0</v>
      </c>
      <c r="D65" s="302"/>
      <c r="E65" s="303" t="s">
        <v>2341</v>
      </c>
      <c r="F65" s="303" t="s">
        <v>2341</v>
      </c>
      <c r="G65" s="303" t="s">
        <v>2342</v>
      </c>
      <c r="H65" s="264"/>
      <c r="I65" s="274"/>
      <c r="J65" s="274"/>
      <c r="K65" s="316">
        <f t="shared" si="11"/>
        <v>1000</v>
      </c>
      <c r="L65" s="317"/>
      <c r="M65" s="318"/>
      <c r="N65" s="319"/>
      <c r="O65" s="320">
        <f>Price_Catalogue_Reference!O65*(1+Price_Catalogue_Reference!$BW$6)</f>
        <v>42495.63609</v>
      </c>
      <c r="P65" s="321">
        <f>Price_Catalogue_Reference!BR65</f>
        <v>87247.51104</v>
      </c>
      <c r="Q65" s="321">
        <f>Price_Catalogue_Reference!Q65</f>
        <v>98413.54824</v>
      </c>
      <c r="R65" s="322">
        <f t="shared" si="4"/>
        <v>228156.6954</v>
      </c>
      <c r="S65" s="320">
        <f>Price_Catalogue_Reference!S65*(1+Price_Catalogue_Reference!$BW$6)</f>
        <v>42495.63609</v>
      </c>
      <c r="T65" s="321">
        <f>Price_Catalogue_Reference!BS65</f>
        <v>87247.51104</v>
      </c>
      <c r="U65" s="321">
        <f>Price_Catalogue_Reference!U65</f>
        <v>98413.54824</v>
      </c>
      <c r="V65" s="322">
        <f t="shared" si="5"/>
        <v>228156.6954</v>
      </c>
      <c r="W65" s="320">
        <f>Price_Catalogue_Reference!W65*(1+Price_Catalogue_Reference!$BW$6)</f>
        <v>42533.35396</v>
      </c>
      <c r="X65" s="321">
        <f>Price_Catalogue_Reference!BT65</f>
        <v>87247.51104</v>
      </c>
      <c r="Y65" s="321">
        <f>Price_Catalogue_Reference!Y65</f>
        <v>98413.54824</v>
      </c>
      <c r="Z65" s="323">
        <f t="shared" si="6"/>
        <v>228194.4132</v>
      </c>
      <c r="AA65" s="317"/>
      <c r="AB65" s="318"/>
      <c r="AC65" s="318"/>
      <c r="AD65" s="319"/>
      <c r="AE65" s="320">
        <f>Price_Catalogue_Reference!AE65*(1+Price_Catalogue_Reference!$BW$6)</f>
        <v>42495.63609</v>
      </c>
      <c r="AF65" s="321">
        <f>Price_Catalogue_Reference!BV65</f>
        <v>87247.51104</v>
      </c>
      <c r="AG65" s="321">
        <f>Price_Catalogue_Reference!AG65</f>
        <v>98436.88157</v>
      </c>
      <c r="AH65" s="324">
        <f t="shared" si="7"/>
        <v>228180.0287</v>
      </c>
      <c r="AI65" s="321">
        <f>Price_Catalogue_Reference!AI65*(1+Price_Catalogue_Reference!$BW$6)</f>
        <v>42495.63609</v>
      </c>
      <c r="AJ65" s="321">
        <f>Price_Catalogue_Reference!BW65</f>
        <v>87247.51104</v>
      </c>
      <c r="AK65" s="321">
        <f>Price_Catalogue_Reference!AK65</f>
        <v>98436.88157</v>
      </c>
      <c r="AL65" s="324">
        <f t="shared" si="8"/>
        <v>228180.0287</v>
      </c>
      <c r="AM65" s="321">
        <f>Price_Catalogue_Reference!AM65*(1+Price_Catalogue_Reference!$BW$6)</f>
        <v>42495.63609</v>
      </c>
      <c r="AN65" s="321">
        <f>Price_Catalogue_Reference!BX65</f>
        <v>87247.51104</v>
      </c>
      <c r="AO65" s="321">
        <f>Price_Catalogue_Reference!AO65</f>
        <v>98436.88157</v>
      </c>
      <c r="AP65" s="324">
        <f t="shared" si="9"/>
        <v>228180.0287</v>
      </c>
      <c r="AQ65" s="321">
        <f>Price_Catalogue_Reference!AQ65*(1+Price_Catalogue_Reference!$BW$6)</f>
        <v>42533.35396</v>
      </c>
      <c r="AR65" s="321">
        <f>Price_Catalogue_Reference!BY65</f>
        <v>87247.51104</v>
      </c>
      <c r="AS65" s="321">
        <f>Price_Catalogue_Reference!AS65</f>
        <v>98436.88157</v>
      </c>
      <c r="AT65" s="325">
        <f t="shared" si="10"/>
        <v>228217.7466</v>
      </c>
      <c r="AU65" s="264"/>
      <c r="AV65" s="264"/>
      <c r="AW65" s="264"/>
      <c r="AX65" s="264"/>
      <c r="AY65" s="264"/>
      <c r="AZ65" s="264"/>
      <c r="BA65" s="264"/>
      <c r="BB65" s="264"/>
      <c r="BC65" s="264"/>
      <c r="BD65" s="264"/>
      <c r="BE65" s="264"/>
      <c r="BF65" s="264"/>
      <c r="BG65" s="264"/>
      <c r="BH65" s="264"/>
      <c r="BI65" s="264"/>
      <c r="BJ65" s="264"/>
      <c r="BK65" s="264"/>
      <c r="BL65" s="264"/>
      <c r="BM65" s="264"/>
      <c r="BN65" s="264"/>
    </row>
    <row r="66" ht="14.25" customHeight="1">
      <c r="A66" s="301" t="s">
        <v>27</v>
      </c>
      <c r="B66" s="302" t="s">
        <v>2340</v>
      </c>
      <c r="C66" s="302">
        <v>1500.0</v>
      </c>
      <c r="D66" s="302"/>
      <c r="E66" s="303" t="s">
        <v>2341</v>
      </c>
      <c r="F66" s="303" t="s">
        <v>2341</v>
      </c>
      <c r="G66" s="303" t="s">
        <v>2342</v>
      </c>
      <c r="H66" s="264"/>
      <c r="I66" s="274"/>
      <c r="J66" s="274"/>
      <c r="K66" s="316">
        <f t="shared" si="11"/>
        <v>1500</v>
      </c>
      <c r="L66" s="317"/>
      <c r="M66" s="318"/>
      <c r="N66" s="319"/>
      <c r="O66" s="320">
        <f>Price_Catalogue_Reference!O66*(1+Price_Catalogue_Reference!$BW$6)</f>
        <v>42767.26158</v>
      </c>
      <c r="P66" s="321">
        <f>Price_Catalogue_Reference!BR66</f>
        <v>121796.4516</v>
      </c>
      <c r="Q66" s="321">
        <f>Price_Catalogue_Reference!Q66</f>
        <v>157024.9602</v>
      </c>
      <c r="R66" s="322">
        <f t="shared" si="4"/>
        <v>321588.6734</v>
      </c>
      <c r="S66" s="320">
        <f>Price_Catalogue_Reference!S66*(1+Price_Catalogue_Reference!$BW$6)</f>
        <v>42767.26158</v>
      </c>
      <c r="T66" s="321">
        <f>Price_Catalogue_Reference!BS66</f>
        <v>121796.4516</v>
      </c>
      <c r="U66" s="321">
        <f>Price_Catalogue_Reference!U66</f>
        <v>157024.9602</v>
      </c>
      <c r="V66" s="322">
        <f t="shared" si="5"/>
        <v>321588.6734</v>
      </c>
      <c r="W66" s="320">
        <f>Price_Catalogue_Reference!W66*(1+Price_Catalogue_Reference!$BW$6)</f>
        <v>42533.34032</v>
      </c>
      <c r="X66" s="321">
        <f>Price_Catalogue_Reference!BT66</f>
        <v>121796.4516</v>
      </c>
      <c r="Y66" s="321">
        <f>Price_Catalogue_Reference!Y66</f>
        <v>137514.1194</v>
      </c>
      <c r="Z66" s="323">
        <f t="shared" si="6"/>
        <v>301843.9113</v>
      </c>
      <c r="AA66" s="317"/>
      <c r="AB66" s="318"/>
      <c r="AC66" s="318"/>
      <c r="AD66" s="319"/>
      <c r="AE66" s="320">
        <f>Price_Catalogue_Reference!AE66*(1+Price_Catalogue_Reference!$BW$6)</f>
        <v>42798.95587</v>
      </c>
      <c r="AF66" s="321">
        <f>Price_Catalogue_Reference!BV66</f>
        <v>139070.9218</v>
      </c>
      <c r="AG66" s="321">
        <f>Price_Catalogue_Reference!AG66</f>
        <v>160088.404</v>
      </c>
      <c r="AH66" s="324">
        <f t="shared" si="7"/>
        <v>341958.2817</v>
      </c>
      <c r="AI66" s="321">
        <f>Price_Catalogue_Reference!AI66*(1+Price_Catalogue_Reference!$BW$6)</f>
        <v>42798.95587</v>
      </c>
      <c r="AJ66" s="321">
        <f>Price_Catalogue_Reference!BW66</f>
        <v>139070.9218</v>
      </c>
      <c r="AK66" s="321">
        <f>Price_Catalogue_Reference!AK66</f>
        <v>160088.404</v>
      </c>
      <c r="AL66" s="324">
        <f t="shared" si="8"/>
        <v>341958.2817</v>
      </c>
      <c r="AM66" s="321">
        <f>Price_Catalogue_Reference!AM66*(1+Price_Catalogue_Reference!$BW$6)</f>
        <v>42798.95587</v>
      </c>
      <c r="AN66" s="321">
        <f>Price_Catalogue_Reference!BX66</f>
        <v>139070.9218</v>
      </c>
      <c r="AO66" s="321">
        <f>Price_Catalogue_Reference!AO66</f>
        <v>160088.404</v>
      </c>
      <c r="AP66" s="324">
        <f t="shared" si="9"/>
        <v>341958.2817</v>
      </c>
      <c r="AQ66" s="321">
        <f>Price_Catalogue_Reference!AQ66*(1+Price_Catalogue_Reference!$BW$6)</f>
        <v>42625.81206</v>
      </c>
      <c r="AR66" s="321">
        <f>Price_Catalogue_Reference!BY66</f>
        <v>139070.9218</v>
      </c>
      <c r="AS66" s="321">
        <f>Price_Catalogue_Reference!AS66</f>
        <v>148740.2225</v>
      </c>
      <c r="AT66" s="325">
        <f t="shared" si="10"/>
        <v>330436.9564</v>
      </c>
      <c r="AU66" s="264"/>
      <c r="AV66" s="264"/>
      <c r="AW66" s="264"/>
      <c r="AX66" s="264"/>
      <c r="AY66" s="264"/>
      <c r="AZ66" s="264"/>
      <c r="BA66" s="264"/>
      <c r="BB66" s="264"/>
      <c r="BC66" s="264"/>
      <c r="BD66" s="264"/>
      <c r="BE66" s="264"/>
      <c r="BF66" s="264"/>
      <c r="BG66" s="264"/>
      <c r="BH66" s="264"/>
      <c r="BI66" s="264"/>
      <c r="BJ66" s="264"/>
      <c r="BK66" s="264"/>
      <c r="BL66" s="264"/>
      <c r="BM66" s="264"/>
      <c r="BN66" s="264"/>
    </row>
    <row r="67" ht="14.25" customHeight="1">
      <c r="A67" s="301" t="s">
        <v>27</v>
      </c>
      <c r="B67" s="302" t="s">
        <v>2340</v>
      </c>
      <c r="C67" s="302">
        <v>2000.0</v>
      </c>
      <c r="D67" s="302"/>
      <c r="E67" s="303" t="s">
        <v>2341</v>
      </c>
      <c r="F67" s="303" t="s">
        <v>2341</v>
      </c>
      <c r="G67" s="303" t="s">
        <v>2342</v>
      </c>
      <c r="H67" s="264"/>
      <c r="I67" s="274"/>
      <c r="J67" s="274"/>
      <c r="K67" s="316">
        <f t="shared" si="11"/>
        <v>2000</v>
      </c>
      <c r="L67" s="317"/>
      <c r="M67" s="318"/>
      <c r="N67" s="319"/>
      <c r="O67" s="320">
        <f>Price_Catalogue_Reference!O67*(1+Price_Catalogue_Reference!$BW$6)</f>
        <v>42830.65016</v>
      </c>
      <c r="P67" s="321">
        <f>Price_Catalogue_Reference!BR67</f>
        <v>156345.3921</v>
      </c>
      <c r="Q67" s="321">
        <f>Price_Catalogue_Reference!Q67</f>
        <v>163105.1811</v>
      </c>
      <c r="R67" s="322">
        <f t="shared" si="4"/>
        <v>362281.2234</v>
      </c>
      <c r="S67" s="320">
        <f>Price_Catalogue_Reference!S67*(1+Price_Catalogue_Reference!$BW$6)</f>
        <v>42830.65016</v>
      </c>
      <c r="T67" s="321">
        <f>Price_Catalogue_Reference!BS67</f>
        <v>156345.3921</v>
      </c>
      <c r="U67" s="321">
        <f>Price_Catalogue_Reference!U67</f>
        <v>163105.1811</v>
      </c>
      <c r="V67" s="322">
        <f t="shared" si="5"/>
        <v>362281.2234</v>
      </c>
      <c r="W67" s="320">
        <f>Price_Catalogue_Reference!W67*(1+Price_Catalogue_Reference!$BW$6)</f>
        <v>42718.28379</v>
      </c>
      <c r="X67" s="321">
        <f>Price_Catalogue_Reference!BT67</f>
        <v>156345.3921</v>
      </c>
      <c r="Y67" s="321">
        <f>Price_Catalogue_Reference!Y67</f>
        <v>159919.6589</v>
      </c>
      <c r="Z67" s="323">
        <f t="shared" si="6"/>
        <v>358983.3348</v>
      </c>
      <c r="AA67" s="317"/>
      <c r="AB67" s="318"/>
      <c r="AC67" s="318"/>
      <c r="AD67" s="319"/>
      <c r="AE67" s="320">
        <f>Price_Catalogue_Reference!AE67*(1+Price_Catalogue_Reference!$BW$6)</f>
        <v>42928.13608</v>
      </c>
      <c r="AF67" s="321">
        <f>Price_Catalogue_Reference!BV67</f>
        <v>190894.3326</v>
      </c>
      <c r="AG67" s="321">
        <f>Price_Catalogue_Reference!AG67</f>
        <v>173859.9524</v>
      </c>
      <c r="AH67" s="324">
        <f t="shared" si="7"/>
        <v>407682.4211</v>
      </c>
      <c r="AI67" s="321">
        <f>Price_Catalogue_Reference!AI67*(1+Price_Catalogue_Reference!$BW$6)</f>
        <v>42928.13608</v>
      </c>
      <c r="AJ67" s="321">
        <f>Price_Catalogue_Reference!BW67</f>
        <v>190894.3326</v>
      </c>
      <c r="AK67" s="321">
        <f>Price_Catalogue_Reference!AK67</f>
        <v>173859.9524</v>
      </c>
      <c r="AL67" s="324">
        <f t="shared" si="8"/>
        <v>407682.4211</v>
      </c>
      <c r="AM67" s="321">
        <f>Price_Catalogue_Reference!AM67*(1+Price_Catalogue_Reference!$BW$6)</f>
        <v>42928.13608</v>
      </c>
      <c r="AN67" s="321">
        <f>Price_Catalogue_Reference!BX67</f>
        <v>190894.3326</v>
      </c>
      <c r="AO67" s="321">
        <f>Price_Catalogue_Reference!AO67</f>
        <v>173859.9524</v>
      </c>
      <c r="AP67" s="324">
        <f t="shared" si="9"/>
        <v>407682.4211</v>
      </c>
      <c r="AQ67" s="321">
        <f>Price_Catalogue_Reference!AQ67*(1+Price_Catalogue_Reference!$BW$6)</f>
        <v>42772.06444</v>
      </c>
      <c r="AR67" s="321">
        <f>Price_Catalogue_Reference!BY67</f>
        <v>190894.3326</v>
      </c>
      <c r="AS67" s="321">
        <f>Price_Catalogue_Reference!AS67</f>
        <v>168005.2449</v>
      </c>
      <c r="AT67" s="325">
        <f t="shared" si="10"/>
        <v>401671.642</v>
      </c>
      <c r="AU67" s="264"/>
      <c r="AV67" s="264"/>
      <c r="AW67" s="264"/>
      <c r="AX67" s="264"/>
      <c r="AY67" s="264"/>
      <c r="AZ67" s="264"/>
      <c r="BA67" s="264"/>
      <c r="BB67" s="264"/>
      <c r="BC67" s="264"/>
      <c r="BD67" s="264"/>
      <c r="BE67" s="264"/>
      <c r="BF67" s="264"/>
      <c r="BG67" s="264"/>
      <c r="BH67" s="264"/>
      <c r="BI67" s="264"/>
      <c r="BJ67" s="264"/>
      <c r="BK67" s="264"/>
      <c r="BL67" s="264"/>
      <c r="BM67" s="264"/>
      <c r="BN67" s="264"/>
    </row>
    <row r="68" ht="14.25" customHeight="1">
      <c r="A68" s="301" t="s">
        <v>27</v>
      </c>
      <c r="B68" s="302" t="s">
        <v>2340</v>
      </c>
      <c r="C68" s="302">
        <v>2500.0</v>
      </c>
      <c r="D68" s="302"/>
      <c r="E68" s="303" t="s">
        <v>2341</v>
      </c>
      <c r="F68" s="303" t="s">
        <v>2341</v>
      </c>
      <c r="G68" s="303" t="s">
        <v>2342</v>
      </c>
      <c r="H68" s="264"/>
      <c r="I68" s="274"/>
      <c r="J68" s="274"/>
      <c r="K68" s="316">
        <f t="shared" si="11"/>
        <v>2500</v>
      </c>
      <c r="L68" s="317"/>
      <c r="M68" s="318"/>
      <c r="N68" s="319"/>
      <c r="O68" s="320">
        <f>Price_Catalogue_Reference!O68*(1+Price_Catalogue_Reference!$BW$6)</f>
        <v>42928.13608</v>
      </c>
      <c r="P68" s="321">
        <f>Price_Catalogue_Reference!BR68</f>
        <v>190894.3326</v>
      </c>
      <c r="Q68" s="321">
        <f>Price_Catalogue_Reference!Q68</f>
        <v>173836.6191</v>
      </c>
      <c r="R68" s="322">
        <f t="shared" si="4"/>
        <v>407659.0878</v>
      </c>
      <c r="S68" s="320">
        <f>Price_Catalogue_Reference!S68*(1+Price_Catalogue_Reference!$BW$6)</f>
        <v>42928.13608</v>
      </c>
      <c r="T68" s="321">
        <f>Price_Catalogue_Reference!BS68</f>
        <v>190894.3326</v>
      </c>
      <c r="U68" s="321">
        <f>Price_Catalogue_Reference!U68</f>
        <v>173836.6191</v>
      </c>
      <c r="V68" s="322">
        <f t="shared" si="5"/>
        <v>407659.0878</v>
      </c>
      <c r="W68" s="320">
        <f>Price_Catalogue_Reference!W68*(1+Price_Catalogue_Reference!$BW$6)</f>
        <v>42772.06444</v>
      </c>
      <c r="X68" s="321">
        <f>Price_Catalogue_Reference!BT68</f>
        <v>190894.3326</v>
      </c>
      <c r="Y68" s="321">
        <f>Price_Catalogue_Reference!Y68</f>
        <v>167981.9116</v>
      </c>
      <c r="Z68" s="323">
        <f t="shared" si="6"/>
        <v>401648.3086</v>
      </c>
      <c r="AA68" s="317"/>
      <c r="AB68" s="318"/>
      <c r="AC68" s="318"/>
      <c r="AD68" s="319"/>
      <c r="AE68" s="320">
        <f>Price_Catalogue_Reference!AE68*(1+Price_Catalogue_Reference!$BW$6)</f>
        <v>42991.17839</v>
      </c>
      <c r="AF68" s="321">
        <f>Price_Catalogue_Reference!BV68</f>
        <v>225443.2731</v>
      </c>
      <c r="AG68" s="321">
        <f>Price_Catalogue_Reference!AG68</f>
        <v>179559.9465</v>
      </c>
      <c r="AH68" s="324">
        <f t="shared" si="7"/>
        <v>447994.398</v>
      </c>
      <c r="AI68" s="321">
        <f>Price_Catalogue_Reference!AI68*(1+Price_Catalogue_Reference!$BW$6)</f>
        <v>42991.17839</v>
      </c>
      <c r="AJ68" s="321">
        <f>Price_Catalogue_Reference!BW68</f>
        <v>225443.2731</v>
      </c>
      <c r="AK68" s="321">
        <f>Price_Catalogue_Reference!AK68</f>
        <v>179559.9465</v>
      </c>
      <c r="AL68" s="324">
        <f t="shared" si="8"/>
        <v>447994.398</v>
      </c>
      <c r="AM68" s="321">
        <f>Price_Catalogue_Reference!AM68*(1+Price_Catalogue_Reference!$BW$6)</f>
        <v>42991.17839</v>
      </c>
      <c r="AN68" s="321">
        <f>Price_Catalogue_Reference!BX68</f>
        <v>225443.2731</v>
      </c>
      <c r="AO68" s="321">
        <f>Price_Catalogue_Reference!AO68</f>
        <v>179559.9465</v>
      </c>
      <c r="AP68" s="324">
        <f t="shared" si="9"/>
        <v>447994.398</v>
      </c>
      <c r="AQ68" s="321">
        <f>Price_Catalogue_Reference!AQ68*(1+Price_Catalogue_Reference!$BW$6)</f>
        <v>42926.74884</v>
      </c>
      <c r="AR68" s="321">
        <f>Price_Catalogue_Reference!BY68</f>
        <v>225443.2731</v>
      </c>
      <c r="AS68" s="321">
        <f>Price_Catalogue_Reference!AS68</f>
        <v>182650.6156</v>
      </c>
      <c r="AT68" s="325">
        <f t="shared" si="10"/>
        <v>451020.6376</v>
      </c>
      <c r="AU68" s="264"/>
      <c r="AV68" s="264"/>
      <c r="AW68" s="264"/>
      <c r="AX68" s="264"/>
      <c r="AY68" s="264"/>
      <c r="AZ68" s="264"/>
      <c r="BA68" s="264"/>
      <c r="BB68" s="264"/>
      <c r="BC68" s="264"/>
      <c r="BD68" s="264"/>
      <c r="BE68" s="264"/>
      <c r="BF68" s="264"/>
      <c r="BG68" s="264"/>
      <c r="BH68" s="264"/>
      <c r="BI68" s="264"/>
      <c r="BJ68" s="264"/>
      <c r="BK68" s="264"/>
      <c r="BL68" s="264"/>
      <c r="BM68" s="264"/>
      <c r="BN68" s="264"/>
    </row>
    <row r="69" ht="14.25" customHeight="1">
      <c r="A69" s="301" t="s">
        <v>27</v>
      </c>
      <c r="B69" s="302" t="s">
        <v>2340</v>
      </c>
      <c r="C69" s="302">
        <v>3000.0</v>
      </c>
      <c r="D69" s="302"/>
      <c r="E69" s="303" t="s">
        <v>2341</v>
      </c>
      <c r="F69" s="303" t="s">
        <v>2341</v>
      </c>
      <c r="G69" s="303" t="s">
        <v>2342</v>
      </c>
      <c r="H69" s="264"/>
      <c r="I69" s="274"/>
      <c r="J69" s="274"/>
      <c r="K69" s="316">
        <f t="shared" si="11"/>
        <v>3000</v>
      </c>
      <c r="L69" s="317"/>
      <c r="M69" s="318"/>
      <c r="N69" s="319"/>
      <c r="O69" s="320">
        <f>Price_Catalogue_Reference!O69*(1+Price_Catalogue_Reference!$BW$6)</f>
        <v>42991.17839</v>
      </c>
      <c r="P69" s="321">
        <f>Price_Catalogue_Reference!BR69</f>
        <v>225443.2731</v>
      </c>
      <c r="Q69" s="321">
        <f>Price_Catalogue_Reference!Q69</f>
        <v>179536.6131</v>
      </c>
      <c r="R69" s="322">
        <f t="shared" si="4"/>
        <v>447971.0646</v>
      </c>
      <c r="S69" s="320">
        <f>Price_Catalogue_Reference!S69*(1+Price_Catalogue_Reference!$BW$6)</f>
        <v>42991.17839</v>
      </c>
      <c r="T69" s="321">
        <f>Price_Catalogue_Reference!BS69</f>
        <v>225443.2731</v>
      </c>
      <c r="U69" s="321">
        <f>Price_Catalogue_Reference!U69</f>
        <v>179536.6131</v>
      </c>
      <c r="V69" s="322">
        <f t="shared" si="5"/>
        <v>447971.0646</v>
      </c>
      <c r="W69" s="320">
        <f>Price_Catalogue_Reference!W69*(1+Price_Catalogue_Reference!$BW$6)</f>
        <v>42926.74884</v>
      </c>
      <c r="X69" s="321">
        <f>Price_Catalogue_Reference!BT69</f>
        <v>225443.2731</v>
      </c>
      <c r="Y69" s="321">
        <f>Price_Catalogue_Reference!Y69</f>
        <v>182627.2823</v>
      </c>
      <c r="Z69" s="323">
        <f t="shared" si="6"/>
        <v>450997.3042</v>
      </c>
      <c r="AA69" s="317"/>
      <c r="AB69" s="318"/>
      <c r="AC69" s="318"/>
      <c r="AD69" s="319"/>
      <c r="AE69" s="320">
        <f>Price_Catalogue_Reference!AE69*(1+Price_Catalogue_Reference!$BW$6)</f>
        <v>43056.18596</v>
      </c>
      <c r="AF69" s="321">
        <f>Price_Catalogue_Reference!BV69</f>
        <v>259992.2136</v>
      </c>
      <c r="AG69" s="321">
        <f>Price_Catalogue_Reference!AG69</f>
        <v>182920.3309</v>
      </c>
      <c r="AH69" s="324">
        <f t="shared" si="7"/>
        <v>485968.7305</v>
      </c>
      <c r="AI69" s="321">
        <f>Price_Catalogue_Reference!AI69*(1+Price_Catalogue_Reference!$BW$6)</f>
        <v>43056.18596</v>
      </c>
      <c r="AJ69" s="321">
        <f>Price_Catalogue_Reference!BW69</f>
        <v>259992.2136</v>
      </c>
      <c r="AK69" s="321">
        <f>Price_Catalogue_Reference!AK69</f>
        <v>182920.3309</v>
      </c>
      <c r="AL69" s="324">
        <f t="shared" si="8"/>
        <v>485968.7305</v>
      </c>
      <c r="AM69" s="321">
        <f>Price_Catalogue_Reference!AM69*(1+Price_Catalogue_Reference!$BW$6)</f>
        <v>43056.18596</v>
      </c>
      <c r="AN69" s="321">
        <f>Price_Catalogue_Reference!BX69</f>
        <v>259992.2136</v>
      </c>
      <c r="AO69" s="321">
        <f>Price_Catalogue_Reference!AO69</f>
        <v>182920.3309</v>
      </c>
      <c r="AP69" s="324">
        <f t="shared" si="9"/>
        <v>485968.7305</v>
      </c>
      <c r="AQ69" s="321">
        <f>Price_Catalogue_Reference!AQ69*(1+Price_Catalogue_Reference!$BW$6)</f>
        <v>42928.13608</v>
      </c>
      <c r="AR69" s="321">
        <f>Price_Catalogue_Reference!BY69</f>
        <v>259992.2136</v>
      </c>
      <c r="AS69" s="321">
        <f>Price_Catalogue_Reference!AS69</f>
        <v>180323.6161</v>
      </c>
      <c r="AT69" s="325">
        <f t="shared" si="10"/>
        <v>483243.9658</v>
      </c>
      <c r="AU69" s="264"/>
      <c r="AV69" s="264"/>
      <c r="AW69" s="264"/>
      <c r="AX69" s="264"/>
      <c r="AY69" s="264"/>
      <c r="AZ69" s="264"/>
      <c r="BA69" s="264"/>
      <c r="BB69" s="264"/>
      <c r="BC69" s="264"/>
      <c r="BD69" s="264"/>
      <c r="BE69" s="264"/>
      <c r="BF69" s="264"/>
      <c r="BG69" s="264"/>
      <c r="BH69" s="264"/>
      <c r="BI69" s="264"/>
      <c r="BJ69" s="264"/>
      <c r="BK69" s="264"/>
      <c r="BL69" s="264"/>
      <c r="BM69" s="264"/>
      <c r="BN69" s="264"/>
    </row>
    <row r="70" ht="14.25" customHeight="1">
      <c r="A70" s="301" t="s">
        <v>27</v>
      </c>
      <c r="B70" s="302" t="s">
        <v>2340</v>
      </c>
      <c r="C70" s="302">
        <v>3500.0</v>
      </c>
      <c r="D70" s="302"/>
      <c r="E70" s="303" t="s">
        <v>2341</v>
      </c>
      <c r="F70" s="303" t="s">
        <v>2341</v>
      </c>
      <c r="G70" s="303" t="s">
        <v>2342</v>
      </c>
      <c r="H70" s="264"/>
      <c r="I70" s="274"/>
      <c r="J70" s="274"/>
      <c r="K70" s="316">
        <f t="shared" si="11"/>
        <v>3500</v>
      </c>
      <c r="L70" s="317"/>
      <c r="M70" s="318"/>
      <c r="N70" s="319"/>
      <c r="O70" s="320">
        <f>Price_Catalogue_Reference!O70*(1+Price_Catalogue_Reference!$BW$6)</f>
        <v>43056.18596</v>
      </c>
      <c r="P70" s="321">
        <f>Price_Catalogue_Reference!BR70</f>
        <v>259992.2136</v>
      </c>
      <c r="Q70" s="321">
        <f>Price_Catalogue_Reference!Q70</f>
        <v>182873.6642</v>
      </c>
      <c r="R70" s="322">
        <f t="shared" si="4"/>
        <v>485922.0638</v>
      </c>
      <c r="S70" s="320">
        <f>Price_Catalogue_Reference!S70*(1+Price_Catalogue_Reference!$BW$6)</f>
        <v>43056.18596</v>
      </c>
      <c r="T70" s="321">
        <f>Price_Catalogue_Reference!BS70</f>
        <v>259992.2136</v>
      </c>
      <c r="U70" s="321">
        <f>Price_Catalogue_Reference!U70</f>
        <v>182873.6642</v>
      </c>
      <c r="V70" s="322">
        <f t="shared" si="5"/>
        <v>485922.0638</v>
      </c>
      <c r="W70" s="320">
        <f>Price_Catalogue_Reference!W70*(1+Price_Catalogue_Reference!$BW$6)</f>
        <v>42928.13608</v>
      </c>
      <c r="X70" s="321">
        <f>Price_Catalogue_Reference!BT70</f>
        <v>259992.2136</v>
      </c>
      <c r="Y70" s="321">
        <f>Price_Catalogue_Reference!Y70</f>
        <v>180276.9495</v>
      </c>
      <c r="Z70" s="323">
        <f t="shared" si="6"/>
        <v>483197.2992</v>
      </c>
      <c r="AA70" s="317"/>
      <c r="AB70" s="318"/>
      <c r="AC70" s="318"/>
      <c r="AD70" s="319"/>
      <c r="AE70" s="320">
        <f>Price_Catalogue_Reference!AE70*(1+Price_Catalogue_Reference!$BW$6)</f>
        <v>43436.54828</v>
      </c>
      <c r="AF70" s="321">
        <f>Price_Catalogue_Reference!BV70</f>
        <v>311815.6244</v>
      </c>
      <c r="AG70" s="321">
        <f>Price_Catalogue_Reference!AG70</f>
        <v>217996.3911</v>
      </c>
      <c r="AH70" s="324">
        <f t="shared" si="7"/>
        <v>573248.5638</v>
      </c>
      <c r="AI70" s="321">
        <f>Price_Catalogue_Reference!AI70*(1+Price_Catalogue_Reference!$BW$6)</f>
        <v>43436.54828</v>
      </c>
      <c r="AJ70" s="321">
        <f>Price_Catalogue_Reference!BW70</f>
        <v>311815.6244</v>
      </c>
      <c r="AK70" s="321">
        <f>Price_Catalogue_Reference!AK70</f>
        <v>217996.3911</v>
      </c>
      <c r="AL70" s="324">
        <f t="shared" si="8"/>
        <v>573248.5638</v>
      </c>
      <c r="AM70" s="321">
        <f>Price_Catalogue_Reference!AM70*(1+Price_Catalogue_Reference!$BW$6)</f>
        <v>43436.54828</v>
      </c>
      <c r="AN70" s="321">
        <f>Price_Catalogue_Reference!BX70</f>
        <v>311815.6244</v>
      </c>
      <c r="AO70" s="321">
        <f>Price_Catalogue_Reference!AO70</f>
        <v>217996.3911</v>
      </c>
      <c r="AP70" s="324">
        <f t="shared" si="9"/>
        <v>573248.5638</v>
      </c>
      <c r="AQ70" s="321">
        <f>Price_Catalogue_Reference!AQ70*(1+Price_Catalogue_Reference!$BW$6)</f>
        <v>43263.18192</v>
      </c>
      <c r="AR70" s="321">
        <f>Price_Catalogue_Reference!BY70</f>
        <v>311815.6244</v>
      </c>
      <c r="AS70" s="321">
        <f>Price_Catalogue_Reference!AS70</f>
        <v>215683.2289</v>
      </c>
      <c r="AT70" s="325">
        <f t="shared" si="10"/>
        <v>570762.0353</v>
      </c>
      <c r="AU70" s="264"/>
      <c r="AV70" s="264"/>
      <c r="AW70" s="264"/>
      <c r="AX70" s="264"/>
      <c r="AY70" s="264"/>
      <c r="AZ70" s="264"/>
      <c r="BA70" s="264"/>
      <c r="BB70" s="264"/>
      <c r="BC70" s="264"/>
      <c r="BD70" s="264"/>
      <c r="BE70" s="264"/>
      <c r="BF70" s="264"/>
      <c r="BG70" s="264"/>
      <c r="BH70" s="264"/>
      <c r="BI70" s="264"/>
      <c r="BJ70" s="264"/>
      <c r="BK70" s="264"/>
      <c r="BL70" s="264"/>
      <c r="BM70" s="264"/>
      <c r="BN70" s="264"/>
    </row>
    <row r="71" ht="14.25" customHeight="1">
      <c r="A71" s="301" t="s">
        <v>27</v>
      </c>
      <c r="B71" s="302" t="s">
        <v>2340</v>
      </c>
      <c r="C71" s="302">
        <v>4000.0</v>
      </c>
      <c r="D71" s="302"/>
      <c r="E71" s="303" t="s">
        <v>2341</v>
      </c>
      <c r="F71" s="303" t="s">
        <v>2341</v>
      </c>
      <c r="G71" s="303" t="s">
        <v>2342</v>
      </c>
      <c r="H71" s="264"/>
      <c r="I71" s="274"/>
      <c r="J71" s="274"/>
      <c r="K71" s="316">
        <f t="shared" si="11"/>
        <v>4000</v>
      </c>
      <c r="L71" s="317"/>
      <c r="M71" s="318"/>
      <c r="N71" s="319"/>
      <c r="O71" s="320">
        <f>Price_Catalogue_Reference!O71*(1+Price_Catalogue_Reference!$BW$6)</f>
        <v>43435.16104</v>
      </c>
      <c r="P71" s="321">
        <f>Price_Catalogue_Reference!BR71</f>
        <v>294541.1542</v>
      </c>
      <c r="Q71" s="321">
        <f>Price_Catalogue_Reference!Q71</f>
        <v>216644.7422</v>
      </c>
      <c r="R71" s="322">
        <f t="shared" si="4"/>
        <v>554621.0574</v>
      </c>
      <c r="S71" s="320">
        <f>Price_Catalogue_Reference!S71*(1+Price_Catalogue_Reference!$BW$6)</f>
        <v>43435.16104</v>
      </c>
      <c r="T71" s="321">
        <f>Price_Catalogue_Reference!BS71</f>
        <v>294541.1542</v>
      </c>
      <c r="U71" s="321">
        <f>Price_Catalogue_Reference!U71</f>
        <v>216644.7422</v>
      </c>
      <c r="V71" s="322">
        <f t="shared" si="5"/>
        <v>554621.0574</v>
      </c>
      <c r="W71" s="320">
        <f>Price_Catalogue_Reference!W71*(1+Price_Catalogue_Reference!$BW$6)</f>
        <v>43210.4283</v>
      </c>
      <c r="X71" s="321">
        <f>Price_Catalogue_Reference!BT71</f>
        <v>294541.1542</v>
      </c>
      <c r="Y71" s="321">
        <f>Price_Catalogue_Reference!Y71</f>
        <v>209003.5117</v>
      </c>
      <c r="Z71" s="323">
        <f t="shared" si="6"/>
        <v>546755.0941</v>
      </c>
      <c r="AA71" s="317"/>
      <c r="AB71" s="318"/>
      <c r="AC71" s="318"/>
      <c r="AD71" s="319"/>
      <c r="AE71" s="320">
        <f>Price_Catalogue_Reference!AE71*(1+Price_Catalogue_Reference!$BW$6)</f>
        <v>43437.93551</v>
      </c>
      <c r="AF71" s="321">
        <f>Price_Catalogue_Reference!BV71</f>
        <v>363639.0352</v>
      </c>
      <c r="AG71" s="321">
        <f>Price_Catalogue_Reference!AG71</f>
        <v>219728.6905</v>
      </c>
      <c r="AH71" s="324">
        <f t="shared" si="7"/>
        <v>626805.6612</v>
      </c>
      <c r="AI71" s="321">
        <f>Price_Catalogue_Reference!AI71*(1+Price_Catalogue_Reference!$BW$6)</f>
        <v>43437.93551</v>
      </c>
      <c r="AJ71" s="321">
        <f>Price_Catalogue_Reference!BW71</f>
        <v>363639.0352</v>
      </c>
      <c r="AK71" s="321">
        <f>Price_Catalogue_Reference!AK71</f>
        <v>219728.6905</v>
      </c>
      <c r="AL71" s="324">
        <f t="shared" si="8"/>
        <v>626805.6612</v>
      </c>
      <c r="AM71" s="321">
        <f>Price_Catalogue_Reference!AM71*(1+Price_Catalogue_Reference!$BW$6)</f>
        <v>43437.93551</v>
      </c>
      <c r="AN71" s="321">
        <f>Price_Catalogue_Reference!BX71</f>
        <v>363639.0352</v>
      </c>
      <c r="AO71" s="321">
        <f>Price_Catalogue_Reference!AO71</f>
        <v>219728.6905</v>
      </c>
      <c r="AP71" s="324">
        <f t="shared" si="9"/>
        <v>626805.6612</v>
      </c>
      <c r="AQ71" s="321">
        <f>Price_Catalogue_Reference!AQ71*(1+Price_Catalogue_Reference!$BW$6)</f>
        <v>43315.93554</v>
      </c>
      <c r="AR71" s="321">
        <f>Price_Catalogue_Reference!BY71</f>
        <v>363639.0352</v>
      </c>
      <c r="AS71" s="321">
        <f>Price_Catalogue_Reference!AS71</f>
        <v>222758.9578</v>
      </c>
      <c r="AT71" s="325">
        <f t="shared" si="10"/>
        <v>629713.9285</v>
      </c>
      <c r="AU71" s="264"/>
      <c r="AV71" s="264"/>
      <c r="AW71" s="264"/>
      <c r="AX71" s="264"/>
      <c r="AY71" s="264"/>
      <c r="AZ71" s="264"/>
      <c r="BA71" s="264"/>
      <c r="BB71" s="264"/>
      <c r="BC71" s="264"/>
      <c r="BD71" s="264"/>
      <c r="BE71" s="264"/>
      <c r="BF71" s="264"/>
      <c r="BG71" s="264"/>
      <c r="BH71" s="264"/>
      <c r="BI71" s="264"/>
      <c r="BJ71" s="264"/>
      <c r="BK71" s="264"/>
      <c r="BL71" s="264"/>
      <c r="BM71" s="264"/>
      <c r="BN71" s="264"/>
    </row>
    <row r="72" ht="14.25" customHeight="1">
      <c r="A72" s="301" t="s">
        <v>27</v>
      </c>
      <c r="B72" s="302" t="s">
        <v>2340</v>
      </c>
      <c r="C72" s="302">
        <v>4500.0</v>
      </c>
      <c r="D72" s="302"/>
      <c r="E72" s="303" t="s">
        <v>2341</v>
      </c>
      <c r="F72" s="303" t="s">
        <v>2341</v>
      </c>
      <c r="G72" s="303" t="s">
        <v>2342</v>
      </c>
      <c r="H72" s="264"/>
      <c r="I72" s="274"/>
      <c r="J72" s="274"/>
      <c r="K72" s="316">
        <f t="shared" si="11"/>
        <v>4500</v>
      </c>
      <c r="L72" s="317"/>
      <c r="M72" s="318"/>
      <c r="N72" s="319"/>
      <c r="O72" s="320">
        <f>Price_Catalogue_Reference!O72*(1+Price_Catalogue_Reference!$BW$6)</f>
        <v>43437.93551</v>
      </c>
      <c r="P72" s="321">
        <f>Price_Catalogue_Reference!BR72</f>
        <v>329090.0947</v>
      </c>
      <c r="Q72" s="321">
        <f>Price_Catalogue_Reference!Q72</f>
        <v>219254.7067</v>
      </c>
      <c r="R72" s="322">
        <f t="shared" si="4"/>
        <v>591782.7369</v>
      </c>
      <c r="S72" s="320">
        <f>Price_Catalogue_Reference!S72*(1+Price_Catalogue_Reference!$BW$6)</f>
        <v>43437.93551</v>
      </c>
      <c r="T72" s="321">
        <f>Price_Catalogue_Reference!BS72</f>
        <v>329090.0947</v>
      </c>
      <c r="U72" s="321">
        <f>Price_Catalogue_Reference!U72</f>
        <v>219254.7067</v>
      </c>
      <c r="V72" s="322">
        <f t="shared" si="5"/>
        <v>591782.7369</v>
      </c>
      <c r="W72" s="320">
        <f>Price_Catalogue_Reference!W72*(1+Price_Catalogue_Reference!$BW$6)</f>
        <v>43315.93554</v>
      </c>
      <c r="X72" s="321">
        <f>Price_Catalogue_Reference!BT72</f>
        <v>329090.0947</v>
      </c>
      <c r="Y72" s="321">
        <f>Price_Catalogue_Reference!Y72</f>
        <v>222269.6129</v>
      </c>
      <c r="Z72" s="323">
        <f t="shared" si="6"/>
        <v>594675.6431</v>
      </c>
      <c r="AA72" s="317"/>
      <c r="AB72" s="318"/>
      <c r="AC72" s="318"/>
      <c r="AD72" s="319"/>
      <c r="AE72" s="320">
        <f>Price_Catalogue_Reference!AE72*(1+Price_Catalogue_Reference!$BW$6)</f>
        <v>43564.02014</v>
      </c>
      <c r="AF72" s="321">
        <f>Price_Catalogue_Reference!BV72</f>
        <v>398187.9757</v>
      </c>
      <c r="AG72" s="321">
        <f>Price_Catalogue_Reference!AG72</f>
        <v>231064.6158</v>
      </c>
      <c r="AH72" s="324">
        <f t="shared" si="7"/>
        <v>672816.6116</v>
      </c>
      <c r="AI72" s="321">
        <f>Price_Catalogue_Reference!AI72*(1+Price_Catalogue_Reference!$BW$6)</f>
        <v>43564.02014</v>
      </c>
      <c r="AJ72" s="321">
        <f>Price_Catalogue_Reference!BW72</f>
        <v>398187.9757</v>
      </c>
      <c r="AK72" s="321">
        <f>Price_Catalogue_Reference!AK72</f>
        <v>231064.6158</v>
      </c>
      <c r="AL72" s="324">
        <f t="shared" si="8"/>
        <v>672816.6116</v>
      </c>
      <c r="AM72" s="321">
        <f>Price_Catalogue_Reference!AM72*(1+Price_Catalogue_Reference!$BW$6)</f>
        <v>43564.02014</v>
      </c>
      <c r="AN72" s="321">
        <f>Price_Catalogue_Reference!BX72</f>
        <v>398187.9757</v>
      </c>
      <c r="AO72" s="321">
        <f>Price_Catalogue_Reference!AO72</f>
        <v>231064.6158</v>
      </c>
      <c r="AP72" s="324">
        <f t="shared" si="9"/>
        <v>672816.6116</v>
      </c>
      <c r="AQ72" s="321">
        <f>Price_Catalogue_Reference!AQ72*(1+Price_Catalogue_Reference!$BW$6)</f>
        <v>43435.16104</v>
      </c>
      <c r="AR72" s="321">
        <f>Price_Catalogue_Reference!BY72</f>
        <v>398187.9757</v>
      </c>
      <c r="AS72" s="321">
        <f>Price_Catalogue_Reference!AS72</f>
        <v>235057.1121</v>
      </c>
      <c r="AT72" s="325">
        <f t="shared" si="10"/>
        <v>676680.2489</v>
      </c>
      <c r="AU72" s="264"/>
      <c r="AV72" s="264"/>
      <c r="AW72" s="264"/>
      <c r="AX72" s="264"/>
      <c r="AY72" s="264"/>
      <c r="AZ72" s="264"/>
      <c r="BA72" s="264"/>
      <c r="BB72" s="264"/>
      <c r="BC72" s="264"/>
      <c r="BD72" s="264"/>
      <c r="BE72" s="264"/>
      <c r="BF72" s="264"/>
      <c r="BG72" s="264"/>
      <c r="BH72" s="264"/>
      <c r="BI72" s="264"/>
      <c r="BJ72" s="264"/>
      <c r="BK72" s="264"/>
      <c r="BL72" s="264"/>
      <c r="BM72" s="264"/>
      <c r="BN72" s="264"/>
    </row>
    <row r="73" ht="14.25" customHeight="1">
      <c r="A73" s="301" t="s">
        <v>27</v>
      </c>
      <c r="B73" s="302" t="s">
        <v>2340</v>
      </c>
      <c r="C73" s="302">
        <v>5000.0</v>
      </c>
      <c r="D73" s="302"/>
      <c r="E73" s="303" t="s">
        <v>2341</v>
      </c>
      <c r="F73" s="303" t="s">
        <v>2341</v>
      </c>
      <c r="G73" s="303" t="s">
        <v>2342</v>
      </c>
      <c r="H73" s="264"/>
      <c r="I73" s="274"/>
      <c r="J73" s="274"/>
      <c r="K73" s="316">
        <f t="shared" si="11"/>
        <v>5000</v>
      </c>
      <c r="L73" s="317"/>
      <c r="M73" s="318"/>
      <c r="N73" s="319"/>
      <c r="O73" s="320">
        <f>Price_Catalogue_Reference!O73*(1+Price_Catalogue_Reference!$BW$6)</f>
        <v>43437.93551</v>
      </c>
      <c r="P73" s="321">
        <f>Price_Catalogue_Reference!BR73</f>
        <v>363639.0352</v>
      </c>
      <c r="Q73" s="321">
        <f>Price_Catalogue_Reference!Q73</f>
        <v>219682.0238</v>
      </c>
      <c r="R73" s="322">
        <f t="shared" si="4"/>
        <v>626758.9945</v>
      </c>
      <c r="S73" s="320">
        <f>Price_Catalogue_Reference!S73*(1+Price_Catalogue_Reference!$BW$6)</f>
        <v>43437.93551</v>
      </c>
      <c r="T73" s="321">
        <f>Price_Catalogue_Reference!BS73</f>
        <v>363639.0352</v>
      </c>
      <c r="U73" s="321">
        <f>Price_Catalogue_Reference!U73</f>
        <v>219682.0238</v>
      </c>
      <c r="V73" s="322">
        <f t="shared" si="5"/>
        <v>626758.9945</v>
      </c>
      <c r="W73" s="320">
        <f>Price_Catalogue_Reference!W73*(1+Price_Catalogue_Reference!$BW$6)</f>
        <v>43315.93554</v>
      </c>
      <c r="X73" s="321">
        <f>Price_Catalogue_Reference!BT73</f>
        <v>363639.0352</v>
      </c>
      <c r="Y73" s="321">
        <f>Price_Catalogue_Reference!Y73</f>
        <v>222712.2911</v>
      </c>
      <c r="Z73" s="323">
        <f t="shared" si="6"/>
        <v>629667.2619</v>
      </c>
      <c r="AA73" s="317"/>
      <c r="AB73" s="318"/>
      <c r="AC73" s="318"/>
      <c r="AD73" s="319"/>
      <c r="AE73" s="320">
        <f>Price_Catalogue_Reference!AE73*(1+Price_Catalogue_Reference!$BW$6)</f>
        <v>43567.79597</v>
      </c>
      <c r="AF73" s="321">
        <f>Price_Catalogue_Reference!BV73</f>
        <v>432736.9163</v>
      </c>
      <c r="AG73" s="321">
        <f>Price_Catalogue_Reference!AG73</f>
        <v>231090.4022</v>
      </c>
      <c r="AH73" s="324">
        <f t="shared" si="7"/>
        <v>707395.1144</v>
      </c>
      <c r="AI73" s="321">
        <f>Price_Catalogue_Reference!AI73*(1+Price_Catalogue_Reference!$BW$6)</f>
        <v>43567.79597</v>
      </c>
      <c r="AJ73" s="321">
        <f>Price_Catalogue_Reference!BW73</f>
        <v>432736.9163</v>
      </c>
      <c r="AK73" s="321">
        <f>Price_Catalogue_Reference!AK73</f>
        <v>231090.4022</v>
      </c>
      <c r="AL73" s="324">
        <f t="shared" si="8"/>
        <v>707395.1144</v>
      </c>
      <c r="AM73" s="321">
        <f>Price_Catalogue_Reference!AM73*(1+Price_Catalogue_Reference!$BW$6)</f>
        <v>43567.79597</v>
      </c>
      <c r="AN73" s="321">
        <f>Price_Catalogue_Reference!BX73</f>
        <v>432736.9163</v>
      </c>
      <c r="AO73" s="321">
        <f>Price_Catalogue_Reference!AO73</f>
        <v>231090.4022</v>
      </c>
      <c r="AP73" s="324">
        <f t="shared" si="9"/>
        <v>707395.1144</v>
      </c>
      <c r="AQ73" s="321">
        <f>Price_Catalogue_Reference!AQ73*(1+Price_Catalogue_Reference!$BW$6)</f>
        <v>43440.32411</v>
      </c>
      <c r="AR73" s="321">
        <f>Price_Catalogue_Reference!BY73</f>
        <v>450011.3865</v>
      </c>
      <c r="AS73" s="321">
        <f>Price_Catalogue_Reference!AS73</f>
        <v>235057.1121</v>
      </c>
      <c r="AT73" s="325">
        <f t="shared" si="10"/>
        <v>728508.8227</v>
      </c>
      <c r="AU73" s="264"/>
      <c r="AV73" s="264"/>
      <c r="AW73" s="264"/>
      <c r="AX73" s="264"/>
      <c r="AY73" s="264"/>
      <c r="AZ73" s="264"/>
      <c r="BA73" s="264"/>
      <c r="BB73" s="264"/>
      <c r="BC73" s="264"/>
      <c r="BD73" s="264"/>
      <c r="BE73" s="264"/>
      <c r="BF73" s="264"/>
      <c r="BG73" s="264"/>
      <c r="BH73" s="264"/>
      <c r="BI73" s="264"/>
      <c r="BJ73" s="264"/>
      <c r="BK73" s="264"/>
      <c r="BL73" s="264"/>
      <c r="BM73" s="264"/>
      <c r="BN73" s="264"/>
    </row>
    <row r="74" ht="14.25" customHeight="1">
      <c r="A74" s="301" t="s">
        <v>27</v>
      </c>
      <c r="B74" s="302" t="s">
        <v>2340</v>
      </c>
      <c r="C74" s="302">
        <v>5500.0</v>
      </c>
      <c r="D74" s="302"/>
      <c r="E74" s="303" t="s">
        <v>2341</v>
      </c>
      <c r="F74" s="303" t="s">
        <v>2341</v>
      </c>
      <c r="G74" s="303" t="s">
        <v>2342</v>
      </c>
      <c r="H74" s="264"/>
      <c r="I74" s="274"/>
      <c r="J74" s="274"/>
      <c r="K74" s="316">
        <f t="shared" si="11"/>
        <v>5500</v>
      </c>
      <c r="L74" s="317"/>
      <c r="M74" s="318"/>
      <c r="N74" s="319"/>
      <c r="O74" s="320">
        <f>Price_Catalogue_Reference!O74*(1+Price_Catalogue_Reference!$BW$6)</f>
        <v>43564.02014</v>
      </c>
      <c r="P74" s="321">
        <f>Price_Catalogue_Reference!BR74</f>
        <v>398187.9757</v>
      </c>
      <c r="Q74" s="321">
        <f>Price_Catalogue_Reference!Q74</f>
        <v>231017.9491</v>
      </c>
      <c r="R74" s="322">
        <f t="shared" si="4"/>
        <v>672769.945</v>
      </c>
      <c r="S74" s="320">
        <f>Price_Catalogue_Reference!S74*(1+Price_Catalogue_Reference!$BW$6)</f>
        <v>43564.02014</v>
      </c>
      <c r="T74" s="321">
        <f>Price_Catalogue_Reference!BS74</f>
        <v>398187.9757</v>
      </c>
      <c r="U74" s="321">
        <f>Price_Catalogue_Reference!U74</f>
        <v>231017.9491</v>
      </c>
      <c r="V74" s="322">
        <f t="shared" si="5"/>
        <v>672769.945</v>
      </c>
      <c r="W74" s="320">
        <f>Price_Catalogue_Reference!W74*(1+Price_Catalogue_Reference!$BW$6)</f>
        <v>43435.16104</v>
      </c>
      <c r="X74" s="321">
        <f>Price_Catalogue_Reference!BT74</f>
        <v>398187.9757</v>
      </c>
      <c r="Y74" s="321">
        <f>Price_Catalogue_Reference!Y74</f>
        <v>235010.4455</v>
      </c>
      <c r="Z74" s="323">
        <f t="shared" si="6"/>
        <v>676633.5822</v>
      </c>
      <c r="AA74" s="317"/>
      <c r="AB74" s="318"/>
      <c r="AC74" s="318"/>
      <c r="AD74" s="319"/>
      <c r="AE74" s="320">
        <f>Price_Catalogue_Reference!AE74*(1+Price_Catalogue_Reference!$BW$6)</f>
        <v>0</v>
      </c>
      <c r="AF74" s="321">
        <f>Price_Catalogue_Reference!BV74</f>
        <v>0</v>
      </c>
      <c r="AG74" s="321" t="str">
        <f>Price_Catalogue_Reference!AG74</f>
        <v/>
      </c>
      <c r="AH74" s="324">
        <f t="shared" si="7"/>
        <v>0</v>
      </c>
      <c r="AI74" s="321">
        <f>Price_Catalogue_Reference!AI74*(1+Price_Catalogue_Reference!$BW$6)</f>
        <v>0</v>
      </c>
      <c r="AJ74" s="321">
        <f>Price_Catalogue_Reference!BW74</f>
        <v>0</v>
      </c>
      <c r="AK74" s="321" t="str">
        <f>Price_Catalogue_Reference!AK74</f>
        <v/>
      </c>
      <c r="AL74" s="324">
        <f t="shared" si="8"/>
        <v>0</v>
      </c>
      <c r="AM74" s="321">
        <f>Price_Catalogue_Reference!AM74*(1+Price_Catalogue_Reference!$BW$6)</f>
        <v>0</v>
      </c>
      <c r="AN74" s="321">
        <f>Price_Catalogue_Reference!BX74</f>
        <v>0</v>
      </c>
      <c r="AO74" s="321" t="str">
        <f>Price_Catalogue_Reference!AO74</f>
        <v/>
      </c>
      <c r="AP74" s="324">
        <f t="shared" si="9"/>
        <v>0</v>
      </c>
      <c r="AQ74" s="321">
        <f>Price_Catalogue_Reference!AQ74*(1+Price_Catalogue_Reference!$BW$6)</f>
        <v>0</v>
      </c>
      <c r="AR74" s="321">
        <f>Price_Catalogue_Reference!BY74</f>
        <v>0</v>
      </c>
      <c r="AS74" s="321" t="str">
        <f>Price_Catalogue_Reference!AS74</f>
        <v/>
      </c>
      <c r="AT74" s="325">
        <f t="shared" si="10"/>
        <v>0</v>
      </c>
      <c r="AU74" s="264"/>
      <c r="AV74" s="264"/>
      <c r="AW74" s="264"/>
      <c r="AX74" s="264"/>
      <c r="AY74" s="264"/>
      <c r="AZ74" s="264"/>
      <c r="BA74" s="264"/>
      <c r="BB74" s="264"/>
      <c r="BC74" s="264"/>
      <c r="BD74" s="264"/>
      <c r="BE74" s="264"/>
      <c r="BF74" s="264"/>
      <c r="BG74" s="264"/>
      <c r="BH74" s="264"/>
      <c r="BI74" s="264"/>
      <c r="BJ74" s="264"/>
      <c r="BK74" s="264"/>
      <c r="BL74" s="264"/>
      <c r="BM74" s="264"/>
      <c r="BN74" s="264"/>
    </row>
    <row r="75" ht="14.25" customHeight="1">
      <c r="A75" s="301" t="s">
        <v>27</v>
      </c>
      <c r="B75" s="302" t="s">
        <v>2340</v>
      </c>
      <c r="C75" s="302">
        <v>6000.0</v>
      </c>
      <c r="D75" s="302"/>
      <c r="E75" s="303" t="s">
        <v>2341</v>
      </c>
      <c r="F75" s="303" t="s">
        <v>2341</v>
      </c>
      <c r="G75" s="303" t="s">
        <v>2342</v>
      </c>
      <c r="H75" s="264"/>
      <c r="I75" s="274"/>
      <c r="J75" s="274"/>
      <c r="K75" s="316">
        <f t="shared" si="11"/>
        <v>6000</v>
      </c>
      <c r="L75" s="317"/>
      <c r="M75" s="318"/>
      <c r="N75" s="319"/>
      <c r="O75" s="320">
        <f>Price_Catalogue_Reference!O75*(1+Price_Catalogue_Reference!$BW$6)</f>
        <v>43567.79597</v>
      </c>
      <c r="P75" s="321">
        <f>Price_Catalogue_Reference!BR75</f>
        <v>432736.9163</v>
      </c>
      <c r="Q75" s="321">
        <f>Price_Catalogue_Reference!Q75</f>
        <v>231043.7356</v>
      </c>
      <c r="R75" s="322">
        <f t="shared" si="4"/>
        <v>707348.4478</v>
      </c>
      <c r="S75" s="320">
        <f>Price_Catalogue_Reference!S75*(1+Price_Catalogue_Reference!$BW$6)</f>
        <v>43567.79597</v>
      </c>
      <c r="T75" s="321">
        <f>Price_Catalogue_Reference!BS75</f>
        <v>432736.9163</v>
      </c>
      <c r="U75" s="321">
        <f>Price_Catalogue_Reference!U75</f>
        <v>231043.7356</v>
      </c>
      <c r="V75" s="322">
        <f t="shared" si="5"/>
        <v>707348.4478</v>
      </c>
      <c r="W75" s="320">
        <f>Price_Catalogue_Reference!W75*(1+Price_Catalogue_Reference!$BW$6)</f>
        <v>43438.93687</v>
      </c>
      <c r="X75" s="321">
        <f>Price_Catalogue_Reference!BT75</f>
        <v>432736.9163</v>
      </c>
      <c r="Y75" s="321">
        <f>Price_Catalogue_Reference!Y75</f>
        <v>235010.4455</v>
      </c>
      <c r="Z75" s="323">
        <f t="shared" si="6"/>
        <v>711186.2986</v>
      </c>
      <c r="AA75" s="317"/>
      <c r="AB75" s="318"/>
      <c r="AC75" s="318"/>
      <c r="AD75" s="319"/>
      <c r="AE75" s="320">
        <f>Price_Catalogue_Reference!AE75*(1+Price_Catalogue_Reference!$BW$6)</f>
        <v>0</v>
      </c>
      <c r="AF75" s="321">
        <f>Price_Catalogue_Reference!BV75</f>
        <v>0</v>
      </c>
      <c r="AG75" s="321" t="str">
        <f>Price_Catalogue_Reference!AG75</f>
        <v/>
      </c>
      <c r="AH75" s="324">
        <f t="shared" si="7"/>
        <v>0</v>
      </c>
      <c r="AI75" s="321">
        <f>Price_Catalogue_Reference!AI75*(1+Price_Catalogue_Reference!$BW$6)</f>
        <v>0</v>
      </c>
      <c r="AJ75" s="321">
        <f>Price_Catalogue_Reference!BW75</f>
        <v>0</v>
      </c>
      <c r="AK75" s="321" t="str">
        <f>Price_Catalogue_Reference!AK75</f>
        <v/>
      </c>
      <c r="AL75" s="324">
        <f t="shared" si="8"/>
        <v>0</v>
      </c>
      <c r="AM75" s="321">
        <f>Price_Catalogue_Reference!AM75*(1+Price_Catalogue_Reference!$BW$6)</f>
        <v>0</v>
      </c>
      <c r="AN75" s="321">
        <f>Price_Catalogue_Reference!BX75</f>
        <v>0</v>
      </c>
      <c r="AO75" s="321" t="str">
        <f>Price_Catalogue_Reference!AO75</f>
        <v/>
      </c>
      <c r="AP75" s="324">
        <f t="shared" si="9"/>
        <v>0</v>
      </c>
      <c r="AQ75" s="321">
        <f>Price_Catalogue_Reference!AQ75*(1+Price_Catalogue_Reference!$BW$6)</f>
        <v>0</v>
      </c>
      <c r="AR75" s="321">
        <f>Price_Catalogue_Reference!BY75</f>
        <v>0</v>
      </c>
      <c r="AS75" s="321" t="str">
        <f>Price_Catalogue_Reference!AS75</f>
        <v/>
      </c>
      <c r="AT75" s="325">
        <f t="shared" si="10"/>
        <v>0</v>
      </c>
      <c r="AU75" s="264"/>
      <c r="AV75" s="264"/>
      <c r="AW75" s="264"/>
      <c r="AX75" s="264"/>
      <c r="AY75" s="264"/>
      <c r="AZ75" s="264"/>
      <c r="BA75" s="264"/>
      <c r="BB75" s="264"/>
      <c r="BC75" s="264"/>
      <c r="BD75" s="264"/>
      <c r="BE75" s="264"/>
      <c r="BF75" s="264"/>
      <c r="BG75" s="264"/>
      <c r="BH75" s="264"/>
      <c r="BI75" s="264"/>
      <c r="BJ75" s="264"/>
      <c r="BK75" s="264"/>
      <c r="BL75" s="264"/>
      <c r="BM75" s="264"/>
      <c r="BN75" s="264"/>
    </row>
    <row r="76" ht="14.25" customHeight="1">
      <c r="A76" s="301" t="s">
        <v>27</v>
      </c>
      <c r="B76" s="302" t="s">
        <v>2340</v>
      </c>
      <c r="C76" s="302">
        <v>6500.0</v>
      </c>
      <c r="D76" s="302"/>
      <c r="E76" s="303" t="s">
        <v>2341</v>
      </c>
      <c r="F76" s="303" t="s">
        <v>2341</v>
      </c>
      <c r="G76" s="303" t="s">
        <v>2342</v>
      </c>
      <c r="H76" s="264"/>
      <c r="I76" s="274"/>
      <c r="J76" s="296"/>
      <c r="K76" s="326">
        <f t="shared" si="11"/>
        <v>6500</v>
      </c>
      <c r="L76" s="327"/>
      <c r="M76" s="328"/>
      <c r="N76" s="329"/>
      <c r="O76" s="330">
        <f>Price_Catalogue_Reference!O76*(1+Price_Catalogue_Reference!$BW$6)</f>
        <v>43855.43468</v>
      </c>
      <c r="P76" s="331">
        <f>Price_Catalogue_Reference!BR76</f>
        <v>467285.8568</v>
      </c>
      <c r="Q76" s="331">
        <f>Price_Catalogue_Reference!Q76</f>
        <v>255895.4182</v>
      </c>
      <c r="R76" s="332">
        <f t="shared" si="4"/>
        <v>767036.7096</v>
      </c>
      <c r="S76" s="330">
        <f>Price_Catalogue_Reference!S76*(1+Price_Catalogue_Reference!$BW$6)</f>
        <v>43855.43468</v>
      </c>
      <c r="T76" s="331">
        <f>Price_Catalogue_Reference!BS76</f>
        <v>467285.8568</v>
      </c>
      <c r="U76" s="331">
        <f>Price_Catalogue_Reference!U76</f>
        <v>255895.4182</v>
      </c>
      <c r="V76" s="332">
        <f t="shared" si="5"/>
        <v>767036.7096</v>
      </c>
      <c r="W76" s="330">
        <f>Price_Catalogue_Reference!W76*(1+Price_Catalogue_Reference!$BW$6)</f>
        <v>43441.71135</v>
      </c>
      <c r="X76" s="331">
        <f>Price_Catalogue_Reference!BT76</f>
        <v>467285.8568</v>
      </c>
      <c r="Y76" s="331">
        <f>Price_Catalogue_Reference!Y76</f>
        <v>235010.4455</v>
      </c>
      <c r="Z76" s="333">
        <f t="shared" si="6"/>
        <v>745738.0136</v>
      </c>
      <c r="AA76" s="327"/>
      <c r="AB76" s="328"/>
      <c r="AC76" s="328"/>
      <c r="AD76" s="329"/>
      <c r="AE76" s="330">
        <f>Price_Catalogue_Reference!AE76*(1+Price_Catalogue_Reference!$BW$6)</f>
        <v>0</v>
      </c>
      <c r="AF76" s="331">
        <f>Price_Catalogue_Reference!BV76</f>
        <v>0</v>
      </c>
      <c r="AG76" s="331" t="str">
        <f>Price_Catalogue_Reference!AG76</f>
        <v/>
      </c>
      <c r="AH76" s="334">
        <f t="shared" si="7"/>
        <v>0</v>
      </c>
      <c r="AI76" s="331">
        <f>Price_Catalogue_Reference!AI76*(1+Price_Catalogue_Reference!$BW$6)</f>
        <v>0</v>
      </c>
      <c r="AJ76" s="331">
        <f>Price_Catalogue_Reference!BW76</f>
        <v>0</v>
      </c>
      <c r="AK76" s="331" t="str">
        <f>Price_Catalogue_Reference!AK76</f>
        <v/>
      </c>
      <c r="AL76" s="334">
        <f t="shared" si="8"/>
        <v>0</v>
      </c>
      <c r="AM76" s="331">
        <f>Price_Catalogue_Reference!AM76*(1+Price_Catalogue_Reference!$BW$6)</f>
        <v>0</v>
      </c>
      <c r="AN76" s="331">
        <f>Price_Catalogue_Reference!BX76</f>
        <v>0</v>
      </c>
      <c r="AO76" s="331" t="str">
        <f>Price_Catalogue_Reference!AO76</f>
        <v/>
      </c>
      <c r="AP76" s="334">
        <f t="shared" si="9"/>
        <v>0</v>
      </c>
      <c r="AQ76" s="331">
        <f>Price_Catalogue_Reference!AQ76*(1+Price_Catalogue_Reference!$BW$6)</f>
        <v>0</v>
      </c>
      <c r="AR76" s="331">
        <f>Price_Catalogue_Reference!BY76</f>
        <v>0</v>
      </c>
      <c r="AS76" s="331" t="str">
        <f>Price_Catalogue_Reference!AS76</f>
        <v/>
      </c>
      <c r="AT76" s="335">
        <f t="shared" si="10"/>
        <v>0</v>
      </c>
      <c r="AU76" s="264"/>
      <c r="AV76" s="264"/>
      <c r="AW76" s="264"/>
      <c r="AX76" s="264"/>
      <c r="AY76" s="264"/>
      <c r="AZ76" s="264"/>
      <c r="BA76" s="264"/>
      <c r="BB76" s="264"/>
      <c r="BC76" s="264"/>
      <c r="BD76" s="264"/>
      <c r="BE76" s="264"/>
      <c r="BF76" s="264"/>
      <c r="BG76" s="264"/>
      <c r="BH76" s="264"/>
      <c r="BI76" s="264"/>
      <c r="BJ76" s="264"/>
      <c r="BK76" s="264"/>
      <c r="BL76" s="264"/>
      <c r="BM76" s="264"/>
      <c r="BN76" s="264"/>
    </row>
    <row r="77" ht="15.0" customHeight="1">
      <c r="A77" s="261" t="s">
        <v>28</v>
      </c>
      <c r="B77" s="348" t="s">
        <v>2345</v>
      </c>
      <c r="C77" s="348">
        <v>250.0</v>
      </c>
      <c r="D77" s="348"/>
      <c r="E77" s="349" t="s">
        <v>2346</v>
      </c>
      <c r="F77" s="349" t="s">
        <v>2346</v>
      </c>
      <c r="G77" s="349" t="s">
        <v>2347</v>
      </c>
      <c r="I77" s="274"/>
      <c r="J77" s="350" t="s">
        <v>2348</v>
      </c>
      <c r="K77" s="351">
        <f t="shared" si="11"/>
        <v>250</v>
      </c>
      <c r="L77" s="352"/>
      <c r="M77" s="353"/>
      <c r="N77" s="354"/>
      <c r="O77" s="310">
        <f>Price_Catalogue_Reference!O77*(1+Price_Catalogue_Reference!$BW$6)</f>
        <v>42426.1778</v>
      </c>
      <c r="P77" s="311">
        <f>Price_Catalogue_Reference!BR77</f>
        <v>41016.10852</v>
      </c>
      <c r="Q77" s="311">
        <f>Price_Catalogue_Reference!Q77</f>
        <v>135049.721</v>
      </c>
      <c r="R77" s="312">
        <f t="shared" si="4"/>
        <v>218492.0073</v>
      </c>
      <c r="S77" s="310">
        <f>Price_Catalogue_Reference!S77*(1+Price_Catalogue_Reference!$BW$6)</f>
        <v>42426.1778</v>
      </c>
      <c r="T77" s="311">
        <f>Price_Catalogue_Reference!BS77</f>
        <v>41016.10852</v>
      </c>
      <c r="U77" s="311">
        <f>Price_Catalogue_Reference!U77</f>
        <v>135049.721</v>
      </c>
      <c r="V77" s="312">
        <f t="shared" si="5"/>
        <v>218492.0073</v>
      </c>
      <c r="W77" s="310">
        <f>Price_Catalogue_Reference!W77*(1+Price_Catalogue_Reference!$BW$6)</f>
        <v>42426.1778</v>
      </c>
      <c r="X77" s="311">
        <f>Price_Catalogue_Reference!BT77</f>
        <v>41016.10852</v>
      </c>
      <c r="Y77" s="311">
        <f>Price_Catalogue_Reference!Y77</f>
        <v>135049.721</v>
      </c>
      <c r="Z77" s="355">
        <f t="shared" si="6"/>
        <v>218492.0073</v>
      </c>
      <c r="AA77" s="307"/>
      <c r="AB77" s="308"/>
      <c r="AC77" s="308"/>
      <c r="AD77" s="309"/>
      <c r="AE77" s="310">
        <f>Price_Catalogue_Reference!AE77*(1+Price_Catalogue_Reference!$BW$6)</f>
        <v>42426.1778</v>
      </c>
      <c r="AF77" s="311">
        <f>Price_Catalogue_Reference!BV77</f>
        <v>41016.10852</v>
      </c>
      <c r="AG77" s="311">
        <f>Price_Catalogue_Reference!AG77</f>
        <v>135073.0543</v>
      </c>
      <c r="AH77" s="314">
        <f t="shared" si="7"/>
        <v>218515.3407</v>
      </c>
      <c r="AI77" s="311">
        <f>Price_Catalogue_Reference!AI77*(1+Price_Catalogue_Reference!$BW$6)</f>
        <v>42426.1778</v>
      </c>
      <c r="AJ77" s="311">
        <f>Price_Catalogue_Reference!BW77</f>
        <v>41016.10852</v>
      </c>
      <c r="AK77" s="311">
        <f>Price_Catalogue_Reference!AK77</f>
        <v>135073.0543</v>
      </c>
      <c r="AL77" s="314">
        <f t="shared" si="8"/>
        <v>218515.3407</v>
      </c>
      <c r="AM77" s="311">
        <f>Price_Catalogue_Reference!AM77*(1+Price_Catalogue_Reference!$BW$6)</f>
        <v>42426.1778</v>
      </c>
      <c r="AN77" s="311">
        <f>Price_Catalogue_Reference!BX77</f>
        <v>41016.10852</v>
      </c>
      <c r="AO77" s="311">
        <f>Price_Catalogue_Reference!AO77</f>
        <v>135073.0543</v>
      </c>
      <c r="AP77" s="314">
        <f t="shared" si="9"/>
        <v>218515.3407</v>
      </c>
      <c r="AQ77" s="311">
        <f>Price_Catalogue_Reference!AQ77*(1+Price_Catalogue_Reference!$BW$6)</f>
        <v>42426.1778</v>
      </c>
      <c r="AR77" s="311">
        <f>Price_Catalogue_Reference!BY77</f>
        <v>41016.10852</v>
      </c>
      <c r="AS77" s="311">
        <f>Price_Catalogue_Reference!AS77</f>
        <v>135073.0543</v>
      </c>
      <c r="AT77" s="315">
        <f t="shared" si="10"/>
        <v>218515.3407</v>
      </c>
      <c r="AV77" s="63"/>
      <c r="AW77" s="356"/>
      <c r="AX77" s="357"/>
      <c r="AY77" s="103"/>
      <c r="AZ77" s="358"/>
      <c r="BA77" s="358"/>
      <c r="BB77" s="358"/>
      <c r="BC77" s="358"/>
      <c r="BD77" s="358"/>
      <c r="BE77" s="358"/>
      <c r="BF77" s="358"/>
      <c r="BG77" s="358"/>
      <c r="BH77" s="358"/>
      <c r="BI77" s="358"/>
      <c r="BJ77" s="358"/>
      <c r="BK77" s="264"/>
      <c r="BL77" s="359"/>
      <c r="BM77" s="359"/>
      <c r="BN77" s="360"/>
    </row>
    <row r="78" ht="15.0" customHeight="1">
      <c r="A78" s="261" t="s">
        <v>28</v>
      </c>
      <c r="B78" s="348" t="s">
        <v>2345</v>
      </c>
      <c r="C78" s="348">
        <v>500.0</v>
      </c>
      <c r="D78" s="348"/>
      <c r="E78" s="349" t="s">
        <v>2346</v>
      </c>
      <c r="F78" s="349" t="s">
        <v>2346</v>
      </c>
      <c r="G78" s="349" t="s">
        <v>2347</v>
      </c>
      <c r="I78" s="274"/>
      <c r="J78" s="274"/>
      <c r="K78" s="361">
        <f t="shared" si="11"/>
        <v>500</v>
      </c>
      <c r="L78" s="362"/>
      <c r="M78" s="363"/>
      <c r="N78" s="364"/>
      <c r="O78" s="320">
        <f>Price_Catalogue_Reference!O78*(1+Price_Catalogue_Reference!$BW$6)</f>
        <v>42426.1778</v>
      </c>
      <c r="P78" s="321">
        <f>Price_Catalogue_Reference!BR78</f>
        <v>63892.82725</v>
      </c>
      <c r="Q78" s="321">
        <f>Price_Catalogue_Reference!Q78</f>
        <v>146204.1316</v>
      </c>
      <c r="R78" s="322">
        <f t="shared" si="4"/>
        <v>252523.1367</v>
      </c>
      <c r="S78" s="320">
        <f>Price_Catalogue_Reference!S78*(1+Price_Catalogue_Reference!$BW$6)</f>
        <v>42426.1778</v>
      </c>
      <c r="T78" s="321">
        <f>Price_Catalogue_Reference!BS78</f>
        <v>63892.82725</v>
      </c>
      <c r="U78" s="321">
        <f>Price_Catalogue_Reference!U78</f>
        <v>146204.1316</v>
      </c>
      <c r="V78" s="322">
        <f t="shared" si="5"/>
        <v>252523.1367</v>
      </c>
      <c r="W78" s="320">
        <f>Price_Catalogue_Reference!W78*(1+Price_Catalogue_Reference!$BW$6)</f>
        <v>42426.1778</v>
      </c>
      <c r="X78" s="321">
        <f>Price_Catalogue_Reference!BT78</f>
        <v>63892.82725</v>
      </c>
      <c r="Y78" s="321">
        <f>Price_Catalogue_Reference!Y78</f>
        <v>146204.1316</v>
      </c>
      <c r="Z78" s="365">
        <f t="shared" si="6"/>
        <v>252523.1367</v>
      </c>
      <c r="AA78" s="317"/>
      <c r="AB78" s="318"/>
      <c r="AC78" s="318"/>
      <c r="AD78" s="319"/>
      <c r="AE78" s="320">
        <f>Price_Catalogue_Reference!AE78*(1+Price_Catalogue_Reference!$BW$6)</f>
        <v>42426.1778</v>
      </c>
      <c r="AF78" s="321">
        <f>Price_Catalogue_Reference!BV78</f>
        <v>63892.82725</v>
      </c>
      <c r="AG78" s="321">
        <f>Price_Catalogue_Reference!AG78</f>
        <v>146227.4649</v>
      </c>
      <c r="AH78" s="324">
        <f t="shared" si="7"/>
        <v>252546.47</v>
      </c>
      <c r="AI78" s="321">
        <f>Price_Catalogue_Reference!AI78*(1+Price_Catalogue_Reference!$BW$6)</f>
        <v>42426.1778</v>
      </c>
      <c r="AJ78" s="321">
        <f>Price_Catalogue_Reference!BW78</f>
        <v>63892.82725</v>
      </c>
      <c r="AK78" s="321">
        <f>Price_Catalogue_Reference!AK78</f>
        <v>146227.4649</v>
      </c>
      <c r="AL78" s="324">
        <f t="shared" si="8"/>
        <v>252546.47</v>
      </c>
      <c r="AM78" s="321">
        <f>Price_Catalogue_Reference!AM78*(1+Price_Catalogue_Reference!$BW$6)</f>
        <v>42426.1778</v>
      </c>
      <c r="AN78" s="321">
        <f>Price_Catalogue_Reference!BX78</f>
        <v>63892.82725</v>
      </c>
      <c r="AO78" s="321">
        <f>Price_Catalogue_Reference!AO78</f>
        <v>146227.4649</v>
      </c>
      <c r="AP78" s="324">
        <f t="shared" si="9"/>
        <v>252546.47</v>
      </c>
      <c r="AQ78" s="321">
        <f>Price_Catalogue_Reference!AQ78*(1+Price_Catalogue_Reference!$BW$6)</f>
        <v>42426.1778</v>
      </c>
      <c r="AR78" s="321">
        <f>Price_Catalogue_Reference!BY78</f>
        <v>63892.82725</v>
      </c>
      <c r="AS78" s="321">
        <f>Price_Catalogue_Reference!AS78</f>
        <v>146227.4649</v>
      </c>
      <c r="AT78" s="325">
        <f t="shared" si="10"/>
        <v>252546.47</v>
      </c>
      <c r="AV78" s="63"/>
      <c r="AW78" s="356"/>
      <c r="AX78" s="357"/>
      <c r="AY78" s="103"/>
      <c r="AZ78" s="358"/>
      <c r="BA78" s="358"/>
      <c r="BB78" s="358"/>
      <c r="BC78" s="358"/>
      <c r="BD78" s="358"/>
      <c r="BE78" s="358"/>
      <c r="BF78" s="358"/>
      <c r="BG78" s="358"/>
      <c r="BH78" s="358"/>
      <c r="BI78" s="358"/>
      <c r="BJ78" s="358"/>
      <c r="BK78" s="264"/>
      <c r="BM78" s="359"/>
      <c r="BN78" s="360"/>
    </row>
    <row r="79" ht="15.0" customHeight="1">
      <c r="A79" s="261" t="s">
        <v>28</v>
      </c>
      <c r="B79" s="348" t="s">
        <v>2345</v>
      </c>
      <c r="C79" s="348">
        <v>1000.0</v>
      </c>
      <c r="D79" s="348"/>
      <c r="E79" s="349" t="s">
        <v>2346</v>
      </c>
      <c r="F79" s="349" t="s">
        <v>2346</v>
      </c>
      <c r="G79" s="349" t="s">
        <v>2347</v>
      </c>
      <c r="I79" s="274"/>
      <c r="J79" s="274"/>
      <c r="K79" s="361">
        <f t="shared" si="11"/>
        <v>1000</v>
      </c>
      <c r="L79" s="362"/>
      <c r="M79" s="363"/>
      <c r="N79" s="364"/>
      <c r="O79" s="320">
        <f>Price_Catalogue_Reference!O79*(1+Price_Catalogue_Reference!$BW$6)</f>
        <v>42495.63609</v>
      </c>
      <c r="P79" s="321">
        <f>Price_Catalogue_Reference!BR79</f>
        <v>109637.2142</v>
      </c>
      <c r="Q79" s="321">
        <f>Price_Catalogue_Reference!Q79</f>
        <v>162543.7188</v>
      </c>
      <c r="R79" s="322">
        <f t="shared" si="4"/>
        <v>314676.5691</v>
      </c>
      <c r="S79" s="320">
        <f>Price_Catalogue_Reference!S79*(1+Price_Catalogue_Reference!$BW$6)</f>
        <v>42495.63609</v>
      </c>
      <c r="T79" s="321">
        <f>Price_Catalogue_Reference!BS79</f>
        <v>109637.2142</v>
      </c>
      <c r="U79" s="321">
        <f>Price_Catalogue_Reference!U79</f>
        <v>162543.7188</v>
      </c>
      <c r="V79" s="322">
        <f t="shared" si="5"/>
        <v>314676.5691</v>
      </c>
      <c r="W79" s="320">
        <f>Price_Catalogue_Reference!W79*(1+Price_Catalogue_Reference!$BW$6)</f>
        <v>42533.35396</v>
      </c>
      <c r="X79" s="321">
        <f>Price_Catalogue_Reference!BT79</f>
        <v>109637.2142</v>
      </c>
      <c r="Y79" s="321">
        <f>Price_Catalogue_Reference!Y79</f>
        <v>162543.7188</v>
      </c>
      <c r="Z79" s="365">
        <f t="shared" si="6"/>
        <v>314714.287</v>
      </c>
      <c r="AA79" s="317"/>
      <c r="AB79" s="318"/>
      <c r="AC79" s="318"/>
      <c r="AD79" s="319"/>
      <c r="AE79" s="320">
        <f>Price_Catalogue_Reference!AE79*(1+Price_Catalogue_Reference!$BW$6)</f>
        <v>42495.63609</v>
      </c>
      <c r="AF79" s="321">
        <f>Price_Catalogue_Reference!BV79</f>
        <v>109637.2142</v>
      </c>
      <c r="AG79" s="321">
        <f>Price_Catalogue_Reference!AG79</f>
        <v>162567.0522</v>
      </c>
      <c r="AH79" s="324">
        <f t="shared" si="7"/>
        <v>314699.9024</v>
      </c>
      <c r="AI79" s="321">
        <f>Price_Catalogue_Reference!AI79*(1+Price_Catalogue_Reference!$BW$6)</f>
        <v>42495.63609</v>
      </c>
      <c r="AJ79" s="321">
        <f>Price_Catalogue_Reference!BW79</f>
        <v>109637.2142</v>
      </c>
      <c r="AK79" s="321">
        <f>Price_Catalogue_Reference!AK79</f>
        <v>162567.0522</v>
      </c>
      <c r="AL79" s="324">
        <f t="shared" si="8"/>
        <v>314699.9024</v>
      </c>
      <c r="AM79" s="321">
        <f>Price_Catalogue_Reference!AM79*(1+Price_Catalogue_Reference!$BW$6)</f>
        <v>42495.63609</v>
      </c>
      <c r="AN79" s="321">
        <f>Price_Catalogue_Reference!BX79</f>
        <v>109637.2142</v>
      </c>
      <c r="AO79" s="321">
        <f>Price_Catalogue_Reference!AO79</f>
        <v>162567.0522</v>
      </c>
      <c r="AP79" s="324">
        <f t="shared" si="9"/>
        <v>314699.9024</v>
      </c>
      <c r="AQ79" s="321">
        <f>Price_Catalogue_Reference!AQ79*(1+Price_Catalogue_Reference!$BW$6)</f>
        <v>42533.35396</v>
      </c>
      <c r="AR79" s="321">
        <f>Price_Catalogue_Reference!BY79</f>
        <v>109637.2142</v>
      </c>
      <c r="AS79" s="321">
        <f>Price_Catalogue_Reference!AS79</f>
        <v>162567.0522</v>
      </c>
      <c r="AT79" s="325">
        <f t="shared" si="10"/>
        <v>314737.6203</v>
      </c>
      <c r="AV79" s="63"/>
      <c r="AW79" s="356"/>
      <c r="AX79" s="357"/>
      <c r="AY79" s="103"/>
      <c r="AZ79" s="358"/>
      <c r="BA79" s="358"/>
      <c r="BB79" s="358"/>
      <c r="BC79" s="358"/>
      <c r="BD79" s="358"/>
      <c r="BE79" s="358"/>
      <c r="BF79" s="358"/>
      <c r="BG79" s="358"/>
      <c r="BH79" s="358"/>
      <c r="BI79" s="358"/>
      <c r="BJ79" s="358"/>
      <c r="BK79" s="264"/>
      <c r="BM79" s="359"/>
      <c r="BN79" s="360"/>
    </row>
    <row r="80" ht="15.0" customHeight="1">
      <c r="A80" s="261" t="s">
        <v>28</v>
      </c>
      <c r="B80" s="348" t="s">
        <v>2345</v>
      </c>
      <c r="C80" s="348">
        <v>1500.0</v>
      </c>
      <c r="D80" s="348"/>
      <c r="E80" s="349" t="s">
        <v>2346</v>
      </c>
      <c r="F80" s="349" t="s">
        <v>2346</v>
      </c>
      <c r="G80" s="349" t="s">
        <v>2347</v>
      </c>
      <c r="I80" s="274"/>
      <c r="J80" s="274"/>
      <c r="K80" s="361">
        <f t="shared" si="11"/>
        <v>1500</v>
      </c>
      <c r="L80" s="362"/>
      <c r="M80" s="363"/>
      <c r="N80" s="364"/>
      <c r="O80" s="320">
        <f>Price_Catalogue_Reference!O80*(1+Price_Catalogue_Reference!$BW$6)</f>
        <v>42767.26158</v>
      </c>
      <c r="P80" s="321">
        <f>Price_Catalogue_Reference!BR80</f>
        <v>155360.5648</v>
      </c>
      <c r="Q80" s="321">
        <f>Price_Catalogue_Reference!Q80</f>
        <v>188184.4028</v>
      </c>
      <c r="R80" s="322">
        <f t="shared" si="4"/>
        <v>386312.2291</v>
      </c>
      <c r="S80" s="320">
        <f>Price_Catalogue_Reference!S80*(1+Price_Catalogue_Reference!$BW$6)</f>
        <v>42767.26158</v>
      </c>
      <c r="T80" s="321">
        <f>Price_Catalogue_Reference!BS80</f>
        <v>155360.5648</v>
      </c>
      <c r="U80" s="321">
        <f>Price_Catalogue_Reference!U80</f>
        <v>188184.4028</v>
      </c>
      <c r="V80" s="322">
        <f t="shared" si="5"/>
        <v>386312.2291</v>
      </c>
      <c r="W80" s="320">
        <f>Price_Catalogue_Reference!W80*(1+Price_Catalogue_Reference!$BW$6)</f>
        <v>42533.34032</v>
      </c>
      <c r="X80" s="321">
        <f>Price_Catalogue_Reference!BT80</f>
        <v>155360.5648</v>
      </c>
      <c r="Y80" s="321">
        <f>Price_Catalogue_Reference!Y80</f>
        <v>188184.4028</v>
      </c>
      <c r="Z80" s="365">
        <f t="shared" si="6"/>
        <v>386078.3078</v>
      </c>
      <c r="AA80" s="317"/>
      <c r="AB80" s="318"/>
      <c r="AC80" s="318"/>
      <c r="AD80" s="319"/>
      <c r="AE80" s="320">
        <f>Price_Catalogue_Reference!AE80*(1+Price_Catalogue_Reference!$BW$6)</f>
        <v>42798.95587</v>
      </c>
      <c r="AF80" s="321">
        <f>Price_Catalogue_Reference!BV80</f>
        <v>172635.035</v>
      </c>
      <c r="AG80" s="321">
        <f>Price_Catalogue_Reference!AG80</f>
        <v>199410.5058</v>
      </c>
      <c r="AH80" s="324">
        <f t="shared" si="7"/>
        <v>414844.4967</v>
      </c>
      <c r="AI80" s="321">
        <f>Price_Catalogue_Reference!AI80*(1+Price_Catalogue_Reference!$BW$6)</f>
        <v>42798.95587</v>
      </c>
      <c r="AJ80" s="321">
        <f>Price_Catalogue_Reference!BW80</f>
        <v>172635.035</v>
      </c>
      <c r="AK80" s="321">
        <f>Price_Catalogue_Reference!AK80</f>
        <v>199410.5058</v>
      </c>
      <c r="AL80" s="324">
        <f t="shared" si="8"/>
        <v>414844.4967</v>
      </c>
      <c r="AM80" s="321">
        <f>Price_Catalogue_Reference!AM80*(1+Price_Catalogue_Reference!$BW$6)</f>
        <v>42798.95587</v>
      </c>
      <c r="AN80" s="321">
        <f>Price_Catalogue_Reference!BX80</f>
        <v>172635.035</v>
      </c>
      <c r="AO80" s="321">
        <f>Price_Catalogue_Reference!AO80</f>
        <v>199410.5058</v>
      </c>
      <c r="AP80" s="324">
        <f t="shared" si="9"/>
        <v>414844.4967</v>
      </c>
      <c r="AQ80" s="321">
        <f>Price_Catalogue_Reference!AQ80*(1+Price_Catalogue_Reference!$BW$6)</f>
        <v>42625.81206</v>
      </c>
      <c r="AR80" s="321">
        <f>Price_Catalogue_Reference!BY80</f>
        <v>172635.035</v>
      </c>
      <c r="AS80" s="321">
        <f>Price_Catalogue_Reference!AS80</f>
        <v>199410.5058</v>
      </c>
      <c r="AT80" s="325">
        <f t="shared" si="10"/>
        <v>414671.3529</v>
      </c>
      <c r="AV80" s="63"/>
      <c r="AW80" s="356"/>
      <c r="AX80" s="357"/>
      <c r="AY80" s="103"/>
      <c r="AZ80" s="358"/>
      <c r="BA80" s="358"/>
      <c r="BB80" s="358"/>
      <c r="BC80" s="358"/>
      <c r="BD80" s="358"/>
      <c r="BE80" s="358"/>
      <c r="BF80" s="358"/>
      <c r="BG80" s="358"/>
      <c r="BH80" s="358"/>
      <c r="BI80" s="358"/>
      <c r="BJ80" s="358"/>
      <c r="BK80" s="264"/>
      <c r="BM80" s="359"/>
      <c r="BN80" s="360"/>
    </row>
    <row r="81" ht="15.0" customHeight="1">
      <c r="A81" s="261" t="s">
        <v>28</v>
      </c>
      <c r="B81" s="348" t="s">
        <v>2345</v>
      </c>
      <c r="C81" s="348">
        <v>2000.0</v>
      </c>
      <c r="D81" s="348"/>
      <c r="E81" s="349" t="s">
        <v>2346</v>
      </c>
      <c r="F81" s="349" t="s">
        <v>2346</v>
      </c>
      <c r="G81" s="349" t="s">
        <v>2347</v>
      </c>
      <c r="I81" s="274"/>
      <c r="J81" s="274"/>
      <c r="K81" s="361">
        <f t="shared" si="11"/>
        <v>2000</v>
      </c>
      <c r="L81" s="362"/>
      <c r="M81" s="363"/>
      <c r="N81" s="364"/>
      <c r="O81" s="320">
        <f>Price_Catalogue_Reference!O81*(1+Price_Catalogue_Reference!$BW$6)</f>
        <v>42830.65016</v>
      </c>
      <c r="P81" s="321">
        <f>Price_Catalogue_Reference!BR81</f>
        <v>200981.4242</v>
      </c>
      <c r="Q81" s="321">
        <f>Price_Catalogue_Reference!Q81</f>
        <v>206187.0633</v>
      </c>
      <c r="R81" s="322">
        <f t="shared" si="4"/>
        <v>449999.1377</v>
      </c>
      <c r="S81" s="320">
        <f>Price_Catalogue_Reference!S81*(1+Price_Catalogue_Reference!$BW$6)</f>
        <v>42830.65016</v>
      </c>
      <c r="T81" s="321">
        <f>Price_Catalogue_Reference!BS81</f>
        <v>200981.4242</v>
      </c>
      <c r="U81" s="321">
        <f>Price_Catalogue_Reference!U81</f>
        <v>206187.0633</v>
      </c>
      <c r="V81" s="322">
        <f t="shared" si="5"/>
        <v>449999.1377</v>
      </c>
      <c r="W81" s="320">
        <f>Price_Catalogue_Reference!W81*(1+Price_Catalogue_Reference!$BW$6)</f>
        <v>42718.28379</v>
      </c>
      <c r="X81" s="321">
        <f>Price_Catalogue_Reference!BT81</f>
        <v>200981.4242</v>
      </c>
      <c r="Y81" s="321">
        <f>Price_Catalogue_Reference!Y81</f>
        <v>206187.0633</v>
      </c>
      <c r="Z81" s="365">
        <f t="shared" si="6"/>
        <v>449886.7713</v>
      </c>
      <c r="AA81" s="317"/>
      <c r="AB81" s="318"/>
      <c r="AC81" s="318"/>
      <c r="AD81" s="319"/>
      <c r="AE81" s="320">
        <f>Price_Catalogue_Reference!AE81*(1+Price_Catalogue_Reference!$BW$6)</f>
        <v>42928.13608</v>
      </c>
      <c r="AF81" s="321">
        <f>Price_Catalogue_Reference!BV81</f>
        <v>246700.1272</v>
      </c>
      <c r="AG81" s="321">
        <f>Price_Catalogue_Reference!AG81</f>
        <v>214272.6493</v>
      </c>
      <c r="AH81" s="324">
        <f t="shared" si="7"/>
        <v>503900.9126</v>
      </c>
      <c r="AI81" s="321">
        <f>Price_Catalogue_Reference!AI81*(1+Price_Catalogue_Reference!$BW$6)</f>
        <v>42928.13608</v>
      </c>
      <c r="AJ81" s="321">
        <f>Price_Catalogue_Reference!BW81</f>
        <v>246700.1272</v>
      </c>
      <c r="AK81" s="321">
        <f>Price_Catalogue_Reference!AK81</f>
        <v>214272.6493</v>
      </c>
      <c r="AL81" s="324">
        <f t="shared" si="8"/>
        <v>503900.9126</v>
      </c>
      <c r="AM81" s="321">
        <f>Price_Catalogue_Reference!AM81*(1+Price_Catalogue_Reference!$BW$6)</f>
        <v>42928.13608</v>
      </c>
      <c r="AN81" s="321">
        <f>Price_Catalogue_Reference!BX81</f>
        <v>246700.1272</v>
      </c>
      <c r="AO81" s="321">
        <f>Price_Catalogue_Reference!AO81</f>
        <v>214272.6493</v>
      </c>
      <c r="AP81" s="324">
        <f t="shared" si="9"/>
        <v>503900.9126</v>
      </c>
      <c r="AQ81" s="321">
        <f>Price_Catalogue_Reference!AQ81*(1+Price_Catalogue_Reference!$BW$6)</f>
        <v>42772.06444</v>
      </c>
      <c r="AR81" s="321">
        <f>Price_Catalogue_Reference!BY81</f>
        <v>246700.1272</v>
      </c>
      <c r="AS81" s="321">
        <f>Price_Catalogue_Reference!AS81</f>
        <v>214272.6493</v>
      </c>
      <c r="AT81" s="325">
        <f t="shared" si="10"/>
        <v>503744.841</v>
      </c>
      <c r="AV81" s="63"/>
      <c r="AW81" s="356"/>
      <c r="AX81" s="357"/>
      <c r="AY81" s="103"/>
      <c r="AZ81" s="358"/>
      <c r="BA81" s="358"/>
      <c r="BB81" s="358"/>
      <c r="BC81" s="358"/>
      <c r="BD81" s="358"/>
      <c r="BE81" s="358"/>
      <c r="BF81" s="358"/>
      <c r="BG81" s="358"/>
      <c r="BH81" s="358"/>
      <c r="BI81" s="358"/>
      <c r="BJ81" s="358"/>
      <c r="BK81" s="264"/>
      <c r="BM81" s="359"/>
      <c r="BN81" s="360"/>
    </row>
    <row r="82" ht="15.0" customHeight="1">
      <c r="A82" s="261" t="s">
        <v>28</v>
      </c>
      <c r="B82" s="348" t="s">
        <v>2345</v>
      </c>
      <c r="C82" s="348">
        <v>2500.0</v>
      </c>
      <c r="D82" s="348"/>
      <c r="E82" s="349" t="s">
        <v>2346</v>
      </c>
      <c r="F82" s="349" t="s">
        <v>2346</v>
      </c>
      <c r="G82" s="349" t="s">
        <v>2347</v>
      </c>
      <c r="I82" s="274"/>
      <c r="J82" s="274"/>
      <c r="K82" s="361">
        <f t="shared" si="11"/>
        <v>2500</v>
      </c>
      <c r="L82" s="362"/>
      <c r="M82" s="363"/>
      <c r="N82" s="364"/>
      <c r="O82" s="320">
        <f>Price_Catalogue_Reference!O82*(1+Price_Catalogue_Reference!$BW$6)</f>
        <v>42928.13608</v>
      </c>
      <c r="P82" s="321">
        <f>Price_Catalogue_Reference!BR82</f>
        <v>246700.1272</v>
      </c>
      <c r="Q82" s="321">
        <f>Price_Catalogue_Reference!Q82</f>
        <v>214989.9431</v>
      </c>
      <c r="R82" s="322">
        <f t="shared" si="4"/>
        <v>504618.2063</v>
      </c>
      <c r="S82" s="320">
        <f>Price_Catalogue_Reference!S82*(1+Price_Catalogue_Reference!$BW$6)</f>
        <v>42928.13608</v>
      </c>
      <c r="T82" s="321">
        <f>Price_Catalogue_Reference!BS82</f>
        <v>246700.1272</v>
      </c>
      <c r="U82" s="321">
        <f>Price_Catalogue_Reference!U82</f>
        <v>214989.9431</v>
      </c>
      <c r="V82" s="322">
        <f t="shared" si="5"/>
        <v>504618.2063</v>
      </c>
      <c r="W82" s="320">
        <f>Price_Catalogue_Reference!W82*(1+Price_Catalogue_Reference!$BW$6)</f>
        <v>42772.06444</v>
      </c>
      <c r="X82" s="321">
        <f>Price_Catalogue_Reference!BT82</f>
        <v>246700.1272</v>
      </c>
      <c r="Y82" s="321">
        <f>Price_Catalogue_Reference!Y82</f>
        <v>214989.9431</v>
      </c>
      <c r="Z82" s="365">
        <f t="shared" si="6"/>
        <v>504462.1347</v>
      </c>
      <c r="AA82" s="317"/>
      <c r="AB82" s="318"/>
      <c r="AC82" s="318"/>
      <c r="AD82" s="319"/>
      <c r="AE82" s="320">
        <f>Price_Catalogue_Reference!AE82*(1+Price_Catalogue_Reference!$BW$6)</f>
        <v>42991.17839</v>
      </c>
      <c r="AF82" s="321">
        <f>Price_Catalogue_Reference!BV82</f>
        <v>292410.5135</v>
      </c>
      <c r="AG82" s="321">
        <f>Price_Catalogue_Reference!AG82</f>
        <v>229658.6471</v>
      </c>
      <c r="AH82" s="324">
        <f t="shared" si="7"/>
        <v>565060.3389</v>
      </c>
      <c r="AI82" s="321">
        <f>Price_Catalogue_Reference!AI82*(1+Price_Catalogue_Reference!$BW$6)</f>
        <v>42991.17839</v>
      </c>
      <c r="AJ82" s="321">
        <f>Price_Catalogue_Reference!BW82</f>
        <v>292410.5135</v>
      </c>
      <c r="AK82" s="321">
        <f>Price_Catalogue_Reference!AK82</f>
        <v>229658.6471</v>
      </c>
      <c r="AL82" s="324">
        <f t="shared" si="8"/>
        <v>565060.3389</v>
      </c>
      <c r="AM82" s="321">
        <f>Price_Catalogue_Reference!AM82*(1+Price_Catalogue_Reference!$BW$6)</f>
        <v>42991.17839</v>
      </c>
      <c r="AN82" s="321">
        <f>Price_Catalogue_Reference!BX82</f>
        <v>292410.5135</v>
      </c>
      <c r="AO82" s="321">
        <f>Price_Catalogue_Reference!AO82</f>
        <v>229658.6471</v>
      </c>
      <c r="AP82" s="324">
        <f t="shared" si="9"/>
        <v>565060.3389</v>
      </c>
      <c r="AQ82" s="321">
        <f>Price_Catalogue_Reference!AQ82*(1+Price_Catalogue_Reference!$BW$6)</f>
        <v>42926.74884</v>
      </c>
      <c r="AR82" s="321">
        <f>Price_Catalogue_Reference!BY82</f>
        <v>292410.5135</v>
      </c>
      <c r="AS82" s="321">
        <f>Price_Catalogue_Reference!AS82</f>
        <v>229658.6471</v>
      </c>
      <c r="AT82" s="325">
        <f t="shared" si="10"/>
        <v>564995.9094</v>
      </c>
      <c r="AV82" s="63"/>
      <c r="AW82" s="356"/>
      <c r="AX82" s="357"/>
      <c r="AY82" s="103"/>
      <c r="AZ82" s="358"/>
      <c r="BA82" s="358"/>
      <c r="BB82" s="358"/>
      <c r="BC82" s="358"/>
      <c r="BD82" s="358"/>
      <c r="BE82" s="358"/>
      <c r="BF82" s="358"/>
      <c r="BG82" s="358"/>
      <c r="BH82" s="358"/>
      <c r="BI82" s="358"/>
      <c r="BJ82" s="358"/>
      <c r="BK82" s="264"/>
      <c r="BM82" s="359"/>
      <c r="BN82" s="360"/>
    </row>
    <row r="83" ht="15.0" customHeight="1">
      <c r="A83" s="261" t="s">
        <v>28</v>
      </c>
      <c r="B83" s="348" t="s">
        <v>2345</v>
      </c>
      <c r="C83" s="348">
        <v>3000.0</v>
      </c>
      <c r="D83" s="348"/>
      <c r="E83" s="349" t="s">
        <v>2346</v>
      </c>
      <c r="F83" s="349" t="s">
        <v>2346</v>
      </c>
      <c r="G83" s="349" t="s">
        <v>2347</v>
      </c>
      <c r="I83" s="274"/>
      <c r="J83" s="274"/>
      <c r="K83" s="361">
        <f t="shared" si="11"/>
        <v>3000</v>
      </c>
      <c r="L83" s="362"/>
      <c r="M83" s="363"/>
      <c r="N83" s="364"/>
      <c r="O83" s="320">
        <f>Price_Catalogue_Reference!O83*(1+Price_Catalogue_Reference!$BW$6)</f>
        <v>42991.17839</v>
      </c>
      <c r="P83" s="321">
        <f>Price_Catalogue_Reference!BR83</f>
        <v>292410.5135</v>
      </c>
      <c r="Q83" s="321">
        <f>Price_Catalogue_Reference!Q83</f>
        <v>215934.506</v>
      </c>
      <c r="R83" s="322">
        <f t="shared" si="4"/>
        <v>551336.1979</v>
      </c>
      <c r="S83" s="320">
        <f>Price_Catalogue_Reference!S83*(1+Price_Catalogue_Reference!$BW$6)</f>
        <v>42991.17839</v>
      </c>
      <c r="T83" s="321">
        <f>Price_Catalogue_Reference!BS83</f>
        <v>292410.5135</v>
      </c>
      <c r="U83" s="321">
        <f>Price_Catalogue_Reference!U83</f>
        <v>215934.506</v>
      </c>
      <c r="V83" s="322">
        <f t="shared" si="5"/>
        <v>551336.1979</v>
      </c>
      <c r="W83" s="320">
        <f>Price_Catalogue_Reference!W83*(1+Price_Catalogue_Reference!$BW$6)</f>
        <v>42926.74884</v>
      </c>
      <c r="X83" s="321">
        <f>Price_Catalogue_Reference!BT83</f>
        <v>292410.5135</v>
      </c>
      <c r="Y83" s="321">
        <f>Price_Catalogue_Reference!Y83</f>
        <v>215934.506</v>
      </c>
      <c r="Z83" s="365">
        <f t="shared" si="6"/>
        <v>551271.7683</v>
      </c>
      <c r="AA83" s="317"/>
      <c r="AB83" s="318"/>
      <c r="AC83" s="318"/>
      <c r="AD83" s="319"/>
      <c r="AE83" s="320">
        <f>Price_Catalogue_Reference!AE83*(1+Price_Catalogue_Reference!$BW$6)</f>
        <v>43056.18596</v>
      </c>
      <c r="AF83" s="321">
        <f>Price_Catalogue_Reference!BV83</f>
        <v>338121.8782</v>
      </c>
      <c r="AG83" s="321">
        <f>Price_Catalogue_Reference!AG83</f>
        <v>213630.8399</v>
      </c>
      <c r="AH83" s="324">
        <f t="shared" si="7"/>
        <v>594808.904</v>
      </c>
      <c r="AI83" s="321">
        <f>Price_Catalogue_Reference!AI83*(1+Price_Catalogue_Reference!$BW$6)</f>
        <v>43056.18596</v>
      </c>
      <c r="AJ83" s="321">
        <f>Price_Catalogue_Reference!BW83</f>
        <v>338121.8782</v>
      </c>
      <c r="AK83" s="321">
        <f>Price_Catalogue_Reference!AK83</f>
        <v>213630.8399</v>
      </c>
      <c r="AL83" s="324">
        <f t="shared" si="8"/>
        <v>594808.904</v>
      </c>
      <c r="AM83" s="321">
        <f>Price_Catalogue_Reference!AM83*(1+Price_Catalogue_Reference!$BW$6)</f>
        <v>43056.18596</v>
      </c>
      <c r="AN83" s="321">
        <f>Price_Catalogue_Reference!BX83</f>
        <v>338121.8782</v>
      </c>
      <c r="AO83" s="321">
        <f>Price_Catalogue_Reference!AO83</f>
        <v>213630.8399</v>
      </c>
      <c r="AP83" s="324">
        <f t="shared" si="9"/>
        <v>594808.904</v>
      </c>
      <c r="AQ83" s="321">
        <f>Price_Catalogue_Reference!AQ83*(1+Price_Catalogue_Reference!$BW$6)</f>
        <v>42928.13608</v>
      </c>
      <c r="AR83" s="321">
        <f>Price_Catalogue_Reference!BY83</f>
        <v>338121.8782</v>
      </c>
      <c r="AS83" s="321">
        <f>Price_Catalogue_Reference!AS83</f>
        <v>213630.8399</v>
      </c>
      <c r="AT83" s="325">
        <f t="shared" si="10"/>
        <v>594680.8542</v>
      </c>
      <c r="AV83" s="63"/>
      <c r="AW83" s="356"/>
      <c r="AX83" s="357"/>
      <c r="AY83" s="103"/>
      <c r="AZ83" s="358"/>
      <c r="BA83" s="358"/>
      <c r="BB83" s="358"/>
      <c r="BC83" s="358"/>
      <c r="BD83" s="358"/>
      <c r="BE83" s="358"/>
      <c r="BF83" s="358"/>
      <c r="BG83" s="358"/>
      <c r="BH83" s="358"/>
      <c r="BI83" s="358"/>
      <c r="BJ83" s="358"/>
      <c r="BK83" s="264"/>
      <c r="BM83" s="359"/>
      <c r="BN83" s="360"/>
    </row>
    <row r="84" ht="15.0" customHeight="1">
      <c r="A84" s="261" t="s">
        <v>28</v>
      </c>
      <c r="B84" s="348" t="s">
        <v>2345</v>
      </c>
      <c r="C84" s="348">
        <v>3500.0</v>
      </c>
      <c r="D84" s="348"/>
      <c r="E84" s="349" t="s">
        <v>2346</v>
      </c>
      <c r="F84" s="349" t="s">
        <v>2346</v>
      </c>
      <c r="G84" s="349" t="s">
        <v>2347</v>
      </c>
      <c r="I84" s="274"/>
      <c r="J84" s="274"/>
      <c r="K84" s="361">
        <f t="shared" si="11"/>
        <v>3500</v>
      </c>
      <c r="L84" s="362"/>
      <c r="M84" s="363"/>
      <c r="N84" s="364"/>
      <c r="O84" s="320">
        <f>Price_Catalogue_Reference!O84*(1+Price_Catalogue_Reference!$BW$6)</f>
        <v>43056.18596</v>
      </c>
      <c r="P84" s="321">
        <f>Price_Catalogue_Reference!BR84</f>
        <v>338121.8782</v>
      </c>
      <c r="Q84" s="321">
        <f>Price_Catalogue_Reference!Q84</f>
        <v>213900.9448</v>
      </c>
      <c r="R84" s="322">
        <f t="shared" si="4"/>
        <v>595079.009</v>
      </c>
      <c r="S84" s="320">
        <f>Price_Catalogue_Reference!S84*(1+Price_Catalogue_Reference!$BW$6)</f>
        <v>43056.18596</v>
      </c>
      <c r="T84" s="321">
        <f>Price_Catalogue_Reference!BS84</f>
        <v>338121.8782</v>
      </c>
      <c r="U84" s="321">
        <f>Price_Catalogue_Reference!U84</f>
        <v>213900.9448</v>
      </c>
      <c r="V84" s="322">
        <f t="shared" si="5"/>
        <v>595079.009</v>
      </c>
      <c r="W84" s="320">
        <f>Price_Catalogue_Reference!W84*(1+Price_Catalogue_Reference!$BW$6)</f>
        <v>42928.13608</v>
      </c>
      <c r="X84" s="321">
        <f>Price_Catalogue_Reference!BT84</f>
        <v>338121.8782</v>
      </c>
      <c r="Y84" s="321">
        <f>Price_Catalogue_Reference!Y84</f>
        <v>213900.9448</v>
      </c>
      <c r="Z84" s="365">
        <f t="shared" si="6"/>
        <v>594950.9591</v>
      </c>
      <c r="AA84" s="317"/>
      <c r="AB84" s="318"/>
      <c r="AC84" s="318"/>
      <c r="AD84" s="319"/>
      <c r="AE84" s="320">
        <f>Price_Catalogue_Reference!AE84*(1+Price_Catalogue_Reference!$BW$6)</f>
        <v>43436.54828</v>
      </c>
      <c r="AF84" s="321">
        <f>Price_Catalogue_Reference!BV84</f>
        <v>389945.289</v>
      </c>
      <c r="AG84" s="321">
        <f>Price_Catalogue_Reference!AG84</f>
        <v>249307.2243</v>
      </c>
      <c r="AH84" s="324">
        <f t="shared" si="7"/>
        <v>682689.0615</v>
      </c>
      <c r="AI84" s="321">
        <f>Price_Catalogue_Reference!AI84*(1+Price_Catalogue_Reference!$BW$6)</f>
        <v>43436.54828</v>
      </c>
      <c r="AJ84" s="321">
        <f>Price_Catalogue_Reference!BW84</f>
        <v>389945.289</v>
      </c>
      <c r="AK84" s="321">
        <f>Price_Catalogue_Reference!AK84</f>
        <v>249307.2243</v>
      </c>
      <c r="AL84" s="324">
        <f t="shared" si="8"/>
        <v>682689.0615</v>
      </c>
      <c r="AM84" s="321">
        <f>Price_Catalogue_Reference!AM84*(1+Price_Catalogue_Reference!$BW$6)</f>
        <v>43436.54828</v>
      </c>
      <c r="AN84" s="321">
        <f>Price_Catalogue_Reference!BX84</f>
        <v>389945.289</v>
      </c>
      <c r="AO84" s="321">
        <f>Price_Catalogue_Reference!AO84</f>
        <v>249307.2243</v>
      </c>
      <c r="AP84" s="324">
        <f t="shared" si="9"/>
        <v>682689.0615</v>
      </c>
      <c r="AQ84" s="321">
        <f>Price_Catalogue_Reference!AQ84*(1+Price_Catalogue_Reference!$BW$6)</f>
        <v>43263.18192</v>
      </c>
      <c r="AR84" s="321">
        <f>Price_Catalogue_Reference!BY84</f>
        <v>389945.289</v>
      </c>
      <c r="AS84" s="321">
        <f>Price_Catalogue_Reference!AS84</f>
        <v>249307.2243</v>
      </c>
      <c r="AT84" s="325">
        <f t="shared" si="10"/>
        <v>682515.6952</v>
      </c>
      <c r="AV84" s="63"/>
      <c r="AW84" s="356"/>
      <c r="AX84" s="357"/>
      <c r="AY84" s="103"/>
      <c r="AZ84" s="358"/>
      <c r="BA84" s="358"/>
      <c r="BB84" s="358"/>
      <c r="BC84" s="358"/>
      <c r="BD84" s="358"/>
      <c r="BE84" s="358"/>
      <c r="BF84" s="358"/>
      <c r="BG84" s="358"/>
      <c r="BH84" s="358"/>
      <c r="BI84" s="358"/>
      <c r="BJ84" s="358"/>
      <c r="BK84" s="264"/>
      <c r="BM84" s="359"/>
      <c r="BN84" s="360"/>
    </row>
    <row r="85" ht="15.0" customHeight="1">
      <c r="A85" s="261" t="s">
        <v>28</v>
      </c>
      <c r="B85" s="348" t="s">
        <v>2345</v>
      </c>
      <c r="C85" s="348">
        <v>4000.0</v>
      </c>
      <c r="D85" s="348"/>
      <c r="E85" s="349" t="s">
        <v>2346</v>
      </c>
      <c r="F85" s="349" t="s">
        <v>2346</v>
      </c>
      <c r="G85" s="349" t="s">
        <v>2347</v>
      </c>
      <c r="I85" s="274"/>
      <c r="J85" s="274"/>
      <c r="K85" s="361">
        <f t="shared" si="11"/>
        <v>4000</v>
      </c>
      <c r="L85" s="362"/>
      <c r="M85" s="363"/>
      <c r="N85" s="364"/>
      <c r="O85" s="320">
        <f>Price_Catalogue_Reference!O85*(1+Price_Catalogue_Reference!$BW$6)</f>
        <v>43435.16104</v>
      </c>
      <c r="P85" s="321">
        <f>Price_Catalogue_Reference!BR85</f>
        <v>383833.7321</v>
      </c>
      <c r="Q85" s="321">
        <f>Price_Catalogue_Reference!Q85</f>
        <v>274480.2009</v>
      </c>
      <c r="R85" s="322">
        <f t="shared" si="4"/>
        <v>701749.0941</v>
      </c>
      <c r="S85" s="320">
        <f>Price_Catalogue_Reference!S85*(1+Price_Catalogue_Reference!$BW$6)</f>
        <v>43435.16104</v>
      </c>
      <c r="T85" s="321">
        <f>Price_Catalogue_Reference!BS85</f>
        <v>383833.7321</v>
      </c>
      <c r="U85" s="321">
        <f>Price_Catalogue_Reference!U85</f>
        <v>274480.2009</v>
      </c>
      <c r="V85" s="322">
        <f t="shared" si="5"/>
        <v>701749.0941</v>
      </c>
      <c r="W85" s="320">
        <f>Price_Catalogue_Reference!W85*(1+Price_Catalogue_Reference!$BW$6)</f>
        <v>43210.4283</v>
      </c>
      <c r="X85" s="321">
        <f>Price_Catalogue_Reference!BT85</f>
        <v>383833.7321</v>
      </c>
      <c r="Y85" s="321">
        <f>Price_Catalogue_Reference!Y85</f>
        <v>274480.2009</v>
      </c>
      <c r="Z85" s="365">
        <f t="shared" si="6"/>
        <v>701524.3613</v>
      </c>
      <c r="AA85" s="317"/>
      <c r="AB85" s="318"/>
      <c r="AC85" s="318"/>
      <c r="AD85" s="319"/>
      <c r="AE85" s="320">
        <f>Price_Catalogue_Reference!AE85*(1+Price_Catalogue_Reference!$BW$6)</f>
        <v>43437.93551</v>
      </c>
      <c r="AF85" s="321">
        <f>Price_Catalogue_Reference!BV85</f>
        <v>475233.4684</v>
      </c>
      <c r="AG85" s="321">
        <f>Price_Catalogue_Reference!AG85</f>
        <v>288235.647</v>
      </c>
      <c r="AH85" s="324">
        <f t="shared" si="7"/>
        <v>806907.0509</v>
      </c>
      <c r="AI85" s="321">
        <f>Price_Catalogue_Reference!AI85*(1+Price_Catalogue_Reference!$BW$6)</f>
        <v>43437.93551</v>
      </c>
      <c r="AJ85" s="321">
        <f>Price_Catalogue_Reference!BW85</f>
        <v>475233.4684</v>
      </c>
      <c r="AK85" s="321">
        <f>Price_Catalogue_Reference!AK85</f>
        <v>288235.647</v>
      </c>
      <c r="AL85" s="324">
        <f t="shared" si="8"/>
        <v>806907.0509</v>
      </c>
      <c r="AM85" s="321">
        <f>Price_Catalogue_Reference!AM85*(1+Price_Catalogue_Reference!$BW$6)</f>
        <v>43437.93551</v>
      </c>
      <c r="AN85" s="321">
        <f>Price_Catalogue_Reference!BX85</f>
        <v>475233.4684</v>
      </c>
      <c r="AO85" s="321">
        <f>Price_Catalogue_Reference!AO85</f>
        <v>288235.647</v>
      </c>
      <c r="AP85" s="324">
        <f t="shared" si="9"/>
        <v>806907.0509</v>
      </c>
      <c r="AQ85" s="321">
        <f>Price_Catalogue_Reference!AQ85*(1+Price_Catalogue_Reference!$BW$6)</f>
        <v>43315.93554</v>
      </c>
      <c r="AR85" s="321">
        <f>Price_Catalogue_Reference!BY85</f>
        <v>475233.4684</v>
      </c>
      <c r="AS85" s="321">
        <f>Price_Catalogue_Reference!AS85</f>
        <v>288235.647</v>
      </c>
      <c r="AT85" s="325">
        <f t="shared" si="10"/>
        <v>806785.0509</v>
      </c>
      <c r="AV85" s="63"/>
      <c r="AW85" s="356"/>
      <c r="AX85" s="357"/>
      <c r="AY85" s="103"/>
      <c r="AZ85" s="358"/>
      <c r="BA85" s="358"/>
      <c r="BB85" s="358"/>
      <c r="BC85" s="358"/>
      <c r="BD85" s="358"/>
      <c r="BE85" s="358"/>
      <c r="BF85" s="358"/>
      <c r="BG85" s="358"/>
      <c r="BH85" s="358"/>
      <c r="BI85" s="358"/>
      <c r="BJ85" s="358"/>
      <c r="BK85" s="264"/>
      <c r="BM85" s="359"/>
      <c r="BN85" s="360"/>
    </row>
    <row r="86" ht="15.0" customHeight="1">
      <c r="A86" s="261" t="s">
        <v>28</v>
      </c>
      <c r="B86" s="348" t="s">
        <v>2345</v>
      </c>
      <c r="C86" s="348">
        <v>4500.0</v>
      </c>
      <c r="D86" s="348"/>
      <c r="E86" s="349" t="s">
        <v>2346</v>
      </c>
      <c r="F86" s="349" t="s">
        <v>2346</v>
      </c>
      <c r="G86" s="349" t="s">
        <v>2347</v>
      </c>
      <c r="I86" s="274"/>
      <c r="J86" s="274"/>
      <c r="K86" s="361">
        <f t="shared" si="11"/>
        <v>4500</v>
      </c>
      <c r="L86" s="362"/>
      <c r="M86" s="363"/>
      <c r="N86" s="364"/>
      <c r="O86" s="320">
        <f>Price_Catalogue_Reference!O86*(1+Price_Catalogue_Reference!$BW$6)</f>
        <v>43437.93551</v>
      </c>
      <c r="P86" s="321">
        <f>Price_Catalogue_Reference!BR86</f>
        <v>429523.3267</v>
      </c>
      <c r="Q86" s="321">
        <f>Price_Catalogue_Reference!Q86</f>
        <v>294673.2862</v>
      </c>
      <c r="R86" s="322">
        <f t="shared" si="4"/>
        <v>767634.5484</v>
      </c>
      <c r="S86" s="320">
        <f>Price_Catalogue_Reference!S86*(1+Price_Catalogue_Reference!$BW$6)</f>
        <v>43437.93551</v>
      </c>
      <c r="T86" s="321">
        <f>Price_Catalogue_Reference!BS86</f>
        <v>429523.3267</v>
      </c>
      <c r="U86" s="321">
        <f>Price_Catalogue_Reference!U86</f>
        <v>294673.2862</v>
      </c>
      <c r="V86" s="322">
        <f t="shared" si="5"/>
        <v>767634.5484</v>
      </c>
      <c r="W86" s="320">
        <f>Price_Catalogue_Reference!W86*(1+Price_Catalogue_Reference!$BW$6)</f>
        <v>43315.93554</v>
      </c>
      <c r="X86" s="321">
        <f>Price_Catalogue_Reference!BT86</f>
        <v>429523.3267</v>
      </c>
      <c r="Y86" s="321">
        <f>Price_Catalogue_Reference!Y86</f>
        <v>294673.2862</v>
      </c>
      <c r="Z86" s="365">
        <f t="shared" si="6"/>
        <v>767512.5485</v>
      </c>
      <c r="AA86" s="317"/>
      <c r="AB86" s="318"/>
      <c r="AC86" s="318"/>
      <c r="AD86" s="319"/>
      <c r="AE86" s="320">
        <f>Price_Catalogue_Reference!AE86*(1+Price_Catalogue_Reference!$BW$6)</f>
        <v>43564.02014</v>
      </c>
      <c r="AF86" s="321">
        <f>Price_Catalogue_Reference!BV86</f>
        <v>520942.6316</v>
      </c>
      <c r="AG86" s="321">
        <f>Price_Catalogue_Reference!AG86</f>
        <v>307460.7855</v>
      </c>
      <c r="AH86" s="324">
        <f t="shared" si="7"/>
        <v>871967.4372</v>
      </c>
      <c r="AI86" s="321">
        <f>Price_Catalogue_Reference!AI86*(1+Price_Catalogue_Reference!$BW$6)</f>
        <v>43564.02014</v>
      </c>
      <c r="AJ86" s="321">
        <f>Price_Catalogue_Reference!BW86</f>
        <v>520942.6316</v>
      </c>
      <c r="AK86" s="321">
        <f>Price_Catalogue_Reference!AK86</f>
        <v>307460.7855</v>
      </c>
      <c r="AL86" s="324">
        <f t="shared" si="8"/>
        <v>871967.4372</v>
      </c>
      <c r="AM86" s="321">
        <f>Price_Catalogue_Reference!AM86*(1+Price_Catalogue_Reference!$BW$6)</f>
        <v>43564.02014</v>
      </c>
      <c r="AN86" s="321">
        <f>Price_Catalogue_Reference!BX86</f>
        <v>520942.6316</v>
      </c>
      <c r="AO86" s="321">
        <f>Price_Catalogue_Reference!AO86</f>
        <v>307460.7855</v>
      </c>
      <c r="AP86" s="324">
        <f t="shared" si="9"/>
        <v>871967.4372</v>
      </c>
      <c r="AQ86" s="321">
        <f>Price_Catalogue_Reference!AQ86*(1+Price_Catalogue_Reference!$BW$6)</f>
        <v>43435.16104</v>
      </c>
      <c r="AR86" s="321">
        <f>Price_Catalogue_Reference!BY86</f>
        <v>520942.6316</v>
      </c>
      <c r="AS86" s="321">
        <f>Price_Catalogue_Reference!AS86</f>
        <v>307460.7855</v>
      </c>
      <c r="AT86" s="325">
        <f t="shared" si="10"/>
        <v>871838.5781</v>
      </c>
      <c r="AV86" s="63"/>
      <c r="AW86" s="356"/>
      <c r="AX86" s="357"/>
      <c r="AY86" s="103"/>
      <c r="AZ86" s="358"/>
      <c r="BA86" s="358"/>
      <c r="BB86" s="358"/>
      <c r="BC86" s="358"/>
      <c r="BD86" s="358"/>
      <c r="BE86" s="358"/>
      <c r="BF86" s="358"/>
      <c r="BG86" s="358"/>
      <c r="BH86" s="358"/>
      <c r="BI86" s="358"/>
      <c r="BJ86" s="358"/>
      <c r="BK86" s="264"/>
      <c r="BM86" s="359"/>
      <c r="BN86" s="360"/>
    </row>
    <row r="87" ht="15.0" customHeight="1">
      <c r="A87" s="261" t="s">
        <v>28</v>
      </c>
      <c r="B87" s="348" t="s">
        <v>2345</v>
      </c>
      <c r="C87" s="348">
        <v>5000.0</v>
      </c>
      <c r="D87" s="348"/>
      <c r="E87" s="349" t="s">
        <v>2346</v>
      </c>
      <c r="F87" s="349" t="s">
        <v>2346</v>
      </c>
      <c r="G87" s="349" t="s">
        <v>2347</v>
      </c>
      <c r="I87" s="274"/>
      <c r="J87" s="274"/>
      <c r="K87" s="361">
        <f t="shared" si="11"/>
        <v>5000</v>
      </c>
      <c r="L87" s="362"/>
      <c r="M87" s="363"/>
      <c r="N87" s="364"/>
      <c r="O87" s="320">
        <f>Price_Catalogue_Reference!O87*(1+Price_Catalogue_Reference!$BW$6)</f>
        <v>43437.93551</v>
      </c>
      <c r="P87" s="321">
        <f>Price_Catalogue_Reference!BR87</f>
        <v>475233.4684</v>
      </c>
      <c r="Q87" s="321">
        <f>Price_Catalogue_Reference!Q87</f>
        <v>301310.6956</v>
      </c>
      <c r="R87" s="322">
        <f t="shared" si="4"/>
        <v>819982.0995</v>
      </c>
      <c r="S87" s="320">
        <f>Price_Catalogue_Reference!S87*(1+Price_Catalogue_Reference!$BW$6)</f>
        <v>43437.93551</v>
      </c>
      <c r="T87" s="321">
        <f>Price_Catalogue_Reference!BS87</f>
        <v>475233.4684</v>
      </c>
      <c r="U87" s="321">
        <f>Price_Catalogue_Reference!U87</f>
        <v>301310.6956</v>
      </c>
      <c r="V87" s="322">
        <f t="shared" si="5"/>
        <v>819982.0995</v>
      </c>
      <c r="W87" s="320">
        <f>Price_Catalogue_Reference!W87*(1+Price_Catalogue_Reference!$BW$6)</f>
        <v>43315.93554</v>
      </c>
      <c r="X87" s="321">
        <f>Price_Catalogue_Reference!BT87</f>
        <v>475233.4684</v>
      </c>
      <c r="Y87" s="321">
        <f>Price_Catalogue_Reference!Y87</f>
        <v>301310.6956</v>
      </c>
      <c r="Z87" s="365">
        <f t="shared" si="6"/>
        <v>819860.0995</v>
      </c>
      <c r="AA87" s="317"/>
      <c r="AB87" s="318"/>
      <c r="AC87" s="318"/>
      <c r="AD87" s="319"/>
      <c r="AE87" s="320">
        <f>Price_Catalogue_Reference!AE87*(1+Price_Catalogue_Reference!$BW$6)</f>
        <v>43567.79597</v>
      </c>
      <c r="AF87" s="321">
        <f>Price_Catalogue_Reference!BV87</f>
        <v>566652.0395</v>
      </c>
      <c r="AG87" s="321">
        <f>Price_Catalogue_Reference!AG87</f>
        <v>313655.5166</v>
      </c>
      <c r="AH87" s="324">
        <f t="shared" si="7"/>
        <v>923875.3521</v>
      </c>
      <c r="AI87" s="321">
        <f>Price_Catalogue_Reference!AI87*(1+Price_Catalogue_Reference!$BW$6)</f>
        <v>43567.79597</v>
      </c>
      <c r="AJ87" s="321">
        <f>Price_Catalogue_Reference!BW87</f>
        <v>566652.0395</v>
      </c>
      <c r="AK87" s="321">
        <f>Price_Catalogue_Reference!AK87</f>
        <v>313655.5166</v>
      </c>
      <c r="AL87" s="324">
        <f t="shared" si="8"/>
        <v>923875.3521</v>
      </c>
      <c r="AM87" s="321">
        <f>Price_Catalogue_Reference!AM87*(1+Price_Catalogue_Reference!$BW$6)</f>
        <v>43567.79597</v>
      </c>
      <c r="AN87" s="321">
        <f>Price_Catalogue_Reference!BX87</f>
        <v>566652.0395</v>
      </c>
      <c r="AO87" s="321">
        <f>Price_Catalogue_Reference!AO87</f>
        <v>313655.5166</v>
      </c>
      <c r="AP87" s="324">
        <f t="shared" si="9"/>
        <v>923875.3521</v>
      </c>
      <c r="AQ87" s="321">
        <f>Price_Catalogue_Reference!AQ87*(1+Price_Catalogue_Reference!$BW$6)</f>
        <v>43440.32411</v>
      </c>
      <c r="AR87" s="321">
        <f>Price_Catalogue_Reference!BY87</f>
        <v>566652.0395</v>
      </c>
      <c r="AS87" s="321">
        <f>Price_Catalogue_Reference!AS87</f>
        <v>313655.5166</v>
      </c>
      <c r="AT87" s="325">
        <f t="shared" si="10"/>
        <v>923747.8802</v>
      </c>
      <c r="AV87" s="63"/>
      <c r="AW87" s="356"/>
      <c r="AX87" s="357"/>
      <c r="AY87" s="103"/>
      <c r="AZ87" s="358"/>
      <c r="BA87" s="358"/>
      <c r="BB87" s="358"/>
      <c r="BC87" s="358"/>
      <c r="BD87" s="358"/>
      <c r="BE87" s="358"/>
      <c r="BF87" s="358"/>
      <c r="BG87" s="358"/>
      <c r="BH87" s="358"/>
      <c r="BI87" s="358"/>
      <c r="BJ87" s="358"/>
      <c r="BK87" s="264"/>
      <c r="BM87" s="359"/>
      <c r="BN87" s="360"/>
    </row>
    <row r="88" ht="15.0" customHeight="1">
      <c r="A88" s="261" t="s">
        <v>28</v>
      </c>
      <c r="B88" s="348" t="s">
        <v>2345</v>
      </c>
      <c r="C88" s="348">
        <v>5500.0</v>
      </c>
      <c r="D88" s="348"/>
      <c r="E88" s="349" t="s">
        <v>2346</v>
      </c>
      <c r="F88" s="349" t="s">
        <v>2346</v>
      </c>
      <c r="G88" s="349" t="s">
        <v>2347</v>
      </c>
      <c r="I88" s="274"/>
      <c r="J88" s="274"/>
      <c r="K88" s="361">
        <f t="shared" si="11"/>
        <v>5500</v>
      </c>
      <c r="L88" s="362"/>
      <c r="M88" s="363"/>
      <c r="N88" s="364"/>
      <c r="O88" s="320">
        <f>Price_Catalogue_Reference!O88*(1+Price_Catalogue_Reference!$BW$6)</f>
        <v>43564.02014</v>
      </c>
      <c r="P88" s="321">
        <f>Price_Catalogue_Reference!BR88</f>
        <v>520942.6316</v>
      </c>
      <c r="Q88" s="321">
        <f>Price_Catalogue_Reference!Q88</f>
        <v>302188.7151</v>
      </c>
      <c r="R88" s="322">
        <f t="shared" si="4"/>
        <v>866695.3668</v>
      </c>
      <c r="S88" s="320">
        <f>Price_Catalogue_Reference!S88*(1+Price_Catalogue_Reference!$BW$6)</f>
        <v>43564.02014</v>
      </c>
      <c r="T88" s="321">
        <f>Price_Catalogue_Reference!BS88</f>
        <v>520942.6316</v>
      </c>
      <c r="U88" s="321">
        <f>Price_Catalogue_Reference!U88</f>
        <v>302188.7151</v>
      </c>
      <c r="V88" s="322">
        <f t="shared" si="5"/>
        <v>866695.3668</v>
      </c>
      <c r="W88" s="320">
        <f>Price_Catalogue_Reference!W88*(1+Price_Catalogue_Reference!$BW$6)</f>
        <v>43435.16104</v>
      </c>
      <c r="X88" s="321">
        <f>Price_Catalogue_Reference!BT88</f>
        <v>520942.6316</v>
      </c>
      <c r="Y88" s="321">
        <f>Price_Catalogue_Reference!Y88</f>
        <v>302188.7151</v>
      </c>
      <c r="Z88" s="365">
        <f t="shared" si="6"/>
        <v>866566.5077</v>
      </c>
      <c r="AA88" s="317"/>
      <c r="AB88" s="318"/>
      <c r="AC88" s="318"/>
      <c r="AD88" s="319"/>
      <c r="AE88" s="366">
        <f>Price_Catalogue_Reference!AE88*(1+Price_Catalogue_Reference!$BW$6)</f>
        <v>0</v>
      </c>
      <c r="AF88" s="367">
        <f>Price_Catalogue_Reference!BV88</f>
        <v>0</v>
      </c>
      <c r="AG88" s="321" t="str">
        <f>Price_Catalogue_Reference!AG88</f>
        <v/>
      </c>
      <c r="AH88" s="367"/>
      <c r="AI88" s="367">
        <f>Price_Catalogue_Reference!AI88*(1+Price_Catalogue_Reference!$BW$6)</f>
        <v>0</v>
      </c>
      <c r="AJ88" s="367">
        <f>Price_Catalogue_Reference!BW88</f>
        <v>0</v>
      </c>
      <c r="AK88" s="321" t="str">
        <f>Price_Catalogue_Reference!AK88</f>
        <v/>
      </c>
      <c r="AL88" s="367"/>
      <c r="AM88" s="367">
        <f>Price_Catalogue_Reference!AM88*(1+Price_Catalogue_Reference!$BW$6)</f>
        <v>0</v>
      </c>
      <c r="AN88" s="367">
        <f>Price_Catalogue_Reference!BX88</f>
        <v>0</v>
      </c>
      <c r="AO88" s="321" t="str">
        <f>Price_Catalogue_Reference!AO88</f>
        <v/>
      </c>
      <c r="AP88" s="367"/>
      <c r="AQ88" s="367">
        <f>Price_Catalogue_Reference!AQ88*(1+Price_Catalogue_Reference!$BW$6)</f>
        <v>0</v>
      </c>
      <c r="AR88" s="367">
        <f>Price_Catalogue_Reference!BY88</f>
        <v>0</v>
      </c>
      <c r="AS88" s="321" t="str">
        <f>Price_Catalogue_Reference!AS88</f>
        <v/>
      </c>
      <c r="AT88" s="368"/>
      <c r="AV88" s="63"/>
      <c r="AW88" s="356"/>
      <c r="AX88" s="357"/>
      <c r="AY88" s="103"/>
      <c r="AZ88" s="358"/>
      <c r="BA88" s="358"/>
      <c r="BB88" s="358"/>
      <c r="BC88" s="358"/>
      <c r="BD88" s="358"/>
      <c r="BE88" s="358"/>
      <c r="BF88" s="358"/>
      <c r="BG88" s="358"/>
      <c r="BH88" s="358"/>
      <c r="BI88" s="358"/>
      <c r="BJ88" s="358"/>
      <c r="BK88" s="264"/>
      <c r="BM88" s="359"/>
      <c r="BN88" s="360"/>
    </row>
    <row r="89" ht="15.0" customHeight="1">
      <c r="A89" s="261" t="s">
        <v>28</v>
      </c>
      <c r="B89" s="348" t="s">
        <v>2345</v>
      </c>
      <c r="C89" s="348">
        <v>6000.0</v>
      </c>
      <c r="D89" s="348"/>
      <c r="E89" s="349" t="s">
        <v>2346</v>
      </c>
      <c r="F89" s="349" t="s">
        <v>2346</v>
      </c>
      <c r="G89" s="349" t="s">
        <v>2347</v>
      </c>
      <c r="I89" s="274"/>
      <c r="J89" s="274"/>
      <c r="K89" s="361">
        <f t="shared" si="11"/>
        <v>6000</v>
      </c>
      <c r="L89" s="362"/>
      <c r="M89" s="363"/>
      <c r="N89" s="364"/>
      <c r="O89" s="320">
        <f>Price_Catalogue_Reference!O89*(1+Price_Catalogue_Reference!$BW$6)</f>
        <v>43567.79597</v>
      </c>
      <c r="P89" s="321">
        <f>Price_Catalogue_Reference!BR89</f>
        <v>566652.0395</v>
      </c>
      <c r="Q89" s="321">
        <f>Price_Catalogue_Reference!Q89</f>
        <v>302770.3096</v>
      </c>
      <c r="R89" s="322">
        <f t="shared" si="4"/>
        <v>912990.1451</v>
      </c>
      <c r="S89" s="320">
        <f>Price_Catalogue_Reference!S89*(1+Price_Catalogue_Reference!$BW$6)</f>
        <v>43567.79597</v>
      </c>
      <c r="T89" s="321">
        <f>Price_Catalogue_Reference!BS89</f>
        <v>566652.0395</v>
      </c>
      <c r="U89" s="321">
        <f>Price_Catalogue_Reference!U89</f>
        <v>302770.3096</v>
      </c>
      <c r="V89" s="322">
        <f t="shared" si="5"/>
        <v>912990.1451</v>
      </c>
      <c r="W89" s="320">
        <f>Price_Catalogue_Reference!W89*(1+Price_Catalogue_Reference!$BW$6)</f>
        <v>43438.93687</v>
      </c>
      <c r="X89" s="321">
        <f>Price_Catalogue_Reference!BT89</f>
        <v>566652.0395</v>
      </c>
      <c r="Y89" s="321">
        <f>Price_Catalogue_Reference!Y89</f>
        <v>302770.3096</v>
      </c>
      <c r="Z89" s="365">
        <f t="shared" si="6"/>
        <v>912861.286</v>
      </c>
      <c r="AA89" s="317"/>
      <c r="AB89" s="318"/>
      <c r="AC89" s="318"/>
      <c r="AD89" s="319"/>
      <c r="AE89" s="366">
        <f>Price_Catalogue_Reference!AE89*(1+Price_Catalogue_Reference!$BW$6)</f>
        <v>0</v>
      </c>
      <c r="AF89" s="367">
        <f>Price_Catalogue_Reference!BV89</f>
        <v>0</v>
      </c>
      <c r="AG89" s="321" t="str">
        <f>Price_Catalogue_Reference!AG89</f>
        <v/>
      </c>
      <c r="AH89" s="367"/>
      <c r="AI89" s="367">
        <f>Price_Catalogue_Reference!AI89*(1+Price_Catalogue_Reference!$BW$6)</f>
        <v>0</v>
      </c>
      <c r="AJ89" s="367">
        <f>Price_Catalogue_Reference!BW89</f>
        <v>0</v>
      </c>
      <c r="AK89" s="321" t="str">
        <f>Price_Catalogue_Reference!AK89</f>
        <v/>
      </c>
      <c r="AL89" s="367"/>
      <c r="AM89" s="367">
        <f>Price_Catalogue_Reference!AM89*(1+Price_Catalogue_Reference!$BW$6)</f>
        <v>0</v>
      </c>
      <c r="AN89" s="367">
        <f>Price_Catalogue_Reference!BX89</f>
        <v>0</v>
      </c>
      <c r="AO89" s="321" t="str">
        <f>Price_Catalogue_Reference!AO89</f>
        <v/>
      </c>
      <c r="AP89" s="367"/>
      <c r="AQ89" s="367">
        <f>Price_Catalogue_Reference!AQ89*(1+Price_Catalogue_Reference!$BW$6)</f>
        <v>0</v>
      </c>
      <c r="AR89" s="367">
        <f>Price_Catalogue_Reference!BY89</f>
        <v>0</v>
      </c>
      <c r="AS89" s="321" t="str">
        <f>Price_Catalogue_Reference!AS89</f>
        <v/>
      </c>
      <c r="AT89" s="368"/>
      <c r="AV89" s="63"/>
      <c r="AW89" s="356"/>
      <c r="AX89" s="357"/>
      <c r="AY89" s="103"/>
      <c r="AZ89" s="358"/>
      <c r="BA89" s="358"/>
      <c r="BB89" s="358"/>
      <c r="BC89" s="358"/>
      <c r="BD89" s="358"/>
      <c r="BE89" s="358"/>
      <c r="BF89" s="358"/>
      <c r="BG89" s="358"/>
      <c r="BH89" s="358"/>
      <c r="BI89" s="358"/>
      <c r="BJ89" s="358"/>
      <c r="BK89" s="264"/>
      <c r="BM89" s="359"/>
      <c r="BN89" s="360"/>
    </row>
    <row r="90" ht="15.75" customHeight="1">
      <c r="A90" s="261" t="s">
        <v>28</v>
      </c>
      <c r="B90" s="348" t="s">
        <v>2345</v>
      </c>
      <c r="C90" s="348">
        <v>6500.0</v>
      </c>
      <c r="D90" s="348"/>
      <c r="E90" s="349" t="s">
        <v>2346</v>
      </c>
      <c r="F90" s="349" t="s">
        <v>2346</v>
      </c>
      <c r="G90" s="349" t="s">
        <v>2347</v>
      </c>
      <c r="I90" s="274"/>
      <c r="J90" s="296"/>
      <c r="K90" s="369">
        <f t="shared" si="11"/>
        <v>6500</v>
      </c>
      <c r="L90" s="370"/>
      <c r="M90" s="371"/>
      <c r="N90" s="372"/>
      <c r="O90" s="330">
        <f>Price_Catalogue_Reference!O90*(1+Price_Catalogue_Reference!$BW$6)</f>
        <v>43855.43468</v>
      </c>
      <c r="P90" s="331">
        <f>Price_Catalogue_Reference!BR90</f>
        <v>612361.6919</v>
      </c>
      <c r="Q90" s="331">
        <f>Price_Catalogue_Reference!Q90</f>
        <v>303048.9196</v>
      </c>
      <c r="R90" s="332">
        <f t="shared" si="4"/>
        <v>959266.0462</v>
      </c>
      <c r="S90" s="330">
        <f>Price_Catalogue_Reference!S90*(1+Price_Catalogue_Reference!$BW$6)</f>
        <v>43855.43468</v>
      </c>
      <c r="T90" s="331">
        <f>Price_Catalogue_Reference!BS90</f>
        <v>612361.6919</v>
      </c>
      <c r="U90" s="331">
        <f>Price_Catalogue_Reference!U90</f>
        <v>303048.9196</v>
      </c>
      <c r="V90" s="332">
        <f t="shared" si="5"/>
        <v>959266.0462</v>
      </c>
      <c r="W90" s="330">
        <f>Price_Catalogue_Reference!W90*(1+Price_Catalogue_Reference!$BW$6)</f>
        <v>43441.71135</v>
      </c>
      <c r="X90" s="331">
        <f>Price_Catalogue_Reference!BT90</f>
        <v>612361.6919</v>
      </c>
      <c r="Y90" s="331">
        <f>Price_Catalogue_Reference!Y90</f>
        <v>303048.9196</v>
      </c>
      <c r="Z90" s="373">
        <f t="shared" si="6"/>
        <v>958852.3228</v>
      </c>
      <c r="AA90" s="327"/>
      <c r="AB90" s="328"/>
      <c r="AC90" s="328"/>
      <c r="AD90" s="329"/>
      <c r="AE90" s="374">
        <f>Price_Catalogue_Reference!AE90*(1+Price_Catalogue_Reference!$BW$6)</f>
        <v>0</v>
      </c>
      <c r="AF90" s="375">
        <f>Price_Catalogue_Reference!BV90</f>
        <v>0</v>
      </c>
      <c r="AG90" s="331" t="str">
        <f>Price_Catalogue_Reference!AG90</f>
        <v/>
      </c>
      <c r="AH90" s="375"/>
      <c r="AI90" s="375">
        <f>Price_Catalogue_Reference!AI90*(1+Price_Catalogue_Reference!$BW$6)</f>
        <v>0</v>
      </c>
      <c r="AJ90" s="375">
        <f>Price_Catalogue_Reference!BW90</f>
        <v>0</v>
      </c>
      <c r="AK90" s="331" t="str">
        <f>Price_Catalogue_Reference!AK90</f>
        <v/>
      </c>
      <c r="AL90" s="375"/>
      <c r="AM90" s="375">
        <f>Price_Catalogue_Reference!AM90*(1+Price_Catalogue_Reference!$BW$6)</f>
        <v>0</v>
      </c>
      <c r="AN90" s="375">
        <f>Price_Catalogue_Reference!BX90</f>
        <v>0</v>
      </c>
      <c r="AO90" s="331" t="str">
        <f>Price_Catalogue_Reference!AO90</f>
        <v/>
      </c>
      <c r="AP90" s="375"/>
      <c r="AQ90" s="375">
        <f>Price_Catalogue_Reference!AQ90*(1+Price_Catalogue_Reference!$BW$6)</f>
        <v>0</v>
      </c>
      <c r="AR90" s="375">
        <f>Price_Catalogue_Reference!BY90</f>
        <v>0</v>
      </c>
      <c r="AS90" s="331" t="str">
        <f>Price_Catalogue_Reference!AS90</f>
        <v/>
      </c>
      <c r="AT90" s="376"/>
      <c r="AV90" s="63"/>
      <c r="AW90" s="356"/>
      <c r="AX90" s="357"/>
      <c r="AY90" s="103"/>
      <c r="AZ90" s="358"/>
      <c r="BA90" s="358"/>
      <c r="BB90" s="358"/>
      <c r="BC90" s="358"/>
      <c r="BD90" s="358"/>
      <c r="BE90" s="358"/>
      <c r="BF90" s="358"/>
      <c r="BG90" s="358"/>
      <c r="BH90" s="358"/>
      <c r="BI90" s="358"/>
      <c r="BJ90" s="358"/>
      <c r="BK90" s="264"/>
      <c r="BM90" s="359"/>
      <c r="BN90" s="360"/>
    </row>
    <row r="91" ht="15.0" customHeight="1">
      <c r="A91" s="301" t="s">
        <v>29</v>
      </c>
      <c r="B91" s="302" t="s">
        <v>2349</v>
      </c>
      <c r="C91" s="302">
        <v>500.0</v>
      </c>
      <c r="D91" s="302"/>
      <c r="E91" s="303" t="s">
        <v>2350</v>
      </c>
      <c r="F91" s="303" t="s">
        <v>2350</v>
      </c>
      <c r="G91" s="303" t="s">
        <v>2351</v>
      </c>
      <c r="H91" s="264"/>
      <c r="I91" s="274"/>
      <c r="J91" s="347" t="s">
        <v>2352</v>
      </c>
      <c r="K91" s="306">
        <f t="shared" si="11"/>
        <v>500</v>
      </c>
      <c r="L91" s="307"/>
      <c r="M91" s="308"/>
      <c r="N91" s="309"/>
      <c r="O91" s="310">
        <f>Price_Catalogue_Reference!O91*(1+Price_Catalogue_Reference!$BW$6)</f>
        <v>54982.47192</v>
      </c>
      <c r="P91" s="311">
        <f>Price_Catalogue_Reference!BR91</f>
        <v>30495.66479</v>
      </c>
      <c r="Q91" s="311">
        <f>Price_Catalogue_Reference!Q91</f>
        <v>155759.9362</v>
      </c>
      <c r="R91" s="312">
        <f t="shared" si="4"/>
        <v>241238.0729</v>
      </c>
      <c r="S91" s="310">
        <f>Price_Catalogue_Reference!S91*(1+Price_Catalogue_Reference!$BW$6)</f>
        <v>54982.47192</v>
      </c>
      <c r="T91" s="311">
        <f>Price_Catalogue_Reference!BS91</f>
        <v>30495.66479</v>
      </c>
      <c r="U91" s="311">
        <f>Price_Catalogue_Reference!U91</f>
        <v>155759.9362</v>
      </c>
      <c r="V91" s="312">
        <f t="shared" si="5"/>
        <v>241238.0729</v>
      </c>
      <c r="W91" s="310">
        <f>Price_Catalogue_Reference!W91*(1+Price_Catalogue_Reference!$BW$6)</f>
        <v>54940.45593</v>
      </c>
      <c r="X91" s="311">
        <f>Price_Catalogue_Reference!BT91</f>
        <v>37156.25315</v>
      </c>
      <c r="Y91" s="311">
        <f>Price_Catalogue_Reference!Y91</f>
        <v>152505.5587</v>
      </c>
      <c r="Z91" s="313">
        <f t="shared" si="6"/>
        <v>244602.2678</v>
      </c>
      <c r="AA91" s="307"/>
      <c r="AB91" s="308"/>
      <c r="AC91" s="308"/>
      <c r="AD91" s="309"/>
      <c r="AE91" s="310">
        <f>Price_Catalogue_Reference!AE91*(1+Price_Catalogue_Reference!$BW$6)</f>
        <v>54982.47192</v>
      </c>
      <c r="AF91" s="311">
        <f>Price_Catalogue_Reference!BV91</f>
        <v>30495.66479</v>
      </c>
      <c r="AG91" s="311">
        <f>Price_Catalogue_Reference!AG91</f>
        <v>155783.2695</v>
      </c>
      <c r="AH91" s="314">
        <f t="shared" ref="AH91:AH219" si="12">SUM(AE91:AG91)</f>
        <v>241261.4062</v>
      </c>
      <c r="AI91" s="311">
        <f>Price_Catalogue_Reference!AI91*(1+Price_Catalogue_Reference!$BW$6)</f>
        <v>54982.47192</v>
      </c>
      <c r="AJ91" s="311">
        <f>Price_Catalogue_Reference!BW91</f>
        <v>30495.66479</v>
      </c>
      <c r="AK91" s="311">
        <f>Price_Catalogue_Reference!AK91</f>
        <v>155783.2695</v>
      </c>
      <c r="AL91" s="314">
        <f t="shared" ref="AL91:AL219" si="13">SUM(AI91:AK91)</f>
        <v>241261.4062</v>
      </c>
      <c r="AM91" s="311">
        <f>Price_Catalogue_Reference!AM91*(1+Price_Catalogue_Reference!$BW$6)</f>
        <v>54982.47192</v>
      </c>
      <c r="AN91" s="311">
        <f>Price_Catalogue_Reference!BX91</f>
        <v>30495.66479</v>
      </c>
      <c r="AO91" s="311">
        <f>Price_Catalogue_Reference!AO91</f>
        <v>155783.2695</v>
      </c>
      <c r="AP91" s="314">
        <f t="shared" ref="AP91:AP219" si="14">SUM(AM91:AO91)</f>
        <v>241261.4062</v>
      </c>
      <c r="AQ91" s="311">
        <f>Price_Catalogue_Reference!AQ91*(1+Price_Catalogue_Reference!$BW$6)</f>
        <v>54940.45593</v>
      </c>
      <c r="AR91" s="311">
        <f>Price_Catalogue_Reference!BY91</f>
        <v>37156.25315</v>
      </c>
      <c r="AS91" s="311">
        <f>Price_Catalogue_Reference!AS91</f>
        <v>152528.892</v>
      </c>
      <c r="AT91" s="315">
        <f t="shared" ref="AT91:AT219" si="15">SUM(AQ91:AS91)</f>
        <v>244625.6011</v>
      </c>
      <c r="AU91" s="264"/>
      <c r="AV91" s="264"/>
      <c r="AW91" s="264"/>
      <c r="AX91" s="264"/>
      <c r="AY91" s="264"/>
      <c r="AZ91" s="264"/>
      <c r="BA91" s="264"/>
      <c r="BB91" s="264"/>
      <c r="BC91" s="264"/>
      <c r="BD91" s="264"/>
      <c r="BE91" s="264"/>
      <c r="BF91" s="264"/>
      <c r="BG91" s="264"/>
      <c r="BH91" s="264"/>
      <c r="BI91" s="264"/>
      <c r="BJ91" s="264"/>
      <c r="BK91" s="264"/>
      <c r="BL91" s="264"/>
      <c r="BM91" s="264"/>
      <c r="BN91" s="264"/>
    </row>
    <row r="92" ht="15.0" customHeight="1">
      <c r="A92" s="301" t="s">
        <v>29</v>
      </c>
      <c r="B92" s="302" t="s">
        <v>2349</v>
      </c>
      <c r="C92" s="302">
        <v>1000.0</v>
      </c>
      <c r="D92" s="302"/>
      <c r="E92" s="303" t="s">
        <v>2350</v>
      </c>
      <c r="F92" s="303" t="s">
        <v>2350</v>
      </c>
      <c r="G92" s="303" t="s">
        <v>2351</v>
      </c>
      <c r="H92" s="264"/>
      <c r="I92" s="274"/>
      <c r="J92" s="274"/>
      <c r="K92" s="316">
        <f t="shared" si="11"/>
        <v>1000</v>
      </c>
      <c r="L92" s="317"/>
      <c r="M92" s="318"/>
      <c r="N92" s="319"/>
      <c r="O92" s="320">
        <f>Price_Catalogue_Reference!O92*(1+Price_Catalogue_Reference!$BW$6)</f>
        <v>55151.19865</v>
      </c>
      <c r="P92" s="321">
        <f>Price_Catalogue_Reference!BR92</f>
        <v>40827.20266</v>
      </c>
      <c r="Q92" s="321">
        <f>Price_Catalogue_Reference!Q92</f>
        <v>171845.6785</v>
      </c>
      <c r="R92" s="322">
        <f t="shared" si="4"/>
        <v>267824.0798</v>
      </c>
      <c r="S92" s="320">
        <f>Price_Catalogue_Reference!S92*(1+Price_Catalogue_Reference!$BW$6)</f>
        <v>55151.19865</v>
      </c>
      <c r="T92" s="321">
        <f>Price_Catalogue_Reference!BS92</f>
        <v>40827.20266</v>
      </c>
      <c r="U92" s="321">
        <f>Price_Catalogue_Reference!U92</f>
        <v>171845.6785</v>
      </c>
      <c r="V92" s="322">
        <f t="shared" si="5"/>
        <v>267824.0798</v>
      </c>
      <c r="W92" s="320">
        <f>Price_Catalogue_Reference!W92*(1+Price_Catalogue_Reference!$BW$6)</f>
        <v>55132.37738</v>
      </c>
      <c r="X92" s="321">
        <f>Price_Catalogue_Reference!BT92</f>
        <v>53238.78043</v>
      </c>
      <c r="Y92" s="321">
        <f>Price_Catalogue_Reference!Y92</f>
        <v>170989.5172</v>
      </c>
      <c r="Z92" s="323">
        <f t="shared" si="6"/>
        <v>279360.6751</v>
      </c>
      <c r="AA92" s="317"/>
      <c r="AB92" s="318"/>
      <c r="AC92" s="318"/>
      <c r="AD92" s="319"/>
      <c r="AE92" s="320">
        <f>Price_Catalogue_Reference!AE92*(1+Price_Catalogue_Reference!$BW$6)</f>
        <v>55151.19865</v>
      </c>
      <c r="AF92" s="321">
        <f>Price_Catalogue_Reference!BV92</f>
        <v>40827.20266</v>
      </c>
      <c r="AG92" s="321">
        <f>Price_Catalogue_Reference!AG92</f>
        <v>171869.0118</v>
      </c>
      <c r="AH92" s="324">
        <f t="shared" si="12"/>
        <v>267847.4131</v>
      </c>
      <c r="AI92" s="321">
        <f>Price_Catalogue_Reference!AI92*(1+Price_Catalogue_Reference!$BW$6)</f>
        <v>55151.19865</v>
      </c>
      <c r="AJ92" s="321">
        <f>Price_Catalogue_Reference!BW92</f>
        <v>40827.20266</v>
      </c>
      <c r="AK92" s="321">
        <f>Price_Catalogue_Reference!AK92</f>
        <v>171869.0118</v>
      </c>
      <c r="AL92" s="324">
        <f t="shared" si="13"/>
        <v>267847.4131</v>
      </c>
      <c r="AM92" s="321">
        <f>Price_Catalogue_Reference!AM92*(1+Price_Catalogue_Reference!$BW$6)</f>
        <v>55151.19865</v>
      </c>
      <c r="AN92" s="321">
        <f>Price_Catalogue_Reference!BX92</f>
        <v>40827.20266</v>
      </c>
      <c r="AO92" s="321">
        <f>Price_Catalogue_Reference!AO92</f>
        <v>171869.0118</v>
      </c>
      <c r="AP92" s="324">
        <f t="shared" si="14"/>
        <v>267847.4131</v>
      </c>
      <c r="AQ92" s="321">
        <f>Price_Catalogue_Reference!AQ92*(1+Price_Catalogue_Reference!$BW$6)</f>
        <v>55132.37738</v>
      </c>
      <c r="AR92" s="321">
        <f>Price_Catalogue_Reference!BY92</f>
        <v>53238.78043</v>
      </c>
      <c r="AS92" s="321">
        <f>Price_Catalogue_Reference!AS92</f>
        <v>171012.8506</v>
      </c>
      <c r="AT92" s="325">
        <f t="shared" si="15"/>
        <v>279384.0084</v>
      </c>
      <c r="AU92" s="264"/>
      <c r="AV92" s="264"/>
      <c r="AW92" s="264"/>
      <c r="AX92" s="264"/>
      <c r="AY92" s="264"/>
      <c r="AZ92" s="264"/>
      <c r="BA92" s="264"/>
      <c r="BB92" s="264"/>
      <c r="BC92" s="264"/>
      <c r="BD92" s="264"/>
      <c r="BE92" s="264"/>
      <c r="BF92" s="264"/>
      <c r="BG92" s="264"/>
      <c r="BH92" s="264"/>
      <c r="BI92" s="264"/>
      <c r="BJ92" s="264"/>
      <c r="BK92" s="264"/>
      <c r="BL92" s="264"/>
      <c r="BM92" s="264"/>
      <c r="BN92" s="264"/>
    </row>
    <row r="93" ht="15.0" customHeight="1">
      <c r="A93" s="301" t="s">
        <v>29</v>
      </c>
      <c r="B93" s="302" t="s">
        <v>2349</v>
      </c>
      <c r="C93" s="302">
        <v>1500.0</v>
      </c>
      <c r="D93" s="302"/>
      <c r="E93" s="303" t="s">
        <v>2350</v>
      </c>
      <c r="F93" s="303" t="s">
        <v>2350</v>
      </c>
      <c r="G93" s="303" t="s">
        <v>2351</v>
      </c>
      <c r="H93" s="264"/>
      <c r="I93" s="274"/>
      <c r="J93" s="274"/>
      <c r="K93" s="316">
        <f t="shared" si="11"/>
        <v>1500</v>
      </c>
      <c r="L93" s="317"/>
      <c r="M93" s="318"/>
      <c r="N93" s="319"/>
      <c r="O93" s="320">
        <f>Price_Catalogue_Reference!O93*(1+Price_Catalogue_Reference!$BW$6)</f>
        <v>55548.86998</v>
      </c>
      <c r="P93" s="321">
        <f>Price_Catalogue_Reference!BR93</f>
        <v>62227.80905</v>
      </c>
      <c r="Q93" s="321">
        <f>Price_Catalogue_Reference!Q93</f>
        <v>207655.1647</v>
      </c>
      <c r="R93" s="322">
        <f t="shared" si="4"/>
        <v>325431.8437</v>
      </c>
      <c r="S93" s="320">
        <f>Price_Catalogue_Reference!S93*(1+Price_Catalogue_Reference!$BW$6)</f>
        <v>55548.86998</v>
      </c>
      <c r="T93" s="321">
        <f>Price_Catalogue_Reference!BS93</f>
        <v>62227.80905</v>
      </c>
      <c r="U93" s="321">
        <f>Price_Catalogue_Reference!U93</f>
        <v>207655.1647</v>
      </c>
      <c r="V93" s="322">
        <f t="shared" si="5"/>
        <v>325431.8437</v>
      </c>
      <c r="W93" s="320">
        <f>Price_Catalogue_Reference!W93*(1+Price_Catalogue_Reference!$BW$6)</f>
        <v>55217.13233</v>
      </c>
      <c r="X93" s="321">
        <f>Price_Catalogue_Reference!BT93</f>
        <v>65295.05959</v>
      </c>
      <c r="Y93" s="321">
        <f>Price_Catalogue_Reference!Y93</f>
        <v>180008.4256</v>
      </c>
      <c r="Z93" s="323">
        <f t="shared" si="6"/>
        <v>300520.6175</v>
      </c>
      <c r="AA93" s="317"/>
      <c r="AB93" s="318"/>
      <c r="AC93" s="318"/>
      <c r="AD93" s="319"/>
      <c r="AE93" s="320">
        <f>Price_Catalogue_Reference!AE93*(1+Price_Catalogue_Reference!$BW$6)</f>
        <v>55578.67635</v>
      </c>
      <c r="AF93" s="321">
        <f>Price_Catalogue_Reference!BV93</f>
        <v>78022.2913</v>
      </c>
      <c r="AG93" s="321">
        <f>Price_Catalogue_Reference!AG93</f>
        <v>212296.741</v>
      </c>
      <c r="AH93" s="324">
        <f t="shared" si="12"/>
        <v>345897.7086</v>
      </c>
      <c r="AI93" s="321">
        <f>Price_Catalogue_Reference!AI93*(1+Price_Catalogue_Reference!$BW$6)</f>
        <v>55578.67635</v>
      </c>
      <c r="AJ93" s="321">
        <f>Price_Catalogue_Reference!BW93</f>
        <v>78022.2913</v>
      </c>
      <c r="AK93" s="321">
        <f>Price_Catalogue_Reference!AK93</f>
        <v>212296.741</v>
      </c>
      <c r="AL93" s="324">
        <f t="shared" si="13"/>
        <v>345897.7086</v>
      </c>
      <c r="AM93" s="321">
        <f>Price_Catalogue_Reference!AM93*(1+Price_Catalogue_Reference!$BW$6)</f>
        <v>55578.67635</v>
      </c>
      <c r="AN93" s="321">
        <f>Price_Catalogue_Reference!BX93</f>
        <v>78022.2913</v>
      </c>
      <c r="AO93" s="321">
        <f>Price_Catalogue_Reference!AO93</f>
        <v>212296.741</v>
      </c>
      <c r="AP93" s="324">
        <f t="shared" si="14"/>
        <v>345897.7086</v>
      </c>
      <c r="AQ93" s="321">
        <f>Price_Catalogue_Reference!AQ93*(1+Price_Catalogue_Reference!$BW$6)</f>
        <v>55356.23921</v>
      </c>
      <c r="AR93" s="321">
        <f>Price_Catalogue_Reference!BY93</f>
        <v>80760.94397</v>
      </c>
      <c r="AS93" s="321">
        <f>Price_Catalogue_Reference!AS93</f>
        <v>196983.6457</v>
      </c>
      <c r="AT93" s="325">
        <f t="shared" si="15"/>
        <v>333100.8289</v>
      </c>
      <c r="AU93" s="264"/>
      <c r="AV93" s="264"/>
      <c r="AW93" s="264"/>
      <c r="AX93" s="264"/>
      <c r="AY93" s="264"/>
      <c r="AZ93" s="264"/>
      <c r="BA93" s="264"/>
      <c r="BB93" s="264"/>
      <c r="BC93" s="264"/>
      <c r="BD93" s="264"/>
      <c r="BE93" s="264"/>
      <c r="BF93" s="264"/>
      <c r="BG93" s="264"/>
      <c r="BH93" s="264"/>
      <c r="BI93" s="264"/>
      <c r="BJ93" s="264"/>
      <c r="BK93" s="264"/>
      <c r="BL93" s="264"/>
      <c r="BM93" s="264"/>
      <c r="BN93" s="264"/>
    </row>
    <row r="94" ht="15.0" customHeight="1">
      <c r="A94" s="301" t="s">
        <v>29</v>
      </c>
      <c r="B94" s="302" t="s">
        <v>2349</v>
      </c>
      <c r="C94" s="302">
        <v>2000.0</v>
      </c>
      <c r="D94" s="302"/>
      <c r="E94" s="303" t="s">
        <v>2350</v>
      </c>
      <c r="F94" s="303" t="s">
        <v>2350</v>
      </c>
      <c r="G94" s="303" t="s">
        <v>2351</v>
      </c>
      <c r="H94" s="264"/>
      <c r="I94" s="274"/>
      <c r="J94" s="274"/>
      <c r="K94" s="316">
        <f t="shared" si="11"/>
        <v>2000</v>
      </c>
      <c r="L94" s="317"/>
      <c r="M94" s="318"/>
      <c r="N94" s="319"/>
      <c r="O94" s="320">
        <f>Price_Catalogue_Reference!O94*(1+Price_Catalogue_Reference!$BW$6)</f>
        <v>55608.48273</v>
      </c>
      <c r="P94" s="321">
        <f>Price_Catalogue_Reference!BR94</f>
        <v>93816.77355</v>
      </c>
      <c r="Q94" s="321">
        <f>Price_Catalogue_Reference!Q94</f>
        <v>216891.6506</v>
      </c>
      <c r="R94" s="322">
        <f t="shared" si="4"/>
        <v>366316.9069</v>
      </c>
      <c r="S94" s="320">
        <f>Price_Catalogue_Reference!S94*(1+Price_Catalogue_Reference!$BW$6)</f>
        <v>55608.48273</v>
      </c>
      <c r="T94" s="321">
        <f>Price_Catalogue_Reference!BS94</f>
        <v>93816.77355</v>
      </c>
      <c r="U94" s="321">
        <f>Price_Catalogue_Reference!U94</f>
        <v>216891.6506</v>
      </c>
      <c r="V94" s="322">
        <f t="shared" si="5"/>
        <v>366316.9069</v>
      </c>
      <c r="W94" s="320">
        <f>Price_Catalogue_Reference!W94*(1+Price_Catalogue_Reference!$BW$6)</f>
        <v>55495.34609</v>
      </c>
      <c r="X94" s="321">
        <f>Price_Catalogue_Reference!BT94</f>
        <v>96226.82835</v>
      </c>
      <c r="Y94" s="321">
        <f>Price_Catalogue_Reference!Y94</f>
        <v>213912.1992</v>
      </c>
      <c r="Z94" s="323">
        <f t="shared" si="6"/>
        <v>365634.3736</v>
      </c>
      <c r="AA94" s="317"/>
      <c r="AB94" s="318"/>
      <c r="AC94" s="318"/>
      <c r="AD94" s="319"/>
      <c r="AE94" s="320">
        <f>Price_Catalogue_Reference!AE94*(1+Price_Catalogue_Reference!$BW$6)</f>
        <v>55754.32345</v>
      </c>
      <c r="AF94" s="321">
        <f>Price_Catalogue_Reference!BV94</f>
        <v>125699.5784</v>
      </c>
      <c r="AG94" s="321">
        <f>Price_Catalogue_Reference!AG94</f>
        <v>236101.7116</v>
      </c>
      <c r="AH94" s="324">
        <f t="shared" si="12"/>
        <v>417555.6135</v>
      </c>
      <c r="AI94" s="321">
        <f>Price_Catalogue_Reference!AI94*(1+Price_Catalogue_Reference!$BW$6)</f>
        <v>55754.32345</v>
      </c>
      <c r="AJ94" s="321">
        <f>Price_Catalogue_Reference!BW94</f>
        <v>125699.5784</v>
      </c>
      <c r="AK94" s="321">
        <f>Price_Catalogue_Reference!AK94</f>
        <v>236101.7116</v>
      </c>
      <c r="AL94" s="324">
        <f t="shared" si="13"/>
        <v>417555.6135</v>
      </c>
      <c r="AM94" s="321">
        <f>Price_Catalogue_Reference!AM94*(1+Price_Catalogue_Reference!$BW$6)</f>
        <v>55754.32345</v>
      </c>
      <c r="AN94" s="321">
        <f>Price_Catalogue_Reference!BX94</f>
        <v>125699.5784</v>
      </c>
      <c r="AO94" s="321">
        <f>Price_Catalogue_Reference!AO94</f>
        <v>236101.7116</v>
      </c>
      <c r="AP94" s="324">
        <f t="shared" si="14"/>
        <v>417555.6135</v>
      </c>
      <c r="AQ94" s="321">
        <f>Price_Catalogue_Reference!AQ94*(1+Price_Catalogue_Reference!$BW$6)</f>
        <v>55615.9378</v>
      </c>
      <c r="AR94" s="321">
        <f>Price_Catalogue_Reference!BY94</f>
        <v>128976.8814</v>
      </c>
      <c r="AS94" s="321">
        <f>Price_Catalogue_Reference!AS94</f>
        <v>232162.5767</v>
      </c>
      <c r="AT94" s="325">
        <f t="shared" si="15"/>
        <v>416755.3959</v>
      </c>
      <c r="AU94" s="264"/>
      <c r="AV94" s="264"/>
      <c r="AW94" s="264"/>
      <c r="AX94" s="264"/>
      <c r="AY94" s="264"/>
      <c r="AZ94" s="264"/>
      <c r="BA94" s="264"/>
      <c r="BB94" s="264"/>
      <c r="BC94" s="264"/>
      <c r="BD94" s="264"/>
      <c r="BE94" s="264"/>
      <c r="BF94" s="264"/>
      <c r="BG94" s="264"/>
      <c r="BH94" s="264"/>
      <c r="BI94" s="264"/>
      <c r="BJ94" s="264"/>
      <c r="BK94" s="264"/>
      <c r="BL94" s="264"/>
      <c r="BM94" s="264"/>
      <c r="BN94" s="264"/>
    </row>
    <row r="95" ht="15.0" customHeight="1">
      <c r="A95" s="301" t="s">
        <v>29</v>
      </c>
      <c r="B95" s="302" t="s">
        <v>2349</v>
      </c>
      <c r="C95" s="302">
        <v>2500.0</v>
      </c>
      <c r="D95" s="302"/>
      <c r="E95" s="303" t="s">
        <v>2350</v>
      </c>
      <c r="F95" s="303" t="s">
        <v>2350</v>
      </c>
      <c r="G95" s="303" t="s">
        <v>2351</v>
      </c>
      <c r="H95" s="264"/>
      <c r="I95" s="274"/>
      <c r="J95" s="274"/>
      <c r="K95" s="316">
        <f t="shared" si="11"/>
        <v>2500</v>
      </c>
      <c r="L95" s="317"/>
      <c r="M95" s="318"/>
      <c r="N95" s="319"/>
      <c r="O95" s="320">
        <f>Price_Catalogue_Reference!O95*(1+Price_Catalogue_Reference!$BW$6)</f>
        <v>55754.32345</v>
      </c>
      <c r="P95" s="321">
        <f>Price_Catalogue_Reference!BR95</f>
        <v>125699.5784</v>
      </c>
      <c r="Q95" s="321">
        <f>Price_Catalogue_Reference!Q95</f>
        <v>236078.3783</v>
      </c>
      <c r="R95" s="322">
        <f t="shared" si="4"/>
        <v>417532.2802</v>
      </c>
      <c r="S95" s="320">
        <f>Price_Catalogue_Reference!S95*(1+Price_Catalogue_Reference!$BW$6)</f>
        <v>55754.32345</v>
      </c>
      <c r="T95" s="321">
        <f>Price_Catalogue_Reference!BS95</f>
        <v>125699.5784</v>
      </c>
      <c r="U95" s="321">
        <f>Price_Catalogue_Reference!U95</f>
        <v>236078.3783</v>
      </c>
      <c r="V95" s="322">
        <f t="shared" si="5"/>
        <v>417532.2802</v>
      </c>
      <c r="W95" s="320">
        <f>Price_Catalogue_Reference!W95*(1+Price_Catalogue_Reference!$BW$6)</f>
        <v>55615.9378</v>
      </c>
      <c r="X95" s="321">
        <f>Price_Catalogue_Reference!BT95</f>
        <v>128976.8814</v>
      </c>
      <c r="Y95" s="321">
        <f>Price_Catalogue_Reference!Y95</f>
        <v>232139.2433</v>
      </c>
      <c r="Z95" s="323">
        <f t="shared" si="6"/>
        <v>416732.0625</v>
      </c>
      <c r="AA95" s="317"/>
      <c r="AB95" s="318"/>
      <c r="AC95" s="318"/>
      <c r="AD95" s="319"/>
      <c r="AE95" s="320">
        <f>Price_Catalogue_Reference!AE95*(1+Price_Catalogue_Reference!$BW$6)</f>
        <v>55817.36576</v>
      </c>
      <c r="AF95" s="321">
        <f>Price_Catalogue_Reference!BV95</f>
        <v>158221.1475</v>
      </c>
      <c r="AG95" s="321">
        <f>Price_Catalogue_Reference!AG95</f>
        <v>241212.0822</v>
      </c>
      <c r="AH95" s="324">
        <f t="shared" si="12"/>
        <v>455250.5955</v>
      </c>
      <c r="AI95" s="321">
        <f>Price_Catalogue_Reference!AI95*(1+Price_Catalogue_Reference!$BW$6)</f>
        <v>55817.36576</v>
      </c>
      <c r="AJ95" s="321">
        <f>Price_Catalogue_Reference!BW95</f>
        <v>158221.1475</v>
      </c>
      <c r="AK95" s="321">
        <f>Price_Catalogue_Reference!AK95</f>
        <v>241212.0822</v>
      </c>
      <c r="AL95" s="324">
        <f t="shared" si="13"/>
        <v>455250.5955</v>
      </c>
      <c r="AM95" s="321">
        <f>Price_Catalogue_Reference!AM95*(1+Price_Catalogue_Reference!$BW$6)</f>
        <v>55817.36576</v>
      </c>
      <c r="AN95" s="321">
        <f>Price_Catalogue_Reference!BX95</f>
        <v>158221.1475</v>
      </c>
      <c r="AO95" s="321">
        <f>Price_Catalogue_Reference!AO95</f>
        <v>241212.0822</v>
      </c>
      <c r="AP95" s="324">
        <f t="shared" si="14"/>
        <v>455250.5955</v>
      </c>
      <c r="AQ95" s="321">
        <f>Price_Catalogue_Reference!AQ95*(1+Price_Catalogue_Reference!$BW$6)</f>
        <v>55751.13891</v>
      </c>
      <c r="AR95" s="321">
        <f>Price_Catalogue_Reference!BY95</f>
        <v>161794.2504</v>
      </c>
      <c r="AS95" s="321">
        <f>Price_Catalogue_Reference!AS95</f>
        <v>244560.012</v>
      </c>
      <c r="AT95" s="325">
        <f t="shared" si="15"/>
        <v>462105.4013</v>
      </c>
      <c r="AU95" s="264"/>
      <c r="AV95" s="264"/>
      <c r="AW95" s="264"/>
      <c r="AX95" s="264"/>
      <c r="AY95" s="264"/>
      <c r="AZ95" s="264"/>
      <c r="BA95" s="264"/>
      <c r="BB95" s="264"/>
      <c r="BC95" s="264"/>
      <c r="BD95" s="264"/>
      <c r="BE95" s="264"/>
      <c r="BF95" s="264"/>
      <c r="BG95" s="264"/>
      <c r="BH95" s="264"/>
      <c r="BI95" s="264"/>
      <c r="BJ95" s="264"/>
      <c r="BK95" s="264"/>
      <c r="BL95" s="264"/>
      <c r="BM95" s="264"/>
      <c r="BN95" s="264"/>
    </row>
    <row r="96" ht="15.0" customHeight="1">
      <c r="A96" s="301" t="s">
        <v>29</v>
      </c>
      <c r="B96" s="302" t="s">
        <v>2349</v>
      </c>
      <c r="C96" s="302">
        <v>3000.0</v>
      </c>
      <c r="D96" s="302"/>
      <c r="E96" s="303" t="s">
        <v>2350</v>
      </c>
      <c r="F96" s="303" t="s">
        <v>2350</v>
      </c>
      <c r="G96" s="303" t="s">
        <v>2351</v>
      </c>
      <c r="H96" s="264"/>
      <c r="I96" s="274"/>
      <c r="J96" s="274"/>
      <c r="K96" s="316">
        <f t="shared" si="11"/>
        <v>3000</v>
      </c>
      <c r="L96" s="317"/>
      <c r="M96" s="318"/>
      <c r="N96" s="319"/>
      <c r="O96" s="320">
        <f>Price_Catalogue_Reference!O96*(1+Price_Catalogue_Reference!$BW$6)</f>
        <v>55817.36576</v>
      </c>
      <c r="P96" s="321">
        <f>Price_Catalogue_Reference!BR96</f>
        <v>158221.1475</v>
      </c>
      <c r="Q96" s="321">
        <f>Price_Catalogue_Reference!Q96</f>
        <v>241188.7489</v>
      </c>
      <c r="R96" s="322">
        <f t="shared" si="4"/>
        <v>455227.2621</v>
      </c>
      <c r="S96" s="320">
        <f>Price_Catalogue_Reference!S96*(1+Price_Catalogue_Reference!$BW$6)</f>
        <v>55817.36576</v>
      </c>
      <c r="T96" s="321">
        <f>Price_Catalogue_Reference!BS96</f>
        <v>158221.1475</v>
      </c>
      <c r="U96" s="321">
        <f>Price_Catalogue_Reference!U96</f>
        <v>241188.7489</v>
      </c>
      <c r="V96" s="322">
        <f t="shared" si="5"/>
        <v>455227.2621</v>
      </c>
      <c r="W96" s="320">
        <f>Price_Catalogue_Reference!W96*(1+Price_Catalogue_Reference!$BW$6)</f>
        <v>55751.13891</v>
      </c>
      <c r="X96" s="321">
        <f>Price_Catalogue_Reference!BT96</f>
        <v>161794.2504</v>
      </c>
      <c r="Y96" s="321">
        <f>Price_Catalogue_Reference!Y96</f>
        <v>244536.6787</v>
      </c>
      <c r="Z96" s="323">
        <f t="shared" si="6"/>
        <v>462082.068</v>
      </c>
      <c r="AA96" s="317"/>
      <c r="AB96" s="318"/>
      <c r="AC96" s="318"/>
      <c r="AD96" s="319"/>
      <c r="AE96" s="320">
        <f>Price_Catalogue_Reference!AE96*(1+Price_Catalogue_Reference!$BW$6)</f>
        <v>55882.37333</v>
      </c>
      <c r="AF96" s="321">
        <f>Price_Catalogue_Reference!BV96</f>
        <v>179326.7223</v>
      </c>
      <c r="AG96" s="321">
        <f>Price_Catalogue_Reference!AG96</f>
        <v>250101.9574</v>
      </c>
      <c r="AH96" s="324">
        <f t="shared" si="12"/>
        <v>485311.053</v>
      </c>
      <c r="AI96" s="321">
        <f>Price_Catalogue_Reference!AI96*(1+Price_Catalogue_Reference!$BW$6)</f>
        <v>55882.37333</v>
      </c>
      <c r="AJ96" s="321">
        <f>Price_Catalogue_Reference!BW96</f>
        <v>179326.7223</v>
      </c>
      <c r="AK96" s="321">
        <f>Price_Catalogue_Reference!AK96</f>
        <v>250101.9574</v>
      </c>
      <c r="AL96" s="324">
        <f t="shared" si="13"/>
        <v>485311.053</v>
      </c>
      <c r="AM96" s="321">
        <f>Price_Catalogue_Reference!AM96*(1+Price_Catalogue_Reference!$BW$6)</f>
        <v>55882.37333</v>
      </c>
      <c r="AN96" s="321">
        <f>Price_Catalogue_Reference!BX96</f>
        <v>179326.7223</v>
      </c>
      <c r="AO96" s="321">
        <f>Price_Catalogue_Reference!AO96</f>
        <v>250101.9574</v>
      </c>
      <c r="AP96" s="324">
        <f t="shared" si="14"/>
        <v>485311.053</v>
      </c>
      <c r="AQ96" s="321">
        <f>Price_Catalogue_Reference!AQ96*(1+Price_Catalogue_Reference!$BW$6)</f>
        <v>55752.52615</v>
      </c>
      <c r="AR96" s="321">
        <f>Price_Catalogue_Reference!BY96</f>
        <v>185017.6239</v>
      </c>
      <c r="AS96" s="321">
        <f>Price_Catalogue_Reference!AS96</f>
        <v>247858.7588</v>
      </c>
      <c r="AT96" s="325">
        <f t="shared" si="15"/>
        <v>488628.9088</v>
      </c>
      <c r="AU96" s="264"/>
      <c r="AV96" s="264"/>
      <c r="AW96" s="264"/>
      <c r="AX96" s="264"/>
      <c r="AY96" s="264"/>
      <c r="AZ96" s="264"/>
      <c r="BA96" s="264"/>
      <c r="BB96" s="264"/>
      <c r="BC96" s="264"/>
      <c r="BD96" s="264"/>
      <c r="BE96" s="264"/>
      <c r="BF96" s="264"/>
      <c r="BG96" s="264"/>
      <c r="BH96" s="264"/>
      <c r="BI96" s="264"/>
      <c r="BJ96" s="264"/>
      <c r="BK96" s="264"/>
      <c r="BL96" s="264"/>
      <c r="BM96" s="264"/>
      <c r="BN96" s="264"/>
    </row>
    <row r="97" ht="15.0" customHeight="1">
      <c r="A97" s="301" t="s">
        <v>29</v>
      </c>
      <c r="B97" s="302" t="s">
        <v>2349</v>
      </c>
      <c r="C97" s="302">
        <v>3500.0</v>
      </c>
      <c r="D97" s="302"/>
      <c r="E97" s="303" t="s">
        <v>2350</v>
      </c>
      <c r="F97" s="303" t="s">
        <v>2350</v>
      </c>
      <c r="G97" s="303" t="s">
        <v>2351</v>
      </c>
      <c r="H97" s="264"/>
      <c r="I97" s="274"/>
      <c r="J97" s="274"/>
      <c r="K97" s="316">
        <f t="shared" si="11"/>
        <v>3500</v>
      </c>
      <c r="L97" s="317"/>
      <c r="M97" s="318"/>
      <c r="N97" s="319"/>
      <c r="O97" s="320">
        <f>Price_Catalogue_Reference!O97*(1+Price_Catalogue_Reference!$BW$6)</f>
        <v>55882.37333</v>
      </c>
      <c r="P97" s="321">
        <f>Price_Catalogue_Reference!BR97</f>
        <v>179326.7223</v>
      </c>
      <c r="Q97" s="321">
        <f>Price_Catalogue_Reference!Q97</f>
        <v>250055.2907</v>
      </c>
      <c r="R97" s="322">
        <f t="shared" si="4"/>
        <v>485264.3863</v>
      </c>
      <c r="S97" s="320">
        <f>Price_Catalogue_Reference!S97*(1+Price_Catalogue_Reference!$BW$6)</f>
        <v>55882.37333</v>
      </c>
      <c r="T97" s="321">
        <f>Price_Catalogue_Reference!BS97</f>
        <v>179326.7223</v>
      </c>
      <c r="U97" s="321">
        <f>Price_Catalogue_Reference!U97</f>
        <v>250055.2907</v>
      </c>
      <c r="V97" s="322">
        <f t="shared" si="5"/>
        <v>485264.3863</v>
      </c>
      <c r="W97" s="320">
        <f>Price_Catalogue_Reference!W97*(1+Price_Catalogue_Reference!$BW$6)</f>
        <v>55752.52615</v>
      </c>
      <c r="X97" s="321">
        <f>Price_Catalogue_Reference!BT97</f>
        <v>185017.6239</v>
      </c>
      <c r="Y97" s="321">
        <f>Price_Catalogue_Reference!Y97</f>
        <v>247812.0921</v>
      </c>
      <c r="Z97" s="323">
        <f t="shared" si="6"/>
        <v>488582.2421</v>
      </c>
      <c r="AA97" s="317"/>
      <c r="AB97" s="318"/>
      <c r="AC97" s="318"/>
      <c r="AD97" s="319"/>
      <c r="AE97" s="320">
        <f>Price_Catalogue_Reference!AE97*(1+Price_Catalogue_Reference!$BW$6)</f>
        <v>56262.73565</v>
      </c>
      <c r="AF97" s="321">
        <f>Price_Catalogue_Reference!BV97</f>
        <v>210629.7256</v>
      </c>
      <c r="AG97" s="321">
        <f>Price_Catalogue_Reference!AG97</f>
        <v>294315.9272</v>
      </c>
      <c r="AH97" s="324">
        <f t="shared" si="12"/>
        <v>561208.3885</v>
      </c>
      <c r="AI97" s="321">
        <f>Price_Catalogue_Reference!AI97*(1+Price_Catalogue_Reference!$BW$6)</f>
        <v>56262.73565</v>
      </c>
      <c r="AJ97" s="321">
        <f>Price_Catalogue_Reference!BW97</f>
        <v>210629.7256</v>
      </c>
      <c r="AK97" s="321">
        <f>Price_Catalogue_Reference!AK97</f>
        <v>294315.9272</v>
      </c>
      <c r="AL97" s="324">
        <f t="shared" si="13"/>
        <v>561208.3885</v>
      </c>
      <c r="AM97" s="321">
        <f>Price_Catalogue_Reference!AM97*(1+Price_Catalogue_Reference!$BW$6)</f>
        <v>56262.73565</v>
      </c>
      <c r="AN97" s="321">
        <f>Price_Catalogue_Reference!BX97</f>
        <v>210629.7256</v>
      </c>
      <c r="AO97" s="321">
        <f>Price_Catalogue_Reference!AO97</f>
        <v>294315.9272</v>
      </c>
      <c r="AP97" s="324">
        <f t="shared" si="14"/>
        <v>561208.3885</v>
      </c>
      <c r="AQ97" s="321">
        <f>Price_Catalogue_Reference!AQ97*(1+Price_Catalogue_Reference!$BW$6)</f>
        <v>56087.57199</v>
      </c>
      <c r="AR97" s="321">
        <f>Price_Catalogue_Reference!BY97</f>
        <v>219583.8871</v>
      </c>
      <c r="AS97" s="321">
        <f>Price_Catalogue_Reference!AS97</f>
        <v>292836.8551</v>
      </c>
      <c r="AT97" s="325">
        <f t="shared" si="15"/>
        <v>568508.3141</v>
      </c>
      <c r="AU97" s="264"/>
      <c r="AV97" s="264"/>
      <c r="AW97" s="264"/>
      <c r="AX97" s="264"/>
      <c r="AY97" s="264"/>
      <c r="AZ97" s="264"/>
      <c r="BA97" s="264"/>
      <c r="BB97" s="264"/>
      <c r="BC97" s="264"/>
      <c r="BD97" s="264"/>
      <c r="BE97" s="264"/>
      <c r="BF97" s="264"/>
      <c r="BG97" s="264"/>
      <c r="BH97" s="264"/>
      <c r="BI97" s="264"/>
      <c r="BJ97" s="264"/>
      <c r="BK97" s="264"/>
      <c r="BL97" s="264"/>
      <c r="BM97" s="264"/>
      <c r="BN97" s="264"/>
    </row>
    <row r="98" ht="15.0" customHeight="1">
      <c r="A98" s="301" t="s">
        <v>29</v>
      </c>
      <c r="B98" s="302" t="s">
        <v>2349</v>
      </c>
      <c r="C98" s="302">
        <v>4000.0</v>
      </c>
      <c r="D98" s="302"/>
      <c r="E98" s="303" t="s">
        <v>2350</v>
      </c>
      <c r="F98" s="303" t="s">
        <v>2350</v>
      </c>
      <c r="G98" s="303" t="s">
        <v>2351</v>
      </c>
      <c r="H98" s="264"/>
      <c r="I98" s="274"/>
      <c r="J98" s="274"/>
      <c r="K98" s="316">
        <f t="shared" si="11"/>
        <v>4000</v>
      </c>
      <c r="L98" s="317"/>
      <c r="M98" s="318"/>
      <c r="N98" s="319"/>
      <c r="O98" s="320">
        <f>Price_Catalogue_Reference!O98*(1+Price_Catalogue_Reference!$BW$6)</f>
        <v>56261.34841</v>
      </c>
      <c r="P98" s="321">
        <f>Price_Catalogue_Reference!BR98</f>
        <v>194652.9849</v>
      </c>
      <c r="Q98" s="321">
        <f>Price_Catalogue_Reference!Q98</f>
        <v>285699.6428</v>
      </c>
      <c r="R98" s="322">
        <f t="shared" si="4"/>
        <v>536613.976</v>
      </c>
      <c r="S98" s="320">
        <f>Price_Catalogue_Reference!S98*(1+Price_Catalogue_Reference!$BW$6)</f>
        <v>56261.34841</v>
      </c>
      <c r="T98" s="321">
        <f>Price_Catalogue_Reference!BS98</f>
        <v>194652.9849</v>
      </c>
      <c r="U98" s="321">
        <f>Price_Catalogue_Reference!U98</f>
        <v>285699.6428</v>
      </c>
      <c r="V98" s="322">
        <f t="shared" si="5"/>
        <v>536613.976</v>
      </c>
      <c r="W98" s="320">
        <f>Price_Catalogue_Reference!W98*(1+Price_Catalogue_Reference!$BW$6)</f>
        <v>56034.81837</v>
      </c>
      <c r="X98" s="321">
        <f>Price_Catalogue_Reference!BT98</f>
        <v>203216.8493</v>
      </c>
      <c r="Y98" s="321">
        <f>Price_Catalogue_Reference!Y98</f>
        <v>278692.9251</v>
      </c>
      <c r="Z98" s="323">
        <f t="shared" si="6"/>
        <v>537944.5928</v>
      </c>
      <c r="AA98" s="317"/>
      <c r="AB98" s="318"/>
      <c r="AC98" s="318"/>
      <c r="AD98" s="319"/>
      <c r="AE98" s="320">
        <f>Price_Catalogue_Reference!AE98*(1+Price_Catalogue_Reference!$BW$6)</f>
        <v>56264.12289</v>
      </c>
      <c r="AF98" s="321">
        <f>Price_Catalogue_Reference!BV98</f>
        <v>256390.441</v>
      </c>
      <c r="AG98" s="321">
        <f>Price_Catalogue_Reference!AG98</f>
        <v>304151.8491</v>
      </c>
      <c r="AH98" s="324">
        <f t="shared" si="12"/>
        <v>616806.413</v>
      </c>
      <c r="AI98" s="321">
        <f>Price_Catalogue_Reference!AI98*(1+Price_Catalogue_Reference!$BW$6)</f>
        <v>56264.12289</v>
      </c>
      <c r="AJ98" s="321">
        <f>Price_Catalogue_Reference!BW98</f>
        <v>256390.441</v>
      </c>
      <c r="AK98" s="321">
        <f>Price_Catalogue_Reference!AK98</f>
        <v>304151.8491</v>
      </c>
      <c r="AL98" s="324">
        <f t="shared" si="13"/>
        <v>616806.413</v>
      </c>
      <c r="AM98" s="321">
        <f>Price_Catalogue_Reference!AM98*(1+Price_Catalogue_Reference!$BW$6)</f>
        <v>56264.12289</v>
      </c>
      <c r="AN98" s="321">
        <f>Price_Catalogue_Reference!BX98</f>
        <v>256390.441</v>
      </c>
      <c r="AO98" s="321">
        <f>Price_Catalogue_Reference!AO98</f>
        <v>304151.8491</v>
      </c>
      <c r="AP98" s="324">
        <f t="shared" si="14"/>
        <v>616806.413</v>
      </c>
      <c r="AQ98" s="321">
        <f>Price_Catalogue_Reference!AQ98*(1+Price_Catalogue_Reference!$BW$6)</f>
        <v>56140.32562</v>
      </c>
      <c r="AR98" s="321">
        <f>Price_Catalogue_Reference!BY98</f>
        <v>266766.201</v>
      </c>
      <c r="AS98" s="321">
        <f>Price_Catalogue_Reference!AS98</f>
        <v>308300.6008</v>
      </c>
      <c r="AT98" s="325">
        <f t="shared" si="15"/>
        <v>631207.1274</v>
      </c>
      <c r="AU98" s="264"/>
      <c r="AV98" s="264"/>
      <c r="AW98" s="264"/>
      <c r="AX98" s="264"/>
      <c r="AY98" s="264"/>
      <c r="AZ98" s="264"/>
      <c r="BA98" s="264"/>
      <c r="BB98" s="264"/>
      <c r="BC98" s="264"/>
      <c r="BD98" s="264"/>
      <c r="BE98" s="264"/>
      <c r="BF98" s="264"/>
      <c r="BG98" s="264"/>
      <c r="BH98" s="264"/>
      <c r="BI98" s="264"/>
      <c r="BJ98" s="264"/>
      <c r="BK98" s="264"/>
      <c r="BL98" s="264"/>
      <c r="BM98" s="264"/>
      <c r="BN98" s="264"/>
    </row>
    <row r="99" ht="15.0" customHeight="1">
      <c r="A99" s="301" t="s">
        <v>29</v>
      </c>
      <c r="B99" s="302" t="s">
        <v>2349</v>
      </c>
      <c r="C99" s="302">
        <v>4500.0</v>
      </c>
      <c r="D99" s="302"/>
      <c r="E99" s="303" t="s">
        <v>2350</v>
      </c>
      <c r="F99" s="303" t="s">
        <v>2350</v>
      </c>
      <c r="G99" s="303" t="s">
        <v>2351</v>
      </c>
      <c r="H99" s="264"/>
      <c r="I99" s="274"/>
      <c r="J99" s="274"/>
      <c r="K99" s="316">
        <f t="shared" si="11"/>
        <v>4500</v>
      </c>
      <c r="L99" s="317"/>
      <c r="M99" s="318"/>
      <c r="N99" s="319"/>
      <c r="O99" s="320">
        <f>Price_Catalogue_Reference!O99*(1+Price_Catalogue_Reference!$BW$6)</f>
        <v>56264.12289</v>
      </c>
      <c r="P99" s="321">
        <f>Price_Catalogue_Reference!BR99</f>
        <v>226606.4664</v>
      </c>
      <c r="Q99" s="321">
        <f>Price_Catalogue_Reference!Q99</f>
        <v>302838.8783</v>
      </c>
      <c r="R99" s="322">
        <f t="shared" si="4"/>
        <v>585709.4676</v>
      </c>
      <c r="S99" s="320">
        <f>Price_Catalogue_Reference!S99*(1+Price_Catalogue_Reference!$BW$6)</f>
        <v>56264.12289</v>
      </c>
      <c r="T99" s="321">
        <f>Price_Catalogue_Reference!BS99</f>
        <v>226606.4664</v>
      </c>
      <c r="U99" s="321">
        <f>Price_Catalogue_Reference!U99</f>
        <v>302838.8783</v>
      </c>
      <c r="V99" s="322">
        <f t="shared" si="5"/>
        <v>585709.4676</v>
      </c>
      <c r="W99" s="320">
        <f>Price_Catalogue_Reference!W99*(1+Price_Catalogue_Reference!$BW$6)</f>
        <v>56140.32562</v>
      </c>
      <c r="X99" s="321">
        <f>Price_Catalogue_Reference!BT99</f>
        <v>235950.9248</v>
      </c>
      <c r="Y99" s="321">
        <f>Price_Catalogue_Reference!Y99</f>
        <v>306887.4518</v>
      </c>
      <c r="Z99" s="323">
        <f t="shared" si="6"/>
        <v>598978.7022</v>
      </c>
      <c r="AA99" s="317"/>
      <c r="AB99" s="318"/>
      <c r="AC99" s="318"/>
      <c r="AD99" s="319"/>
      <c r="AE99" s="320">
        <f>Price_Catalogue_Reference!AE99*(1+Price_Catalogue_Reference!$BW$6)</f>
        <v>56390.20751</v>
      </c>
      <c r="AF99" s="321">
        <f>Price_Catalogue_Reference!BV99</f>
        <v>289567.4984</v>
      </c>
      <c r="AG99" s="321">
        <f>Price_Catalogue_Reference!AG99</f>
        <v>316875.52</v>
      </c>
      <c r="AH99" s="324">
        <f t="shared" si="12"/>
        <v>662833.2259</v>
      </c>
      <c r="AI99" s="321">
        <f>Price_Catalogue_Reference!AI99*(1+Price_Catalogue_Reference!$BW$6)</f>
        <v>56390.20751</v>
      </c>
      <c r="AJ99" s="321">
        <f>Price_Catalogue_Reference!BW99</f>
        <v>289567.4984</v>
      </c>
      <c r="AK99" s="321">
        <f>Price_Catalogue_Reference!AK99</f>
        <v>316875.52</v>
      </c>
      <c r="AL99" s="324">
        <f t="shared" si="13"/>
        <v>662833.2259</v>
      </c>
      <c r="AM99" s="321">
        <f>Price_Catalogue_Reference!AM99*(1+Price_Catalogue_Reference!$BW$6)</f>
        <v>56390.20751</v>
      </c>
      <c r="AN99" s="321">
        <f>Price_Catalogue_Reference!BX99</f>
        <v>289567.4984</v>
      </c>
      <c r="AO99" s="321">
        <f>Price_Catalogue_Reference!AO99</f>
        <v>316875.52</v>
      </c>
      <c r="AP99" s="324">
        <f t="shared" si="14"/>
        <v>662833.2259</v>
      </c>
      <c r="AQ99" s="321">
        <f>Price_Catalogue_Reference!AQ99*(1+Price_Catalogue_Reference!$BW$6)</f>
        <v>56259.55111</v>
      </c>
      <c r="AR99" s="321">
        <f>Price_Catalogue_Reference!BY99</f>
        <v>307066.4579</v>
      </c>
      <c r="AS99" s="321">
        <f>Price_Catalogue_Reference!AS99</f>
        <v>322396.8656</v>
      </c>
      <c r="AT99" s="325">
        <f t="shared" si="15"/>
        <v>685722.8746</v>
      </c>
      <c r="AU99" s="264"/>
      <c r="AV99" s="264"/>
      <c r="AW99" s="264"/>
      <c r="AX99" s="264"/>
      <c r="AY99" s="264"/>
      <c r="AZ99" s="264"/>
      <c r="BA99" s="264"/>
      <c r="BB99" s="264"/>
      <c r="BC99" s="264"/>
      <c r="BD99" s="264"/>
      <c r="BE99" s="264"/>
      <c r="BF99" s="264"/>
      <c r="BG99" s="264"/>
      <c r="BH99" s="264"/>
      <c r="BI99" s="264"/>
      <c r="BJ99" s="264"/>
      <c r="BK99" s="264"/>
      <c r="BL99" s="264"/>
      <c r="BM99" s="264"/>
      <c r="BN99" s="264"/>
    </row>
    <row r="100" ht="15.0" customHeight="1">
      <c r="A100" s="301" t="s">
        <v>29</v>
      </c>
      <c r="B100" s="302" t="s">
        <v>2349</v>
      </c>
      <c r="C100" s="302">
        <v>5000.0</v>
      </c>
      <c r="D100" s="302"/>
      <c r="E100" s="303" t="s">
        <v>2350</v>
      </c>
      <c r="F100" s="303" t="s">
        <v>2350</v>
      </c>
      <c r="G100" s="303" t="s">
        <v>2351</v>
      </c>
      <c r="H100" s="264"/>
      <c r="I100" s="274"/>
      <c r="J100" s="274"/>
      <c r="K100" s="316">
        <f t="shared" si="11"/>
        <v>5000</v>
      </c>
      <c r="L100" s="317"/>
      <c r="M100" s="318"/>
      <c r="N100" s="319"/>
      <c r="O100" s="320">
        <f>Price_Catalogue_Reference!O100*(1+Price_Catalogue_Reference!$BW$6)</f>
        <v>56264.12289</v>
      </c>
      <c r="P100" s="321">
        <f>Price_Catalogue_Reference!BR100</f>
        <v>256390.441</v>
      </c>
      <c r="Q100" s="321">
        <f>Price_Catalogue_Reference!Q100</f>
        <v>304105.1824</v>
      </c>
      <c r="R100" s="322">
        <f t="shared" si="4"/>
        <v>616759.7463</v>
      </c>
      <c r="S100" s="320">
        <f>Price_Catalogue_Reference!S100*(1+Price_Catalogue_Reference!$BW$6)</f>
        <v>56264.12289</v>
      </c>
      <c r="T100" s="321">
        <f>Price_Catalogue_Reference!BS100</f>
        <v>256390.441</v>
      </c>
      <c r="U100" s="321">
        <f>Price_Catalogue_Reference!U100</f>
        <v>304105.1824</v>
      </c>
      <c r="V100" s="322">
        <f t="shared" si="5"/>
        <v>616759.7463</v>
      </c>
      <c r="W100" s="320">
        <f>Price_Catalogue_Reference!W100*(1+Price_Catalogue_Reference!$BW$6)</f>
        <v>56140.32562</v>
      </c>
      <c r="X100" s="321">
        <f>Price_Catalogue_Reference!BT100</f>
        <v>266766.201</v>
      </c>
      <c r="Y100" s="321">
        <f>Price_Catalogue_Reference!Y100</f>
        <v>308253.9341</v>
      </c>
      <c r="Z100" s="323">
        <f t="shared" si="6"/>
        <v>631160.4607</v>
      </c>
      <c r="AA100" s="317"/>
      <c r="AB100" s="318"/>
      <c r="AC100" s="318"/>
      <c r="AD100" s="319"/>
      <c r="AE100" s="320">
        <f>Price_Catalogue_Reference!AE100*(1+Price_Catalogue_Reference!$BW$6)</f>
        <v>56493.00926</v>
      </c>
      <c r="AF100" s="321">
        <f>Price_Catalogue_Reference!BV100</f>
        <v>336586.7289</v>
      </c>
      <c r="AG100" s="321">
        <f>Price_Catalogue_Reference!AG100</f>
        <v>325523.6749</v>
      </c>
      <c r="AH100" s="324">
        <f t="shared" si="12"/>
        <v>718603.4131</v>
      </c>
      <c r="AI100" s="321">
        <f>Price_Catalogue_Reference!AI100*(1+Price_Catalogue_Reference!$BW$6)</f>
        <v>56493.00926</v>
      </c>
      <c r="AJ100" s="321">
        <f>Price_Catalogue_Reference!BW100</f>
        <v>336586.7289</v>
      </c>
      <c r="AK100" s="321">
        <f>Price_Catalogue_Reference!AK100</f>
        <v>325523.6749</v>
      </c>
      <c r="AL100" s="324">
        <f t="shared" si="13"/>
        <v>718603.4131</v>
      </c>
      <c r="AM100" s="321">
        <f>Price_Catalogue_Reference!AM100*(1+Price_Catalogue_Reference!$BW$6)</f>
        <v>56493.00926</v>
      </c>
      <c r="AN100" s="321">
        <f>Price_Catalogue_Reference!BX100</f>
        <v>336586.7289</v>
      </c>
      <c r="AO100" s="321">
        <f>Price_Catalogue_Reference!AO100</f>
        <v>325523.6749</v>
      </c>
      <c r="AP100" s="324">
        <f t="shared" si="14"/>
        <v>718603.4131</v>
      </c>
      <c r="AQ100" s="321">
        <f>Price_Catalogue_Reference!AQ100*(1+Price_Catalogue_Reference!$BW$6)</f>
        <v>56260.93835</v>
      </c>
      <c r="AR100" s="321">
        <f>Price_Catalogue_Reference!BY100</f>
        <v>347616.8917</v>
      </c>
      <c r="AS100" s="321">
        <f>Price_Catalogue_Reference!AS100</f>
        <v>322316.6022</v>
      </c>
      <c r="AT100" s="325">
        <f t="shared" si="15"/>
        <v>726194.4323</v>
      </c>
      <c r="AU100" s="264"/>
      <c r="AV100" s="264"/>
      <c r="AW100" s="264"/>
      <c r="AX100" s="264"/>
      <c r="AY100" s="264"/>
      <c r="AZ100" s="264"/>
      <c r="BA100" s="264"/>
      <c r="BB100" s="264"/>
      <c r="BC100" s="264"/>
      <c r="BD100" s="264"/>
      <c r="BE100" s="264"/>
      <c r="BF100" s="264"/>
      <c r="BG100" s="264"/>
      <c r="BH100" s="264"/>
      <c r="BI100" s="264"/>
      <c r="BJ100" s="264"/>
      <c r="BK100" s="264"/>
      <c r="BL100" s="264"/>
      <c r="BM100" s="264"/>
      <c r="BN100" s="264"/>
    </row>
    <row r="101" ht="15.0" customHeight="1">
      <c r="A101" s="301" t="s">
        <v>29</v>
      </c>
      <c r="B101" s="302" t="s">
        <v>2349</v>
      </c>
      <c r="C101" s="302">
        <v>5500.0</v>
      </c>
      <c r="D101" s="302"/>
      <c r="E101" s="303" t="s">
        <v>2350</v>
      </c>
      <c r="F101" s="303" t="s">
        <v>2350</v>
      </c>
      <c r="G101" s="303" t="s">
        <v>2351</v>
      </c>
      <c r="H101" s="264"/>
      <c r="I101" s="274"/>
      <c r="J101" s="274"/>
      <c r="K101" s="316">
        <f t="shared" si="11"/>
        <v>5500</v>
      </c>
      <c r="L101" s="317"/>
      <c r="M101" s="318"/>
      <c r="N101" s="319"/>
      <c r="O101" s="320">
        <f>Price_Catalogue_Reference!O101*(1+Price_Catalogue_Reference!$BW$6)</f>
        <v>56390.20751</v>
      </c>
      <c r="P101" s="321">
        <f>Price_Catalogue_Reference!BR101</f>
        <v>289567.4984</v>
      </c>
      <c r="Q101" s="321">
        <f>Price_Catalogue_Reference!Q101</f>
        <v>316828.8533</v>
      </c>
      <c r="R101" s="322">
        <f t="shared" si="4"/>
        <v>662786.5592</v>
      </c>
      <c r="S101" s="320">
        <f>Price_Catalogue_Reference!S101*(1+Price_Catalogue_Reference!$BW$6)</f>
        <v>56390.20751</v>
      </c>
      <c r="T101" s="321">
        <f>Price_Catalogue_Reference!BS101</f>
        <v>289567.4984</v>
      </c>
      <c r="U101" s="321">
        <f>Price_Catalogue_Reference!U101</f>
        <v>316828.8533</v>
      </c>
      <c r="V101" s="322">
        <f t="shared" si="5"/>
        <v>662786.5592</v>
      </c>
      <c r="W101" s="320">
        <f>Price_Catalogue_Reference!W101*(1+Price_Catalogue_Reference!$BW$6)</f>
        <v>56259.55111</v>
      </c>
      <c r="X101" s="321">
        <f>Price_Catalogue_Reference!BT101</f>
        <v>307066.4579</v>
      </c>
      <c r="Y101" s="321">
        <f>Price_Catalogue_Reference!Y101</f>
        <v>322350.1989</v>
      </c>
      <c r="Z101" s="323">
        <f t="shared" si="6"/>
        <v>685676.2079</v>
      </c>
      <c r="AA101" s="317"/>
      <c r="AB101" s="318"/>
      <c r="AC101" s="318"/>
      <c r="AD101" s="319"/>
      <c r="AE101" s="320">
        <f>Price_Catalogue_Reference!AE101*(1+Price_Catalogue_Reference!$BW$6)</f>
        <v>0</v>
      </c>
      <c r="AF101" s="321">
        <f>Price_Catalogue_Reference!BV101</f>
        <v>0</v>
      </c>
      <c r="AG101" s="321" t="str">
        <f>Price_Catalogue_Reference!AG101</f>
        <v/>
      </c>
      <c r="AH101" s="324">
        <f t="shared" si="12"/>
        <v>0</v>
      </c>
      <c r="AI101" s="321">
        <f>Price_Catalogue_Reference!AI101*(1+Price_Catalogue_Reference!$BW$6)</f>
        <v>0</v>
      </c>
      <c r="AJ101" s="321">
        <f>Price_Catalogue_Reference!BW101</f>
        <v>0</v>
      </c>
      <c r="AK101" s="321" t="str">
        <f>Price_Catalogue_Reference!AK101</f>
        <v/>
      </c>
      <c r="AL101" s="324">
        <f t="shared" si="13"/>
        <v>0</v>
      </c>
      <c r="AM101" s="321">
        <f>Price_Catalogue_Reference!AM101*(1+Price_Catalogue_Reference!$BW$6)</f>
        <v>0</v>
      </c>
      <c r="AN101" s="321">
        <f>Price_Catalogue_Reference!BX101</f>
        <v>0</v>
      </c>
      <c r="AO101" s="321" t="str">
        <f>Price_Catalogue_Reference!AO101</f>
        <v/>
      </c>
      <c r="AP101" s="324">
        <f t="shared" si="14"/>
        <v>0</v>
      </c>
      <c r="AQ101" s="321">
        <f>Price_Catalogue_Reference!AQ101*(1+Price_Catalogue_Reference!$BW$6)</f>
        <v>0</v>
      </c>
      <c r="AR101" s="321">
        <f>Price_Catalogue_Reference!BY101</f>
        <v>0</v>
      </c>
      <c r="AS101" s="321" t="str">
        <f>Price_Catalogue_Reference!AS101</f>
        <v/>
      </c>
      <c r="AT101" s="325">
        <f t="shared" si="15"/>
        <v>0</v>
      </c>
      <c r="AU101" s="264"/>
      <c r="AV101" s="264"/>
      <c r="AW101" s="264"/>
      <c r="AX101" s="264"/>
      <c r="AY101" s="264"/>
      <c r="AZ101" s="264"/>
      <c r="BA101" s="264"/>
      <c r="BB101" s="264"/>
      <c r="BC101" s="264"/>
      <c r="BD101" s="264"/>
      <c r="BE101" s="264"/>
      <c r="BF101" s="264"/>
      <c r="BG101" s="264"/>
      <c r="BH101" s="264"/>
      <c r="BI101" s="264"/>
      <c r="BJ101" s="264"/>
      <c r="BK101" s="264"/>
      <c r="BL101" s="264"/>
      <c r="BM101" s="264"/>
      <c r="BN101" s="264"/>
    </row>
    <row r="102" ht="15.0" customHeight="1">
      <c r="A102" s="301" t="s">
        <v>29</v>
      </c>
      <c r="B102" s="302" t="s">
        <v>2349</v>
      </c>
      <c r="C102" s="302">
        <v>6000.0</v>
      </c>
      <c r="D102" s="302"/>
      <c r="E102" s="303" t="s">
        <v>2350</v>
      </c>
      <c r="F102" s="303" t="s">
        <v>2350</v>
      </c>
      <c r="G102" s="303" t="s">
        <v>2351</v>
      </c>
      <c r="H102" s="264"/>
      <c r="I102" s="274"/>
      <c r="J102" s="274"/>
      <c r="K102" s="316">
        <f t="shared" si="11"/>
        <v>6000</v>
      </c>
      <c r="L102" s="317"/>
      <c r="M102" s="318"/>
      <c r="N102" s="319"/>
      <c r="O102" s="320">
        <f>Price_Catalogue_Reference!O102*(1+Price_Catalogue_Reference!$BW$6)</f>
        <v>56390.20751</v>
      </c>
      <c r="P102" s="321">
        <f>Price_Catalogue_Reference!BR102</f>
        <v>319876.5694</v>
      </c>
      <c r="Q102" s="321">
        <f>Price_Catalogue_Reference!Q102</f>
        <v>316567.3242</v>
      </c>
      <c r="R102" s="322">
        <f t="shared" si="4"/>
        <v>692834.101</v>
      </c>
      <c r="S102" s="320">
        <f>Price_Catalogue_Reference!S102*(1+Price_Catalogue_Reference!$BW$6)</f>
        <v>56390.20751</v>
      </c>
      <c r="T102" s="321">
        <f>Price_Catalogue_Reference!BS102</f>
        <v>319876.5694</v>
      </c>
      <c r="U102" s="321">
        <f>Price_Catalogue_Reference!U102</f>
        <v>316567.3242</v>
      </c>
      <c r="V102" s="322">
        <f t="shared" si="5"/>
        <v>692834.101</v>
      </c>
      <c r="W102" s="320">
        <f>Price_Catalogue_Reference!W102*(1+Price_Catalogue_Reference!$BW$6)</f>
        <v>56259.55111</v>
      </c>
      <c r="X102" s="321">
        <f>Price_Catalogue_Reference!BT102</f>
        <v>331062.8659</v>
      </c>
      <c r="Y102" s="321">
        <f>Price_Catalogue_Reference!Y102</f>
        <v>322215.7392</v>
      </c>
      <c r="Z102" s="323">
        <f t="shared" si="6"/>
        <v>709538.1563</v>
      </c>
      <c r="AA102" s="317"/>
      <c r="AB102" s="318"/>
      <c r="AC102" s="318"/>
      <c r="AD102" s="319"/>
      <c r="AE102" s="320">
        <f>Price_Catalogue_Reference!AE102*(1+Price_Catalogue_Reference!$BW$6)</f>
        <v>0</v>
      </c>
      <c r="AF102" s="321">
        <f>Price_Catalogue_Reference!BV102</f>
        <v>0</v>
      </c>
      <c r="AG102" s="321" t="str">
        <f>Price_Catalogue_Reference!AG102</f>
        <v/>
      </c>
      <c r="AH102" s="324">
        <f t="shared" si="12"/>
        <v>0</v>
      </c>
      <c r="AI102" s="321">
        <f>Price_Catalogue_Reference!AI102*(1+Price_Catalogue_Reference!$BW$6)</f>
        <v>0</v>
      </c>
      <c r="AJ102" s="321">
        <f>Price_Catalogue_Reference!BW102</f>
        <v>0</v>
      </c>
      <c r="AK102" s="321" t="str">
        <f>Price_Catalogue_Reference!AK102</f>
        <v/>
      </c>
      <c r="AL102" s="324">
        <f t="shared" si="13"/>
        <v>0</v>
      </c>
      <c r="AM102" s="321">
        <f>Price_Catalogue_Reference!AM102*(1+Price_Catalogue_Reference!$BW$6)</f>
        <v>0</v>
      </c>
      <c r="AN102" s="321">
        <f>Price_Catalogue_Reference!BX102</f>
        <v>0</v>
      </c>
      <c r="AO102" s="321" t="str">
        <f>Price_Catalogue_Reference!AO102</f>
        <v/>
      </c>
      <c r="AP102" s="324">
        <f t="shared" si="14"/>
        <v>0</v>
      </c>
      <c r="AQ102" s="321">
        <f>Price_Catalogue_Reference!AQ102*(1+Price_Catalogue_Reference!$BW$6)</f>
        <v>0</v>
      </c>
      <c r="AR102" s="321">
        <f>Price_Catalogue_Reference!BY102</f>
        <v>0</v>
      </c>
      <c r="AS102" s="321" t="str">
        <f>Price_Catalogue_Reference!AS102</f>
        <v/>
      </c>
      <c r="AT102" s="325">
        <f t="shared" si="15"/>
        <v>0</v>
      </c>
      <c r="AU102" s="264"/>
      <c r="AV102" s="264"/>
      <c r="AW102" s="264"/>
      <c r="AX102" s="264"/>
      <c r="AY102" s="264"/>
      <c r="AZ102" s="264"/>
      <c r="BA102" s="264"/>
      <c r="BB102" s="264"/>
      <c r="BC102" s="264"/>
      <c r="BD102" s="264"/>
      <c r="BE102" s="264"/>
      <c r="BF102" s="264"/>
      <c r="BG102" s="264"/>
      <c r="BH102" s="264"/>
      <c r="BI102" s="264"/>
      <c r="BJ102" s="264"/>
      <c r="BK102" s="264"/>
      <c r="BL102" s="264"/>
      <c r="BM102" s="264"/>
      <c r="BN102" s="264"/>
    </row>
    <row r="103" ht="15.75" customHeight="1">
      <c r="A103" s="301" t="s">
        <v>29</v>
      </c>
      <c r="B103" s="302" t="s">
        <v>2349</v>
      </c>
      <c r="C103" s="302">
        <v>6500.0</v>
      </c>
      <c r="D103" s="302"/>
      <c r="E103" s="303" t="s">
        <v>2350</v>
      </c>
      <c r="F103" s="303" t="s">
        <v>2350</v>
      </c>
      <c r="G103" s="303" t="s">
        <v>2351</v>
      </c>
      <c r="H103" s="264"/>
      <c r="I103" s="274"/>
      <c r="J103" s="296"/>
      <c r="K103" s="326">
        <f t="shared" si="11"/>
        <v>6500</v>
      </c>
      <c r="L103" s="327"/>
      <c r="M103" s="328"/>
      <c r="N103" s="329"/>
      <c r="O103" s="330">
        <f>Price_Catalogue_Reference!O103*(1+Price_Catalogue_Reference!$BW$6)</f>
        <v>56595.811</v>
      </c>
      <c r="P103" s="331">
        <f>Price_Catalogue_Reference!BR103</f>
        <v>353296.8885</v>
      </c>
      <c r="Q103" s="331">
        <f>Price_Catalogue_Reference!Q103</f>
        <v>334386.6923</v>
      </c>
      <c r="R103" s="332">
        <f t="shared" si="4"/>
        <v>744279.3918</v>
      </c>
      <c r="S103" s="330">
        <f>Price_Catalogue_Reference!S103*(1+Price_Catalogue_Reference!$BW$6)</f>
        <v>56595.811</v>
      </c>
      <c r="T103" s="331">
        <f>Price_Catalogue_Reference!BS103</f>
        <v>353296.8885</v>
      </c>
      <c r="U103" s="331">
        <f>Price_Catalogue_Reference!U103</f>
        <v>334386.6923</v>
      </c>
      <c r="V103" s="332">
        <f t="shared" si="5"/>
        <v>744279.3918</v>
      </c>
      <c r="W103" s="330">
        <f>Price_Catalogue_Reference!W103*(1+Price_Catalogue_Reference!$BW$6)</f>
        <v>56262.32559</v>
      </c>
      <c r="X103" s="331">
        <f>Price_Catalogue_Reference!BT103</f>
        <v>364170.9175</v>
      </c>
      <c r="Y103" s="331">
        <f>Price_Catalogue_Reference!Y103</f>
        <v>322324.1319</v>
      </c>
      <c r="Z103" s="333">
        <f t="shared" si="6"/>
        <v>742757.3749</v>
      </c>
      <c r="AA103" s="327"/>
      <c r="AB103" s="328"/>
      <c r="AC103" s="328"/>
      <c r="AD103" s="329"/>
      <c r="AE103" s="330">
        <f>Price_Catalogue_Reference!AE103*(1+Price_Catalogue_Reference!$BW$6)</f>
        <v>0</v>
      </c>
      <c r="AF103" s="331">
        <f>Price_Catalogue_Reference!BV103</f>
        <v>0</v>
      </c>
      <c r="AG103" s="331" t="str">
        <f>Price_Catalogue_Reference!AG103</f>
        <v/>
      </c>
      <c r="AH103" s="334">
        <f t="shared" si="12"/>
        <v>0</v>
      </c>
      <c r="AI103" s="331">
        <f>Price_Catalogue_Reference!AI103*(1+Price_Catalogue_Reference!$BW$6)</f>
        <v>0</v>
      </c>
      <c r="AJ103" s="331">
        <f>Price_Catalogue_Reference!BW103</f>
        <v>0</v>
      </c>
      <c r="AK103" s="331" t="str">
        <f>Price_Catalogue_Reference!AK103</f>
        <v/>
      </c>
      <c r="AL103" s="334">
        <f t="shared" si="13"/>
        <v>0</v>
      </c>
      <c r="AM103" s="331">
        <f>Price_Catalogue_Reference!AM103*(1+Price_Catalogue_Reference!$BW$6)</f>
        <v>0</v>
      </c>
      <c r="AN103" s="331">
        <f>Price_Catalogue_Reference!BX103</f>
        <v>0</v>
      </c>
      <c r="AO103" s="331" t="str">
        <f>Price_Catalogue_Reference!AO103</f>
        <v/>
      </c>
      <c r="AP103" s="334">
        <f t="shared" si="14"/>
        <v>0</v>
      </c>
      <c r="AQ103" s="331">
        <f>Price_Catalogue_Reference!AQ103*(1+Price_Catalogue_Reference!$BW$6)</f>
        <v>0</v>
      </c>
      <c r="AR103" s="331">
        <f>Price_Catalogue_Reference!BY103</f>
        <v>0</v>
      </c>
      <c r="AS103" s="331" t="str">
        <f>Price_Catalogue_Reference!AS103</f>
        <v/>
      </c>
      <c r="AT103" s="335">
        <f t="shared" si="15"/>
        <v>0</v>
      </c>
      <c r="AU103" s="264"/>
      <c r="AV103" s="264"/>
      <c r="AW103" s="264"/>
      <c r="AX103" s="264"/>
      <c r="AY103" s="264"/>
      <c r="AZ103" s="264"/>
      <c r="BA103" s="264"/>
      <c r="BB103" s="264"/>
      <c r="BC103" s="264"/>
      <c r="BD103" s="264"/>
      <c r="BE103" s="264"/>
      <c r="BF103" s="264"/>
      <c r="BG103" s="264"/>
      <c r="BH103" s="264"/>
      <c r="BI103" s="264"/>
      <c r="BJ103" s="264"/>
      <c r="BK103" s="264"/>
      <c r="BL103" s="264"/>
      <c r="BM103" s="264"/>
      <c r="BN103" s="264"/>
    </row>
    <row r="104" ht="15.0" customHeight="1">
      <c r="A104" s="301" t="s">
        <v>30</v>
      </c>
      <c r="B104" s="302" t="s">
        <v>2353</v>
      </c>
      <c r="C104" s="302">
        <v>500.0</v>
      </c>
      <c r="D104" s="302"/>
      <c r="E104" s="303" t="s">
        <v>2354</v>
      </c>
      <c r="F104" s="303" t="s">
        <v>2354</v>
      </c>
      <c r="G104" s="303" t="s">
        <v>2355</v>
      </c>
      <c r="H104" s="264"/>
      <c r="I104" s="274"/>
      <c r="J104" s="347" t="s">
        <v>2356</v>
      </c>
      <c r="K104" s="306">
        <f t="shared" si="11"/>
        <v>500</v>
      </c>
      <c r="L104" s="307"/>
      <c r="M104" s="308"/>
      <c r="N104" s="309"/>
      <c r="O104" s="310">
        <f>Price_Catalogue_Reference!O104*(1+Price_Catalogue_Reference!$BW$6)</f>
        <v>43147.60072</v>
      </c>
      <c r="P104" s="311">
        <f>Price_Catalogue_Reference!BR104</f>
        <v>53015.61811</v>
      </c>
      <c r="Q104" s="311">
        <f>Price_Catalogue_Reference!Q104</f>
        <v>192798.374</v>
      </c>
      <c r="R104" s="312">
        <f t="shared" si="4"/>
        <v>288961.5928</v>
      </c>
      <c r="S104" s="310">
        <f>Price_Catalogue_Reference!S104*(1+Price_Catalogue_Reference!$BW$6)</f>
        <v>43147.60072</v>
      </c>
      <c r="T104" s="311">
        <f>Price_Catalogue_Reference!BS104</f>
        <v>53015.61811</v>
      </c>
      <c r="U104" s="311">
        <f>Price_Catalogue_Reference!U104</f>
        <v>192798.374</v>
      </c>
      <c r="V104" s="312">
        <f t="shared" si="5"/>
        <v>288961.5928</v>
      </c>
      <c r="W104" s="310">
        <f>Price_Catalogue_Reference!W104*(1+Price_Catalogue_Reference!$BW$6)</f>
        <v>43147.60072</v>
      </c>
      <c r="X104" s="311">
        <f>Price_Catalogue_Reference!BT104</f>
        <v>53015.61811</v>
      </c>
      <c r="Y104" s="311">
        <f>Price_Catalogue_Reference!Y104</f>
        <v>193210.2754</v>
      </c>
      <c r="Z104" s="313">
        <f t="shared" si="6"/>
        <v>289373.4942</v>
      </c>
      <c r="AA104" s="307"/>
      <c r="AB104" s="308"/>
      <c r="AC104" s="308"/>
      <c r="AD104" s="309"/>
      <c r="AE104" s="310">
        <f>Price_Catalogue_Reference!AE104*(1+Price_Catalogue_Reference!$BW$6)</f>
        <v>43147.60072</v>
      </c>
      <c r="AF104" s="311">
        <f>Price_Catalogue_Reference!BV104</f>
        <v>53015.61811</v>
      </c>
      <c r="AG104" s="311">
        <f>Price_Catalogue_Reference!AG104</f>
        <v>192821.7073</v>
      </c>
      <c r="AH104" s="314">
        <f t="shared" si="12"/>
        <v>288984.9262</v>
      </c>
      <c r="AI104" s="311">
        <f>Price_Catalogue_Reference!AI104*(1+Price_Catalogue_Reference!$BW$6)</f>
        <v>43147.60072</v>
      </c>
      <c r="AJ104" s="311">
        <f>Price_Catalogue_Reference!BW104</f>
        <v>53015.61811</v>
      </c>
      <c r="AK104" s="311">
        <f>Price_Catalogue_Reference!AK104</f>
        <v>192821.7073</v>
      </c>
      <c r="AL104" s="314">
        <f t="shared" si="13"/>
        <v>288984.9262</v>
      </c>
      <c r="AM104" s="311">
        <f>Price_Catalogue_Reference!AM104*(1+Price_Catalogue_Reference!$BW$6)</f>
        <v>43147.60072</v>
      </c>
      <c r="AN104" s="311">
        <f>Price_Catalogue_Reference!BX104</f>
        <v>53015.61811</v>
      </c>
      <c r="AO104" s="311">
        <f>Price_Catalogue_Reference!AO104</f>
        <v>192821.7073</v>
      </c>
      <c r="AP104" s="314">
        <f t="shared" si="14"/>
        <v>288984.9262</v>
      </c>
      <c r="AQ104" s="311">
        <f>Price_Catalogue_Reference!AQ104*(1+Price_Catalogue_Reference!$BW$6)</f>
        <v>43147.60072</v>
      </c>
      <c r="AR104" s="311">
        <f>Price_Catalogue_Reference!BY104</f>
        <v>53015.61811</v>
      </c>
      <c r="AS104" s="311">
        <f>Price_Catalogue_Reference!AS104</f>
        <v>193233.6087</v>
      </c>
      <c r="AT104" s="315">
        <f t="shared" si="15"/>
        <v>289396.8275</v>
      </c>
      <c r="AU104" s="264"/>
      <c r="AV104" s="264"/>
      <c r="AW104" s="264"/>
      <c r="AX104" s="264"/>
      <c r="AY104" s="264"/>
      <c r="AZ104" s="264"/>
      <c r="BA104" s="264"/>
      <c r="BB104" s="264"/>
      <c r="BC104" s="264"/>
      <c r="BD104" s="264"/>
      <c r="BE104" s="264"/>
      <c r="BF104" s="264"/>
      <c r="BG104" s="264"/>
      <c r="BH104" s="264"/>
      <c r="BI104" s="264"/>
      <c r="BJ104" s="264"/>
      <c r="BK104" s="264"/>
      <c r="BL104" s="264"/>
      <c r="BM104" s="264"/>
      <c r="BN104" s="264"/>
    </row>
    <row r="105" ht="15.0" customHeight="1">
      <c r="A105" s="301" t="s">
        <v>30</v>
      </c>
      <c r="B105" s="302" t="s">
        <v>2353</v>
      </c>
      <c r="C105" s="302">
        <v>1000.0</v>
      </c>
      <c r="D105" s="302"/>
      <c r="E105" s="303" t="s">
        <v>2354</v>
      </c>
      <c r="F105" s="303" t="s">
        <v>2354</v>
      </c>
      <c r="G105" s="303" t="s">
        <v>2355</v>
      </c>
      <c r="H105" s="264"/>
      <c r="I105" s="274"/>
      <c r="J105" s="274"/>
      <c r="K105" s="316">
        <f t="shared" si="11"/>
        <v>1000</v>
      </c>
      <c r="L105" s="317"/>
      <c r="M105" s="318"/>
      <c r="N105" s="319"/>
      <c r="O105" s="320">
        <f>Price_Catalogue_Reference!O105*(1+Price_Catalogue_Reference!$BW$6)</f>
        <v>43217.05901</v>
      </c>
      <c r="P105" s="321">
        <f>Price_Catalogue_Reference!BR105</f>
        <v>87591.26532</v>
      </c>
      <c r="Q105" s="321">
        <f>Price_Catalogue_Reference!Q105</f>
        <v>198642.7</v>
      </c>
      <c r="R105" s="322">
        <f t="shared" si="4"/>
        <v>329451.0244</v>
      </c>
      <c r="S105" s="320">
        <f>Price_Catalogue_Reference!S105*(1+Price_Catalogue_Reference!$BW$6)</f>
        <v>43217.05901</v>
      </c>
      <c r="T105" s="321">
        <f>Price_Catalogue_Reference!BS105</f>
        <v>87591.26532</v>
      </c>
      <c r="U105" s="321">
        <f>Price_Catalogue_Reference!U105</f>
        <v>198642.7</v>
      </c>
      <c r="V105" s="322">
        <f t="shared" si="5"/>
        <v>329451.0244</v>
      </c>
      <c r="W105" s="320">
        <f>Price_Catalogue_Reference!W105*(1+Price_Catalogue_Reference!$BW$6)</f>
        <v>43254.77689</v>
      </c>
      <c r="X105" s="321">
        <f>Price_Catalogue_Reference!BT105</f>
        <v>87591.26532</v>
      </c>
      <c r="Y105" s="321">
        <f>Price_Catalogue_Reference!Y105</f>
        <v>202740.9438</v>
      </c>
      <c r="Z105" s="323">
        <f t="shared" si="6"/>
        <v>333586.986</v>
      </c>
      <c r="AA105" s="317"/>
      <c r="AB105" s="318"/>
      <c r="AC105" s="318"/>
      <c r="AD105" s="319"/>
      <c r="AE105" s="320">
        <f>Price_Catalogue_Reference!AE105*(1+Price_Catalogue_Reference!$BW$6)</f>
        <v>43217.05901</v>
      </c>
      <c r="AF105" s="321">
        <f>Price_Catalogue_Reference!BV105</f>
        <v>87591.26532</v>
      </c>
      <c r="AG105" s="321">
        <f>Price_Catalogue_Reference!AG105</f>
        <v>198666.0334</v>
      </c>
      <c r="AH105" s="324">
        <f t="shared" si="12"/>
        <v>329474.3577</v>
      </c>
      <c r="AI105" s="321">
        <f>Price_Catalogue_Reference!AI105*(1+Price_Catalogue_Reference!$BW$6)</f>
        <v>43217.05901</v>
      </c>
      <c r="AJ105" s="321">
        <f>Price_Catalogue_Reference!BW105</f>
        <v>87591.26532</v>
      </c>
      <c r="AK105" s="321">
        <f>Price_Catalogue_Reference!AK105</f>
        <v>198666.0334</v>
      </c>
      <c r="AL105" s="324">
        <f t="shared" si="13"/>
        <v>329474.3577</v>
      </c>
      <c r="AM105" s="321">
        <f>Price_Catalogue_Reference!AM105*(1+Price_Catalogue_Reference!$BW$6)</f>
        <v>43217.05901</v>
      </c>
      <c r="AN105" s="321">
        <f>Price_Catalogue_Reference!BX105</f>
        <v>87591.26532</v>
      </c>
      <c r="AO105" s="321">
        <f>Price_Catalogue_Reference!AO105</f>
        <v>198666.0334</v>
      </c>
      <c r="AP105" s="324">
        <f t="shared" si="14"/>
        <v>329474.3577</v>
      </c>
      <c r="AQ105" s="321">
        <f>Price_Catalogue_Reference!AQ105*(1+Price_Catalogue_Reference!$BW$6)</f>
        <v>43254.77689</v>
      </c>
      <c r="AR105" s="321">
        <f>Price_Catalogue_Reference!BY105</f>
        <v>87591.26532</v>
      </c>
      <c r="AS105" s="321">
        <f>Price_Catalogue_Reference!AS105</f>
        <v>202764.2771</v>
      </c>
      <c r="AT105" s="325">
        <f t="shared" si="15"/>
        <v>333610.3193</v>
      </c>
      <c r="AU105" s="264"/>
      <c r="AV105" s="264"/>
      <c r="AW105" s="264"/>
      <c r="AX105" s="264"/>
      <c r="AY105" s="264"/>
      <c r="AZ105" s="264"/>
      <c r="BA105" s="264"/>
      <c r="BB105" s="264"/>
      <c r="BC105" s="264"/>
      <c r="BD105" s="264"/>
      <c r="BE105" s="264"/>
      <c r="BF105" s="264"/>
      <c r="BG105" s="264"/>
      <c r="BH105" s="264"/>
      <c r="BI105" s="264"/>
      <c r="BJ105" s="264"/>
      <c r="BK105" s="264"/>
      <c r="BL105" s="264"/>
      <c r="BM105" s="264"/>
      <c r="BN105" s="264"/>
    </row>
    <row r="106" ht="15.0" customHeight="1">
      <c r="A106" s="301" t="s">
        <v>30</v>
      </c>
      <c r="B106" s="302" t="s">
        <v>2353</v>
      </c>
      <c r="C106" s="302">
        <v>1500.0</v>
      </c>
      <c r="D106" s="302"/>
      <c r="E106" s="303" t="s">
        <v>2354</v>
      </c>
      <c r="F106" s="303" t="s">
        <v>2354</v>
      </c>
      <c r="G106" s="303" t="s">
        <v>2355</v>
      </c>
      <c r="H106" s="264"/>
      <c r="I106" s="274"/>
      <c r="J106" s="274"/>
      <c r="K106" s="316">
        <f t="shared" si="11"/>
        <v>1500</v>
      </c>
      <c r="L106" s="317"/>
      <c r="M106" s="318"/>
      <c r="N106" s="319"/>
      <c r="O106" s="320">
        <f>Price_Catalogue_Reference!O106*(1+Price_Catalogue_Reference!$BW$6)</f>
        <v>43488.68451</v>
      </c>
      <c r="P106" s="321">
        <f>Price_Catalogue_Reference!BR106</f>
        <v>122153.2085</v>
      </c>
      <c r="Q106" s="321">
        <f>Price_Catalogue_Reference!Q106</f>
        <v>221752.3697</v>
      </c>
      <c r="R106" s="322">
        <f t="shared" si="4"/>
        <v>387394.2627</v>
      </c>
      <c r="S106" s="320">
        <f>Price_Catalogue_Reference!S106*(1+Price_Catalogue_Reference!$BW$6)</f>
        <v>43488.68451</v>
      </c>
      <c r="T106" s="321">
        <f>Price_Catalogue_Reference!BS106</f>
        <v>122153.2085</v>
      </c>
      <c r="U106" s="321">
        <f>Price_Catalogue_Reference!U106</f>
        <v>221752.3697</v>
      </c>
      <c r="V106" s="322">
        <f t="shared" si="5"/>
        <v>387394.2627</v>
      </c>
      <c r="W106" s="320">
        <f>Price_Catalogue_Reference!W106*(1+Price_Catalogue_Reference!$BW$6)</f>
        <v>43254.76324</v>
      </c>
      <c r="X106" s="321">
        <f>Price_Catalogue_Reference!BT106</f>
        <v>122153.2085</v>
      </c>
      <c r="Y106" s="321">
        <f>Price_Catalogue_Reference!Y106</f>
        <v>202779.3913</v>
      </c>
      <c r="Z106" s="323">
        <f t="shared" si="6"/>
        <v>368187.3631</v>
      </c>
      <c r="AA106" s="317"/>
      <c r="AB106" s="318"/>
      <c r="AC106" s="318"/>
      <c r="AD106" s="319"/>
      <c r="AE106" s="320">
        <f>Price_Catalogue_Reference!AE106*(1+Price_Catalogue_Reference!$BW$6)</f>
        <v>43520.37879</v>
      </c>
      <c r="AF106" s="321">
        <f>Price_Catalogue_Reference!BV106</f>
        <v>139478.2778</v>
      </c>
      <c r="AG106" s="321">
        <f>Price_Catalogue_Reference!AG106</f>
        <v>224814.8797</v>
      </c>
      <c r="AH106" s="324">
        <f t="shared" si="12"/>
        <v>407813.5363</v>
      </c>
      <c r="AI106" s="321">
        <f>Price_Catalogue_Reference!AI106*(1+Price_Catalogue_Reference!$BW$6)</f>
        <v>43520.37879</v>
      </c>
      <c r="AJ106" s="321">
        <f>Price_Catalogue_Reference!BW106</f>
        <v>139478.2778</v>
      </c>
      <c r="AK106" s="321">
        <f>Price_Catalogue_Reference!AK106</f>
        <v>224814.8797</v>
      </c>
      <c r="AL106" s="324">
        <f t="shared" si="13"/>
        <v>407813.5363</v>
      </c>
      <c r="AM106" s="321">
        <f>Price_Catalogue_Reference!AM106*(1+Price_Catalogue_Reference!$BW$6)</f>
        <v>43520.37879</v>
      </c>
      <c r="AN106" s="321">
        <f>Price_Catalogue_Reference!BX106</f>
        <v>139478.2778</v>
      </c>
      <c r="AO106" s="321">
        <f>Price_Catalogue_Reference!AO106</f>
        <v>224814.8797</v>
      </c>
      <c r="AP106" s="324">
        <f t="shared" si="14"/>
        <v>407813.5363</v>
      </c>
      <c r="AQ106" s="321">
        <f>Price_Catalogue_Reference!AQ106*(1+Price_Catalogue_Reference!$BW$6)</f>
        <v>43347.23498</v>
      </c>
      <c r="AR106" s="321">
        <f>Price_Catalogue_Reference!BY106</f>
        <v>139478.2778</v>
      </c>
      <c r="AS106" s="321">
        <f>Price_Catalogue_Reference!AS106</f>
        <v>213990.0699</v>
      </c>
      <c r="AT106" s="325">
        <f t="shared" si="15"/>
        <v>396815.5828</v>
      </c>
      <c r="AU106" s="264"/>
      <c r="AV106" s="264"/>
      <c r="AW106" s="264"/>
      <c r="AX106" s="264"/>
      <c r="AY106" s="264"/>
      <c r="AZ106" s="264"/>
      <c r="BA106" s="264"/>
      <c r="BB106" s="264"/>
      <c r="BC106" s="264"/>
      <c r="BD106" s="264"/>
      <c r="BE106" s="264"/>
      <c r="BF106" s="264"/>
      <c r="BG106" s="264"/>
      <c r="BH106" s="264"/>
      <c r="BI106" s="264"/>
      <c r="BJ106" s="264"/>
      <c r="BK106" s="264"/>
      <c r="BL106" s="264"/>
      <c r="BM106" s="264"/>
      <c r="BN106" s="264"/>
    </row>
    <row r="107" ht="15.0" customHeight="1">
      <c r="A107" s="301" t="s">
        <v>30</v>
      </c>
      <c r="B107" s="302" t="s">
        <v>2353</v>
      </c>
      <c r="C107" s="302">
        <v>2000.0</v>
      </c>
      <c r="D107" s="302"/>
      <c r="E107" s="303" t="s">
        <v>2354</v>
      </c>
      <c r="F107" s="303" t="s">
        <v>2354</v>
      </c>
      <c r="G107" s="303" t="s">
        <v>2355</v>
      </c>
      <c r="H107" s="264"/>
      <c r="I107" s="274"/>
      <c r="J107" s="274"/>
      <c r="K107" s="316">
        <f t="shared" si="11"/>
        <v>2000</v>
      </c>
      <c r="L107" s="317"/>
      <c r="M107" s="318"/>
      <c r="N107" s="319"/>
      <c r="O107" s="320">
        <f>Price_Catalogue_Reference!O107*(1+Price_Catalogue_Reference!$BW$6)</f>
        <v>43552.07308</v>
      </c>
      <c r="P107" s="321">
        <f>Price_Catalogue_Reference!BR107</f>
        <v>156709.8419</v>
      </c>
      <c r="Q107" s="321">
        <f>Price_Catalogue_Reference!Q107</f>
        <v>227830.723</v>
      </c>
      <c r="R107" s="322">
        <f t="shared" si="4"/>
        <v>428092.638</v>
      </c>
      <c r="S107" s="320">
        <f>Price_Catalogue_Reference!S107*(1+Price_Catalogue_Reference!$BW$6)</f>
        <v>43552.07308</v>
      </c>
      <c r="T107" s="321">
        <f>Price_Catalogue_Reference!BS107</f>
        <v>156709.8419</v>
      </c>
      <c r="U107" s="321">
        <f>Price_Catalogue_Reference!U107</f>
        <v>227830.723</v>
      </c>
      <c r="V107" s="322">
        <f t="shared" si="5"/>
        <v>428092.638</v>
      </c>
      <c r="W107" s="320">
        <f>Price_Catalogue_Reference!W107*(1+Price_Catalogue_Reference!$BW$6)</f>
        <v>43439.70672</v>
      </c>
      <c r="X107" s="321">
        <f>Price_Catalogue_Reference!BT107</f>
        <v>156709.8419</v>
      </c>
      <c r="Y107" s="321">
        <f>Price_Catalogue_Reference!Y107</f>
        <v>225154.0819</v>
      </c>
      <c r="Z107" s="323">
        <f t="shared" si="6"/>
        <v>425303.6305</v>
      </c>
      <c r="AA107" s="317"/>
      <c r="AB107" s="318"/>
      <c r="AC107" s="318"/>
      <c r="AD107" s="319"/>
      <c r="AE107" s="320">
        <f>Price_Catalogue_Reference!AE107*(1+Price_Catalogue_Reference!$BW$6)</f>
        <v>43649.559</v>
      </c>
      <c r="AF107" s="321">
        <f>Price_Catalogue_Reference!BV107</f>
        <v>191339.318</v>
      </c>
      <c r="AG107" s="321">
        <f>Price_Catalogue_Reference!AG107</f>
        <v>238950.4745</v>
      </c>
      <c r="AH107" s="324">
        <f t="shared" si="12"/>
        <v>473939.3515</v>
      </c>
      <c r="AI107" s="321">
        <f>Price_Catalogue_Reference!AI107*(1+Price_Catalogue_Reference!$BW$6)</f>
        <v>43649.559</v>
      </c>
      <c r="AJ107" s="321">
        <f>Price_Catalogue_Reference!BW107</f>
        <v>191339.318</v>
      </c>
      <c r="AK107" s="321">
        <f>Price_Catalogue_Reference!AK107</f>
        <v>238950.4745</v>
      </c>
      <c r="AL107" s="324">
        <f t="shared" si="13"/>
        <v>473939.3515</v>
      </c>
      <c r="AM107" s="321">
        <f>Price_Catalogue_Reference!AM107*(1+Price_Catalogue_Reference!$BW$6)</f>
        <v>43649.559</v>
      </c>
      <c r="AN107" s="321">
        <f>Price_Catalogue_Reference!BX107</f>
        <v>191339.318</v>
      </c>
      <c r="AO107" s="321">
        <f>Price_Catalogue_Reference!AO107</f>
        <v>238950.4745</v>
      </c>
      <c r="AP107" s="324">
        <f t="shared" si="14"/>
        <v>473939.3515</v>
      </c>
      <c r="AQ107" s="321">
        <f>Price_Catalogue_Reference!AQ107*(1+Price_Catalogue_Reference!$BW$6)</f>
        <v>43493.48736</v>
      </c>
      <c r="AR107" s="321">
        <f>Price_Catalogue_Reference!BY107</f>
        <v>191339.318</v>
      </c>
      <c r="AS107" s="321">
        <f>Price_Catalogue_Reference!AS107</f>
        <v>233666.8444</v>
      </c>
      <c r="AT107" s="325">
        <f t="shared" si="15"/>
        <v>468499.6497</v>
      </c>
      <c r="AU107" s="264"/>
      <c r="AV107" s="264"/>
      <c r="AW107" s="264"/>
      <c r="AX107" s="264"/>
      <c r="AY107" s="264"/>
      <c r="AZ107" s="264"/>
      <c r="BA107" s="264"/>
      <c r="BB107" s="264"/>
      <c r="BC107" s="264"/>
      <c r="BD107" s="264"/>
      <c r="BE107" s="264"/>
      <c r="BF107" s="264"/>
      <c r="BG107" s="264"/>
      <c r="BH107" s="264"/>
      <c r="BI107" s="264"/>
      <c r="BJ107" s="264"/>
      <c r="BK107" s="264"/>
      <c r="BL107" s="264"/>
      <c r="BM107" s="264"/>
      <c r="BN107" s="264"/>
    </row>
    <row r="108" ht="15.0" customHeight="1">
      <c r="A108" s="301" t="s">
        <v>30</v>
      </c>
      <c r="B108" s="302" t="s">
        <v>2353</v>
      </c>
      <c r="C108" s="302">
        <v>2500.0</v>
      </c>
      <c r="D108" s="302"/>
      <c r="E108" s="303" t="s">
        <v>2354</v>
      </c>
      <c r="F108" s="303" t="s">
        <v>2354</v>
      </c>
      <c r="G108" s="303" t="s">
        <v>2355</v>
      </c>
      <c r="H108" s="264"/>
      <c r="I108" s="274"/>
      <c r="J108" s="274"/>
      <c r="K108" s="316">
        <f t="shared" si="11"/>
        <v>2500</v>
      </c>
      <c r="L108" s="317"/>
      <c r="M108" s="318"/>
      <c r="N108" s="319"/>
      <c r="O108" s="320">
        <f>Price_Catalogue_Reference!O108*(1+Price_Catalogue_Reference!$BW$6)</f>
        <v>43649.559</v>
      </c>
      <c r="P108" s="321">
        <f>Price_Catalogue_Reference!BR108</f>
        <v>191256.5879</v>
      </c>
      <c r="Q108" s="321">
        <f>Price_Catalogue_Reference!Q108</f>
        <v>238927.1412</v>
      </c>
      <c r="R108" s="322">
        <f t="shared" si="4"/>
        <v>473833.2881</v>
      </c>
      <c r="S108" s="320">
        <f>Price_Catalogue_Reference!S108*(1+Price_Catalogue_Reference!$BW$6)</f>
        <v>43649.559</v>
      </c>
      <c r="T108" s="321">
        <f>Price_Catalogue_Reference!BS108</f>
        <v>191256.5879</v>
      </c>
      <c r="U108" s="321">
        <f>Price_Catalogue_Reference!U108</f>
        <v>238927.1412</v>
      </c>
      <c r="V108" s="322">
        <f t="shared" si="5"/>
        <v>473833.2881</v>
      </c>
      <c r="W108" s="320">
        <f>Price_Catalogue_Reference!W108*(1+Price_Catalogue_Reference!$BW$6)</f>
        <v>43493.48736</v>
      </c>
      <c r="X108" s="321">
        <f>Price_Catalogue_Reference!BT108</f>
        <v>191256.5879</v>
      </c>
      <c r="Y108" s="321">
        <f>Price_Catalogue_Reference!Y108</f>
        <v>233643.5111</v>
      </c>
      <c r="Z108" s="323">
        <f t="shared" si="6"/>
        <v>468393.5864</v>
      </c>
      <c r="AA108" s="317"/>
      <c r="AB108" s="318"/>
      <c r="AC108" s="318"/>
      <c r="AD108" s="319"/>
      <c r="AE108" s="320">
        <f>Price_Catalogue_Reference!AE108*(1+Price_Catalogue_Reference!$BW$6)</f>
        <v>43712.60131</v>
      </c>
      <c r="AF108" s="321">
        <f>Price_Catalogue_Reference!BV108</f>
        <v>225871.0911</v>
      </c>
      <c r="AG108" s="321">
        <f>Price_Catalogue_Reference!AG108</f>
        <v>244648.6712</v>
      </c>
      <c r="AH108" s="324">
        <f t="shared" si="12"/>
        <v>514232.3636</v>
      </c>
      <c r="AI108" s="321">
        <f>Price_Catalogue_Reference!AI108*(1+Price_Catalogue_Reference!$BW$6)</f>
        <v>43712.60131</v>
      </c>
      <c r="AJ108" s="321">
        <f>Price_Catalogue_Reference!BW108</f>
        <v>225871.0911</v>
      </c>
      <c r="AK108" s="321">
        <f>Price_Catalogue_Reference!AK108</f>
        <v>244648.6712</v>
      </c>
      <c r="AL108" s="324">
        <f t="shared" si="13"/>
        <v>514232.3636</v>
      </c>
      <c r="AM108" s="321">
        <f>Price_Catalogue_Reference!AM108*(1+Price_Catalogue_Reference!$BW$6)</f>
        <v>43712.60131</v>
      </c>
      <c r="AN108" s="321">
        <f>Price_Catalogue_Reference!BX108</f>
        <v>225871.0911</v>
      </c>
      <c r="AO108" s="321">
        <f>Price_Catalogue_Reference!AO108</f>
        <v>244648.6712</v>
      </c>
      <c r="AP108" s="324">
        <f t="shared" si="14"/>
        <v>514232.3636</v>
      </c>
      <c r="AQ108" s="321">
        <f>Price_Catalogue_Reference!AQ108*(1+Price_Catalogue_Reference!$BW$6)</f>
        <v>43648.17176</v>
      </c>
      <c r="AR108" s="321">
        <f>Price_Catalogue_Reference!BY108</f>
        <v>225871.0911</v>
      </c>
      <c r="AS108" s="321">
        <f>Price_Catalogue_Reference!AS108</f>
        <v>248327.4706</v>
      </c>
      <c r="AT108" s="325">
        <f t="shared" si="15"/>
        <v>517846.7335</v>
      </c>
      <c r="AU108" s="264"/>
      <c r="AV108" s="264"/>
      <c r="AW108" s="264"/>
      <c r="AX108" s="264"/>
      <c r="AY108" s="264"/>
      <c r="AZ108" s="264"/>
      <c r="BA108" s="264"/>
      <c r="BB108" s="264"/>
      <c r="BC108" s="264"/>
      <c r="BD108" s="264"/>
      <c r="BE108" s="264"/>
      <c r="BF108" s="264"/>
      <c r="BG108" s="264"/>
      <c r="BH108" s="264"/>
      <c r="BI108" s="264"/>
      <c r="BJ108" s="264"/>
      <c r="BK108" s="264"/>
      <c r="BL108" s="264"/>
      <c r="BM108" s="264"/>
      <c r="BN108" s="264"/>
    </row>
    <row r="109" ht="15.0" customHeight="1">
      <c r="A109" s="301" t="s">
        <v>30</v>
      </c>
      <c r="B109" s="302" t="s">
        <v>2353</v>
      </c>
      <c r="C109" s="302">
        <v>3000.0</v>
      </c>
      <c r="D109" s="302"/>
      <c r="E109" s="303" t="s">
        <v>2354</v>
      </c>
      <c r="F109" s="303" t="s">
        <v>2354</v>
      </c>
      <c r="G109" s="303" t="s">
        <v>2355</v>
      </c>
      <c r="H109" s="264"/>
      <c r="I109" s="274"/>
      <c r="J109" s="274"/>
      <c r="K109" s="316">
        <f t="shared" si="11"/>
        <v>3000</v>
      </c>
      <c r="L109" s="317"/>
      <c r="M109" s="318"/>
      <c r="N109" s="319"/>
      <c r="O109" s="320">
        <f>Price_Catalogue_Reference!O109*(1+Price_Catalogue_Reference!$BW$6)</f>
        <v>43712.60131</v>
      </c>
      <c r="P109" s="321">
        <f>Price_Catalogue_Reference!BR109</f>
        <v>225810.1148</v>
      </c>
      <c r="Q109" s="321">
        <f>Price_Catalogue_Reference!Q109</f>
        <v>244625.3379</v>
      </c>
      <c r="R109" s="322">
        <f t="shared" si="4"/>
        <v>514148.054</v>
      </c>
      <c r="S109" s="320">
        <f>Price_Catalogue_Reference!S109*(1+Price_Catalogue_Reference!$BW$6)</f>
        <v>43712.60131</v>
      </c>
      <c r="T109" s="321">
        <f>Price_Catalogue_Reference!BS109</f>
        <v>225810.1148</v>
      </c>
      <c r="U109" s="321">
        <f>Price_Catalogue_Reference!U109</f>
        <v>244625.3379</v>
      </c>
      <c r="V109" s="322">
        <f t="shared" si="5"/>
        <v>514148.054</v>
      </c>
      <c r="W109" s="320">
        <f>Price_Catalogue_Reference!W109*(1+Price_Catalogue_Reference!$BW$6)</f>
        <v>43648.17176</v>
      </c>
      <c r="X109" s="321">
        <f>Price_Catalogue_Reference!BT109</f>
        <v>225810.1148</v>
      </c>
      <c r="Y109" s="321">
        <f>Price_Catalogue_Reference!Y109</f>
        <v>248304.1373</v>
      </c>
      <c r="Z109" s="323">
        <f t="shared" si="6"/>
        <v>517762.4239</v>
      </c>
      <c r="AA109" s="317"/>
      <c r="AB109" s="318"/>
      <c r="AC109" s="318"/>
      <c r="AD109" s="319"/>
      <c r="AE109" s="320">
        <f>Price_Catalogue_Reference!AE109*(1+Price_Catalogue_Reference!$BW$6)</f>
        <v>43777.60888</v>
      </c>
      <c r="AF109" s="321">
        <f>Price_Catalogue_Reference!BV109</f>
        <v>260415.2735</v>
      </c>
      <c r="AG109" s="321">
        <f>Price_Catalogue_Reference!AG109</f>
        <v>248007.3007</v>
      </c>
      <c r="AH109" s="324">
        <f t="shared" si="12"/>
        <v>552200.183</v>
      </c>
      <c r="AI109" s="321">
        <f>Price_Catalogue_Reference!AI109*(1+Price_Catalogue_Reference!$BW$6)</f>
        <v>43777.60888</v>
      </c>
      <c r="AJ109" s="321">
        <f>Price_Catalogue_Reference!BW109</f>
        <v>260415.2735</v>
      </c>
      <c r="AK109" s="321">
        <f>Price_Catalogue_Reference!AK109</f>
        <v>248007.3007</v>
      </c>
      <c r="AL109" s="324">
        <f t="shared" si="13"/>
        <v>552200.183</v>
      </c>
      <c r="AM109" s="321">
        <f>Price_Catalogue_Reference!AM109*(1+Price_Catalogue_Reference!$BW$6)</f>
        <v>43777.60888</v>
      </c>
      <c r="AN109" s="321">
        <f>Price_Catalogue_Reference!BX109</f>
        <v>260415.2735</v>
      </c>
      <c r="AO109" s="321">
        <f>Price_Catalogue_Reference!AO109</f>
        <v>248007.3007</v>
      </c>
      <c r="AP109" s="324">
        <f t="shared" si="14"/>
        <v>552200.183</v>
      </c>
      <c r="AQ109" s="321">
        <f>Price_Catalogue_Reference!AQ109*(1+Price_Catalogue_Reference!$BW$6)</f>
        <v>43649.559</v>
      </c>
      <c r="AR109" s="321">
        <f>Price_Catalogue_Reference!BY109</f>
        <v>260415.2735</v>
      </c>
      <c r="AS109" s="321">
        <f>Price_Catalogue_Reference!AS109</f>
        <v>246115.1877</v>
      </c>
      <c r="AT109" s="325">
        <f t="shared" si="15"/>
        <v>550180.0202</v>
      </c>
      <c r="AU109" s="264"/>
      <c r="AV109" s="264"/>
      <c r="AW109" s="264"/>
      <c r="AX109" s="264"/>
      <c r="AY109" s="264"/>
      <c r="AZ109" s="264"/>
      <c r="BA109" s="264"/>
      <c r="BB109" s="264"/>
      <c r="BC109" s="264"/>
      <c r="BD109" s="264"/>
      <c r="BE109" s="264"/>
      <c r="BF109" s="264"/>
      <c r="BG109" s="264"/>
      <c r="BH109" s="264"/>
      <c r="BI109" s="264"/>
      <c r="BJ109" s="264"/>
      <c r="BK109" s="264"/>
      <c r="BL109" s="264"/>
      <c r="BM109" s="264"/>
      <c r="BN109" s="264"/>
    </row>
    <row r="110" ht="15.0" customHeight="1">
      <c r="A110" s="301" t="s">
        <v>30</v>
      </c>
      <c r="B110" s="302" t="s">
        <v>2353</v>
      </c>
      <c r="C110" s="302">
        <v>3500.0</v>
      </c>
      <c r="D110" s="302"/>
      <c r="E110" s="303" t="s">
        <v>2354</v>
      </c>
      <c r="F110" s="303" t="s">
        <v>2354</v>
      </c>
      <c r="G110" s="303" t="s">
        <v>2355</v>
      </c>
      <c r="H110" s="264"/>
      <c r="I110" s="274"/>
      <c r="J110" s="274"/>
      <c r="K110" s="316">
        <f t="shared" si="11"/>
        <v>3500</v>
      </c>
      <c r="L110" s="317"/>
      <c r="M110" s="318"/>
      <c r="N110" s="319"/>
      <c r="O110" s="320">
        <f>Price_Catalogue_Reference!O110*(1+Price_Catalogue_Reference!$BW$6)</f>
        <v>43777.60888</v>
      </c>
      <c r="P110" s="321">
        <f>Price_Catalogue_Reference!BR110</f>
        <v>260356.9553</v>
      </c>
      <c r="Q110" s="321">
        <f>Price_Catalogue_Reference!Q110</f>
        <v>247960.634</v>
      </c>
      <c r="R110" s="322">
        <f t="shared" si="4"/>
        <v>552095.1982</v>
      </c>
      <c r="S110" s="320">
        <f>Price_Catalogue_Reference!S110*(1+Price_Catalogue_Reference!$BW$6)</f>
        <v>43777.60888</v>
      </c>
      <c r="T110" s="321">
        <f>Price_Catalogue_Reference!BS110</f>
        <v>260356.9553</v>
      </c>
      <c r="U110" s="321">
        <f>Price_Catalogue_Reference!U110</f>
        <v>247960.634</v>
      </c>
      <c r="V110" s="322">
        <f t="shared" si="5"/>
        <v>552095.1982</v>
      </c>
      <c r="W110" s="320">
        <f>Price_Catalogue_Reference!W110*(1+Price_Catalogue_Reference!$BW$6)</f>
        <v>43649.559</v>
      </c>
      <c r="X110" s="321">
        <f>Price_Catalogue_Reference!BT110</f>
        <v>260356.9553</v>
      </c>
      <c r="Y110" s="321">
        <f>Price_Catalogue_Reference!Y110</f>
        <v>246068.5211</v>
      </c>
      <c r="Z110" s="323">
        <f t="shared" si="6"/>
        <v>550075.0353</v>
      </c>
      <c r="AA110" s="317"/>
      <c r="AB110" s="318"/>
      <c r="AC110" s="318"/>
      <c r="AD110" s="319"/>
      <c r="AE110" s="320">
        <f>Price_Catalogue_Reference!AE110*(1+Price_Catalogue_Reference!$BW$6)</f>
        <v>44186.38907</v>
      </c>
      <c r="AF110" s="321">
        <f>Price_Catalogue_Reference!BV110</f>
        <v>312253.0688</v>
      </c>
      <c r="AG110" s="321">
        <f>Price_Catalogue_Reference!AG110</f>
        <v>285893.6303</v>
      </c>
      <c r="AH110" s="324">
        <f t="shared" si="12"/>
        <v>642333.0882</v>
      </c>
      <c r="AI110" s="321">
        <f>Price_Catalogue_Reference!AI110*(1+Price_Catalogue_Reference!$BW$6)</f>
        <v>44186.38907</v>
      </c>
      <c r="AJ110" s="321">
        <f>Price_Catalogue_Reference!BW110</f>
        <v>312253.0688</v>
      </c>
      <c r="AK110" s="321">
        <f>Price_Catalogue_Reference!AK110</f>
        <v>285893.6303</v>
      </c>
      <c r="AL110" s="324">
        <f t="shared" si="13"/>
        <v>642333.0882</v>
      </c>
      <c r="AM110" s="321">
        <f>Price_Catalogue_Reference!AM110*(1+Price_Catalogue_Reference!$BW$6)</f>
        <v>44186.38907</v>
      </c>
      <c r="AN110" s="321">
        <f>Price_Catalogue_Reference!BX110</f>
        <v>312253.0688</v>
      </c>
      <c r="AO110" s="321">
        <f>Price_Catalogue_Reference!AO110</f>
        <v>285893.6303</v>
      </c>
      <c r="AP110" s="324">
        <f t="shared" si="14"/>
        <v>642333.0882</v>
      </c>
      <c r="AQ110" s="321">
        <f>Price_Catalogue_Reference!AQ110*(1+Price_Catalogue_Reference!$BW$6)</f>
        <v>43984.60484</v>
      </c>
      <c r="AR110" s="321">
        <f>Price_Catalogue_Reference!BY110</f>
        <v>312253.0688</v>
      </c>
      <c r="AS110" s="321">
        <f>Price_Catalogue_Reference!AS110</f>
        <v>282332.4089</v>
      </c>
      <c r="AT110" s="325">
        <f t="shared" si="15"/>
        <v>638570.0826</v>
      </c>
      <c r="AU110" s="264"/>
      <c r="AV110" s="264"/>
      <c r="AW110" s="264"/>
      <c r="AX110" s="264"/>
      <c r="AY110" s="264"/>
      <c r="AZ110" s="264"/>
      <c r="BA110" s="264"/>
      <c r="BB110" s="264"/>
      <c r="BC110" s="264"/>
      <c r="BD110" s="264"/>
      <c r="BE110" s="264"/>
      <c r="BF110" s="264"/>
      <c r="BG110" s="264"/>
      <c r="BH110" s="264"/>
      <c r="BI110" s="264"/>
      <c r="BJ110" s="264"/>
      <c r="BK110" s="264"/>
      <c r="BL110" s="264"/>
      <c r="BM110" s="264"/>
      <c r="BN110" s="264"/>
    </row>
    <row r="111" ht="15.0" customHeight="1">
      <c r="A111" s="301" t="s">
        <v>30</v>
      </c>
      <c r="B111" s="302" t="s">
        <v>2353</v>
      </c>
      <c r="C111" s="302">
        <v>4000.0</v>
      </c>
      <c r="D111" s="302"/>
      <c r="E111" s="303" t="s">
        <v>2354</v>
      </c>
      <c r="F111" s="303" t="s">
        <v>2354</v>
      </c>
      <c r="G111" s="303" t="s">
        <v>2355</v>
      </c>
      <c r="H111" s="264"/>
      <c r="I111" s="274"/>
      <c r="J111" s="274"/>
      <c r="K111" s="316">
        <f t="shared" si="11"/>
        <v>4000</v>
      </c>
      <c r="L111" s="317"/>
      <c r="M111" s="318"/>
      <c r="N111" s="319"/>
      <c r="O111" s="320">
        <f>Price_Catalogue_Reference!O111*(1+Price_Catalogue_Reference!$BW$6)</f>
        <v>44156.58396</v>
      </c>
      <c r="P111" s="321">
        <f>Price_Catalogue_Reference!BR111</f>
        <v>294909.1451</v>
      </c>
      <c r="Q111" s="321">
        <f>Price_Catalogue_Reference!Q111</f>
        <v>282087.9486</v>
      </c>
      <c r="R111" s="322">
        <f t="shared" si="4"/>
        <v>621153.6777</v>
      </c>
      <c r="S111" s="320">
        <f>Price_Catalogue_Reference!S111*(1+Price_Catalogue_Reference!$BW$6)</f>
        <v>44156.58396</v>
      </c>
      <c r="T111" s="321">
        <f>Price_Catalogue_Reference!BS111</f>
        <v>294909.1451</v>
      </c>
      <c r="U111" s="321">
        <f>Price_Catalogue_Reference!U111</f>
        <v>282087.9486</v>
      </c>
      <c r="V111" s="322">
        <f t="shared" si="5"/>
        <v>621153.6777</v>
      </c>
      <c r="W111" s="320">
        <f>Price_Catalogue_Reference!W111*(1+Price_Catalogue_Reference!$BW$6)</f>
        <v>43931.85122</v>
      </c>
      <c r="X111" s="321">
        <f>Price_Catalogue_Reference!BT111</f>
        <v>294909.1451</v>
      </c>
      <c r="Y111" s="321">
        <f>Price_Catalogue_Reference!Y111</f>
        <v>275503.5301</v>
      </c>
      <c r="Z111" s="323">
        <f t="shared" si="6"/>
        <v>614344.5264</v>
      </c>
      <c r="AA111" s="317"/>
      <c r="AB111" s="318"/>
      <c r="AC111" s="318"/>
      <c r="AD111" s="319"/>
      <c r="AE111" s="320">
        <f>Price_Catalogue_Reference!AE111*(1+Price_Catalogue_Reference!$BW$6)</f>
        <v>44216.19419</v>
      </c>
      <c r="AF111" s="321">
        <f>Price_Catalogue_Reference!BV111</f>
        <v>364093.355</v>
      </c>
      <c r="AG111" s="321">
        <f>Price_Catalogue_Reference!AG111</f>
        <v>290079.9735</v>
      </c>
      <c r="AH111" s="324">
        <f t="shared" si="12"/>
        <v>698389.5227</v>
      </c>
      <c r="AI111" s="321">
        <f>Price_Catalogue_Reference!AI111*(1+Price_Catalogue_Reference!$BW$6)</f>
        <v>44216.19419</v>
      </c>
      <c r="AJ111" s="321">
        <f>Price_Catalogue_Reference!BW111</f>
        <v>364093.355</v>
      </c>
      <c r="AK111" s="321">
        <f>Price_Catalogue_Reference!AK111</f>
        <v>290079.9735</v>
      </c>
      <c r="AL111" s="324">
        <f t="shared" si="13"/>
        <v>698389.5227</v>
      </c>
      <c r="AM111" s="321">
        <f>Price_Catalogue_Reference!AM111*(1+Price_Catalogue_Reference!$BW$6)</f>
        <v>44216.19419</v>
      </c>
      <c r="AN111" s="321">
        <f>Price_Catalogue_Reference!BX111</f>
        <v>364093.355</v>
      </c>
      <c r="AO111" s="321">
        <f>Price_Catalogue_Reference!AO111</f>
        <v>290079.9735</v>
      </c>
      <c r="AP111" s="324">
        <f t="shared" si="14"/>
        <v>698389.5227</v>
      </c>
      <c r="AQ111" s="321">
        <f>Price_Catalogue_Reference!AQ111*(1+Price_Catalogue_Reference!$BW$6)</f>
        <v>44037.35846</v>
      </c>
      <c r="AR111" s="321">
        <f>Price_Catalogue_Reference!BY111</f>
        <v>364093.355</v>
      </c>
      <c r="AS111" s="321">
        <f>Price_Catalogue_Reference!AS111</f>
        <v>289649.3795</v>
      </c>
      <c r="AT111" s="325">
        <f t="shared" si="15"/>
        <v>697780.093</v>
      </c>
      <c r="AU111" s="264"/>
      <c r="AV111" s="264"/>
      <c r="AW111" s="264"/>
      <c r="AX111" s="264"/>
      <c r="AY111" s="264"/>
      <c r="AZ111" s="264"/>
      <c r="BA111" s="264"/>
      <c r="BB111" s="264"/>
      <c r="BC111" s="264"/>
      <c r="BD111" s="264"/>
      <c r="BE111" s="264"/>
      <c r="BF111" s="264"/>
      <c r="BG111" s="264"/>
      <c r="BH111" s="264"/>
      <c r="BI111" s="264"/>
      <c r="BJ111" s="264"/>
      <c r="BK111" s="264"/>
      <c r="BL111" s="264"/>
      <c r="BM111" s="264"/>
      <c r="BN111" s="264"/>
    </row>
    <row r="112" ht="15.0" customHeight="1">
      <c r="A112" s="301" t="s">
        <v>30</v>
      </c>
      <c r="B112" s="302" t="s">
        <v>2353</v>
      </c>
      <c r="C112" s="302">
        <v>4500.0</v>
      </c>
      <c r="D112" s="302"/>
      <c r="E112" s="303" t="s">
        <v>2354</v>
      </c>
      <c r="F112" s="303" t="s">
        <v>2354</v>
      </c>
      <c r="G112" s="303" t="s">
        <v>2355</v>
      </c>
      <c r="H112" s="264"/>
      <c r="I112" s="274"/>
      <c r="J112" s="274"/>
      <c r="K112" s="316">
        <f t="shared" si="11"/>
        <v>4500</v>
      </c>
      <c r="L112" s="317"/>
      <c r="M112" s="318"/>
      <c r="N112" s="319"/>
      <c r="O112" s="320">
        <f>Price_Catalogue_Reference!O112*(1+Price_Catalogue_Reference!$BW$6)</f>
        <v>44216.19419</v>
      </c>
      <c r="P112" s="321">
        <f>Price_Catalogue_Reference!BR112</f>
        <v>329456.4107</v>
      </c>
      <c r="Q112" s="321">
        <f>Price_Catalogue_Reference!Q112</f>
        <v>289605.9786</v>
      </c>
      <c r="R112" s="322">
        <f t="shared" si="4"/>
        <v>663278.5835</v>
      </c>
      <c r="S112" s="320">
        <f>Price_Catalogue_Reference!S112*(1+Price_Catalogue_Reference!$BW$6)</f>
        <v>44216.19419</v>
      </c>
      <c r="T112" s="321">
        <f>Price_Catalogue_Reference!BS112</f>
        <v>329456.4107</v>
      </c>
      <c r="U112" s="321">
        <f>Price_Catalogue_Reference!U112</f>
        <v>289605.9786</v>
      </c>
      <c r="V112" s="322">
        <f t="shared" si="5"/>
        <v>663278.5835</v>
      </c>
      <c r="W112" s="320">
        <f>Price_Catalogue_Reference!W112*(1+Price_Catalogue_Reference!$BW$6)</f>
        <v>44037.35846</v>
      </c>
      <c r="X112" s="321">
        <f>Price_Catalogue_Reference!BT112</f>
        <v>329456.4107</v>
      </c>
      <c r="Y112" s="321">
        <f>Price_Catalogue_Reference!Y112</f>
        <v>289067.9544</v>
      </c>
      <c r="Z112" s="323">
        <f t="shared" si="6"/>
        <v>662561.7235</v>
      </c>
      <c r="AA112" s="317"/>
      <c r="AB112" s="318"/>
      <c r="AC112" s="318"/>
      <c r="AD112" s="319"/>
      <c r="AE112" s="320">
        <f>Price_Catalogue_Reference!AE112*(1+Price_Catalogue_Reference!$BW$6)</f>
        <v>44342.27881</v>
      </c>
      <c r="AF112" s="321">
        <f>Price_Catalogue_Reference!BV112</f>
        <v>398631.2058</v>
      </c>
      <c r="AG112" s="321">
        <f>Price_Catalogue_Reference!AG112</f>
        <v>301414.1815</v>
      </c>
      <c r="AH112" s="324">
        <f t="shared" si="12"/>
        <v>744387.6661</v>
      </c>
      <c r="AI112" s="321">
        <f>Price_Catalogue_Reference!AI112*(1+Price_Catalogue_Reference!$BW$6)</f>
        <v>44342.27881</v>
      </c>
      <c r="AJ112" s="321">
        <f>Price_Catalogue_Reference!BW112</f>
        <v>398631.2058</v>
      </c>
      <c r="AK112" s="321">
        <f>Price_Catalogue_Reference!AK112</f>
        <v>301414.1815</v>
      </c>
      <c r="AL112" s="324">
        <f t="shared" si="13"/>
        <v>744387.6661</v>
      </c>
      <c r="AM112" s="321">
        <f>Price_Catalogue_Reference!AM112*(1+Price_Catalogue_Reference!$BW$6)</f>
        <v>44342.27881</v>
      </c>
      <c r="AN112" s="321">
        <f>Price_Catalogue_Reference!BX112</f>
        <v>398631.2058</v>
      </c>
      <c r="AO112" s="321">
        <f>Price_Catalogue_Reference!AO112</f>
        <v>301414.1815</v>
      </c>
      <c r="AP112" s="324">
        <f t="shared" si="14"/>
        <v>744387.6661</v>
      </c>
      <c r="AQ112" s="321">
        <f>Price_Catalogue_Reference!AQ112*(1+Price_Catalogue_Reference!$BW$6)</f>
        <v>44213.41971</v>
      </c>
      <c r="AR112" s="321">
        <f>Price_Catalogue_Reference!BY112</f>
        <v>398631.2058</v>
      </c>
      <c r="AS112" s="321">
        <f>Price_Catalogue_Reference!AS112</f>
        <v>307396.8942</v>
      </c>
      <c r="AT112" s="325">
        <f t="shared" si="15"/>
        <v>750241.5196</v>
      </c>
      <c r="AU112" s="264"/>
      <c r="AV112" s="264"/>
      <c r="AW112" s="264"/>
      <c r="AX112" s="264"/>
      <c r="AY112" s="264"/>
      <c r="AZ112" s="264"/>
      <c r="BA112" s="264"/>
      <c r="BB112" s="264"/>
      <c r="BC112" s="264"/>
      <c r="BD112" s="264"/>
      <c r="BE112" s="264"/>
      <c r="BF112" s="264"/>
      <c r="BG112" s="264"/>
      <c r="BH112" s="264"/>
      <c r="BI112" s="264"/>
      <c r="BJ112" s="264"/>
      <c r="BK112" s="264"/>
      <c r="BL112" s="264"/>
      <c r="BM112" s="264"/>
      <c r="BN112" s="264"/>
    </row>
    <row r="113" ht="15.0" customHeight="1">
      <c r="A113" s="301" t="s">
        <v>30</v>
      </c>
      <c r="B113" s="302" t="s">
        <v>2353</v>
      </c>
      <c r="C113" s="302">
        <v>5000.0</v>
      </c>
      <c r="D113" s="302"/>
      <c r="E113" s="303" t="s">
        <v>2354</v>
      </c>
      <c r="F113" s="303" t="s">
        <v>2354</v>
      </c>
      <c r="G113" s="303" t="s">
        <v>2355</v>
      </c>
      <c r="H113" s="264"/>
      <c r="I113" s="274"/>
      <c r="J113" s="274"/>
      <c r="K113" s="316">
        <f t="shared" si="11"/>
        <v>5000</v>
      </c>
      <c r="L113" s="317"/>
      <c r="M113" s="318"/>
      <c r="N113" s="319"/>
      <c r="O113" s="320">
        <f>Price_Catalogue_Reference!O113*(1+Price_Catalogue_Reference!$BW$6)</f>
        <v>44216.19419</v>
      </c>
      <c r="P113" s="321">
        <f>Price_Catalogue_Reference!BR113</f>
        <v>364007.8491</v>
      </c>
      <c r="Q113" s="321">
        <f>Price_Catalogue_Reference!Q113</f>
        <v>290033.3068</v>
      </c>
      <c r="R113" s="322">
        <f t="shared" si="4"/>
        <v>698257.3501</v>
      </c>
      <c r="S113" s="320">
        <f>Price_Catalogue_Reference!S113*(1+Price_Catalogue_Reference!$BW$6)</f>
        <v>44216.19419</v>
      </c>
      <c r="T113" s="321">
        <f>Price_Catalogue_Reference!BS113</f>
        <v>364007.8491</v>
      </c>
      <c r="U113" s="321">
        <f>Price_Catalogue_Reference!U113</f>
        <v>290033.3068</v>
      </c>
      <c r="V113" s="322">
        <f t="shared" si="5"/>
        <v>698257.3501</v>
      </c>
      <c r="W113" s="320">
        <f>Price_Catalogue_Reference!W113*(1+Price_Catalogue_Reference!$BW$6)</f>
        <v>44037.35846</v>
      </c>
      <c r="X113" s="321">
        <f>Price_Catalogue_Reference!BT113</f>
        <v>364007.8491</v>
      </c>
      <c r="Y113" s="321">
        <f>Price_Catalogue_Reference!Y113</f>
        <v>289602.7128</v>
      </c>
      <c r="Z113" s="323">
        <f t="shared" si="6"/>
        <v>697647.9204</v>
      </c>
      <c r="AA113" s="317"/>
      <c r="AB113" s="318"/>
      <c r="AC113" s="318"/>
      <c r="AD113" s="319"/>
      <c r="AE113" s="320">
        <f>Price_Catalogue_Reference!AE113*(1+Price_Catalogue_Reference!$BW$6)</f>
        <v>44490.11846</v>
      </c>
      <c r="AF113" s="321">
        <f>Price_Catalogue_Reference!BV113</f>
        <v>450467.8019</v>
      </c>
      <c r="AG113" s="321">
        <f>Price_Catalogue_Reference!AG113</f>
        <v>313886.3194</v>
      </c>
      <c r="AH113" s="324">
        <f t="shared" si="12"/>
        <v>808844.2397</v>
      </c>
      <c r="AI113" s="321">
        <f>Price_Catalogue_Reference!AI113*(1+Price_Catalogue_Reference!$BW$6)</f>
        <v>44490.11846</v>
      </c>
      <c r="AJ113" s="321">
        <f>Price_Catalogue_Reference!BW113</f>
        <v>450467.8019</v>
      </c>
      <c r="AK113" s="321">
        <f>Price_Catalogue_Reference!AK113</f>
        <v>313886.3194</v>
      </c>
      <c r="AL113" s="324">
        <f t="shared" si="13"/>
        <v>808844.2397</v>
      </c>
      <c r="AM113" s="321">
        <f>Price_Catalogue_Reference!AM113*(1+Price_Catalogue_Reference!$BW$6)</f>
        <v>44490.11846</v>
      </c>
      <c r="AN113" s="321">
        <f>Price_Catalogue_Reference!BX113</f>
        <v>450467.8019</v>
      </c>
      <c r="AO113" s="321">
        <f>Price_Catalogue_Reference!AO113</f>
        <v>313886.3194</v>
      </c>
      <c r="AP113" s="324">
        <f t="shared" si="14"/>
        <v>808844.2397</v>
      </c>
      <c r="AQ113" s="321">
        <f>Price_Catalogue_Reference!AQ113*(1+Price_Catalogue_Reference!$BW$6)</f>
        <v>44218.58278</v>
      </c>
      <c r="AR113" s="321">
        <f>Price_Catalogue_Reference!BY113</f>
        <v>450467.8019</v>
      </c>
      <c r="AS113" s="321">
        <f>Price_Catalogue_Reference!AS113</f>
        <v>307475.0402</v>
      </c>
      <c r="AT113" s="325">
        <f t="shared" si="15"/>
        <v>802161.4249</v>
      </c>
      <c r="AU113" s="264"/>
      <c r="AV113" s="264"/>
      <c r="AW113" s="264"/>
      <c r="AX113" s="264"/>
      <c r="AY113" s="264"/>
      <c r="AZ113" s="264"/>
      <c r="BA113" s="264"/>
      <c r="BB113" s="264"/>
      <c r="BC113" s="264"/>
      <c r="BD113" s="264"/>
      <c r="BE113" s="264"/>
      <c r="BF113" s="264"/>
      <c r="BG113" s="264"/>
      <c r="BH113" s="264"/>
      <c r="BI113" s="264"/>
      <c r="BJ113" s="264"/>
      <c r="BK113" s="264"/>
      <c r="BL113" s="264"/>
      <c r="BM113" s="264"/>
      <c r="BN113" s="264"/>
    </row>
    <row r="114" ht="15.0" customHeight="1">
      <c r="A114" s="301" t="s">
        <v>30</v>
      </c>
      <c r="B114" s="302" t="s">
        <v>2353</v>
      </c>
      <c r="C114" s="302">
        <v>5500.0</v>
      </c>
      <c r="D114" s="302"/>
      <c r="E114" s="303" t="s">
        <v>2354</v>
      </c>
      <c r="F114" s="303" t="s">
        <v>2354</v>
      </c>
      <c r="G114" s="303" t="s">
        <v>2355</v>
      </c>
      <c r="H114" s="264"/>
      <c r="I114" s="274"/>
      <c r="J114" s="274"/>
      <c r="K114" s="316">
        <f t="shared" si="11"/>
        <v>5500</v>
      </c>
      <c r="L114" s="317"/>
      <c r="M114" s="318"/>
      <c r="N114" s="319"/>
      <c r="O114" s="320">
        <f>Price_Catalogue_Reference!O114*(1+Price_Catalogue_Reference!$BW$6)</f>
        <v>44342.27881</v>
      </c>
      <c r="P114" s="321">
        <f>Price_Catalogue_Reference!BR114</f>
        <v>398632.7819</v>
      </c>
      <c r="Q114" s="321">
        <f>Price_Catalogue_Reference!Q114</f>
        <v>301367.5148</v>
      </c>
      <c r="R114" s="322">
        <f t="shared" si="4"/>
        <v>744342.5755</v>
      </c>
      <c r="S114" s="320">
        <f>Price_Catalogue_Reference!S114*(1+Price_Catalogue_Reference!$BW$6)</f>
        <v>44342.27881</v>
      </c>
      <c r="T114" s="321">
        <f>Price_Catalogue_Reference!BS114</f>
        <v>398632.7819</v>
      </c>
      <c r="U114" s="321">
        <f>Price_Catalogue_Reference!U114</f>
        <v>301367.5148</v>
      </c>
      <c r="V114" s="322">
        <f t="shared" si="5"/>
        <v>744342.5755</v>
      </c>
      <c r="W114" s="320">
        <f>Price_Catalogue_Reference!W114*(1+Price_Catalogue_Reference!$BW$6)</f>
        <v>44213.41971</v>
      </c>
      <c r="X114" s="321">
        <f>Price_Catalogue_Reference!BT114</f>
        <v>398632.7819</v>
      </c>
      <c r="Y114" s="321">
        <f>Price_Catalogue_Reference!Y114</f>
        <v>307350.2275</v>
      </c>
      <c r="Z114" s="323">
        <f t="shared" si="6"/>
        <v>750196.4291</v>
      </c>
      <c r="AA114" s="317"/>
      <c r="AB114" s="318"/>
      <c r="AC114" s="318"/>
      <c r="AD114" s="319"/>
      <c r="AE114" s="320">
        <f>Price_Catalogue_Reference!AE114*(1+Price_Catalogue_Reference!$BW$6)</f>
        <v>44637.9581</v>
      </c>
      <c r="AF114" s="321">
        <f>Price_Catalogue_Reference!BV114</f>
        <v>502395.3848</v>
      </c>
      <c r="AG114" s="321">
        <f>Price_Catalogue_Reference!AG114</f>
        <v>326358.4572</v>
      </c>
      <c r="AH114" s="324">
        <f t="shared" si="12"/>
        <v>873391.8001</v>
      </c>
      <c r="AI114" s="321">
        <f>Price_Catalogue_Reference!AI114*(1+Price_Catalogue_Reference!$BW$6)</f>
        <v>44637.9581</v>
      </c>
      <c r="AJ114" s="321">
        <f>Price_Catalogue_Reference!BW114</f>
        <v>502395.3848</v>
      </c>
      <c r="AK114" s="321">
        <f>Price_Catalogue_Reference!AK114</f>
        <v>326358.4572</v>
      </c>
      <c r="AL114" s="324">
        <f t="shared" si="13"/>
        <v>873391.8001</v>
      </c>
      <c r="AM114" s="321">
        <f>Price_Catalogue_Reference!AM114*(1+Price_Catalogue_Reference!$BW$6)</f>
        <v>44637.9581</v>
      </c>
      <c r="AN114" s="321">
        <f>Price_Catalogue_Reference!BX114</f>
        <v>502395.3848</v>
      </c>
      <c r="AO114" s="321">
        <f>Price_Catalogue_Reference!AO114</f>
        <v>326358.4572</v>
      </c>
      <c r="AP114" s="324">
        <f t="shared" si="14"/>
        <v>873391.8001</v>
      </c>
      <c r="AQ114" s="321">
        <f>Price_Catalogue_Reference!AQ114*(1+Price_Catalogue_Reference!$BW$6)</f>
        <v>44223.74585</v>
      </c>
      <c r="AR114" s="321">
        <f>Price_Catalogue_Reference!BY114</f>
        <v>502395.3848</v>
      </c>
      <c r="AS114" s="321">
        <f>Price_Catalogue_Reference!AS114</f>
        <v>307553.1862</v>
      </c>
      <c r="AT114" s="325">
        <f t="shared" si="15"/>
        <v>854172.3168</v>
      </c>
      <c r="AU114" s="264"/>
      <c r="AV114" s="264"/>
      <c r="AW114" s="264"/>
      <c r="AX114" s="264"/>
      <c r="AY114" s="264"/>
      <c r="AZ114" s="264"/>
      <c r="BA114" s="264"/>
      <c r="BB114" s="264"/>
      <c r="BC114" s="264"/>
      <c r="BD114" s="264"/>
      <c r="BE114" s="264"/>
      <c r="BF114" s="264"/>
      <c r="BG114" s="264"/>
      <c r="BH114" s="264"/>
      <c r="BI114" s="264"/>
      <c r="BJ114" s="264"/>
      <c r="BK114" s="264"/>
      <c r="BL114" s="264"/>
      <c r="BM114" s="264"/>
      <c r="BN114" s="264"/>
    </row>
    <row r="115" ht="15.0" customHeight="1">
      <c r="A115" s="301" t="s">
        <v>30</v>
      </c>
      <c r="B115" s="302" t="s">
        <v>2353</v>
      </c>
      <c r="C115" s="302">
        <v>6000.0</v>
      </c>
      <c r="D115" s="302"/>
      <c r="E115" s="303" t="s">
        <v>2354</v>
      </c>
      <c r="F115" s="303" t="s">
        <v>2354</v>
      </c>
      <c r="G115" s="303" t="s">
        <v>2355</v>
      </c>
      <c r="H115" s="264"/>
      <c r="I115" s="274"/>
      <c r="J115" s="274"/>
      <c r="K115" s="316">
        <f t="shared" si="11"/>
        <v>6000</v>
      </c>
      <c r="L115" s="317"/>
      <c r="M115" s="318"/>
      <c r="N115" s="319"/>
      <c r="O115" s="320">
        <f>Price_Catalogue_Reference!O115*(1+Price_Catalogue_Reference!$BW$6)</f>
        <v>44346.05464</v>
      </c>
      <c r="P115" s="321">
        <f>Price_Catalogue_Reference!BR115</f>
        <v>433184.2689</v>
      </c>
      <c r="Q115" s="321">
        <f>Price_Catalogue_Reference!Q115</f>
        <v>301393.4857</v>
      </c>
      <c r="R115" s="322">
        <f t="shared" si="4"/>
        <v>778923.8093</v>
      </c>
      <c r="S115" s="320">
        <f>Price_Catalogue_Reference!S115*(1+Price_Catalogue_Reference!$BW$6)</f>
        <v>44346.05464</v>
      </c>
      <c r="T115" s="321">
        <f>Price_Catalogue_Reference!BS115</f>
        <v>433184.2689</v>
      </c>
      <c r="U115" s="321">
        <f>Price_Catalogue_Reference!U115</f>
        <v>301393.4857</v>
      </c>
      <c r="V115" s="322">
        <f t="shared" si="5"/>
        <v>778923.8093</v>
      </c>
      <c r="W115" s="320">
        <f>Price_Catalogue_Reference!W115*(1+Price_Catalogue_Reference!$BW$6)</f>
        <v>44217.19554</v>
      </c>
      <c r="X115" s="321">
        <f>Price_Catalogue_Reference!BT115</f>
        <v>433184.2689</v>
      </c>
      <c r="Y115" s="321">
        <f>Price_Catalogue_Reference!Y115</f>
        <v>307430.7063</v>
      </c>
      <c r="Z115" s="323">
        <f t="shared" si="6"/>
        <v>784832.1708</v>
      </c>
      <c r="AA115" s="317"/>
      <c r="AB115" s="318"/>
      <c r="AC115" s="318"/>
      <c r="AD115" s="319"/>
      <c r="AE115" s="320">
        <f>Price_Catalogue_Reference!AE115*(1+Price_Catalogue_Reference!$BW$6)</f>
        <v>44785.79774</v>
      </c>
      <c r="AF115" s="321">
        <f>Price_Catalogue_Reference!BV115</f>
        <v>554230.5662</v>
      </c>
      <c r="AG115" s="321">
        <f>Price_Catalogue_Reference!AG115</f>
        <v>338830.5951</v>
      </c>
      <c r="AH115" s="324">
        <f t="shared" si="12"/>
        <v>937846.959</v>
      </c>
      <c r="AI115" s="321">
        <f>Price_Catalogue_Reference!AI115*(1+Price_Catalogue_Reference!$BW$6)</f>
        <v>44785.79774</v>
      </c>
      <c r="AJ115" s="321">
        <f>Price_Catalogue_Reference!BW115</f>
        <v>554230.5662</v>
      </c>
      <c r="AK115" s="321">
        <f>Price_Catalogue_Reference!AK115</f>
        <v>338830.5951</v>
      </c>
      <c r="AL115" s="324">
        <f t="shared" si="13"/>
        <v>937846.959</v>
      </c>
      <c r="AM115" s="321">
        <f>Price_Catalogue_Reference!AM115*(1+Price_Catalogue_Reference!$BW$6)</f>
        <v>44785.79774</v>
      </c>
      <c r="AN115" s="321">
        <f>Price_Catalogue_Reference!BX115</f>
        <v>554230.5662</v>
      </c>
      <c r="AO115" s="321">
        <f>Price_Catalogue_Reference!AO115</f>
        <v>338830.5951</v>
      </c>
      <c r="AP115" s="324">
        <f t="shared" si="14"/>
        <v>937846.959</v>
      </c>
      <c r="AQ115" s="321">
        <f>Price_Catalogue_Reference!AQ115*(1+Price_Catalogue_Reference!$BW$6)</f>
        <v>44228.90892</v>
      </c>
      <c r="AR115" s="321">
        <f>Price_Catalogue_Reference!BY115</f>
        <v>554230.5662</v>
      </c>
      <c r="AS115" s="321">
        <f>Price_Catalogue_Reference!AS115</f>
        <v>307631.3322</v>
      </c>
      <c r="AT115" s="325">
        <f t="shared" si="15"/>
        <v>906090.8073</v>
      </c>
      <c r="AU115" s="264"/>
      <c r="AV115" s="264"/>
      <c r="AW115" s="264"/>
      <c r="AX115" s="264"/>
      <c r="AY115" s="264"/>
      <c r="AZ115" s="264"/>
      <c r="BA115" s="264"/>
      <c r="BB115" s="264"/>
      <c r="BC115" s="264"/>
      <c r="BD115" s="264"/>
      <c r="BE115" s="264"/>
      <c r="BF115" s="264"/>
      <c r="BG115" s="264"/>
      <c r="BH115" s="264"/>
      <c r="BI115" s="264"/>
      <c r="BJ115" s="264"/>
      <c r="BK115" s="264"/>
      <c r="BL115" s="264"/>
      <c r="BM115" s="264"/>
      <c r="BN115" s="264"/>
    </row>
    <row r="116" ht="15.75" customHeight="1">
      <c r="A116" s="301" t="s">
        <v>30</v>
      </c>
      <c r="B116" s="302" t="s">
        <v>2353</v>
      </c>
      <c r="C116" s="302">
        <v>6500.0</v>
      </c>
      <c r="D116" s="302"/>
      <c r="E116" s="303" t="s">
        <v>2354</v>
      </c>
      <c r="F116" s="303" t="s">
        <v>2354</v>
      </c>
      <c r="G116" s="303" t="s">
        <v>2355</v>
      </c>
      <c r="H116" s="264"/>
      <c r="I116" s="274"/>
      <c r="J116" s="274"/>
      <c r="K116" s="316">
        <f t="shared" si="11"/>
        <v>6500</v>
      </c>
      <c r="L116" s="317"/>
      <c r="M116" s="318"/>
      <c r="N116" s="319"/>
      <c r="O116" s="320">
        <f>Price_Catalogue_Reference!O116*(1+Price_Catalogue_Reference!$BW$6)</f>
        <v>44634.18227</v>
      </c>
      <c r="P116" s="321">
        <f>Price_Catalogue_Reference!BR116</f>
        <v>467800.4657</v>
      </c>
      <c r="Q116" s="321">
        <f>Price_Catalogue_Reference!Q116</f>
        <v>326285.8197</v>
      </c>
      <c r="R116" s="322">
        <f t="shared" si="4"/>
        <v>838720.4676</v>
      </c>
      <c r="S116" s="320">
        <f>Price_Catalogue_Reference!S116*(1+Price_Catalogue_Reference!$BW$6)</f>
        <v>44634.18227</v>
      </c>
      <c r="T116" s="321">
        <f>Price_Catalogue_Reference!BS116</f>
        <v>467800.4657</v>
      </c>
      <c r="U116" s="321">
        <f>Price_Catalogue_Reference!U116</f>
        <v>326285.8197</v>
      </c>
      <c r="V116" s="322">
        <f t="shared" si="5"/>
        <v>838720.4676</v>
      </c>
      <c r="W116" s="320">
        <f>Price_Catalogue_Reference!W116*(1+Price_Catalogue_Reference!$BW$6)</f>
        <v>44219.97002</v>
      </c>
      <c r="X116" s="321">
        <f>Price_Catalogue_Reference!BT116</f>
        <v>467800.4657</v>
      </c>
      <c r="Y116" s="321">
        <f>Price_Catalogue_Reference!Y116</f>
        <v>307426.0407</v>
      </c>
      <c r="Z116" s="323">
        <f t="shared" si="6"/>
        <v>819446.4764</v>
      </c>
      <c r="AA116" s="317"/>
      <c r="AB116" s="318"/>
      <c r="AC116" s="318"/>
      <c r="AD116" s="319"/>
      <c r="AE116" s="320">
        <f>Price_Catalogue_Reference!AE116*(1+Price_Catalogue_Reference!$BW$6)</f>
        <v>44933.63738</v>
      </c>
      <c r="AF116" s="321">
        <f>Price_Catalogue_Reference!BV116</f>
        <v>606148.4189</v>
      </c>
      <c r="AG116" s="321">
        <f>Price_Catalogue_Reference!AG116</f>
        <v>351302.7329</v>
      </c>
      <c r="AH116" s="324">
        <f t="shared" si="12"/>
        <v>1002384.789</v>
      </c>
      <c r="AI116" s="321">
        <f>Price_Catalogue_Reference!AI116*(1+Price_Catalogue_Reference!$BW$6)</f>
        <v>44933.63738</v>
      </c>
      <c r="AJ116" s="321">
        <f>Price_Catalogue_Reference!BW116</f>
        <v>606148.4189</v>
      </c>
      <c r="AK116" s="321">
        <f>Price_Catalogue_Reference!AK116</f>
        <v>351302.7329</v>
      </c>
      <c r="AL116" s="324">
        <f t="shared" si="13"/>
        <v>1002384.789</v>
      </c>
      <c r="AM116" s="321">
        <f>Price_Catalogue_Reference!AM116*(1+Price_Catalogue_Reference!$BW$6)</f>
        <v>44933.63738</v>
      </c>
      <c r="AN116" s="321">
        <f>Price_Catalogue_Reference!BX116</f>
        <v>606148.4189</v>
      </c>
      <c r="AO116" s="321">
        <f>Price_Catalogue_Reference!AO116</f>
        <v>351302.7329</v>
      </c>
      <c r="AP116" s="324">
        <f t="shared" si="14"/>
        <v>1002384.789</v>
      </c>
      <c r="AQ116" s="321">
        <f>Price_Catalogue_Reference!AQ116*(1+Price_Catalogue_Reference!$BW$6)</f>
        <v>44234.07199</v>
      </c>
      <c r="AR116" s="321">
        <f>Price_Catalogue_Reference!BY116</f>
        <v>606148.4189</v>
      </c>
      <c r="AS116" s="321">
        <f>Price_Catalogue_Reference!AS116</f>
        <v>307709.4782</v>
      </c>
      <c r="AT116" s="325">
        <f t="shared" si="15"/>
        <v>958091.9691</v>
      </c>
      <c r="AU116" s="264"/>
      <c r="AV116" s="264"/>
      <c r="AW116" s="264"/>
      <c r="AX116" s="264"/>
      <c r="AY116" s="264"/>
      <c r="AZ116" s="264"/>
      <c r="BA116" s="264"/>
      <c r="BB116" s="264"/>
      <c r="BC116" s="264"/>
      <c r="BD116" s="264"/>
      <c r="BE116" s="264"/>
      <c r="BF116" s="264"/>
      <c r="BG116" s="264"/>
      <c r="BH116" s="264"/>
      <c r="BI116" s="264"/>
      <c r="BJ116" s="264"/>
      <c r="BK116" s="264"/>
      <c r="BL116" s="264"/>
      <c r="BM116" s="264"/>
      <c r="BN116" s="264"/>
    </row>
    <row r="117" ht="15.75" customHeight="1">
      <c r="A117" s="261" t="s">
        <v>30</v>
      </c>
      <c r="B117" s="348" t="s">
        <v>2353</v>
      </c>
      <c r="C117" s="348">
        <v>7000.0</v>
      </c>
      <c r="D117" s="348"/>
      <c r="E117" s="349" t="s">
        <v>2354</v>
      </c>
      <c r="F117" s="349" t="s">
        <v>2354</v>
      </c>
      <c r="G117" s="349" t="s">
        <v>2355</v>
      </c>
      <c r="I117" s="274"/>
      <c r="J117" s="274"/>
      <c r="K117" s="316">
        <v>7000.0</v>
      </c>
      <c r="L117" s="317"/>
      <c r="M117" s="318"/>
      <c r="N117" s="319"/>
      <c r="O117" s="320">
        <f>Price_Catalogue_Reference!O117*(1+Price_Catalogue_Reference!$BW$6)</f>
        <v>44637.9581</v>
      </c>
      <c r="P117" s="321">
        <f>Price_Catalogue_Reference!BR117</f>
        <v>502387.454</v>
      </c>
      <c r="Q117" s="321">
        <f>Price_Catalogue_Reference!Q117</f>
        <v>326311.7905</v>
      </c>
      <c r="R117" s="322">
        <f t="shared" si="4"/>
        <v>873337.2026</v>
      </c>
      <c r="S117" s="320">
        <f>Price_Catalogue_Reference!S117*(1+Price_Catalogue_Reference!$BW$6)</f>
        <v>44637.9581</v>
      </c>
      <c r="T117" s="321">
        <f>Price_Catalogue_Reference!BS117</f>
        <v>502387.454</v>
      </c>
      <c r="U117" s="321">
        <f>Price_Catalogue_Reference!U117</f>
        <v>326311.7905</v>
      </c>
      <c r="V117" s="322">
        <f t="shared" si="5"/>
        <v>873337.2026</v>
      </c>
      <c r="W117" s="320">
        <f>Price_Catalogue_Reference!W117*(1+Price_Catalogue_Reference!$BW$6)</f>
        <v>44223.74585</v>
      </c>
      <c r="X117" s="321">
        <f>Price_Catalogue_Reference!BT117</f>
        <v>502387.454</v>
      </c>
      <c r="Y117" s="321">
        <f>Price_Catalogue_Reference!Y117</f>
        <v>325173.5554</v>
      </c>
      <c r="Z117" s="323">
        <f t="shared" si="6"/>
        <v>871784.7552</v>
      </c>
      <c r="AA117" s="317"/>
      <c r="AB117" s="318"/>
      <c r="AC117" s="318"/>
      <c r="AD117" s="319"/>
      <c r="AE117" s="320">
        <f>Price_Catalogue_Reference!AE117*(1+Price_Catalogue_Reference!$BW$6)</f>
        <v>44223.74585</v>
      </c>
      <c r="AF117" s="321">
        <f>Price_Catalogue_Reference!BV117</f>
        <v>650964.2107</v>
      </c>
      <c r="AG117" s="321">
        <f>Price_Catalogue_Reference!AG117</f>
        <v>371583.2218</v>
      </c>
      <c r="AH117" s="324">
        <f t="shared" si="12"/>
        <v>1066771.178</v>
      </c>
      <c r="AI117" s="321">
        <f>Price_Catalogue_Reference!AI117*(1+Price_Catalogue_Reference!$BW$6)</f>
        <v>44223.74585</v>
      </c>
      <c r="AJ117" s="321">
        <f>Price_Catalogue_Reference!BW117</f>
        <v>650964.2107</v>
      </c>
      <c r="AK117" s="321">
        <f>Price_Catalogue_Reference!AK117</f>
        <v>371583.2218</v>
      </c>
      <c r="AL117" s="324">
        <f t="shared" si="13"/>
        <v>1066771.178</v>
      </c>
      <c r="AM117" s="321">
        <f>Price_Catalogue_Reference!AM117*(1+Price_Catalogue_Reference!$BW$6)</f>
        <v>44223.74585</v>
      </c>
      <c r="AN117" s="321">
        <f>Price_Catalogue_Reference!BX117</f>
        <v>650964.2107</v>
      </c>
      <c r="AO117" s="321">
        <f>Price_Catalogue_Reference!AO117</f>
        <v>371583.2218</v>
      </c>
      <c r="AP117" s="324">
        <f t="shared" si="14"/>
        <v>1066771.178</v>
      </c>
      <c r="AQ117" s="321">
        <f>Price_Catalogue_Reference!AQ117*(1+Price_Catalogue_Reference!$BW$6)</f>
        <v>44223.74585</v>
      </c>
      <c r="AR117" s="321">
        <f>Price_Catalogue_Reference!BY117</f>
        <v>650964.2107</v>
      </c>
      <c r="AS117" s="321">
        <f>Price_Catalogue_Reference!AS117</f>
        <v>371583.2218</v>
      </c>
      <c r="AT117" s="325">
        <f t="shared" si="15"/>
        <v>1066771.178</v>
      </c>
      <c r="AV117" s="63"/>
      <c r="AW117" s="356"/>
      <c r="AX117" s="357"/>
      <c r="AY117" s="103"/>
      <c r="AZ117" s="358"/>
      <c r="BA117" s="358"/>
      <c r="BB117" s="358"/>
      <c r="BC117" s="358"/>
      <c r="BD117" s="358"/>
      <c r="BE117" s="358"/>
      <c r="BF117" s="358"/>
      <c r="BG117" s="358"/>
      <c r="BH117" s="358"/>
      <c r="BI117" s="358"/>
      <c r="BJ117" s="358"/>
      <c r="BK117" s="264"/>
      <c r="BL117" s="264"/>
      <c r="BM117" s="359"/>
      <c r="BN117" s="377"/>
    </row>
    <row r="118" ht="15.75" customHeight="1">
      <c r="A118" s="261" t="s">
        <v>30</v>
      </c>
      <c r="B118" s="348" t="s">
        <v>2353</v>
      </c>
      <c r="C118" s="348">
        <v>7500.0</v>
      </c>
      <c r="D118" s="348"/>
      <c r="E118" s="349" t="s">
        <v>2354</v>
      </c>
      <c r="F118" s="349" t="s">
        <v>2354</v>
      </c>
      <c r="G118" s="349" t="s">
        <v>2355</v>
      </c>
      <c r="I118" s="274"/>
      <c r="J118" s="274"/>
      <c r="K118" s="316">
        <v>7500.0</v>
      </c>
      <c r="L118" s="317"/>
      <c r="M118" s="318"/>
      <c r="N118" s="319"/>
      <c r="O118" s="320">
        <f>Price_Catalogue_Reference!O118*(1+Price_Catalogue_Reference!$BW$6)</f>
        <v>44926.08572</v>
      </c>
      <c r="P118" s="321">
        <f>Price_Catalogue_Reference!BR118</f>
        <v>536974.4423</v>
      </c>
      <c r="Q118" s="321">
        <f>Price_Catalogue_Reference!Q118</f>
        <v>351204.1246</v>
      </c>
      <c r="R118" s="322">
        <f t="shared" si="4"/>
        <v>933104.6526</v>
      </c>
      <c r="S118" s="320">
        <f>Price_Catalogue_Reference!S118*(1+Price_Catalogue_Reference!$BW$6)</f>
        <v>44926.08572</v>
      </c>
      <c r="T118" s="321">
        <f>Price_Catalogue_Reference!BS118</f>
        <v>536974.4423</v>
      </c>
      <c r="U118" s="321">
        <f>Price_Catalogue_Reference!U118</f>
        <v>351204.1246</v>
      </c>
      <c r="V118" s="322">
        <f t="shared" si="5"/>
        <v>933104.6526</v>
      </c>
      <c r="W118" s="320">
        <f>Price_Catalogue_Reference!W118*(1+Price_Catalogue_Reference!$BW$6)</f>
        <v>44226.52033</v>
      </c>
      <c r="X118" s="321">
        <f>Price_Catalogue_Reference!BT118</f>
        <v>536974.4423</v>
      </c>
      <c r="Y118" s="321">
        <f>Price_Catalogue_Reference!Y118</f>
        <v>325254.0342</v>
      </c>
      <c r="Z118" s="365">
        <f t="shared" si="6"/>
        <v>906454.9968</v>
      </c>
      <c r="AA118" s="317"/>
      <c r="AB118" s="318"/>
      <c r="AC118" s="318"/>
      <c r="AD118" s="319"/>
      <c r="AE118" s="320">
        <f>Price_Catalogue_Reference!AE118*(1+Price_Catalogue_Reference!$BW$6)</f>
        <v>44226.52033</v>
      </c>
      <c r="AF118" s="321">
        <f>Price_Catalogue_Reference!BV118</f>
        <v>695780.0025</v>
      </c>
      <c r="AG118" s="321">
        <f>Price_Catalogue_Reference!AG118</f>
        <v>371675.1867</v>
      </c>
      <c r="AH118" s="324">
        <f t="shared" si="12"/>
        <v>1111681.71</v>
      </c>
      <c r="AI118" s="321">
        <f>Price_Catalogue_Reference!AI118*(1+Price_Catalogue_Reference!$BW$6)</f>
        <v>44226.52033</v>
      </c>
      <c r="AJ118" s="321">
        <f>Price_Catalogue_Reference!BW118</f>
        <v>695780.0025</v>
      </c>
      <c r="AK118" s="321">
        <f>Price_Catalogue_Reference!AK118</f>
        <v>371675.1867</v>
      </c>
      <c r="AL118" s="324">
        <f t="shared" si="13"/>
        <v>1111681.71</v>
      </c>
      <c r="AM118" s="321">
        <f>Price_Catalogue_Reference!AM118*(1+Price_Catalogue_Reference!$BW$6)</f>
        <v>44226.52033</v>
      </c>
      <c r="AN118" s="321">
        <f>Price_Catalogue_Reference!BX118</f>
        <v>695780.0025</v>
      </c>
      <c r="AO118" s="321">
        <f>Price_Catalogue_Reference!AO118</f>
        <v>371675.1867</v>
      </c>
      <c r="AP118" s="324">
        <f t="shared" si="14"/>
        <v>1111681.71</v>
      </c>
      <c r="AQ118" s="321">
        <f>Price_Catalogue_Reference!AQ118*(1+Price_Catalogue_Reference!$BW$6)</f>
        <v>44226.52033</v>
      </c>
      <c r="AR118" s="321">
        <f>Price_Catalogue_Reference!BY118</f>
        <v>695780.0025</v>
      </c>
      <c r="AS118" s="321">
        <f>Price_Catalogue_Reference!AS118</f>
        <v>371675.1867</v>
      </c>
      <c r="AT118" s="325">
        <f t="shared" si="15"/>
        <v>1111681.71</v>
      </c>
      <c r="AV118" s="63"/>
      <c r="AW118" s="356"/>
      <c r="AX118" s="357"/>
      <c r="AY118" s="103"/>
      <c r="AZ118" s="358"/>
      <c r="BA118" s="358"/>
      <c r="BB118" s="358"/>
      <c r="BC118" s="358"/>
      <c r="BD118" s="358"/>
      <c r="BE118" s="358"/>
      <c r="BF118" s="358"/>
      <c r="BG118" s="358"/>
      <c r="BH118" s="358"/>
      <c r="BI118" s="358"/>
      <c r="BJ118" s="358"/>
      <c r="BK118" s="264"/>
      <c r="BL118" s="264"/>
      <c r="BM118" s="359"/>
      <c r="BN118" s="377"/>
    </row>
    <row r="119" ht="15.75" customHeight="1">
      <c r="A119" s="261" t="s">
        <v>30</v>
      </c>
      <c r="B119" s="348" t="s">
        <v>2353</v>
      </c>
      <c r="C119" s="348">
        <v>8000.0</v>
      </c>
      <c r="D119" s="348"/>
      <c r="E119" s="349" t="s">
        <v>2354</v>
      </c>
      <c r="F119" s="349" t="s">
        <v>2354</v>
      </c>
      <c r="G119" s="349" t="s">
        <v>2355</v>
      </c>
      <c r="I119" s="274"/>
      <c r="J119" s="274"/>
      <c r="K119" s="316">
        <v>8000.0</v>
      </c>
      <c r="L119" s="317"/>
      <c r="M119" s="318"/>
      <c r="N119" s="319"/>
      <c r="O119" s="320">
        <f>Price_Catalogue_Reference!O119*(1+Price_Catalogue_Reference!$BW$6)</f>
        <v>44929.86155</v>
      </c>
      <c r="P119" s="321">
        <f>Price_Catalogue_Reference!BR119</f>
        <v>571561.4306</v>
      </c>
      <c r="Q119" s="321">
        <f>Price_Catalogue_Reference!Q119</f>
        <v>351230.0954</v>
      </c>
      <c r="R119" s="322">
        <f t="shared" si="4"/>
        <v>967721.3876</v>
      </c>
      <c r="S119" s="320">
        <f>Price_Catalogue_Reference!S119*(1+Price_Catalogue_Reference!$BW$6)</f>
        <v>44929.86155</v>
      </c>
      <c r="T119" s="321">
        <f>Price_Catalogue_Reference!BS119</f>
        <v>571561.4306</v>
      </c>
      <c r="U119" s="321">
        <f>Price_Catalogue_Reference!U119</f>
        <v>351230.0954</v>
      </c>
      <c r="V119" s="322">
        <f t="shared" si="5"/>
        <v>967721.3876</v>
      </c>
      <c r="W119" s="320">
        <f>Price_Catalogue_Reference!W119*(1+Price_Catalogue_Reference!$BW$6)</f>
        <v>44230.29616</v>
      </c>
      <c r="X119" s="321">
        <f>Price_Catalogue_Reference!BT119</f>
        <v>571561.4306</v>
      </c>
      <c r="Y119" s="321">
        <f>Price_Catalogue_Reference!Y119</f>
        <v>343001.5488</v>
      </c>
      <c r="Z119" s="365">
        <f t="shared" si="6"/>
        <v>958793.2756</v>
      </c>
      <c r="AA119" s="317"/>
      <c r="AB119" s="318"/>
      <c r="AC119" s="318"/>
      <c r="AD119" s="319"/>
      <c r="AE119" s="320">
        <f>Price_Catalogue_Reference!AE119*(1+Price_Catalogue_Reference!$BW$6)</f>
        <v>44230.29616</v>
      </c>
      <c r="AF119" s="321">
        <f>Price_Catalogue_Reference!BV119</f>
        <v>740595.7943</v>
      </c>
      <c r="AG119" s="321">
        <f>Price_Catalogue_Reference!AG119</f>
        <v>391955.6756</v>
      </c>
      <c r="AH119" s="324">
        <f t="shared" si="12"/>
        <v>1176781.766</v>
      </c>
      <c r="AI119" s="321">
        <f>Price_Catalogue_Reference!AI119*(1+Price_Catalogue_Reference!$BW$6)</f>
        <v>44230.29616</v>
      </c>
      <c r="AJ119" s="321">
        <f>Price_Catalogue_Reference!BW119</f>
        <v>740595.7943</v>
      </c>
      <c r="AK119" s="321">
        <f>Price_Catalogue_Reference!AK119</f>
        <v>391955.6756</v>
      </c>
      <c r="AL119" s="324">
        <f t="shared" si="13"/>
        <v>1176781.766</v>
      </c>
      <c r="AM119" s="321">
        <f>Price_Catalogue_Reference!AM119*(1+Price_Catalogue_Reference!$BW$6)</f>
        <v>44230.29616</v>
      </c>
      <c r="AN119" s="321">
        <f>Price_Catalogue_Reference!BX119</f>
        <v>740595.7943</v>
      </c>
      <c r="AO119" s="321">
        <f>Price_Catalogue_Reference!AO119</f>
        <v>391955.6756</v>
      </c>
      <c r="AP119" s="324">
        <f t="shared" si="14"/>
        <v>1176781.766</v>
      </c>
      <c r="AQ119" s="321">
        <f>Price_Catalogue_Reference!AQ119*(1+Price_Catalogue_Reference!$BW$6)</f>
        <v>44230.29616</v>
      </c>
      <c r="AR119" s="321">
        <f>Price_Catalogue_Reference!BY119</f>
        <v>740595.7943</v>
      </c>
      <c r="AS119" s="321">
        <f>Price_Catalogue_Reference!AS119</f>
        <v>391955.6756</v>
      </c>
      <c r="AT119" s="325">
        <f t="shared" si="15"/>
        <v>1176781.766</v>
      </c>
      <c r="AV119" s="63"/>
      <c r="AW119" s="356"/>
      <c r="AX119" s="357"/>
      <c r="AY119" s="103"/>
      <c r="AZ119" s="358"/>
      <c r="BA119" s="358"/>
      <c r="BB119" s="358"/>
      <c r="BC119" s="358"/>
      <c r="BD119" s="358"/>
      <c r="BE119" s="358"/>
      <c r="BF119" s="358"/>
      <c r="BG119" s="358"/>
      <c r="BH119" s="358"/>
      <c r="BI119" s="358"/>
      <c r="BJ119" s="358"/>
      <c r="BK119" s="264"/>
      <c r="BL119" s="264"/>
      <c r="BM119" s="359"/>
      <c r="BN119" s="377"/>
    </row>
    <row r="120" ht="15.75" customHeight="1">
      <c r="A120" s="261" t="s">
        <v>30</v>
      </c>
      <c r="B120" s="348" t="s">
        <v>2353</v>
      </c>
      <c r="C120" s="348">
        <v>8500.0</v>
      </c>
      <c r="D120" s="348"/>
      <c r="E120" s="349" t="s">
        <v>2354</v>
      </c>
      <c r="F120" s="349" t="s">
        <v>2354</v>
      </c>
      <c r="G120" s="349" t="s">
        <v>2355</v>
      </c>
      <c r="I120" s="274"/>
      <c r="J120" s="274"/>
      <c r="K120" s="316">
        <v>8500.0</v>
      </c>
      <c r="L120" s="317"/>
      <c r="M120" s="318"/>
      <c r="N120" s="319"/>
      <c r="O120" s="320">
        <f>Price_Catalogue_Reference!O120*(1+Price_Catalogue_Reference!$BW$6)</f>
        <v>45217.98918</v>
      </c>
      <c r="P120" s="321">
        <f>Price_Catalogue_Reference!BR120</f>
        <v>606148.4189</v>
      </c>
      <c r="Q120" s="321">
        <f>Price_Catalogue_Reference!Q120</f>
        <v>376122.4295</v>
      </c>
      <c r="R120" s="322">
        <f t="shared" si="4"/>
        <v>1027488.838</v>
      </c>
      <c r="S120" s="320">
        <f>Price_Catalogue_Reference!S120*(1+Price_Catalogue_Reference!$BW$6)</f>
        <v>45217.98918</v>
      </c>
      <c r="T120" s="321">
        <f>Price_Catalogue_Reference!BS120</f>
        <v>606148.4189</v>
      </c>
      <c r="U120" s="321">
        <f>Price_Catalogue_Reference!U120</f>
        <v>376122.4295</v>
      </c>
      <c r="V120" s="322">
        <f t="shared" si="5"/>
        <v>1027488.838</v>
      </c>
      <c r="W120" s="320">
        <f>Price_Catalogue_Reference!W120*(1+Price_Catalogue_Reference!$BW$6)</f>
        <v>44233.07064</v>
      </c>
      <c r="X120" s="321">
        <f>Price_Catalogue_Reference!BT120</f>
        <v>606148.4189</v>
      </c>
      <c r="Y120" s="321">
        <f>Price_Catalogue_Reference!Y120</f>
        <v>343082.0276</v>
      </c>
      <c r="Z120" s="365">
        <f t="shared" si="6"/>
        <v>993463.5171</v>
      </c>
      <c r="AA120" s="317"/>
      <c r="AB120" s="318"/>
      <c r="AC120" s="318"/>
      <c r="AD120" s="319"/>
      <c r="AE120" s="320">
        <f>Price_Catalogue_Reference!AE120*(1+Price_Catalogue_Reference!$BW$6)</f>
        <v>44233.07064</v>
      </c>
      <c r="AF120" s="321">
        <f>Price_Catalogue_Reference!BV120</f>
        <v>785411.5861</v>
      </c>
      <c r="AG120" s="321">
        <f>Price_Catalogue_Reference!AG120</f>
        <v>392047.6406</v>
      </c>
      <c r="AH120" s="324">
        <f t="shared" si="12"/>
        <v>1221692.297</v>
      </c>
      <c r="AI120" s="321">
        <f>Price_Catalogue_Reference!AI120*(1+Price_Catalogue_Reference!$BW$6)</f>
        <v>44233.07064</v>
      </c>
      <c r="AJ120" s="321">
        <f>Price_Catalogue_Reference!BW120</f>
        <v>785411.5861</v>
      </c>
      <c r="AK120" s="321">
        <f>Price_Catalogue_Reference!AK120</f>
        <v>392047.6406</v>
      </c>
      <c r="AL120" s="324">
        <f t="shared" si="13"/>
        <v>1221692.297</v>
      </c>
      <c r="AM120" s="321">
        <f>Price_Catalogue_Reference!AM120*(1+Price_Catalogue_Reference!$BW$6)</f>
        <v>44233.07064</v>
      </c>
      <c r="AN120" s="321">
        <f>Price_Catalogue_Reference!BX120</f>
        <v>785411.5861</v>
      </c>
      <c r="AO120" s="321">
        <f>Price_Catalogue_Reference!AO120</f>
        <v>392047.6406</v>
      </c>
      <c r="AP120" s="324">
        <f t="shared" si="14"/>
        <v>1221692.297</v>
      </c>
      <c r="AQ120" s="321">
        <f>Price_Catalogue_Reference!AQ120*(1+Price_Catalogue_Reference!$BW$6)</f>
        <v>44233.07064</v>
      </c>
      <c r="AR120" s="321">
        <f>Price_Catalogue_Reference!BY120</f>
        <v>785411.5861</v>
      </c>
      <c r="AS120" s="321">
        <f>Price_Catalogue_Reference!AS120</f>
        <v>392047.6406</v>
      </c>
      <c r="AT120" s="325">
        <f t="shared" si="15"/>
        <v>1221692.297</v>
      </c>
      <c r="AV120" s="63"/>
      <c r="AW120" s="356"/>
      <c r="AX120" s="357"/>
      <c r="AY120" s="103"/>
      <c r="AZ120" s="358"/>
      <c r="BA120" s="358"/>
      <c r="BB120" s="358"/>
      <c r="BC120" s="358"/>
      <c r="BD120" s="358"/>
      <c r="BE120" s="358"/>
      <c r="BF120" s="358"/>
      <c r="BG120" s="358"/>
      <c r="BH120" s="358"/>
      <c r="BI120" s="358"/>
      <c r="BJ120" s="358"/>
      <c r="BK120" s="264"/>
      <c r="BL120" s="264"/>
      <c r="BM120" s="359"/>
      <c r="BN120" s="377"/>
    </row>
    <row r="121" ht="15.75" customHeight="1">
      <c r="A121" s="261" t="s">
        <v>30</v>
      </c>
      <c r="B121" s="348" t="s">
        <v>2353</v>
      </c>
      <c r="C121" s="348">
        <v>9000.0</v>
      </c>
      <c r="D121" s="348"/>
      <c r="E121" s="349" t="s">
        <v>2354</v>
      </c>
      <c r="F121" s="349" t="s">
        <v>2354</v>
      </c>
      <c r="G121" s="349" t="s">
        <v>2355</v>
      </c>
      <c r="I121" s="274"/>
      <c r="J121" s="274"/>
      <c r="K121" s="316">
        <v>9000.0</v>
      </c>
      <c r="L121" s="317"/>
      <c r="M121" s="318"/>
      <c r="N121" s="319"/>
      <c r="O121" s="320">
        <f>Price_Catalogue_Reference!O121*(1+Price_Catalogue_Reference!$BW$6)</f>
        <v>45221.76501</v>
      </c>
      <c r="P121" s="321">
        <f>Price_Catalogue_Reference!BR121</f>
        <v>640735.4072</v>
      </c>
      <c r="Q121" s="321">
        <f>Price_Catalogue_Reference!Q121</f>
        <v>376148.4003</v>
      </c>
      <c r="R121" s="322">
        <f t="shared" si="4"/>
        <v>1062105.572</v>
      </c>
      <c r="S121" s="320">
        <f>Price_Catalogue_Reference!S121*(1+Price_Catalogue_Reference!$BW$6)</f>
        <v>45221.76501</v>
      </c>
      <c r="T121" s="321">
        <f>Price_Catalogue_Reference!BS121</f>
        <v>640735.4072</v>
      </c>
      <c r="U121" s="321">
        <f>Price_Catalogue_Reference!U121</f>
        <v>376148.4003</v>
      </c>
      <c r="V121" s="322">
        <f t="shared" si="5"/>
        <v>1062105.572</v>
      </c>
      <c r="W121" s="320">
        <f>Price_Catalogue_Reference!W121*(1+Price_Catalogue_Reference!$BW$6)</f>
        <v>44236.84647</v>
      </c>
      <c r="X121" s="321">
        <f>Price_Catalogue_Reference!BT121</f>
        <v>640735.4072</v>
      </c>
      <c r="Y121" s="321">
        <f>Price_Catalogue_Reference!Y121</f>
        <v>360829.5423</v>
      </c>
      <c r="Z121" s="365">
        <f t="shared" si="6"/>
        <v>1045801.796</v>
      </c>
      <c r="AA121" s="317"/>
      <c r="AB121" s="318"/>
      <c r="AC121" s="318"/>
      <c r="AD121" s="319"/>
      <c r="AE121" s="320">
        <f>Price_Catalogue_Reference!AE121*(1+Price_Catalogue_Reference!$BW$6)</f>
        <v>44236.84647</v>
      </c>
      <c r="AF121" s="321">
        <f>Price_Catalogue_Reference!BV121</f>
        <v>830227.3779</v>
      </c>
      <c r="AG121" s="321">
        <f>Price_Catalogue_Reference!AG121</f>
        <v>412328.1295</v>
      </c>
      <c r="AH121" s="324">
        <f t="shared" si="12"/>
        <v>1286792.354</v>
      </c>
      <c r="AI121" s="321">
        <f>Price_Catalogue_Reference!AI121*(1+Price_Catalogue_Reference!$BW$6)</f>
        <v>44236.84647</v>
      </c>
      <c r="AJ121" s="321">
        <f>Price_Catalogue_Reference!BW121</f>
        <v>830227.3779</v>
      </c>
      <c r="AK121" s="321">
        <f>Price_Catalogue_Reference!AK121</f>
        <v>412328.1295</v>
      </c>
      <c r="AL121" s="324">
        <f t="shared" si="13"/>
        <v>1286792.354</v>
      </c>
      <c r="AM121" s="321">
        <f>Price_Catalogue_Reference!AM121*(1+Price_Catalogue_Reference!$BW$6)</f>
        <v>44236.84647</v>
      </c>
      <c r="AN121" s="321">
        <f>Price_Catalogue_Reference!BX121</f>
        <v>830227.3779</v>
      </c>
      <c r="AO121" s="321">
        <f>Price_Catalogue_Reference!AO121</f>
        <v>412328.1295</v>
      </c>
      <c r="AP121" s="324">
        <f t="shared" si="14"/>
        <v>1286792.354</v>
      </c>
      <c r="AQ121" s="321">
        <f>Price_Catalogue_Reference!AQ121*(1+Price_Catalogue_Reference!$BW$6)</f>
        <v>44236.84647</v>
      </c>
      <c r="AR121" s="321">
        <f>Price_Catalogue_Reference!BY121</f>
        <v>830227.3779</v>
      </c>
      <c r="AS121" s="321">
        <f>Price_Catalogue_Reference!AS121</f>
        <v>412328.1295</v>
      </c>
      <c r="AT121" s="325">
        <f t="shared" si="15"/>
        <v>1286792.354</v>
      </c>
      <c r="AV121" s="63"/>
      <c r="AW121" s="356"/>
      <c r="AX121" s="357"/>
      <c r="AY121" s="103"/>
      <c r="AZ121" s="358"/>
      <c r="BA121" s="358"/>
      <c r="BB121" s="358"/>
      <c r="BC121" s="358"/>
      <c r="BD121" s="358"/>
      <c r="BE121" s="358"/>
      <c r="BF121" s="358"/>
      <c r="BG121" s="358"/>
      <c r="BH121" s="358"/>
      <c r="BI121" s="358"/>
      <c r="BJ121" s="358"/>
      <c r="BK121" s="264"/>
      <c r="BL121" s="264"/>
      <c r="BM121" s="359"/>
      <c r="BN121" s="377"/>
    </row>
    <row r="122" ht="15.75" customHeight="1">
      <c r="A122" s="261" t="s">
        <v>30</v>
      </c>
      <c r="B122" s="348" t="s">
        <v>2353</v>
      </c>
      <c r="C122" s="348">
        <v>9500.0</v>
      </c>
      <c r="D122" s="348"/>
      <c r="E122" s="349" t="s">
        <v>2354</v>
      </c>
      <c r="F122" s="349" t="s">
        <v>2354</v>
      </c>
      <c r="G122" s="349" t="s">
        <v>2355</v>
      </c>
      <c r="I122" s="274"/>
      <c r="J122" s="274"/>
      <c r="K122" s="316">
        <v>9500.0</v>
      </c>
      <c r="L122" s="317"/>
      <c r="M122" s="318"/>
      <c r="N122" s="319"/>
      <c r="O122" s="320">
        <f>Price_Catalogue_Reference!O122*(1+Price_Catalogue_Reference!$BW$6)</f>
        <v>45509.89263</v>
      </c>
      <c r="P122" s="321">
        <f>Price_Catalogue_Reference!BR122</f>
        <v>675322.3955</v>
      </c>
      <c r="Q122" s="321">
        <f>Price_Catalogue_Reference!Q122</f>
        <v>401040.7343</v>
      </c>
      <c r="R122" s="322">
        <f t="shared" si="4"/>
        <v>1121873.022</v>
      </c>
      <c r="S122" s="320">
        <f>Price_Catalogue_Reference!S122*(1+Price_Catalogue_Reference!$BW$6)</f>
        <v>45509.89263</v>
      </c>
      <c r="T122" s="321">
        <f>Price_Catalogue_Reference!BS122</f>
        <v>675322.3955</v>
      </c>
      <c r="U122" s="321">
        <f>Price_Catalogue_Reference!U122</f>
        <v>401040.7343</v>
      </c>
      <c r="V122" s="322">
        <f t="shared" si="5"/>
        <v>1121873.022</v>
      </c>
      <c r="W122" s="320">
        <f>Price_Catalogue_Reference!W122*(1+Price_Catalogue_Reference!$BW$6)</f>
        <v>44239.62095</v>
      </c>
      <c r="X122" s="321">
        <f>Price_Catalogue_Reference!BT122</f>
        <v>675322.3955</v>
      </c>
      <c r="Y122" s="321">
        <f>Price_Catalogue_Reference!Y122</f>
        <v>360910.021</v>
      </c>
      <c r="Z122" s="365">
        <f t="shared" si="6"/>
        <v>1080472.037</v>
      </c>
      <c r="AA122" s="317"/>
      <c r="AB122" s="318"/>
      <c r="AC122" s="318"/>
      <c r="AD122" s="319"/>
      <c r="AE122" s="320">
        <f>Price_Catalogue_Reference!AE122*(1+Price_Catalogue_Reference!$BW$6)</f>
        <v>44239.62095</v>
      </c>
      <c r="AF122" s="321">
        <f>Price_Catalogue_Reference!BV122</f>
        <v>875043.1697</v>
      </c>
      <c r="AG122" s="321">
        <f>Price_Catalogue_Reference!AG122</f>
        <v>412420.0944</v>
      </c>
      <c r="AH122" s="324">
        <f t="shared" si="12"/>
        <v>1331702.885</v>
      </c>
      <c r="AI122" s="321">
        <f>Price_Catalogue_Reference!AI122*(1+Price_Catalogue_Reference!$BW$6)</f>
        <v>44239.62095</v>
      </c>
      <c r="AJ122" s="321">
        <f>Price_Catalogue_Reference!BW122</f>
        <v>875043.1697</v>
      </c>
      <c r="AK122" s="321">
        <f>Price_Catalogue_Reference!AK122</f>
        <v>412420.0944</v>
      </c>
      <c r="AL122" s="324">
        <f t="shared" si="13"/>
        <v>1331702.885</v>
      </c>
      <c r="AM122" s="321">
        <f>Price_Catalogue_Reference!AM122*(1+Price_Catalogue_Reference!$BW$6)</f>
        <v>44239.62095</v>
      </c>
      <c r="AN122" s="321">
        <f>Price_Catalogue_Reference!BX122</f>
        <v>875043.1697</v>
      </c>
      <c r="AO122" s="321">
        <f>Price_Catalogue_Reference!AO122</f>
        <v>412420.0944</v>
      </c>
      <c r="AP122" s="324">
        <f t="shared" si="14"/>
        <v>1331702.885</v>
      </c>
      <c r="AQ122" s="321">
        <f>Price_Catalogue_Reference!AQ122*(1+Price_Catalogue_Reference!$BW$6)</f>
        <v>44239.62095</v>
      </c>
      <c r="AR122" s="321">
        <f>Price_Catalogue_Reference!BY122</f>
        <v>875043.1697</v>
      </c>
      <c r="AS122" s="321">
        <f>Price_Catalogue_Reference!AS122</f>
        <v>412420.0944</v>
      </c>
      <c r="AT122" s="325">
        <f t="shared" si="15"/>
        <v>1331702.885</v>
      </c>
      <c r="AV122" s="63"/>
      <c r="AW122" s="356"/>
      <c r="AX122" s="357"/>
      <c r="AY122" s="103"/>
      <c r="AZ122" s="358"/>
      <c r="BA122" s="358"/>
      <c r="BB122" s="358"/>
      <c r="BC122" s="358"/>
      <c r="BD122" s="358"/>
      <c r="BE122" s="358"/>
      <c r="BF122" s="358"/>
      <c r="BG122" s="358"/>
      <c r="BH122" s="358"/>
      <c r="BI122" s="358"/>
      <c r="BJ122" s="358"/>
      <c r="BK122" s="264"/>
      <c r="BL122" s="264"/>
      <c r="BM122" s="359"/>
      <c r="BN122" s="377"/>
    </row>
    <row r="123" ht="15.75" customHeight="1">
      <c r="A123" s="261" t="s">
        <v>30</v>
      </c>
      <c r="B123" s="348" t="s">
        <v>2353</v>
      </c>
      <c r="C123" s="348">
        <v>10000.0</v>
      </c>
      <c r="D123" s="348"/>
      <c r="E123" s="349" t="s">
        <v>2354</v>
      </c>
      <c r="F123" s="349" t="s">
        <v>2354</v>
      </c>
      <c r="G123" s="349" t="s">
        <v>2355</v>
      </c>
      <c r="I123" s="274"/>
      <c r="J123" s="296"/>
      <c r="K123" s="326">
        <v>10000.0</v>
      </c>
      <c r="L123" s="327"/>
      <c r="M123" s="328"/>
      <c r="N123" s="329"/>
      <c r="O123" s="330">
        <f>Price_Catalogue_Reference!O123*(1+Price_Catalogue_Reference!$BW$6)</f>
        <v>45513.66846</v>
      </c>
      <c r="P123" s="331">
        <f>Price_Catalogue_Reference!BR123</f>
        <v>709909.3838</v>
      </c>
      <c r="Q123" s="331">
        <f>Price_Catalogue_Reference!Q123</f>
        <v>401066.7052</v>
      </c>
      <c r="R123" s="332">
        <f t="shared" si="4"/>
        <v>1156489.757</v>
      </c>
      <c r="S123" s="330">
        <f>Price_Catalogue_Reference!S123*(1+Price_Catalogue_Reference!$BW$6)</f>
        <v>45513.66846</v>
      </c>
      <c r="T123" s="331">
        <f>Price_Catalogue_Reference!BS123</f>
        <v>709909.3838</v>
      </c>
      <c r="U123" s="331">
        <f>Price_Catalogue_Reference!U123</f>
        <v>401066.7052</v>
      </c>
      <c r="V123" s="332">
        <f t="shared" si="5"/>
        <v>1156489.757</v>
      </c>
      <c r="W123" s="330">
        <f>Price_Catalogue_Reference!W123*(1+Price_Catalogue_Reference!$BW$6)</f>
        <v>44243.39678</v>
      </c>
      <c r="X123" s="331">
        <f>Price_Catalogue_Reference!BT123</f>
        <v>709909.3838</v>
      </c>
      <c r="Y123" s="331">
        <f>Price_Catalogue_Reference!Y123</f>
        <v>378657.5357</v>
      </c>
      <c r="Z123" s="373">
        <f t="shared" si="6"/>
        <v>1132810.316</v>
      </c>
      <c r="AA123" s="327"/>
      <c r="AB123" s="328"/>
      <c r="AC123" s="328"/>
      <c r="AD123" s="329"/>
      <c r="AE123" s="330">
        <f>Price_Catalogue_Reference!AE123*(1+Price_Catalogue_Reference!$BW$6)</f>
        <v>44243.39678</v>
      </c>
      <c r="AF123" s="331">
        <f>Price_Catalogue_Reference!BV123</f>
        <v>919858.9615</v>
      </c>
      <c r="AG123" s="331">
        <f>Price_Catalogue_Reference!AG123</f>
        <v>432700.5833</v>
      </c>
      <c r="AH123" s="334">
        <f t="shared" si="12"/>
        <v>1396802.942</v>
      </c>
      <c r="AI123" s="331">
        <f>Price_Catalogue_Reference!AI123*(1+Price_Catalogue_Reference!$BW$6)</f>
        <v>44243.39678</v>
      </c>
      <c r="AJ123" s="331">
        <f>Price_Catalogue_Reference!BW123</f>
        <v>919858.9615</v>
      </c>
      <c r="AK123" s="331">
        <f>Price_Catalogue_Reference!AK123</f>
        <v>432700.5833</v>
      </c>
      <c r="AL123" s="334">
        <f t="shared" si="13"/>
        <v>1396802.942</v>
      </c>
      <c r="AM123" s="331">
        <f>Price_Catalogue_Reference!AM123*(1+Price_Catalogue_Reference!$BW$6)</f>
        <v>44243.39678</v>
      </c>
      <c r="AN123" s="331">
        <f>Price_Catalogue_Reference!BX123</f>
        <v>919858.9615</v>
      </c>
      <c r="AO123" s="331">
        <f>Price_Catalogue_Reference!AO123</f>
        <v>432700.5833</v>
      </c>
      <c r="AP123" s="334">
        <f t="shared" si="14"/>
        <v>1396802.942</v>
      </c>
      <c r="AQ123" s="321">
        <f>Price_Catalogue_Reference!AQ123*(1+Price_Catalogue_Reference!$BW$6)</f>
        <v>44243.39678</v>
      </c>
      <c r="AR123" s="321">
        <f>Price_Catalogue_Reference!BY123</f>
        <v>919858.9615</v>
      </c>
      <c r="AS123" s="331">
        <f>Price_Catalogue_Reference!AS123</f>
        <v>432700.5833</v>
      </c>
      <c r="AT123" s="335">
        <f t="shared" si="15"/>
        <v>1396802.942</v>
      </c>
      <c r="AV123" s="63"/>
      <c r="AW123" s="356"/>
      <c r="AX123" s="357"/>
      <c r="AY123" s="103"/>
      <c r="AZ123" s="358"/>
      <c r="BA123" s="358"/>
      <c r="BB123" s="358"/>
      <c r="BC123" s="358"/>
      <c r="BD123" s="358"/>
      <c r="BE123" s="358"/>
      <c r="BF123" s="358"/>
      <c r="BG123" s="358"/>
      <c r="BH123" s="358"/>
      <c r="BI123" s="358"/>
      <c r="BJ123" s="358"/>
      <c r="BK123" s="264"/>
      <c r="BL123" s="264"/>
      <c r="BM123" s="359"/>
      <c r="BN123" s="377"/>
    </row>
    <row r="124" ht="15.75" customHeight="1">
      <c r="A124" s="378" t="s">
        <v>32</v>
      </c>
      <c r="B124" s="348" t="s">
        <v>2357</v>
      </c>
      <c r="C124" s="348">
        <v>500.0</v>
      </c>
      <c r="D124" s="348"/>
      <c r="E124" s="349" t="s">
        <v>2358</v>
      </c>
      <c r="F124" s="349" t="s">
        <v>2358</v>
      </c>
      <c r="G124" s="349" t="s">
        <v>2359</v>
      </c>
      <c r="I124" s="274"/>
      <c r="J124" s="350" t="s">
        <v>2360</v>
      </c>
      <c r="K124" s="306">
        <f t="shared" ref="K124:K136" si="16">C124</f>
        <v>500</v>
      </c>
      <c r="L124" s="307"/>
      <c r="M124" s="308"/>
      <c r="N124" s="309"/>
      <c r="O124" s="310">
        <f>Price_Catalogue_Reference!O124*(1+Price_Catalogue_Reference!$BW$6)</f>
        <v>43147.60072</v>
      </c>
      <c r="P124" s="311">
        <f>Price_Catalogue_Reference!BR124</f>
        <v>161526.0997</v>
      </c>
      <c r="Q124" s="311">
        <f>Price_Catalogue_Reference!Q124</f>
        <v>192798.374</v>
      </c>
      <c r="R124" s="312">
        <f t="shared" si="4"/>
        <v>397472.0745</v>
      </c>
      <c r="S124" s="310">
        <f>Price_Catalogue_Reference!S124*(1+Price_Catalogue_Reference!$BW$6)</f>
        <v>43147.60072</v>
      </c>
      <c r="T124" s="311">
        <f>Price_Catalogue_Reference!BS124</f>
        <v>161526.0997</v>
      </c>
      <c r="U124" s="311">
        <f>Price_Catalogue_Reference!U124</f>
        <v>192798.374</v>
      </c>
      <c r="V124" s="312">
        <f t="shared" si="5"/>
        <v>397472.0745</v>
      </c>
      <c r="W124" s="310">
        <f>Price_Catalogue_Reference!W124*(1+Price_Catalogue_Reference!$BW$6)</f>
        <v>43147.60072</v>
      </c>
      <c r="X124" s="311">
        <f>Price_Catalogue_Reference!BT124</f>
        <v>161526.0997</v>
      </c>
      <c r="Y124" s="311">
        <f>Price_Catalogue_Reference!Y124</f>
        <v>193210.2754</v>
      </c>
      <c r="Z124" s="355">
        <f t="shared" si="6"/>
        <v>397883.9758</v>
      </c>
      <c r="AA124" s="307"/>
      <c r="AB124" s="308"/>
      <c r="AC124" s="308"/>
      <c r="AD124" s="309"/>
      <c r="AE124" s="310">
        <f>Price_Catalogue_Reference!AE124*(1+Price_Catalogue_Reference!$BW$6)</f>
        <v>43147.60072</v>
      </c>
      <c r="AF124" s="311">
        <f>Price_Catalogue_Reference!BV124</f>
        <v>161526.0997</v>
      </c>
      <c r="AG124" s="311">
        <f>Price_Catalogue_Reference!AG124</f>
        <v>192821.7073</v>
      </c>
      <c r="AH124" s="314">
        <f t="shared" si="12"/>
        <v>397495.4078</v>
      </c>
      <c r="AI124" s="311">
        <f>Price_Catalogue_Reference!AI124*(1+Price_Catalogue_Reference!$BW$6)</f>
        <v>43147.60072</v>
      </c>
      <c r="AJ124" s="311">
        <f>Price_Catalogue_Reference!BW124</f>
        <v>161526.0997</v>
      </c>
      <c r="AK124" s="311">
        <f>Price_Catalogue_Reference!AK124</f>
        <v>192821.7073</v>
      </c>
      <c r="AL124" s="314">
        <f t="shared" si="13"/>
        <v>397495.4078</v>
      </c>
      <c r="AM124" s="311">
        <f>Price_Catalogue_Reference!AM124*(1+Price_Catalogue_Reference!$BW$6)</f>
        <v>43147.60072</v>
      </c>
      <c r="AN124" s="311">
        <f>Price_Catalogue_Reference!BX124</f>
        <v>161526.0997</v>
      </c>
      <c r="AO124" s="311">
        <f>Price_Catalogue_Reference!AO124</f>
        <v>192821.7073</v>
      </c>
      <c r="AP124" s="314">
        <f t="shared" si="14"/>
        <v>397495.4078</v>
      </c>
      <c r="AQ124" s="311">
        <f>Price_Catalogue_Reference!AQ124*(1+Price_Catalogue_Reference!$BW$6)</f>
        <v>43147.60072</v>
      </c>
      <c r="AR124" s="311">
        <f>Price_Catalogue_Reference!BY124</f>
        <v>161526.0997</v>
      </c>
      <c r="AS124" s="311">
        <f>Price_Catalogue_Reference!AS124</f>
        <v>193233.6087</v>
      </c>
      <c r="AT124" s="315">
        <f t="shared" si="15"/>
        <v>397907.3092</v>
      </c>
      <c r="AV124" s="63"/>
      <c r="AW124" s="356"/>
      <c r="AX124" s="357"/>
      <c r="AY124" s="103"/>
      <c r="AZ124" s="358"/>
      <c r="BA124" s="358"/>
      <c r="BB124" s="358"/>
      <c r="BC124" s="358"/>
      <c r="BD124" s="358"/>
      <c r="BE124" s="358"/>
      <c r="BF124" s="358"/>
      <c r="BG124" s="358"/>
      <c r="BH124" s="358"/>
      <c r="BI124" s="358"/>
      <c r="BJ124" s="358"/>
      <c r="BK124" s="264"/>
      <c r="BL124" s="359"/>
      <c r="BM124" s="359"/>
      <c r="BN124" s="377"/>
    </row>
    <row r="125" ht="15.75" customHeight="1">
      <c r="A125" s="378" t="s">
        <v>32</v>
      </c>
      <c r="B125" s="348" t="s">
        <v>2357</v>
      </c>
      <c r="C125" s="348">
        <v>1000.0</v>
      </c>
      <c r="D125" s="348"/>
      <c r="E125" s="349" t="s">
        <v>2358</v>
      </c>
      <c r="F125" s="349" t="s">
        <v>2358</v>
      </c>
      <c r="G125" s="349" t="s">
        <v>2359</v>
      </c>
      <c r="I125" s="274"/>
      <c r="J125" s="274"/>
      <c r="K125" s="316">
        <f t="shared" si="16"/>
        <v>1000</v>
      </c>
      <c r="L125" s="317"/>
      <c r="M125" s="318"/>
      <c r="N125" s="319"/>
      <c r="O125" s="320">
        <f>Price_Catalogue_Reference!O125*(1+Price_Catalogue_Reference!$BW$6)</f>
        <v>43217.05901</v>
      </c>
      <c r="P125" s="321">
        <f>Price_Catalogue_Reference!BR125</f>
        <v>200043.5888</v>
      </c>
      <c r="Q125" s="321">
        <f>Price_Catalogue_Reference!Q125</f>
        <v>198642.7</v>
      </c>
      <c r="R125" s="322">
        <f t="shared" si="4"/>
        <v>441903.3479</v>
      </c>
      <c r="S125" s="320">
        <f>Price_Catalogue_Reference!S125*(1+Price_Catalogue_Reference!$BW$6)</f>
        <v>43217.05901</v>
      </c>
      <c r="T125" s="321">
        <f>Price_Catalogue_Reference!BS125</f>
        <v>200043.5888</v>
      </c>
      <c r="U125" s="321">
        <f>Price_Catalogue_Reference!U125</f>
        <v>198642.7</v>
      </c>
      <c r="V125" s="322">
        <f t="shared" si="5"/>
        <v>441903.3479</v>
      </c>
      <c r="W125" s="320">
        <f>Price_Catalogue_Reference!W125*(1+Price_Catalogue_Reference!$BW$6)</f>
        <v>43254.77689</v>
      </c>
      <c r="X125" s="321">
        <f>Price_Catalogue_Reference!BT125</f>
        <v>200043.5888</v>
      </c>
      <c r="Y125" s="321">
        <f>Price_Catalogue_Reference!Y125</f>
        <v>202740.9438</v>
      </c>
      <c r="Z125" s="365">
        <f t="shared" si="6"/>
        <v>446039.3095</v>
      </c>
      <c r="AA125" s="317"/>
      <c r="AB125" s="318"/>
      <c r="AC125" s="318"/>
      <c r="AD125" s="319"/>
      <c r="AE125" s="320">
        <f>Price_Catalogue_Reference!AE125*(1+Price_Catalogue_Reference!$BW$6)</f>
        <v>43217.05901</v>
      </c>
      <c r="AF125" s="321">
        <f>Price_Catalogue_Reference!BV125</f>
        <v>200043.5888</v>
      </c>
      <c r="AG125" s="321">
        <f>Price_Catalogue_Reference!AG125</f>
        <v>198666.0334</v>
      </c>
      <c r="AH125" s="324">
        <f t="shared" si="12"/>
        <v>441926.6812</v>
      </c>
      <c r="AI125" s="321">
        <f>Price_Catalogue_Reference!AI125*(1+Price_Catalogue_Reference!$BW$6)</f>
        <v>43217.05901</v>
      </c>
      <c r="AJ125" s="321">
        <f>Price_Catalogue_Reference!BW125</f>
        <v>200043.5888</v>
      </c>
      <c r="AK125" s="321">
        <f>Price_Catalogue_Reference!AK125</f>
        <v>198666.0334</v>
      </c>
      <c r="AL125" s="324">
        <f t="shared" si="13"/>
        <v>441926.6812</v>
      </c>
      <c r="AM125" s="321">
        <f>Price_Catalogue_Reference!AM125*(1+Price_Catalogue_Reference!$BW$6)</f>
        <v>43217.05901</v>
      </c>
      <c r="AN125" s="321">
        <f>Price_Catalogue_Reference!BX125</f>
        <v>200043.5888</v>
      </c>
      <c r="AO125" s="321">
        <f>Price_Catalogue_Reference!AO125</f>
        <v>198666.0334</v>
      </c>
      <c r="AP125" s="324">
        <f t="shared" si="14"/>
        <v>441926.6812</v>
      </c>
      <c r="AQ125" s="321">
        <f>Price_Catalogue_Reference!AQ125*(1+Price_Catalogue_Reference!$BW$6)</f>
        <v>43254.77689</v>
      </c>
      <c r="AR125" s="321">
        <f>Price_Catalogue_Reference!BY125</f>
        <v>200043.5888</v>
      </c>
      <c r="AS125" s="321">
        <f>Price_Catalogue_Reference!AS125</f>
        <v>202764.2771</v>
      </c>
      <c r="AT125" s="325">
        <f t="shared" si="15"/>
        <v>446062.6428</v>
      </c>
      <c r="AV125" s="63"/>
      <c r="AW125" s="356"/>
      <c r="AX125" s="357"/>
      <c r="AY125" s="103"/>
      <c r="AZ125" s="358"/>
      <c r="BA125" s="358"/>
      <c r="BB125" s="358"/>
      <c r="BC125" s="358"/>
      <c r="BD125" s="358"/>
      <c r="BE125" s="358"/>
      <c r="BF125" s="358"/>
      <c r="BG125" s="358"/>
      <c r="BH125" s="358"/>
      <c r="BI125" s="358"/>
      <c r="BJ125" s="358"/>
      <c r="BK125" s="264"/>
      <c r="BM125" s="359"/>
      <c r="BN125" s="377"/>
    </row>
    <row r="126" ht="15.75" customHeight="1">
      <c r="A126" s="378" t="s">
        <v>32</v>
      </c>
      <c r="B126" s="348" t="s">
        <v>2357</v>
      </c>
      <c r="C126" s="348">
        <v>1500.0</v>
      </c>
      <c r="D126" s="348"/>
      <c r="E126" s="349" t="s">
        <v>2358</v>
      </c>
      <c r="F126" s="349" t="s">
        <v>2358</v>
      </c>
      <c r="G126" s="349" t="s">
        <v>2359</v>
      </c>
      <c r="I126" s="274"/>
      <c r="J126" s="274"/>
      <c r="K126" s="316">
        <f t="shared" si="16"/>
        <v>1500</v>
      </c>
      <c r="L126" s="317"/>
      <c r="M126" s="318"/>
      <c r="N126" s="319"/>
      <c r="O126" s="320">
        <f>Price_Catalogue_Reference!O126*(1+Price_Catalogue_Reference!$BW$6)</f>
        <v>43488.68451</v>
      </c>
      <c r="P126" s="321">
        <f>Price_Catalogue_Reference!BR126</f>
        <v>238547.9968</v>
      </c>
      <c r="Q126" s="321">
        <f>Price_Catalogue_Reference!Q126</f>
        <v>221752.3697</v>
      </c>
      <c r="R126" s="322">
        <f t="shared" si="4"/>
        <v>503789.051</v>
      </c>
      <c r="S126" s="320">
        <f>Price_Catalogue_Reference!S126*(1+Price_Catalogue_Reference!$BW$6)</f>
        <v>43488.68451</v>
      </c>
      <c r="T126" s="321">
        <f>Price_Catalogue_Reference!BS126</f>
        <v>238547.9968</v>
      </c>
      <c r="U126" s="321">
        <f>Price_Catalogue_Reference!U126</f>
        <v>221752.3697</v>
      </c>
      <c r="V126" s="322">
        <f t="shared" si="5"/>
        <v>503789.051</v>
      </c>
      <c r="W126" s="320">
        <f>Price_Catalogue_Reference!W126*(1+Price_Catalogue_Reference!$BW$6)</f>
        <v>43254.76324</v>
      </c>
      <c r="X126" s="321">
        <f>Price_Catalogue_Reference!BT126</f>
        <v>238547.9968</v>
      </c>
      <c r="Y126" s="321">
        <f>Price_Catalogue_Reference!Y126</f>
        <v>202779.3913</v>
      </c>
      <c r="Z126" s="365">
        <f t="shared" si="6"/>
        <v>484582.1513</v>
      </c>
      <c r="AA126" s="317"/>
      <c r="AB126" s="318"/>
      <c r="AC126" s="318"/>
      <c r="AD126" s="319"/>
      <c r="AE126" s="320">
        <f>Price_Catalogue_Reference!AE126*(1+Price_Catalogue_Reference!$BW$6)</f>
        <v>43520.37879</v>
      </c>
      <c r="AF126" s="321">
        <f>Price_Catalogue_Reference!BV126</f>
        <v>238547.9968</v>
      </c>
      <c r="AG126" s="321">
        <f>Price_Catalogue_Reference!AG126</f>
        <v>224814.8797</v>
      </c>
      <c r="AH126" s="324">
        <f t="shared" si="12"/>
        <v>506883.2552</v>
      </c>
      <c r="AI126" s="321">
        <f>Price_Catalogue_Reference!AI126*(1+Price_Catalogue_Reference!$BW$6)</f>
        <v>43520.37879</v>
      </c>
      <c r="AJ126" s="321">
        <f>Price_Catalogue_Reference!BW126</f>
        <v>238547.9968</v>
      </c>
      <c r="AK126" s="321">
        <f>Price_Catalogue_Reference!AK126</f>
        <v>224814.8797</v>
      </c>
      <c r="AL126" s="324">
        <f t="shared" si="13"/>
        <v>506883.2552</v>
      </c>
      <c r="AM126" s="321">
        <f>Price_Catalogue_Reference!AM126*(1+Price_Catalogue_Reference!$BW$6)</f>
        <v>43520.37879</v>
      </c>
      <c r="AN126" s="321">
        <f>Price_Catalogue_Reference!BX126</f>
        <v>238547.9968</v>
      </c>
      <c r="AO126" s="321">
        <f>Price_Catalogue_Reference!AO126</f>
        <v>224814.8797</v>
      </c>
      <c r="AP126" s="324">
        <f t="shared" si="14"/>
        <v>506883.2552</v>
      </c>
      <c r="AQ126" s="321">
        <f>Price_Catalogue_Reference!AQ126*(1+Price_Catalogue_Reference!$BW$6)</f>
        <v>43347.23498</v>
      </c>
      <c r="AR126" s="321">
        <f>Price_Catalogue_Reference!BY126</f>
        <v>238547.9968</v>
      </c>
      <c r="AS126" s="321">
        <f>Price_Catalogue_Reference!AS126</f>
        <v>213990.0699</v>
      </c>
      <c r="AT126" s="325">
        <f t="shared" si="15"/>
        <v>495885.3017</v>
      </c>
      <c r="AV126" s="63"/>
      <c r="AW126" s="356"/>
      <c r="AX126" s="357"/>
      <c r="AY126" s="103"/>
      <c r="AZ126" s="358"/>
      <c r="BA126" s="358"/>
      <c r="BB126" s="358"/>
      <c r="BC126" s="358"/>
      <c r="BD126" s="358"/>
      <c r="BE126" s="358"/>
      <c r="BF126" s="358"/>
      <c r="BG126" s="358"/>
      <c r="BH126" s="358"/>
      <c r="BI126" s="358"/>
      <c r="BJ126" s="358"/>
      <c r="BK126" s="264"/>
      <c r="BM126" s="359"/>
      <c r="BN126" s="377"/>
    </row>
    <row r="127" ht="15.75" customHeight="1">
      <c r="A127" s="378" t="s">
        <v>32</v>
      </c>
      <c r="B127" s="348" t="s">
        <v>2357</v>
      </c>
      <c r="C127" s="348">
        <v>2000.0</v>
      </c>
      <c r="D127" s="348"/>
      <c r="E127" s="349" t="s">
        <v>2358</v>
      </c>
      <c r="F127" s="349" t="s">
        <v>2358</v>
      </c>
      <c r="G127" s="349" t="s">
        <v>2359</v>
      </c>
      <c r="I127" s="274"/>
      <c r="J127" s="274"/>
      <c r="K127" s="316">
        <f t="shared" si="16"/>
        <v>2000</v>
      </c>
      <c r="L127" s="317"/>
      <c r="M127" s="318"/>
      <c r="N127" s="319"/>
      <c r="O127" s="320">
        <f>Price_Catalogue_Reference!O127*(1+Price_Catalogue_Reference!$BW$6)</f>
        <v>43552.07308</v>
      </c>
      <c r="P127" s="321">
        <f>Price_Catalogue_Reference!BR127</f>
        <v>277047.3363</v>
      </c>
      <c r="Q127" s="321">
        <f>Price_Catalogue_Reference!Q127</f>
        <v>227830.723</v>
      </c>
      <c r="R127" s="322">
        <f t="shared" si="4"/>
        <v>548430.1324</v>
      </c>
      <c r="S127" s="320">
        <f>Price_Catalogue_Reference!S127*(1+Price_Catalogue_Reference!$BW$6)</f>
        <v>43552.07308</v>
      </c>
      <c r="T127" s="321">
        <f>Price_Catalogue_Reference!BS127</f>
        <v>277047.3363</v>
      </c>
      <c r="U127" s="321">
        <f>Price_Catalogue_Reference!U127</f>
        <v>227830.723</v>
      </c>
      <c r="V127" s="322">
        <f t="shared" si="5"/>
        <v>548430.1324</v>
      </c>
      <c r="W127" s="320">
        <f>Price_Catalogue_Reference!W127*(1+Price_Catalogue_Reference!$BW$6)</f>
        <v>43439.70672</v>
      </c>
      <c r="X127" s="321">
        <f>Price_Catalogue_Reference!BT127</f>
        <v>277047.3363</v>
      </c>
      <c r="Y127" s="321">
        <f>Price_Catalogue_Reference!Y127</f>
        <v>225154.0819</v>
      </c>
      <c r="Z127" s="365">
        <f t="shared" si="6"/>
        <v>545641.1249</v>
      </c>
      <c r="AA127" s="317"/>
      <c r="AB127" s="318"/>
      <c r="AC127" s="318"/>
      <c r="AD127" s="319"/>
      <c r="AE127" s="320">
        <f>Price_Catalogue_Reference!AE127*(1+Price_Catalogue_Reference!$BW$6)</f>
        <v>43649.559</v>
      </c>
      <c r="AF127" s="321">
        <f>Price_Catalogue_Reference!BV127</f>
        <v>277047.3363</v>
      </c>
      <c r="AG127" s="321">
        <f>Price_Catalogue_Reference!AG127</f>
        <v>238950.4745</v>
      </c>
      <c r="AH127" s="324">
        <f t="shared" si="12"/>
        <v>559647.3698</v>
      </c>
      <c r="AI127" s="321">
        <f>Price_Catalogue_Reference!AI127*(1+Price_Catalogue_Reference!$BW$6)</f>
        <v>43649.559</v>
      </c>
      <c r="AJ127" s="321">
        <f>Price_Catalogue_Reference!BW127</f>
        <v>277047.3363</v>
      </c>
      <c r="AK127" s="321">
        <f>Price_Catalogue_Reference!AK127</f>
        <v>238950.4745</v>
      </c>
      <c r="AL127" s="324">
        <f t="shared" si="13"/>
        <v>559647.3698</v>
      </c>
      <c r="AM127" s="321">
        <f>Price_Catalogue_Reference!AM127*(1+Price_Catalogue_Reference!$BW$6)</f>
        <v>43649.559</v>
      </c>
      <c r="AN127" s="321">
        <f>Price_Catalogue_Reference!BX127</f>
        <v>277047.3363</v>
      </c>
      <c r="AO127" s="321">
        <f>Price_Catalogue_Reference!AO127</f>
        <v>238950.4745</v>
      </c>
      <c r="AP127" s="324">
        <f t="shared" si="14"/>
        <v>559647.3698</v>
      </c>
      <c r="AQ127" s="321">
        <f>Price_Catalogue_Reference!AQ127*(1+Price_Catalogue_Reference!$BW$6)</f>
        <v>43493.48736</v>
      </c>
      <c r="AR127" s="321">
        <f>Price_Catalogue_Reference!BY127</f>
        <v>277047.3363</v>
      </c>
      <c r="AS127" s="321">
        <f>Price_Catalogue_Reference!AS127</f>
        <v>233666.8444</v>
      </c>
      <c r="AT127" s="325">
        <f t="shared" si="15"/>
        <v>554207.6681</v>
      </c>
      <c r="AV127" s="63"/>
      <c r="AW127" s="356"/>
      <c r="AX127" s="357"/>
      <c r="AY127" s="103"/>
      <c r="AZ127" s="358"/>
      <c r="BA127" s="358"/>
      <c r="BB127" s="358"/>
      <c r="BC127" s="358"/>
      <c r="BD127" s="358"/>
      <c r="BE127" s="358"/>
      <c r="BF127" s="358"/>
      <c r="BG127" s="358"/>
      <c r="BH127" s="358"/>
      <c r="BI127" s="358"/>
      <c r="BJ127" s="358"/>
      <c r="BK127" s="264"/>
      <c r="BM127" s="359"/>
      <c r="BN127" s="377"/>
    </row>
    <row r="128" ht="15.75" customHeight="1">
      <c r="A128" s="378" t="s">
        <v>32</v>
      </c>
      <c r="B128" s="348" t="s">
        <v>2357</v>
      </c>
      <c r="C128" s="348">
        <v>2500.0</v>
      </c>
      <c r="D128" s="348"/>
      <c r="E128" s="349" t="s">
        <v>2358</v>
      </c>
      <c r="F128" s="349" t="s">
        <v>2358</v>
      </c>
      <c r="G128" s="349" t="s">
        <v>2359</v>
      </c>
      <c r="I128" s="274"/>
      <c r="J128" s="274"/>
      <c r="K128" s="316">
        <f t="shared" si="16"/>
        <v>2500</v>
      </c>
      <c r="L128" s="317"/>
      <c r="M128" s="318"/>
      <c r="N128" s="319"/>
      <c r="O128" s="320">
        <f>Price_Catalogue_Reference!O128*(1+Price_Catalogue_Reference!$BW$6)</f>
        <v>43649.559</v>
      </c>
      <c r="P128" s="321">
        <f>Price_Catalogue_Reference!BR128</f>
        <v>315537.2379</v>
      </c>
      <c r="Q128" s="321">
        <f>Price_Catalogue_Reference!Q128</f>
        <v>238927.1412</v>
      </c>
      <c r="R128" s="322">
        <f t="shared" si="4"/>
        <v>598113.938</v>
      </c>
      <c r="S128" s="320">
        <f>Price_Catalogue_Reference!S128*(1+Price_Catalogue_Reference!$BW$6)</f>
        <v>43649.559</v>
      </c>
      <c r="T128" s="321">
        <f>Price_Catalogue_Reference!BS128</f>
        <v>315537.2379</v>
      </c>
      <c r="U128" s="321">
        <f>Price_Catalogue_Reference!U128</f>
        <v>238927.1412</v>
      </c>
      <c r="V128" s="322">
        <f t="shared" si="5"/>
        <v>598113.938</v>
      </c>
      <c r="W128" s="320">
        <f>Price_Catalogue_Reference!W128*(1+Price_Catalogue_Reference!$BW$6)</f>
        <v>43493.48736</v>
      </c>
      <c r="X128" s="321">
        <f>Price_Catalogue_Reference!BT128</f>
        <v>315537.2379</v>
      </c>
      <c r="Y128" s="321">
        <f>Price_Catalogue_Reference!Y128</f>
        <v>233643.5111</v>
      </c>
      <c r="Z128" s="365">
        <f t="shared" si="6"/>
        <v>592674.2363</v>
      </c>
      <c r="AA128" s="317"/>
      <c r="AB128" s="318"/>
      <c r="AC128" s="318"/>
      <c r="AD128" s="319"/>
      <c r="AE128" s="320">
        <f>Price_Catalogue_Reference!AE128*(1+Price_Catalogue_Reference!$BW$6)</f>
        <v>43712.60131</v>
      </c>
      <c r="AF128" s="321">
        <f>Price_Catalogue_Reference!BV128</f>
        <v>315537.2379</v>
      </c>
      <c r="AG128" s="321">
        <f>Price_Catalogue_Reference!AG128</f>
        <v>244648.6712</v>
      </c>
      <c r="AH128" s="324">
        <f t="shared" si="12"/>
        <v>603898.5104</v>
      </c>
      <c r="AI128" s="321">
        <f>Price_Catalogue_Reference!AI128*(1+Price_Catalogue_Reference!$BW$6)</f>
        <v>43712.60131</v>
      </c>
      <c r="AJ128" s="321">
        <f>Price_Catalogue_Reference!BW128</f>
        <v>315537.2379</v>
      </c>
      <c r="AK128" s="321">
        <f>Price_Catalogue_Reference!AK128</f>
        <v>244648.6712</v>
      </c>
      <c r="AL128" s="324">
        <f t="shared" si="13"/>
        <v>603898.5104</v>
      </c>
      <c r="AM128" s="321">
        <f>Price_Catalogue_Reference!AM128*(1+Price_Catalogue_Reference!$BW$6)</f>
        <v>43712.60131</v>
      </c>
      <c r="AN128" s="321">
        <f>Price_Catalogue_Reference!BX128</f>
        <v>315537.2379</v>
      </c>
      <c r="AO128" s="321">
        <f>Price_Catalogue_Reference!AO128</f>
        <v>244648.6712</v>
      </c>
      <c r="AP128" s="324">
        <f t="shared" si="14"/>
        <v>603898.5104</v>
      </c>
      <c r="AQ128" s="321">
        <f>Price_Catalogue_Reference!AQ128*(1+Price_Catalogue_Reference!$BW$6)</f>
        <v>43648.17176</v>
      </c>
      <c r="AR128" s="321">
        <f>Price_Catalogue_Reference!BY128</f>
        <v>315537.2379</v>
      </c>
      <c r="AS128" s="321">
        <f>Price_Catalogue_Reference!AS128</f>
        <v>248327.4706</v>
      </c>
      <c r="AT128" s="325">
        <f t="shared" si="15"/>
        <v>607512.8803</v>
      </c>
      <c r="AV128" s="63"/>
      <c r="AW128" s="356"/>
      <c r="AX128" s="357"/>
      <c r="AY128" s="103"/>
      <c r="AZ128" s="358"/>
      <c r="BA128" s="358"/>
      <c r="BB128" s="358"/>
      <c r="BC128" s="358"/>
      <c r="BD128" s="358"/>
      <c r="BE128" s="358"/>
      <c r="BF128" s="358"/>
      <c r="BG128" s="358"/>
      <c r="BH128" s="358"/>
      <c r="BI128" s="358"/>
      <c r="BJ128" s="358"/>
      <c r="BK128" s="264"/>
      <c r="BM128" s="359"/>
      <c r="BN128" s="377"/>
    </row>
    <row r="129" ht="15.75" customHeight="1">
      <c r="A129" s="378" t="s">
        <v>32</v>
      </c>
      <c r="B129" s="348" t="s">
        <v>2357</v>
      </c>
      <c r="C129" s="348">
        <v>3000.0</v>
      </c>
      <c r="D129" s="348"/>
      <c r="E129" s="349" t="s">
        <v>2358</v>
      </c>
      <c r="F129" s="349" t="s">
        <v>2358</v>
      </c>
      <c r="G129" s="349" t="s">
        <v>2359</v>
      </c>
      <c r="I129" s="274"/>
      <c r="J129" s="274"/>
      <c r="K129" s="316">
        <f t="shared" si="16"/>
        <v>3000</v>
      </c>
      <c r="L129" s="317"/>
      <c r="M129" s="318"/>
      <c r="N129" s="319"/>
      <c r="O129" s="320">
        <f>Price_Catalogue_Reference!O129*(1+Price_Catalogue_Reference!$BW$6)</f>
        <v>43712.60131</v>
      </c>
      <c r="P129" s="321">
        <f>Price_Catalogue_Reference!BR129</f>
        <v>354033.6121</v>
      </c>
      <c r="Q129" s="321">
        <f>Price_Catalogue_Reference!Q129</f>
        <v>244625.3379</v>
      </c>
      <c r="R129" s="322">
        <f t="shared" si="4"/>
        <v>642371.5513</v>
      </c>
      <c r="S129" s="320">
        <f>Price_Catalogue_Reference!S129*(1+Price_Catalogue_Reference!$BW$6)</f>
        <v>43712.60131</v>
      </c>
      <c r="T129" s="321">
        <f>Price_Catalogue_Reference!BS129</f>
        <v>354033.6121</v>
      </c>
      <c r="U129" s="321">
        <f>Price_Catalogue_Reference!U129</f>
        <v>244625.3379</v>
      </c>
      <c r="V129" s="322">
        <f t="shared" si="5"/>
        <v>642371.5513</v>
      </c>
      <c r="W129" s="320">
        <f>Price_Catalogue_Reference!W129*(1+Price_Catalogue_Reference!$BW$6)</f>
        <v>43648.17176</v>
      </c>
      <c r="X129" s="321">
        <f>Price_Catalogue_Reference!BT129</f>
        <v>354033.6121</v>
      </c>
      <c r="Y129" s="321">
        <f>Price_Catalogue_Reference!Y129</f>
        <v>248304.1373</v>
      </c>
      <c r="Z129" s="365">
        <f t="shared" si="6"/>
        <v>645985.9212</v>
      </c>
      <c r="AA129" s="317"/>
      <c r="AB129" s="318"/>
      <c r="AC129" s="318"/>
      <c r="AD129" s="319"/>
      <c r="AE129" s="320">
        <f>Price_Catalogue_Reference!AE129*(1+Price_Catalogue_Reference!$BW$6)</f>
        <v>43777.60888</v>
      </c>
      <c r="AF129" s="321">
        <f>Price_Catalogue_Reference!BV129</f>
        <v>354033.6121</v>
      </c>
      <c r="AG129" s="321">
        <f>Price_Catalogue_Reference!AG129</f>
        <v>248007.3007</v>
      </c>
      <c r="AH129" s="324">
        <f t="shared" si="12"/>
        <v>645818.5216</v>
      </c>
      <c r="AI129" s="321">
        <f>Price_Catalogue_Reference!AI129*(1+Price_Catalogue_Reference!$BW$6)</f>
        <v>43777.60888</v>
      </c>
      <c r="AJ129" s="321">
        <f>Price_Catalogue_Reference!BW129</f>
        <v>354033.6121</v>
      </c>
      <c r="AK129" s="321">
        <f>Price_Catalogue_Reference!AK129</f>
        <v>248007.3007</v>
      </c>
      <c r="AL129" s="324">
        <f t="shared" si="13"/>
        <v>645818.5216</v>
      </c>
      <c r="AM129" s="321">
        <f>Price_Catalogue_Reference!AM129*(1+Price_Catalogue_Reference!$BW$6)</f>
        <v>43777.60888</v>
      </c>
      <c r="AN129" s="321">
        <f>Price_Catalogue_Reference!BX129</f>
        <v>354033.6121</v>
      </c>
      <c r="AO129" s="321">
        <f>Price_Catalogue_Reference!AO129</f>
        <v>248007.3007</v>
      </c>
      <c r="AP129" s="324">
        <f t="shared" si="14"/>
        <v>645818.5216</v>
      </c>
      <c r="AQ129" s="321">
        <f>Price_Catalogue_Reference!AQ129*(1+Price_Catalogue_Reference!$BW$6)</f>
        <v>43649.559</v>
      </c>
      <c r="AR129" s="321">
        <f>Price_Catalogue_Reference!BY129</f>
        <v>354033.6121</v>
      </c>
      <c r="AS129" s="321">
        <f>Price_Catalogue_Reference!AS129</f>
        <v>246115.1877</v>
      </c>
      <c r="AT129" s="325">
        <f t="shared" si="15"/>
        <v>643798.3588</v>
      </c>
      <c r="AV129" s="63"/>
      <c r="AW129" s="356"/>
      <c r="AX129" s="357"/>
      <c r="AY129" s="103"/>
      <c r="AZ129" s="358"/>
      <c r="BA129" s="358"/>
      <c r="BB129" s="358"/>
      <c r="BC129" s="358"/>
      <c r="BD129" s="358"/>
      <c r="BE129" s="358"/>
      <c r="BF129" s="358"/>
      <c r="BG129" s="358"/>
      <c r="BH129" s="358"/>
      <c r="BI129" s="358"/>
      <c r="BJ129" s="358"/>
      <c r="BK129" s="264"/>
      <c r="BM129" s="359"/>
      <c r="BN129" s="377"/>
    </row>
    <row r="130" ht="15.75" customHeight="1">
      <c r="A130" s="378" t="s">
        <v>32</v>
      </c>
      <c r="B130" s="348" t="s">
        <v>2357</v>
      </c>
      <c r="C130" s="348">
        <v>3500.0</v>
      </c>
      <c r="D130" s="348"/>
      <c r="E130" s="349" t="s">
        <v>2358</v>
      </c>
      <c r="F130" s="349" t="s">
        <v>2358</v>
      </c>
      <c r="G130" s="349" t="s">
        <v>2359</v>
      </c>
      <c r="I130" s="274"/>
      <c r="J130" s="274"/>
      <c r="K130" s="316">
        <f t="shared" si="16"/>
        <v>3500</v>
      </c>
      <c r="L130" s="317"/>
      <c r="M130" s="318"/>
      <c r="N130" s="319"/>
      <c r="O130" s="320">
        <f>Price_Catalogue_Reference!O130*(1+Price_Catalogue_Reference!$BW$6)</f>
        <v>43777.60888</v>
      </c>
      <c r="P130" s="321">
        <f>Price_Catalogue_Reference!BR130</f>
        <v>392523.6038</v>
      </c>
      <c r="Q130" s="321">
        <f>Price_Catalogue_Reference!Q130</f>
        <v>247960.634</v>
      </c>
      <c r="R130" s="322">
        <f t="shared" si="4"/>
        <v>684261.8467</v>
      </c>
      <c r="S130" s="320">
        <f>Price_Catalogue_Reference!S130*(1+Price_Catalogue_Reference!$BW$6)</f>
        <v>43777.60888</v>
      </c>
      <c r="T130" s="321">
        <f>Price_Catalogue_Reference!BS130</f>
        <v>392523.6038</v>
      </c>
      <c r="U130" s="321">
        <f>Price_Catalogue_Reference!U130</f>
        <v>247960.634</v>
      </c>
      <c r="V130" s="322">
        <f t="shared" si="5"/>
        <v>684261.8467</v>
      </c>
      <c r="W130" s="320">
        <f>Price_Catalogue_Reference!W130*(1+Price_Catalogue_Reference!$BW$6)</f>
        <v>43649.559</v>
      </c>
      <c r="X130" s="321">
        <f>Price_Catalogue_Reference!BT130</f>
        <v>392523.6038</v>
      </c>
      <c r="Y130" s="321">
        <f>Price_Catalogue_Reference!Y130</f>
        <v>246068.5211</v>
      </c>
      <c r="Z130" s="365">
        <f t="shared" si="6"/>
        <v>682241.6838</v>
      </c>
      <c r="AA130" s="317"/>
      <c r="AB130" s="318"/>
      <c r="AC130" s="318"/>
      <c r="AD130" s="319"/>
      <c r="AE130" s="320">
        <f>Price_Catalogue_Reference!AE130*(1+Price_Catalogue_Reference!$BW$6)</f>
        <v>44186.38907</v>
      </c>
      <c r="AF130" s="321">
        <f>Price_Catalogue_Reference!BV130</f>
        <v>392523.6038</v>
      </c>
      <c r="AG130" s="321">
        <f>Price_Catalogue_Reference!AG130</f>
        <v>285893.6303</v>
      </c>
      <c r="AH130" s="324">
        <f t="shared" si="12"/>
        <v>722603.6231</v>
      </c>
      <c r="AI130" s="321">
        <f>Price_Catalogue_Reference!AI130*(1+Price_Catalogue_Reference!$BW$6)</f>
        <v>44186.38907</v>
      </c>
      <c r="AJ130" s="321">
        <f>Price_Catalogue_Reference!BW130</f>
        <v>392523.6038</v>
      </c>
      <c r="AK130" s="321">
        <f>Price_Catalogue_Reference!AK130</f>
        <v>285893.6303</v>
      </c>
      <c r="AL130" s="324">
        <f t="shared" si="13"/>
        <v>722603.6231</v>
      </c>
      <c r="AM130" s="321">
        <f>Price_Catalogue_Reference!AM130*(1+Price_Catalogue_Reference!$BW$6)</f>
        <v>44186.38907</v>
      </c>
      <c r="AN130" s="321">
        <f>Price_Catalogue_Reference!BX130</f>
        <v>392523.6038</v>
      </c>
      <c r="AO130" s="321">
        <f>Price_Catalogue_Reference!AO130</f>
        <v>285893.6303</v>
      </c>
      <c r="AP130" s="324">
        <f t="shared" si="14"/>
        <v>722603.6231</v>
      </c>
      <c r="AQ130" s="321">
        <f>Price_Catalogue_Reference!AQ130*(1+Price_Catalogue_Reference!$BW$6)</f>
        <v>43984.60484</v>
      </c>
      <c r="AR130" s="321">
        <f>Price_Catalogue_Reference!BY130</f>
        <v>392523.6038</v>
      </c>
      <c r="AS130" s="321">
        <f>Price_Catalogue_Reference!AS130</f>
        <v>282332.4089</v>
      </c>
      <c r="AT130" s="325">
        <f t="shared" si="15"/>
        <v>718840.6175</v>
      </c>
      <c r="AV130" s="63"/>
      <c r="AW130" s="356"/>
      <c r="AX130" s="357"/>
      <c r="AY130" s="103"/>
      <c r="AZ130" s="358"/>
      <c r="BA130" s="358"/>
      <c r="BB130" s="358"/>
      <c r="BC130" s="358"/>
      <c r="BD130" s="358"/>
      <c r="BE130" s="358"/>
      <c r="BF130" s="358"/>
      <c r="BG130" s="358"/>
      <c r="BH130" s="358"/>
      <c r="BI130" s="358"/>
      <c r="BJ130" s="358"/>
      <c r="BK130" s="264"/>
      <c r="BM130" s="359"/>
      <c r="BN130" s="377"/>
    </row>
    <row r="131" ht="15.75" customHeight="1">
      <c r="A131" s="378" t="s">
        <v>32</v>
      </c>
      <c r="B131" s="348" t="s">
        <v>2357</v>
      </c>
      <c r="C131" s="348">
        <v>4000.0</v>
      </c>
      <c r="D131" s="348"/>
      <c r="E131" s="349" t="s">
        <v>2358</v>
      </c>
      <c r="F131" s="349" t="s">
        <v>2358</v>
      </c>
      <c r="G131" s="349" t="s">
        <v>2359</v>
      </c>
      <c r="I131" s="274"/>
      <c r="J131" s="274"/>
      <c r="K131" s="316">
        <f t="shared" si="16"/>
        <v>4000</v>
      </c>
      <c r="L131" s="317"/>
      <c r="M131" s="318"/>
      <c r="N131" s="319"/>
      <c r="O131" s="320">
        <f>Price_Catalogue_Reference!O131*(1+Price_Catalogue_Reference!$BW$6)</f>
        <v>44156.58396</v>
      </c>
      <c r="P131" s="321">
        <f>Price_Catalogue_Reference!BR131</f>
        <v>431018.7017</v>
      </c>
      <c r="Q131" s="321">
        <f>Price_Catalogue_Reference!Q131</f>
        <v>282087.9486</v>
      </c>
      <c r="R131" s="322">
        <f t="shared" si="4"/>
        <v>757263.2342</v>
      </c>
      <c r="S131" s="320">
        <f>Price_Catalogue_Reference!S131*(1+Price_Catalogue_Reference!$BW$6)</f>
        <v>44156.58396</v>
      </c>
      <c r="T131" s="321">
        <f>Price_Catalogue_Reference!BS131</f>
        <v>431018.7017</v>
      </c>
      <c r="U131" s="321">
        <f>Price_Catalogue_Reference!U131</f>
        <v>282087.9486</v>
      </c>
      <c r="V131" s="322">
        <f t="shared" si="5"/>
        <v>757263.2342</v>
      </c>
      <c r="W131" s="320">
        <f>Price_Catalogue_Reference!W131*(1+Price_Catalogue_Reference!$BW$6)</f>
        <v>43931.85122</v>
      </c>
      <c r="X131" s="321">
        <f>Price_Catalogue_Reference!BT131</f>
        <v>431018.7017</v>
      </c>
      <c r="Y131" s="321">
        <f>Price_Catalogue_Reference!Y131</f>
        <v>275503.5301</v>
      </c>
      <c r="Z131" s="365">
        <f t="shared" si="6"/>
        <v>750454.083</v>
      </c>
      <c r="AA131" s="317"/>
      <c r="AB131" s="318"/>
      <c r="AC131" s="318"/>
      <c r="AD131" s="319"/>
      <c r="AE131" s="320">
        <f>Price_Catalogue_Reference!AE131*(1+Price_Catalogue_Reference!$BW$6)</f>
        <v>44216.19419</v>
      </c>
      <c r="AF131" s="321">
        <f>Price_Catalogue_Reference!BV131</f>
        <v>431018.7017</v>
      </c>
      <c r="AG131" s="321">
        <f>Price_Catalogue_Reference!AG131</f>
        <v>290079.9735</v>
      </c>
      <c r="AH131" s="324">
        <f t="shared" si="12"/>
        <v>765314.8694</v>
      </c>
      <c r="AI131" s="321">
        <f>Price_Catalogue_Reference!AI131*(1+Price_Catalogue_Reference!$BW$6)</f>
        <v>44216.19419</v>
      </c>
      <c r="AJ131" s="321">
        <f>Price_Catalogue_Reference!BW131</f>
        <v>431018.7017</v>
      </c>
      <c r="AK131" s="321">
        <f>Price_Catalogue_Reference!AK131</f>
        <v>290079.9735</v>
      </c>
      <c r="AL131" s="324">
        <f t="shared" si="13"/>
        <v>765314.8694</v>
      </c>
      <c r="AM131" s="321">
        <f>Price_Catalogue_Reference!AM131*(1+Price_Catalogue_Reference!$BW$6)</f>
        <v>44216.19419</v>
      </c>
      <c r="AN131" s="321">
        <f>Price_Catalogue_Reference!BX131</f>
        <v>431018.7017</v>
      </c>
      <c r="AO131" s="321">
        <f>Price_Catalogue_Reference!AO131</f>
        <v>290079.9735</v>
      </c>
      <c r="AP131" s="324">
        <f t="shared" si="14"/>
        <v>765314.8694</v>
      </c>
      <c r="AQ131" s="321">
        <f>Price_Catalogue_Reference!AQ131*(1+Price_Catalogue_Reference!$BW$6)</f>
        <v>44037.35846</v>
      </c>
      <c r="AR131" s="321">
        <f>Price_Catalogue_Reference!BY131</f>
        <v>431018.7017</v>
      </c>
      <c r="AS131" s="321">
        <f>Price_Catalogue_Reference!AS131</f>
        <v>289649.3795</v>
      </c>
      <c r="AT131" s="325">
        <f t="shared" si="15"/>
        <v>764705.4397</v>
      </c>
      <c r="AV131" s="63"/>
      <c r="AW131" s="356"/>
      <c r="AX131" s="357"/>
      <c r="AY131" s="103"/>
      <c r="AZ131" s="358"/>
      <c r="BA131" s="358"/>
      <c r="BB131" s="358"/>
      <c r="BC131" s="358"/>
      <c r="BD131" s="358"/>
      <c r="BE131" s="358"/>
      <c r="BF131" s="358"/>
      <c r="BG131" s="358"/>
      <c r="BH131" s="358"/>
      <c r="BI131" s="358"/>
      <c r="BJ131" s="358"/>
      <c r="BK131" s="264"/>
      <c r="BM131" s="359"/>
      <c r="BN131" s="377"/>
    </row>
    <row r="132" ht="15.75" customHeight="1">
      <c r="A132" s="378" t="s">
        <v>32</v>
      </c>
      <c r="B132" s="348" t="s">
        <v>2357</v>
      </c>
      <c r="C132" s="348">
        <v>4500.0</v>
      </c>
      <c r="D132" s="348"/>
      <c r="E132" s="349" t="s">
        <v>2358</v>
      </c>
      <c r="F132" s="349" t="s">
        <v>2358</v>
      </c>
      <c r="G132" s="349" t="s">
        <v>2359</v>
      </c>
      <c r="I132" s="274"/>
      <c r="J132" s="274"/>
      <c r="K132" s="316">
        <f t="shared" si="16"/>
        <v>4500</v>
      </c>
      <c r="L132" s="317"/>
      <c r="M132" s="318"/>
      <c r="N132" s="319"/>
      <c r="O132" s="320">
        <f>Price_Catalogue_Reference!O132*(1+Price_Catalogue_Reference!$BW$6)</f>
        <v>44216.19419</v>
      </c>
      <c r="P132" s="321">
        <f>Price_Catalogue_Reference!BR132</f>
        <v>469509.0992</v>
      </c>
      <c r="Q132" s="321">
        <f>Price_Catalogue_Reference!Q132</f>
        <v>289605.9786</v>
      </c>
      <c r="R132" s="322">
        <f t="shared" si="4"/>
        <v>803331.272</v>
      </c>
      <c r="S132" s="320">
        <f>Price_Catalogue_Reference!S132*(1+Price_Catalogue_Reference!$BW$6)</f>
        <v>44216.19419</v>
      </c>
      <c r="T132" s="321">
        <f>Price_Catalogue_Reference!BS132</f>
        <v>469509.0992</v>
      </c>
      <c r="U132" s="321">
        <f>Price_Catalogue_Reference!U132</f>
        <v>289605.9786</v>
      </c>
      <c r="V132" s="322">
        <f t="shared" si="5"/>
        <v>803331.272</v>
      </c>
      <c r="W132" s="320">
        <f>Price_Catalogue_Reference!W132*(1+Price_Catalogue_Reference!$BW$6)</f>
        <v>44037.35846</v>
      </c>
      <c r="X132" s="321">
        <f>Price_Catalogue_Reference!BT132</f>
        <v>469509.0992</v>
      </c>
      <c r="Y132" s="321">
        <f>Price_Catalogue_Reference!Y132</f>
        <v>289067.9544</v>
      </c>
      <c r="Z132" s="365">
        <f t="shared" si="6"/>
        <v>802614.4121</v>
      </c>
      <c r="AA132" s="317"/>
      <c r="AB132" s="318"/>
      <c r="AC132" s="318"/>
      <c r="AD132" s="319"/>
      <c r="AE132" s="320">
        <f>Price_Catalogue_Reference!AE132*(1+Price_Catalogue_Reference!$BW$6)</f>
        <v>44342.27881</v>
      </c>
      <c r="AF132" s="321">
        <f>Price_Catalogue_Reference!BV132</f>
        <v>469509.0992</v>
      </c>
      <c r="AG132" s="321">
        <f>Price_Catalogue_Reference!AG132</f>
        <v>301414.1815</v>
      </c>
      <c r="AH132" s="324">
        <f t="shared" si="12"/>
        <v>815265.5595</v>
      </c>
      <c r="AI132" s="321">
        <f>Price_Catalogue_Reference!AI132*(1+Price_Catalogue_Reference!$BW$6)</f>
        <v>44342.27881</v>
      </c>
      <c r="AJ132" s="321">
        <f>Price_Catalogue_Reference!BW132</f>
        <v>469509.0992</v>
      </c>
      <c r="AK132" s="321">
        <f>Price_Catalogue_Reference!AK132</f>
        <v>301414.1815</v>
      </c>
      <c r="AL132" s="324">
        <f t="shared" si="13"/>
        <v>815265.5595</v>
      </c>
      <c r="AM132" s="321">
        <f>Price_Catalogue_Reference!AM132*(1+Price_Catalogue_Reference!$BW$6)</f>
        <v>44342.27881</v>
      </c>
      <c r="AN132" s="321">
        <f>Price_Catalogue_Reference!BX132</f>
        <v>469509.0992</v>
      </c>
      <c r="AO132" s="321">
        <f>Price_Catalogue_Reference!AO132</f>
        <v>301414.1815</v>
      </c>
      <c r="AP132" s="324">
        <f t="shared" si="14"/>
        <v>815265.5595</v>
      </c>
      <c r="AQ132" s="321">
        <f>Price_Catalogue_Reference!AQ132*(1+Price_Catalogue_Reference!$BW$6)</f>
        <v>44213.41971</v>
      </c>
      <c r="AR132" s="321">
        <f>Price_Catalogue_Reference!BY132</f>
        <v>469509.0992</v>
      </c>
      <c r="AS132" s="321">
        <f>Price_Catalogue_Reference!AS132</f>
        <v>307396.8942</v>
      </c>
      <c r="AT132" s="325">
        <f t="shared" si="15"/>
        <v>821119.413</v>
      </c>
      <c r="AV132" s="63"/>
      <c r="AW132" s="356"/>
      <c r="AX132" s="357"/>
      <c r="AY132" s="103"/>
      <c r="AZ132" s="358"/>
      <c r="BA132" s="358"/>
      <c r="BB132" s="358"/>
      <c r="BC132" s="358"/>
      <c r="BD132" s="358"/>
      <c r="BE132" s="358"/>
      <c r="BF132" s="358"/>
      <c r="BG132" s="358"/>
      <c r="BH132" s="358"/>
      <c r="BI132" s="358"/>
      <c r="BJ132" s="358"/>
      <c r="BK132" s="264"/>
      <c r="BM132" s="359"/>
      <c r="BN132" s="377"/>
    </row>
    <row r="133" ht="15.75" customHeight="1">
      <c r="A133" s="378" t="s">
        <v>32</v>
      </c>
      <c r="B133" s="348" t="s">
        <v>2357</v>
      </c>
      <c r="C133" s="348">
        <v>5000.0</v>
      </c>
      <c r="D133" s="348"/>
      <c r="E133" s="349" t="s">
        <v>2358</v>
      </c>
      <c r="F133" s="349" t="s">
        <v>2358</v>
      </c>
      <c r="G133" s="349" t="s">
        <v>2359</v>
      </c>
      <c r="I133" s="274"/>
      <c r="J133" s="274"/>
      <c r="K133" s="316">
        <f t="shared" si="16"/>
        <v>5000</v>
      </c>
      <c r="L133" s="317"/>
      <c r="M133" s="318"/>
      <c r="N133" s="319"/>
      <c r="O133" s="320">
        <f>Price_Catalogue_Reference!O133*(1+Price_Catalogue_Reference!$BW$6)</f>
        <v>44216.19419</v>
      </c>
      <c r="P133" s="321">
        <f>Price_Catalogue_Reference!BR133</f>
        <v>508003.4799</v>
      </c>
      <c r="Q133" s="321">
        <f>Price_Catalogue_Reference!Q133</f>
        <v>290033.3068</v>
      </c>
      <c r="R133" s="322">
        <f t="shared" si="4"/>
        <v>842252.9809</v>
      </c>
      <c r="S133" s="320">
        <f>Price_Catalogue_Reference!S133*(1+Price_Catalogue_Reference!$BW$6)</f>
        <v>44216.19419</v>
      </c>
      <c r="T133" s="321">
        <f>Price_Catalogue_Reference!BS133</f>
        <v>508003.4799</v>
      </c>
      <c r="U133" s="321">
        <f>Price_Catalogue_Reference!U133</f>
        <v>290033.3068</v>
      </c>
      <c r="V133" s="322">
        <f t="shared" si="5"/>
        <v>842252.9809</v>
      </c>
      <c r="W133" s="320">
        <f>Price_Catalogue_Reference!W133*(1+Price_Catalogue_Reference!$BW$6)</f>
        <v>44037.35846</v>
      </c>
      <c r="X133" s="321">
        <f>Price_Catalogue_Reference!BT133</f>
        <v>508003.4799</v>
      </c>
      <c r="Y133" s="321">
        <f>Price_Catalogue_Reference!Y133</f>
        <v>289602.7128</v>
      </c>
      <c r="Z133" s="365">
        <f t="shared" si="6"/>
        <v>841643.5512</v>
      </c>
      <c r="AA133" s="317"/>
      <c r="AB133" s="318"/>
      <c r="AC133" s="318"/>
      <c r="AD133" s="319"/>
      <c r="AE133" s="320">
        <f>Price_Catalogue_Reference!AE133*(1+Price_Catalogue_Reference!$BW$6)</f>
        <v>44490.11846</v>
      </c>
      <c r="AF133" s="321">
        <f>Price_Catalogue_Reference!BV133</f>
        <v>508003.4799</v>
      </c>
      <c r="AG133" s="321">
        <f>Price_Catalogue_Reference!AG133</f>
        <v>313886.3194</v>
      </c>
      <c r="AH133" s="324">
        <f t="shared" si="12"/>
        <v>866379.9177</v>
      </c>
      <c r="AI133" s="321">
        <f>Price_Catalogue_Reference!AI133*(1+Price_Catalogue_Reference!$BW$6)</f>
        <v>44490.11846</v>
      </c>
      <c r="AJ133" s="321">
        <f>Price_Catalogue_Reference!BW133</f>
        <v>508003.4799</v>
      </c>
      <c r="AK133" s="321">
        <f>Price_Catalogue_Reference!AK133</f>
        <v>313886.3194</v>
      </c>
      <c r="AL133" s="324">
        <f t="shared" si="13"/>
        <v>866379.9177</v>
      </c>
      <c r="AM133" s="321">
        <f>Price_Catalogue_Reference!AM133*(1+Price_Catalogue_Reference!$BW$6)</f>
        <v>44490.11846</v>
      </c>
      <c r="AN133" s="321">
        <f>Price_Catalogue_Reference!BX133</f>
        <v>508003.4799</v>
      </c>
      <c r="AO133" s="321">
        <f>Price_Catalogue_Reference!AO133</f>
        <v>313886.3194</v>
      </c>
      <c r="AP133" s="324">
        <f t="shared" si="14"/>
        <v>866379.9177</v>
      </c>
      <c r="AQ133" s="321">
        <f>Price_Catalogue_Reference!AQ133*(1+Price_Catalogue_Reference!$BW$6)</f>
        <v>44218.58278</v>
      </c>
      <c r="AR133" s="321">
        <f>Price_Catalogue_Reference!BY133</f>
        <v>508003.4799</v>
      </c>
      <c r="AS133" s="321">
        <f>Price_Catalogue_Reference!AS133</f>
        <v>307475.0402</v>
      </c>
      <c r="AT133" s="325">
        <f t="shared" si="15"/>
        <v>859697.1028</v>
      </c>
      <c r="AV133" s="63"/>
      <c r="AW133" s="356"/>
      <c r="AX133" s="357"/>
      <c r="AY133" s="103"/>
      <c r="AZ133" s="358"/>
      <c r="BA133" s="358"/>
      <c r="BB133" s="358"/>
      <c r="BC133" s="358"/>
      <c r="BD133" s="358"/>
      <c r="BE133" s="358"/>
      <c r="BF133" s="358"/>
      <c r="BG133" s="358"/>
      <c r="BH133" s="358"/>
      <c r="BI133" s="358"/>
      <c r="BJ133" s="358"/>
      <c r="BK133" s="264"/>
      <c r="BM133" s="359"/>
      <c r="BN133" s="377"/>
    </row>
    <row r="134" ht="15.75" customHeight="1">
      <c r="A134" s="378" t="s">
        <v>32</v>
      </c>
      <c r="B134" s="348" t="s">
        <v>2357</v>
      </c>
      <c r="C134" s="348">
        <v>5500.0</v>
      </c>
      <c r="D134" s="348"/>
      <c r="E134" s="349" t="s">
        <v>2358</v>
      </c>
      <c r="F134" s="349" t="s">
        <v>2358</v>
      </c>
      <c r="G134" s="349" t="s">
        <v>2359</v>
      </c>
      <c r="I134" s="274"/>
      <c r="J134" s="274"/>
      <c r="K134" s="316">
        <f t="shared" si="16"/>
        <v>5500</v>
      </c>
      <c r="L134" s="317"/>
      <c r="M134" s="318"/>
      <c r="N134" s="319"/>
      <c r="O134" s="320">
        <f>Price_Catalogue_Reference!O134*(1+Price_Catalogue_Reference!$BW$6)</f>
        <v>44342.27881</v>
      </c>
      <c r="P134" s="321">
        <f>Price_Catalogue_Reference!BR134</f>
        <v>546568.0143</v>
      </c>
      <c r="Q134" s="321">
        <f>Price_Catalogue_Reference!Q134</f>
        <v>301367.5148</v>
      </c>
      <c r="R134" s="322">
        <f t="shared" si="4"/>
        <v>892277.8079</v>
      </c>
      <c r="S134" s="320">
        <f>Price_Catalogue_Reference!S134*(1+Price_Catalogue_Reference!$BW$6)</f>
        <v>44342.27881</v>
      </c>
      <c r="T134" s="321">
        <f>Price_Catalogue_Reference!BS134</f>
        <v>546568.0143</v>
      </c>
      <c r="U134" s="321">
        <f>Price_Catalogue_Reference!U134</f>
        <v>301367.5148</v>
      </c>
      <c r="V134" s="322">
        <f t="shared" si="5"/>
        <v>892277.8079</v>
      </c>
      <c r="W134" s="320">
        <f>Price_Catalogue_Reference!W134*(1+Price_Catalogue_Reference!$BW$6)</f>
        <v>44213.41971</v>
      </c>
      <c r="X134" s="321">
        <f>Price_Catalogue_Reference!BT134</f>
        <v>546568.0143</v>
      </c>
      <c r="Y134" s="321">
        <f>Price_Catalogue_Reference!Y134</f>
        <v>307350.2275</v>
      </c>
      <c r="Z134" s="365">
        <f t="shared" si="6"/>
        <v>898131.6615</v>
      </c>
      <c r="AA134" s="317"/>
      <c r="AB134" s="318"/>
      <c r="AC134" s="318"/>
      <c r="AD134" s="319"/>
      <c r="AE134" s="320">
        <f>Price_Catalogue_Reference!AE134*(1+Price_Catalogue_Reference!$BW$6)</f>
        <v>44637.9581</v>
      </c>
      <c r="AF134" s="321">
        <f>Price_Catalogue_Reference!BV134</f>
        <v>546568.0143</v>
      </c>
      <c r="AG134" s="321">
        <f>Price_Catalogue_Reference!AG134</f>
        <v>326358.4572</v>
      </c>
      <c r="AH134" s="324">
        <f t="shared" si="12"/>
        <v>917564.4296</v>
      </c>
      <c r="AI134" s="321">
        <f>Price_Catalogue_Reference!AI134*(1+Price_Catalogue_Reference!$BW$6)</f>
        <v>44637.9581</v>
      </c>
      <c r="AJ134" s="321">
        <f>Price_Catalogue_Reference!BW134</f>
        <v>546568.0143</v>
      </c>
      <c r="AK134" s="321">
        <f>Price_Catalogue_Reference!AK134</f>
        <v>326358.4572</v>
      </c>
      <c r="AL134" s="324">
        <f t="shared" si="13"/>
        <v>917564.4296</v>
      </c>
      <c r="AM134" s="321">
        <f>Price_Catalogue_Reference!AM134*(1+Price_Catalogue_Reference!$BW$6)</f>
        <v>44637.9581</v>
      </c>
      <c r="AN134" s="321">
        <f>Price_Catalogue_Reference!BX134</f>
        <v>546568.0143</v>
      </c>
      <c r="AO134" s="321">
        <f>Price_Catalogue_Reference!AO134</f>
        <v>326358.4572</v>
      </c>
      <c r="AP134" s="324">
        <f t="shared" si="14"/>
        <v>917564.4296</v>
      </c>
      <c r="AQ134" s="321">
        <f>Price_Catalogue_Reference!AQ134*(1+Price_Catalogue_Reference!$BW$6)</f>
        <v>44223.74585</v>
      </c>
      <c r="AR134" s="321">
        <f>Price_Catalogue_Reference!BY134</f>
        <v>546568.0143</v>
      </c>
      <c r="AS134" s="321">
        <f>Price_Catalogue_Reference!AS134</f>
        <v>307553.1862</v>
      </c>
      <c r="AT134" s="325">
        <f t="shared" si="15"/>
        <v>898344.9463</v>
      </c>
      <c r="AV134" s="63"/>
      <c r="AW134" s="356"/>
      <c r="AX134" s="357"/>
      <c r="AY134" s="103"/>
      <c r="AZ134" s="358"/>
      <c r="BA134" s="358"/>
      <c r="BB134" s="358"/>
      <c r="BC134" s="358"/>
      <c r="BD134" s="358"/>
      <c r="BE134" s="358"/>
      <c r="BF134" s="358"/>
      <c r="BG134" s="358"/>
      <c r="BH134" s="358"/>
      <c r="BI134" s="358"/>
      <c r="BJ134" s="358"/>
      <c r="BK134" s="264"/>
      <c r="BM134" s="359"/>
      <c r="BN134" s="377"/>
    </row>
    <row r="135" ht="15.75" customHeight="1">
      <c r="A135" s="378" t="s">
        <v>32</v>
      </c>
      <c r="B135" s="348" t="s">
        <v>2357</v>
      </c>
      <c r="C135" s="348">
        <v>6000.0</v>
      </c>
      <c r="D135" s="348"/>
      <c r="E135" s="349" t="s">
        <v>2358</v>
      </c>
      <c r="F135" s="349" t="s">
        <v>2358</v>
      </c>
      <c r="G135" s="349" t="s">
        <v>2359</v>
      </c>
      <c r="I135" s="274"/>
      <c r="J135" s="274"/>
      <c r="K135" s="316">
        <f t="shared" si="16"/>
        <v>6000</v>
      </c>
      <c r="L135" s="317"/>
      <c r="M135" s="318"/>
      <c r="N135" s="319"/>
      <c r="O135" s="320">
        <f>Price_Catalogue_Reference!O135*(1+Price_Catalogue_Reference!$BW$6)</f>
        <v>44346.05464</v>
      </c>
      <c r="P135" s="321">
        <f>Price_Catalogue_Reference!BR135</f>
        <v>585062.4414</v>
      </c>
      <c r="Q135" s="321">
        <f>Price_Catalogue_Reference!Q135</f>
        <v>301393.4857</v>
      </c>
      <c r="R135" s="322">
        <f t="shared" si="4"/>
        <v>930801.9817</v>
      </c>
      <c r="S135" s="320">
        <f>Price_Catalogue_Reference!S135*(1+Price_Catalogue_Reference!$BW$6)</f>
        <v>44346.05464</v>
      </c>
      <c r="T135" s="321">
        <f>Price_Catalogue_Reference!BS135</f>
        <v>585062.4414</v>
      </c>
      <c r="U135" s="321">
        <f>Price_Catalogue_Reference!U135</f>
        <v>301393.4857</v>
      </c>
      <c r="V135" s="322">
        <f t="shared" si="5"/>
        <v>930801.9817</v>
      </c>
      <c r="W135" s="320">
        <f>Price_Catalogue_Reference!W135*(1+Price_Catalogue_Reference!$BW$6)</f>
        <v>44217.19554</v>
      </c>
      <c r="X135" s="321">
        <f>Price_Catalogue_Reference!BT135</f>
        <v>585062.4414</v>
      </c>
      <c r="Y135" s="321">
        <f>Price_Catalogue_Reference!Y135</f>
        <v>307430.7063</v>
      </c>
      <c r="Z135" s="365">
        <f t="shared" si="6"/>
        <v>936710.3432</v>
      </c>
      <c r="AA135" s="317"/>
      <c r="AB135" s="318"/>
      <c r="AC135" s="318"/>
      <c r="AD135" s="319"/>
      <c r="AE135" s="320">
        <f>Price_Catalogue_Reference!AE135*(1+Price_Catalogue_Reference!$BW$6)</f>
        <v>44785.79774</v>
      </c>
      <c r="AF135" s="321">
        <f>Price_Catalogue_Reference!BV135</f>
        <v>585062.4414</v>
      </c>
      <c r="AG135" s="321">
        <f>Price_Catalogue_Reference!AG135</f>
        <v>338830.5951</v>
      </c>
      <c r="AH135" s="324">
        <f t="shared" si="12"/>
        <v>968678.8342</v>
      </c>
      <c r="AI135" s="321">
        <f>Price_Catalogue_Reference!AI135*(1+Price_Catalogue_Reference!$BW$6)</f>
        <v>44785.79774</v>
      </c>
      <c r="AJ135" s="321">
        <f>Price_Catalogue_Reference!BW135</f>
        <v>585062.4414</v>
      </c>
      <c r="AK135" s="321">
        <f>Price_Catalogue_Reference!AK135</f>
        <v>338830.5951</v>
      </c>
      <c r="AL135" s="324">
        <f t="shared" si="13"/>
        <v>968678.8342</v>
      </c>
      <c r="AM135" s="321">
        <f>Price_Catalogue_Reference!AM135*(1+Price_Catalogue_Reference!$BW$6)</f>
        <v>44785.79774</v>
      </c>
      <c r="AN135" s="321">
        <f>Price_Catalogue_Reference!BX135</f>
        <v>585062.4414</v>
      </c>
      <c r="AO135" s="321">
        <f>Price_Catalogue_Reference!AO135</f>
        <v>338830.5951</v>
      </c>
      <c r="AP135" s="324">
        <f t="shared" si="14"/>
        <v>968678.8342</v>
      </c>
      <c r="AQ135" s="321">
        <f>Price_Catalogue_Reference!AQ135*(1+Price_Catalogue_Reference!$BW$6)</f>
        <v>44228.90892</v>
      </c>
      <c r="AR135" s="321">
        <f>Price_Catalogue_Reference!BY135</f>
        <v>585062.4414</v>
      </c>
      <c r="AS135" s="321">
        <f>Price_Catalogue_Reference!AS135</f>
        <v>307631.3322</v>
      </c>
      <c r="AT135" s="325">
        <f t="shared" si="15"/>
        <v>936922.6825</v>
      </c>
      <c r="AV135" s="63"/>
      <c r="AW135" s="356"/>
      <c r="AX135" s="357"/>
      <c r="AY135" s="103"/>
      <c r="AZ135" s="358"/>
      <c r="BA135" s="358"/>
      <c r="BB135" s="358"/>
      <c r="BC135" s="358"/>
      <c r="BD135" s="358"/>
      <c r="BE135" s="358"/>
      <c r="BF135" s="358"/>
      <c r="BG135" s="358"/>
      <c r="BH135" s="358"/>
      <c r="BI135" s="358"/>
      <c r="BJ135" s="358"/>
      <c r="BK135" s="264"/>
      <c r="BM135" s="359"/>
      <c r="BN135" s="377"/>
    </row>
    <row r="136" ht="15.75" customHeight="1">
      <c r="A136" s="378" t="s">
        <v>32</v>
      </c>
      <c r="B136" s="348" t="s">
        <v>2357</v>
      </c>
      <c r="C136" s="348">
        <v>6500.0</v>
      </c>
      <c r="D136" s="348"/>
      <c r="E136" s="349" t="s">
        <v>2358</v>
      </c>
      <c r="F136" s="349" t="s">
        <v>2358</v>
      </c>
      <c r="G136" s="349" t="s">
        <v>2359</v>
      </c>
      <c r="I136" s="274"/>
      <c r="J136" s="274"/>
      <c r="K136" s="316">
        <f t="shared" si="16"/>
        <v>6500</v>
      </c>
      <c r="L136" s="317"/>
      <c r="M136" s="318"/>
      <c r="N136" s="319"/>
      <c r="O136" s="320">
        <f>Price_Catalogue_Reference!O136*(1+Price_Catalogue_Reference!$BW$6)</f>
        <v>44634.18227</v>
      </c>
      <c r="P136" s="321">
        <f>Price_Catalogue_Reference!BR136</f>
        <v>623618.6368</v>
      </c>
      <c r="Q136" s="321">
        <f>Price_Catalogue_Reference!Q136</f>
        <v>326285.8197</v>
      </c>
      <c r="R136" s="322">
        <f t="shared" si="4"/>
        <v>994538.6388</v>
      </c>
      <c r="S136" s="320">
        <f>Price_Catalogue_Reference!S136*(1+Price_Catalogue_Reference!$BW$6)</f>
        <v>44634.18227</v>
      </c>
      <c r="T136" s="321">
        <f>Price_Catalogue_Reference!BS136</f>
        <v>623618.6368</v>
      </c>
      <c r="U136" s="321">
        <f>Price_Catalogue_Reference!U136</f>
        <v>326285.8197</v>
      </c>
      <c r="V136" s="322">
        <f t="shared" si="5"/>
        <v>994538.6388</v>
      </c>
      <c r="W136" s="320">
        <f>Price_Catalogue_Reference!W136*(1+Price_Catalogue_Reference!$BW$6)</f>
        <v>44219.97002</v>
      </c>
      <c r="X136" s="321">
        <f>Price_Catalogue_Reference!BT136</f>
        <v>623618.6368</v>
      </c>
      <c r="Y136" s="321">
        <f>Price_Catalogue_Reference!Y136</f>
        <v>307426.0407</v>
      </c>
      <c r="Z136" s="365">
        <f t="shared" si="6"/>
        <v>975264.6475</v>
      </c>
      <c r="AA136" s="317"/>
      <c r="AB136" s="318"/>
      <c r="AC136" s="318"/>
      <c r="AD136" s="319"/>
      <c r="AE136" s="320">
        <f>Price_Catalogue_Reference!AE136*(1+Price_Catalogue_Reference!$BW$6)</f>
        <v>44933.63738</v>
      </c>
      <c r="AF136" s="321">
        <f>Price_Catalogue_Reference!BV136</f>
        <v>623618.6368</v>
      </c>
      <c r="AG136" s="321">
        <f>Price_Catalogue_Reference!AG136</f>
        <v>351302.7329</v>
      </c>
      <c r="AH136" s="324">
        <f t="shared" si="12"/>
        <v>1019855.007</v>
      </c>
      <c r="AI136" s="321">
        <f>Price_Catalogue_Reference!AI136*(1+Price_Catalogue_Reference!$BW$6)</f>
        <v>44933.63738</v>
      </c>
      <c r="AJ136" s="321">
        <f>Price_Catalogue_Reference!BW136</f>
        <v>623618.6368</v>
      </c>
      <c r="AK136" s="321">
        <f>Price_Catalogue_Reference!AK136</f>
        <v>351302.7329</v>
      </c>
      <c r="AL136" s="324">
        <f t="shared" si="13"/>
        <v>1019855.007</v>
      </c>
      <c r="AM136" s="321">
        <f>Price_Catalogue_Reference!AM136*(1+Price_Catalogue_Reference!$BW$6)</f>
        <v>44933.63738</v>
      </c>
      <c r="AN136" s="321">
        <f>Price_Catalogue_Reference!BX136</f>
        <v>623618.6368</v>
      </c>
      <c r="AO136" s="321">
        <f>Price_Catalogue_Reference!AO136</f>
        <v>351302.7329</v>
      </c>
      <c r="AP136" s="324">
        <f t="shared" si="14"/>
        <v>1019855.007</v>
      </c>
      <c r="AQ136" s="321">
        <f>Price_Catalogue_Reference!AQ136*(1+Price_Catalogue_Reference!$BW$6)</f>
        <v>44234.07199</v>
      </c>
      <c r="AR136" s="321">
        <f>Price_Catalogue_Reference!BY136</f>
        <v>623618.6368</v>
      </c>
      <c r="AS136" s="321">
        <f>Price_Catalogue_Reference!AS136</f>
        <v>307709.4782</v>
      </c>
      <c r="AT136" s="325">
        <f t="shared" si="15"/>
        <v>975562.1869</v>
      </c>
      <c r="AV136" s="63"/>
      <c r="AW136" s="356"/>
      <c r="AX136" s="357"/>
      <c r="AY136" s="103"/>
      <c r="AZ136" s="358"/>
      <c r="BA136" s="358"/>
      <c r="BB136" s="358"/>
      <c r="BC136" s="358"/>
      <c r="BD136" s="358"/>
      <c r="BE136" s="358"/>
      <c r="BF136" s="358"/>
      <c r="BG136" s="358"/>
      <c r="BH136" s="358"/>
      <c r="BI136" s="358"/>
      <c r="BJ136" s="358"/>
      <c r="BK136" s="264"/>
      <c r="BM136" s="359"/>
      <c r="BN136" s="377"/>
    </row>
    <row r="137" ht="15.75" customHeight="1">
      <c r="A137" s="378" t="s">
        <v>32</v>
      </c>
      <c r="B137" s="348" t="s">
        <v>2357</v>
      </c>
      <c r="C137" s="348">
        <v>7000.0</v>
      </c>
      <c r="D137" s="348"/>
      <c r="E137" s="349" t="s">
        <v>2358</v>
      </c>
      <c r="F137" s="349" t="s">
        <v>2358</v>
      </c>
      <c r="G137" s="349" t="s">
        <v>2359</v>
      </c>
      <c r="I137" s="274"/>
      <c r="J137" s="274"/>
      <c r="K137" s="316">
        <v>7000.0</v>
      </c>
      <c r="L137" s="317"/>
      <c r="M137" s="318"/>
      <c r="N137" s="319"/>
      <c r="O137" s="320">
        <f>Price_Catalogue_Reference!O137*(1+Price_Catalogue_Reference!$BW$6)</f>
        <v>44637.9581</v>
      </c>
      <c r="P137" s="321">
        <f>Price_Catalogue_Reference!BR137</f>
        <v>674913.656</v>
      </c>
      <c r="Q137" s="321">
        <f>Price_Catalogue_Reference!Q137</f>
        <v>326311.7905</v>
      </c>
      <c r="R137" s="322">
        <f t="shared" si="4"/>
        <v>1045863.405</v>
      </c>
      <c r="S137" s="320">
        <f>Price_Catalogue_Reference!S137*(1+Price_Catalogue_Reference!$BW$6)</f>
        <v>44637.9581</v>
      </c>
      <c r="T137" s="321">
        <f>Price_Catalogue_Reference!BS137</f>
        <v>674913.656</v>
      </c>
      <c r="U137" s="321">
        <f>Price_Catalogue_Reference!U137</f>
        <v>326311.7905</v>
      </c>
      <c r="V137" s="322">
        <f t="shared" si="5"/>
        <v>1045863.405</v>
      </c>
      <c r="W137" s="320">
        <f>Price_Catalogue_Reference!W137*(1+Price_Catalogue_Reference!$BW$6)</f>
        <v>44223.74585</v>
      </c>
      <c r="X137" s="321">
        <f>Price_Catalogue_Reference!BT137</f>
        <v>674913.656</v>
      </c>
      <c r="Y137" s="321">
        <f>Price_Catalogue_Reference!Y137</f>
        <v>325173.5554</v>
      </c>
      <c r="Z137" s="365">
        <f t="shared" si="6"/>
        <v>1044310.957</v>
      </c>
      <c r="AA137" s="317"/>
      <c r="AB137" s="318"/>
      <c r="AC137" s="318"/>
      <c r="AD137" s="319"/>
      <c r="AE137" s="320">
        <f>Price_Catalogue_Reference!AE137*(1+Price_Catalogue_Reference!$BW$6)</f>
        <v>44223.74585</v>
      </c>
      <c r="AF137" s="321">
        <f>Price_Catalogue_Reference!BV137</f>
        <v>674913.656</v>
      </c>
      <c r="AG137" s="321">
        <f>Price_Catalogue_Reference!AG137</f>
        <v>371583.2218</v>
      </c>
      <c r="AH137" s="324">
        <f t="shared" si="12"/>
        <v>1090720.624</v>
      </c>
      <c r="AI137" s="321">
        <f>Price_Catalogue_Reference!AI137*(1+Price_Catalogue_Reference!$BW$6)</f>
        <v>44223.74585</v>
      </c>
      <c r="AJ137" s="321">
        <f>Price_Catalogue_Reference!BW137</f>
        <v>674913.656</v>
      </c>
      <c r="AK137" s="321">
        <f>Price_Catalogue_Reference!AK137</f>
        <v>371583.2218</v>
      </c>
      <c r="AL137" s="324">
        <f t="shared" si="13"/>
        <v>1090720.624</v>
      </c>
      <c r="AM137" s="321">
        <f>Price_Catalogue_Reference!AM137*(1+Price_Catalogue_Reference!$BW$6)</f>
        <v>44223.74585</v>
      </c>
      <c r="AN137" s="321">
        <f>Price_Catalogue_Reference!BX137</f>
        <v>674913.656</v>
      </c>
      <c r="AO137" s="321">
        <f>Price_Catalogue_Reference!AO137</f>
        <v>371583.2218</v>
      </c>
      <c r="AP137" s="324">
        <f t="shared" si="14"/>
        <v>1090720.624</v>
      </c>
      <c r="AQ137" s="321">
        <f>Price_Catalogue_Reference!AQ137*(1+Price_Catalogue_Reference!$BW$6)</f>
        <v>44223.74585</v>
      </c>
      <c r="AR137" s="321">
        <f>Price_Catalogue_Reference!BY137</f>
        <v>674913.656</v>
      </c>
      <c r="AS137" s="321">
        <f>Price_Catalogue_Reference!AS137</f>
        <v>371583.2218</v>
      </c>
      <c r="AT137" s="325">
        <f t="shared" si="15"/>
        <v>1090720.624</v>
      </c>
      <c r="AV137" s="63"/>
      <c r="AW137" s="356"/>
      <c r="AX137" s="357"/>
      <c r="AY137" s="103"/>
      <c r="AZ137" s="358"/>
      <c r="BA137" s="358"/>
      <c r="BB137" s="358"/>
      <c r="BC137" s="358"/>
      <c r="BD137" s="358"/>
      <c r="BE137" s="358"/>
      <c r="BF137" s="358"/>
      <c r="BG137" s="358"/>
      <c r="BH137" s="358"/>
      <c r="BI137" s="358"/>
      <c r="BJ137" s="358"/>
      <c r="BK137" s="264"/>
      <c r="BM137" s="359"/>
      <c r="BN137" s="377"/>
    </row>
    <row r="138" ht="15.75" customHeight="1">
      <c r="A138" s="378" t="s">
        <v>32</v>
      </c>
      <c r="B138" s="348" t="s">
        <v>2357</v>
      </c>
      <c r="C138" s="348">
        <v>7500.0</v>
      </c>
      <c r="D138" s="348"/>
      <c r="E138" s="349" t="s">
        <v>2358</v>
      </c>
      <c r="F138" s="349" t="s">
        <v>2358</v>
      </c>
      <c r="G138" s="349" t="s">
        <v>2359</v>
      </c>
      <c r="I138" s="274"/>
      <c r="J138" s="274"/>
      <c r="K138" s="316">
        <v>7500.0</v>
      </c>
      <c r="L138" s="317"/>
      <c r="M138" s="318"/>
      <c r="N138" s="319"/>
      <c r="O138" s="320">
        <f>Price_Catalogue_Reference!O138*(1+Price_Catalogue_Reference!$BW$6)</f>
        <v>44926.08572</v>
      </c>
      <c r="P138" s="321">
        <f>Price_Catalogue_Reference!BR138</f>
        <v>726208.6753</v>
      </c>
      <c r="Q138" s="321">
        <f>Price_Catalogue_Reference!Q138</f>
        <v>351204.1246</v>
      </c>
      <c r="R138" s="322">
        <f t="shared" si="4"/>
        <v>1122338.886</v>
      </c>
      <c r="S138" s="320">
        <f>Price_Catalogue_Reference!S138*(1+Price_Catalogue_Reference!$BW$6)</f>
        <v>44926.08572</v>
      </c>
      <c r="T138" s="321">
        <f>Price_Catalogue_Reference!BS138</f>
        <v>726208.6753</v>
      </c>
      <c r="U138" s="321">
        <f>Price_Catalogue_Reference!U138</f>
        <v>351204.1246</v>
      </c>
      <c r="V138" s="322">
        <f t="shared" si="5"/>
        <v>1122338.886</v>
      </c>
      <c r="W138" s="320">
        <f>Price_Catalogue_Reference!W138*(1+Price_Catalogue_Reference!$BW$6)</f>
        <v>44226.52033</v>
      </c>
      <c r="X138" s="321">
        <f>Price_Catalogue_Reference!BT138</f>
        <v>726208.6753</v>
      </c>
      <c r="Y138" s="321">
        <f>Price_Catalogue_Reference!Y138</f>
        <v>325254.0342</v>
      </c>
      <c r="Z138" s="365">
        <f t="shared" si="6"/>
        <v>1095689.23</v>
      </c>
      <c r="AA138" s="317"/>
      <c r="AB138" s="318"/>
      <c r="AC138" s="318"/>
      <c r="AD138" s="319"/>
      <c r="AE138" s="320">
        <f>Price_Catalogue_Reference!AE138*(1+Price_Catalogue_Reference!$BW$6)</f>
        <v>44226.52033</v>
      </c>
      <c r="AF138" s="321">
        <f>Price_Catalogue_Reference!BV138</f>
        <v>726208.6753</v>
      </c>
      <c r="AG138" s="321">
        <f>Price_Catalogue_Reference!AG138</f>
        <v>371675.1867</v>
      </c>
      <c r="AH138" s="324">
        <f t="shared" si="12"/>
        <v>1142110.382</v>
      </c>
      <c r="AI138" s="321">
        <f>Price_Catalogue_Reference!AI138*(1+Price_Catalogue_Reference!$BW$6)</f>
        <v>44226.52033</v>
      </c>
      <c r="AJ138" s="321">
        <f>Price_Catalogue_Reference!BW138</f>
        <v>726208.6753</v>
      </c>
      <c r="AK138" s="321">
        <f>Price_Catalogue_Reference!AK138</f>
        <v>371675.1867</v>
      </c>
      <c r="AL138" s="324">
        <f t="shared" si="13"/>
        <v>1142110.382</v>
      </c>
      <c r="AM138" s="321">
        <f>Price_Catalogue_Reference!AM138*(1+Price_Catalogue_Reference!$BW$6)</f>
        <v>44226.52033</v>
      </c>
      <c r="AN138" s="321">
        <f>Price_Catalogue_Reference!BX138</f>
        <v>726208.6753</v>
      </c>
      <c r="AO138" s="321">
        <f>Price_Catalogue_Reference!AO138</f>
        <v>371675.1867</v>
      </c>
      <c r="AP138" s="324">
        <f t="shared" si="14"/>
        <v>1142110.382</v>
      </c>
      <c r="AQ138" s="321">
        <f>Price_Catalogue_Reference!AQ138*(1+Price_Catalogue_Reference!$BW$6)</f>
        <v>44226.52033</v>
      </c>
      <c r="AR138" s="321">
        <f>Price_Catalogue_Reference!BY138</f>
        <v>726208.6753</v>
      </c>
      <c r="AS138" s="321">
        <f>Price_Catalogue_Reference!AS138</f>
        <v>371675.1867</v>
      </c>
      <c r="AT138" s="325">
        <f t="shared" si="15"/>
        <v>1142110.382</v>
      </c>
      <c r="AV138" s="63"/>
      <c r="AW138" s="356"/>
      <c r="AX138" s="357"/>
      <c r="AY138" s="103"/>
      <c r="AZ138" s="358"/>
      <c r="BA138" s="358"/>
      <c r="BB138" s="358"/>
      <c r="BC138" s="358"/>
      <c r="BD138" s="358"/>
      <c r="BE138" s="358"/>
      <c r="BF138" s="358"/>
      <c r="BG138" s="358"/>
      <c r="BH138" s="358"/>
      <c r="BI138" s="358"/>
      <c r="BJ138" s="358"/>
      <c r="BK138" s="264"/>
      <c r="BM138" s="359"/>
      <c r="BN138" s="377"/>
    </row>
    <row r="139" ht="15.75" customHeight="1">
      <c r="A139" s="378" t="s">
        <v>32</v>
      </c>
      <c r="B139" s="348" t="s">
        <v>2357</v>
      </c>
      <c r="C139" s="348">
        <v>8000.0</v>
      </c>
      <c r="D139" s="348"/>
      <c r="E139" s="349" t="s">
        <v>2358</v>
      </c>
      <c r="F139" s="349" t="s">
        <v>2358</v>
      </c>
      <c r="G139" s="349" t="s">
        <v>2359</v>
      </c>
      <c r="I139" s="274"/>
      <c r="J139" s="274"/>
      <c r="K139" s="316">
        <v>8000.0</v>
      </c>
      <c r="L139" s="317"/>
      <c r="M139" s="318"/>
      <c r="N139" s="319"/>
      <c r="O139" s="320">
        <f>Price_Catalogue_Reference!O139*(1+Price_Catalogue_Reference!$BW$6)</f>
        <v>44929.86155</v>
      </c>
      <c r="P139" s="321">
        <f>Price_Catalogue_Reference!BR139</f>
        <v>777503.6946</v>
      </c>
      <c r="Q139" s="321">
        <f>Price_Catalogue_Reference!Q139</f>
        <v>351230.0954</v>
      </c>
      <c r="R139" s="322">
        <f t="shared" si="4"/>
        <v>1173663.652</v>
      </c>
      <c r="S139" s="320">
        <f>Price_Catalogue_Reference!S139*(1+Price_Catalogue_Reference!$BW$6)</f>
        <v>44929.86155</v>
      </c>
      <c r="T139" s="321">
        <f>Price_Catalogue_Reference!BS139</f>
        <v>777503.6946</v>
      </c>
      <c r="U139" s="321">
        <f>Price_Catalogue_Reference!U139</f>
        <v>351230.0954</v>
      </c>
      <c r="V139" s="322">
        <f t="shared" si="5"/>
        <v>1173663.652</v>
      </c>
      <c r="W139" s="320">
        <f>Price_Catalogue_Reference!W139*(1+Price_Catalogue_Reference!$BW$6)</f>
        <v>44230.29616</v>
      </c>
      <c r="X139" s="321">
        <f>Price_Catalogue_Reference!BT139</f>
        <v>777503.6946</v>
      </c>
      <c r="Y139" s="321">
        <f>Price_Catalogue_Reference!Y139</f>
        <v>343001.5488</v>
      </c>
      <c r="Z139" s="365">
        <f t="shared" si="6"/>
        <v>1164735.54</v>
      </c>
      <c r="AA139" s="317"/>
      <c r="AB139" s="318"/>
      <c r="AC139" s="318"/>
      <c r="AD139" s="319"/>
      <c r="AE139" s="320">
        <f>Price_Catalogue_Reference!AE139*(1+Price_Catalogue_Reference!$BW$6)</f>
        <v>44230.29616</v>
      </c>
      <c r="AF139" s="321">
        <f>Price_Catalogue_Reference!BV139</f>
        <v>777503.6946</v>
      </c>
      <c r="AG139" s="321">
        <f>Price_Catalogue_Reference!AG139</f>
        <v>391955.6756</v>
      </c>
      <c r="AH139" s="324">
        <f t="shared" si="12"/>
        <v>1213689.666</v>
      </c>
      <c r="AI139" s="321">
        <f>Price_Catalogue_Reference!AI139*(1+Price_Catalogue_Reference!$BW$6)</f>
        <v>44230.29616</v>
      </c>
      <c r="AJ139" s="321">
        <f>Price_Catalogue_Reference!BW139</f>
        <v>777503.6946</v>
      </c>
      <c r="AK139" s="321">
        <f>Price_Catalogue_Reference!AK139</f>
        <v>391955.6756</v>
      </c>
      <c r="AL139" s="324">
        <f t="shared" si="13"/>
        <v>1213689.666</v>
      </c>
      <c r="AM139" s="321">
        <f>Price_Catalogue_Reference!AM139*(1+Price_Catalogue_Reference!$BW$6)</f>
        <v>44230.29616</v>
      </c>
      <c r="AN139" s="321">
        <f>Price_Catalogue_Reference!BX139</f>
        <v>777503.6946</v>
      </c>
      <c r="AO139" s="321">
        <f>Price_Catalogue_Reference!AO139</f>
        <v>391955.6756</v>
      </c>
      <c r="AP139" s="324">
        <f t="shared" si="14"/>
        <v>1213689.666</v>
      </c>
      <c r="AQ139" s="321">
        <f>Price_Catalogue_Reference!AQ139*(1+Price_Catalogue_Reference!$BW$6)</f>
        <v>44230.29616</v>
      </c>
      <c r="AR139" s="321">
        <f>Price_Catalogue_Reference!BY139</f>
        <v>777503.6946</v>
      </c>
      <c r="AS139" s="321">
        <f>Price_Catalogue_Reference!AS139</f>
        <v>391955.6756</v>
      </c>
      <c r="AT139" s="325">
        <f t="shared" si="15"/>
        <v>1213689.666</v>
      </c>
      <c r="AV139" s="63"/>
      <c r="AW139" s="356"/>
      <c r="AX139" s="357"/>
      <c r="AY139" s="103"/>
      <c r="AZ139" s="358"/>
      <c r="BA139" s="358"/>
      <c r="BB139" s="358"/>
      <c r="BC139" s="358"/>
      <c r="BD139" s="358"/>
      <c r="BE139" s="358"/>
      <c r="BF139" s="358"/>
      <c r="BG139" s="358"/>
      <c r="BH139" s="358"/>
      <c r="BI139" s="358"/>
      <c r="BJ139" s="358"/>
      <c r="BK139" s="264"/>
      <c r="BM139" s="359"/>
      <c r="BN139" s="377"/>
    </row>
    <row r="140" ht="15.75" customHeight="1">
      <c r="A140" s="378" t="s">
        <v>32</v>
      </c>
      <c r="B140" s="348" t="s">
        <v>2357</v>
      </c>
      <c r="C140" s="348">
        <v>8500.0</v>
      </c>
      <c r="D140" s="348"/>
      <c r="E140" s="349" t="s">
        <v>2358</v>
      </c>
      <c r="F140" s="349" t="s">
        <v>2358</v>
      </c>
      <c r="G140" s="349" t="s">
        <v>2359</v>
      </c>
      <c r="I140" s="274"/>
      <c r="J140" s="274"/>
      <c r="K140" s="316">
        <v>8500.0</v>
      </c>
      <c r="L140" s="317"/>
      <c r="M140" s="318"/>
      <c r="N140" s="319"/>
      <c r="O140" s="320">
        <f>Price_Catalogue_Reference!O140*(1+Price_Catalogue_Reference!$BW$6)</f>
        <v>45217.98918</v>
      </c>
      <c r="P140" s="321">
        <f>Price_Catalogue_Reference!BR140</f>
        <v>828798.7138</v>
      </c>
      <c r="Q140" s="321">
        <f>Price_Catalogue_Reference!Q140</f>
        <v>376122.4295</v>
      </c>
      <c r="R140" s="322">
        <f t="shared" si="4"/>
        <v>1250139.132</v>
      </c>
      <c r="S140" s="320">
        <f>Price_Catalogue_Reference!S140*(1+Price_Catalogue_Reference!$BW$6)</f>
        <v>45217.98918</v>
      </c>
      <c r="T140" s="321">
        <f>Price_Catalogue_Reference!BS140</f>
        <v>828798.7138</v>
      </c>
      <c r="U140" s="321">
        <f>Price_Catalogue_Reference!U140</f>
        <v>376122.4295</v>
      </c>
      <c r="V140" s="322">
        <f t="shared" si="5"/>
        <v>1250139.132</v>
      </c>
      <c r="W140" s="320">
        <f>Price_Catalogue_Reference!W140*(1+Price_Catalogue_Reference!$BW$6)</f>
        <v>44233.07064</v>
      </c>
      <c r="X140" s="321">
        <f>Price_Catalogue_Reference!BT140</f>
        <v>828798.7138</v>
      </c>
      <c r="Y140" s="321">
        <f>Price_Catalogue_Reference!Y140</f>
        <v>343082.0276</v>
      </c>
      <c r="Z140" s="365">
        <f t="shared" si="6"/>
        <v>1216113.812</v>
      </c>
      <c r="AA140" s="317"/>
      <c r="AB140" s="318"/>
      <c r="AC140" s="318"/>
      <c r="AD140" s="319"/>
      <c r="AE140" s="320">
        <f>Price_Catalogue_Reference!AE140*(1+Price_Catalogue_Reference!$BW$6)</f>
        <v>44233.07064</v>
      </c>
      <c r="AF140" s="321">
        <f>Price_Catalogue_Reference!BV140</f>
        <v>828798.7138</v>
      </c>
      <c r="AG140" s="321">
        <f>Price_Catalogue_Reference!AG140</f>
        <v>392047.6406</v>
      </c>
      <c r="AH140" s="324">
        <f t="shared" si="12"/>
        <v>1265079.425</v>
      </c>
      <c r="AI140" s="321">
        <f>Price_Catalogue_Reference!AI140*(1+Price_Catalogue_Reference!$BW$6)</f>
        <v>44233.07064</v>
      </c>
      <c r="AJ140" s="321">
        <f>Price_Catalogue_Reference!BW140</f>
        <v>828798.7138</v>
      </c>
      <c r="AK140" s="321">
        <f>Price_Catalogue_Reference!AK140</f>
        <v>392047.6406</v>
      </c>
      <c r="AL140" s="324">
        <f t="shared" si="13"/>
        <v>1265079.425</v>
      </c>
      <c r="AM140" s="321">
        <f>Price_Catalogue_Reference!AM140*(1+Price_Catalogue_Reference!$BW$6)</f>
        <v>44233.07064</v>
      </c>
      <c r="AN140" s="321">
        <f>Price_Catalogue_Reference!BX140</f>
        <v>828798.7138</v>
      </c>
      <c r="AO140" s="321">
        <f>Price_Catalogue_Reference!AO140</f>
        <v>392047.6406</v>
      </c>
      <c r="AP140" s="324">
        <f t="shared" si="14"/>
        <v>1265079.425</v>
      </c>
      <c r="AQ140" s="321">
        <f>Price_Catalogue_Reference!AQ140*(1+Price_Catalogue_Reference!$BW$6)</f>
        <v>44233.07064</v>
      </c>
      <c r="AR140" s="321">
        <f>Price_Catalogue_Reference!BY140</f>
        <v>828798.7138</v>
      </c>
      <c r="AS140" s="321">
        <f>Price_Catalogue_Reference!AS140</f>
        <v>392047.6406</v>
      </c>
      <c r="AT140" s="325">
        <f t="shared" si="15"/>
        <v>1265079.425</v>
      </c>
      <c r="AV140" s="63"/>
      <c r="AW140" s="356"/>
      <c r="AX140" s="357"/>
      <c r="AY140" s="103"/>
      <c r="AZ140" s="358"/>
      <c r="BA140" s="358"/>
      <c r="BB140" s="358"/>
      <c r="BC140" s="358"/>
      <c r="BD140" s="358"/>
      <c r="BE140" s="358"/>
      <c r="BF140" s="358"/>
      <c r="BG140" s="358"/>
      <c r="BH140" s="358"/>
      <c r="BI140" s="358"/>
      <c r="BJ140" s="358"/>
      <c r="BK140" s="264"/>
      <c r="BM140" s="359"/>
      <c r="BN140" s="377"/>
    </row>
    <row r="141" ht="15.75" customHeight="1">
      <c r="A141" s="378" t="s">
        <v>32</v>
      </c>
      <c r="B141" s="348" t="s">
        <v>2357</v>
      </c>
      <c r="C141" s="348">
        <v>9000.0</v>
      </c>
      <c r="D141" s="348"/>
      <c r="E141" s="349" t="s">
        <v>2358</v>
      </c>
      <c r="F141" s="349" t="s">
        <v>2358</v>
      </c>
      <c r="G141" s="349" t="s">
        <v>2359</v>
      </c>
      <c r="I141" s="274"/>
      <c r="J141" s="274"/>
      <c r="K141" s="316">
        <v>9000.0</v>
      </c>
      <c r="L141" s="317"/>
      <c r="M141" s="318"/>
      <c r="N141" s="319"/>
      <c r="O141" s="320">
        <f>Price_Catalogue_Reference!O141*(1+Price_Catalogue_Reference!$BW$6)</f>
        <v>45221.76501</v>
      </c>
      <c r="P141" s="321">
        <f>Price_Catalogue_Reference!BR141</f>
        <v>880093.7331</v>
      </c>
      <c r="Q141" s="321">
        <f>Price_Catalogue_Reference!Q141</f>
        <v>376148.4003</v>
      </c>
      <c r="R141" s="322">
        <f t="shared" si="4"/>
        <v>1301463.898</v>
      </c>
      <c r="S141" s="320">
        <f>Price_Catalogue_Reference!S141*(1+Price_Catalogue_Reference!$BW$6)</f>
        <v>45221.76501</v>
      </c>
      <c r="T141" s="321">
        <f>Price_Catalogue_Reference!BS141</f>
        <v>880093.7331</v>
      </c>
      <c r="U141" s="321">
        <f>Price_Catalogue_Reference!U141</f>
        <v>376148.4003</v>
      </c>
      <c r="V141" s="322">
        <f t="shared" si="5"/>
        <v>1301463.898</v>
      </c>
      <c r="W141" s="320">
        <f>Price_Catalogue_Reference!W141*(1+Price_Catalogue_Reference!$BW$6)</f>
        <v>44236.84647</v>
      </c>
      <c r="X141" s="321">
        <f>Price_Catalogue_Reference!BT141</f>
        <v>880093.7331</v>
      </c>
      <c r="Y141" s="321">
        <f>Price_Catalogue_Reference!Y141</f>
        <v>360829.5423</v>
      </c>
      <c r="Z141" s="365">
        <f t="shared" si="6"/>
        <v>1285160.122</v>
      </c>
      <c r="AA141" s="317"/>
      <c r="AB141" s="318"/>
      <c r="AC141" s="318"/>
      <c r="AD141" s="319"/>
      <c r="AE141" s="320">
        <f>Price_Catalogue_Reference!AE141*(1+Price_Catalogue_Reference!$BW$6)</f>
        <v>44236.84647</v>
      </c>
      <c r="AF141" s="321">
        <f>Price_Catalogue_Reference!BV141</f>
        <v>880093.7331</v>
      </c>
      <c r="AG141" s="321">
        <f>Price_Catalogue_Reference!AG141</f>
        <v>412328.1295</v>
      </c>
      <c r="AH141" s="324">
        <f t="shared" si="12"/>
        <v>1336658.709</v>
      </c>
      <c r="AI141" s="321">
        <f>Price_Catalogue_Reference!AI141*(1+Price_Catalogue_Reference!$BW$6)</f>
        <v>44236.84647</v>
      </c>
      <c r="AJ141" s="321">
        <f>Price_Catalogue_Reference!BW141</f>
        <v>880093.7331</v>
      </c>
      <c r="AK141" s="321">
        <f>Price_Catalogue_Reference!AK141</f>
        <v>412328.1295</v>
      </c>
      <c r="AL141" s="324">
        <f t="shared" si="13"/>
        <v>1336658.709</v>
      </c>
      <c r="AM141" s="321">
        <f>Price_Catalogue_Reference!AM141*(1+Price_Catalogue_Reference!$BW$6)</f>
        <v>44236.84647</v>
      </c>
      <c r="AN141" s="321">
        <f>Price_Catalogue_Reference!BX141</f>
        <v>880093.7331</v>
      </c>
      <c r="AO141" s="321">
        <f>Price_Catalogue_Reference!AO141</f>
        <v>412328.1295</v>
      </c>
      <c r="AP141" s="324">
        <f t="shared" si="14"/>
        <v>1336658.709</v>
      </c>
      <c r="AQ141" s="321">
        <f>Price_Catalogue_Reference!AQ141*(1+Price_Catalogue_Reference!$BW$6)</f>
        <v>44236.84647</v>
      </c>
      <c r="AR141" s="321">
        <f>Price_Catalogue_Reference!BY141</f>
        <v>880093.7331</v>
      </c>
      <c r="AS141" s="321">
        <f>Price_Catalogue_Reference!AS141</f>
        <v>412328.1295</v>
      </c>
      <c r="AT141" s="325">
        <f t="shared" si="15"/>
        <v>1336658.709</v>
      </c>
      <c r="AV141" s="63"/>
      <c r="AW141" s="356"/>
      <c r="AX141" s="357"/>
      <c r="AY141" s="103"/>
      <c r="AZ141" s="358"/>
      <c r="BA141" s="358"/>
      <c r="BB141" s="358"/>
      <c r="BC141" s="358"/>
      <c r="BD141" s="358"/>
      <c r="BE141" s="358"/>
      <c r="BF141" s="358"/>
      <c r="BG141" s="358"/>
      <c r="BH141" s="358"/>
      <c r="BI141" s="358"/>
      <c r="BJ141" s="358"/>
      <c r="BK141" s="264"/>
      <c r="BM141" s="359"/>
      <c r="BN141" s="377"/>
    </row>
    <row r="142" ht="15.75" customHeight="1">
      <c r="A142" s="378" t="s">
        <v>32</v>
      </c>
      <c r="B142" s="348" t="s">
        <v>2357</v>
      </c>
      <c r="C142" s="348">
        <v>9500.0</v>
      </c>
      <c r="D142" s="348"/>
      <c r="E142" s="349" t="s">
        <v>2358</v>
      </c>
      <c r="F142" s="349" t="s">
        <v>2358</v>
      </c>
      <c r="G142" s="349" t="s">
        <v>2359</v>
      </c>
      <c r="I142" s="274"/>
      <c r="J142" s="274"/>
      <c r="K142" s="316">
        <v>9500.0</v>
      </c>
      <c r="L142" s="317"/>
      <c r="M142" s="318"/>
      <c r="N142" s="319"/>
      <c r="O142" s="320">
        <f>Price_Catalogue_Reference!O142*(1+Price_Catalogue_Reference!$BW$6)</f>
        <v>45509.89263</v>
      </c>
      <c r="P142" s="321">
        <f>Price_Catalogue_Reference!BR142</f>
        <v>931388.7524</v>
      </c>
      <c r="Q142" s="321">
        <f>Price_Catalogue_Reference!Q142</f>
        <v>401040.7343</v>
      </c>
      <c r="R142" s="322">
        <f t="shared" si="4"/>
        <v>1377939.379</v>
      </c>
      <c r="S142" s="320">
        <f>Price_Catalogue_Reference!S142*(1+Price_Catalogue_Reference!$BW$6)</f>
        <v>45509.89263</v>
      </c>
      <c r="T142" s="321">
        <f>Price_Catalogue_Reference!BS142</f>
        <v>931388.7524</v>
      </c>
      <c r="U142" s="321">
        <f>Price_Catalogue_Reference!U142</f>
        <v>401040.7343</v>
      </c>
      <c r="V142" s="322">
        <f t="shared" si="5"/>
        <v>1377939.379</v>
      </c>
      <c r="W142" s="320">
        <f>Price_Catalogue_Reference!W142*(1+Price_Catalogue_Reference!$BW$6)</f>
        <v>44239.62095</v>
      </c>
      <c r="X142" s="321">
        <f>Price_Catalogue_Reference!BT142</f>
        <v>931388.7524</v>
      </c>
      <c r="Y142" s="321">
        <f>Price_Catalogue_Reference!Y142</f>
        <v>360910.021</v>
      </c>
      <c r="Z142" s="365">
        <f t="shared" si="6"/>
        <v>1336538.394</v>
      </c>
      <c r="AA142" s="317"/>
      <c r="AB142" s="318"/>
      <c r="AC142" s="318"/>
      <c r="AD142" s="319"/>
      <c r="AE142" s="320">
        <f>Price_Catalogue_Reference!AE142*(1+Price_Catalogue_Reference!$BW$6)</f>
        <v>44239.62095</v>
      </c>
      <c r="AF142" s="321">
        <f>Price_Catalogue_Reference!BV142</f>
        <v>931388.7524</v>
      </c>
      <c r="AG142" s="321">
        <f>Price_Catalogue_Reference!AG142</f>
        <v>412420.0944</v>
      </c>
      <c r="AH142" s="324">
        <f t="shared" si="12"/>
        <v>1388048.468</v>
      </c>
      <c r="AI142" s="321">
        <f>Price_Catalogue_Reference!AI142*(1+Price_Catalogue_Reference!$BW$6)</f>
        <v>44239.62095</v>
      </c>
      <c r="AJ142" s="321">
        <f>Price_Catalogue_Reference!BW142</f>
        <v>931388.7524</v>
      </c>
      <c r="AK142" s="321">
        <f>Price_Catalogue_Reference!AK142</f>
        <v>412420.0944</v>
      </c>
      <c r="AL142" s="324">
        <f t="shared" si="13"/>
        <v>1388048.468</v>
      </c>
      <c r="AM142" s="321">
        <f>Price_Catalogue_Reference!AM142*(1+Price_Catalogue_Reference!$BW$6)</f>
        <v>44239.62095</v>
      </c>
      <c r="AN142" s="321">
        <f>Price_Catalogue_Reference!BX142</f>
        <v>931388.7524</v>
      </c>
      <c r="AO142" s="321">
        <f>Price_Catalogue_Reference!AO142</f>
        <v>412420.0944</v>
      </c>
      <c r="AP142" s="324">
        <f t="shared" si="14"/>
        <v>1388048.468</v>
      </c>
      <c r="AQ142" s="321">
        <f>Price_Catalogue_Reference!AQ142*(1+Price_Catalogue_Reference!$BW$6)</f>
        <v>44239.62095</v>
      </c>
      <c r="AR142" s="321">
        <f>Price_Catalogue_Reference!BY142</f>
        <v>931388.7524</v>
      </c>
      <c r="AS142" s="321">
        <f>Price_Catalogue_Reference!AS142</f>
        <v>412420.0944</v>
      </c>
      <c r="AT142" s="325">
        <f t="shared" si="15"/>
        <v>1388048.468</v>
      </c>
      <c r="AV142" s="63"/>
      <c r="AW142" s="356"/>
      <c r="AX142" s="357"/>
      <c r="AY142" s="103"/>
      <c r="AZ142" s="358"/>
      <c r="BA142" s="358"/>
      <c r="BB142" s="358"/>
      <c r="BC142" s="358"/>
      <c r="BD142" s="358"/>
      <c r="BE142" s="358"/>
      <c r="BF142" s="358"/>
      <c r="BG142" s="358"/>
      <c r="BH142" s="358"/>
      <c r="BI142" s="358"/>
      <c r="BJ142" s="358"/>
      <c r="BK142" s="264"/>
      <c r="BM142" s="359"/>
      <c r="BN142" s="377"/>
    </row>
    <row r="143" ht="15.75" customHeight="1">
      <c r="A143" s="378" t="s">
        <v>32</v>
      </c>
      <c r="B143" s="348" t="s">
        <v>2357</v>
      </c>
      <c r="C143" s="348">
        <v>10000.0</v>
      </c>
      <c r="D143" s="348"/>
      <c r="E143" s="349" t="s">
        <v>2358</v>
      </c>
      <c r="F143" s="349" t="s">
        <v>2358</v>
      </c>
      <c r="G143" s="349" t="s">
        <v>2359</v>
      </c>
      <c r="I143" s="274"/>
      <c r="J143" s="296"/>
      <c r="K143" s="326">
        <v>10000.0</v>
      </c>
      <c r="L143" s="327"/>
      <c r="M143" s="328"/>
      <c r="N143" s="329"/>
      <c r="O143" s="330">
        <f>Price_Catalogue_Reference!O143*(1+Price_Catalogue_Reference!$BW$6)</f>
        <v>45513.66846</v>
      </c>
      <c r="P143" s="331">
        <f>Price_Catalogue_Reference!BR143</f>
        <v>982683.7717</v>
      </c>
      <c r="Q143" s="331">
        <f>Price_Catalogue_Reference!Q143</f>
        <v>401066.7052</v>
      </c>
      <c r="R143" s="332">
        <f t="shared" si="4"/>
        <v>1429264.145</v>
      </c>
      <c r="S143" s="330">
        <f>Price_Catalogue_Reference!S143*(1+Price_Catalogue_Reference!$BW$6)</f>
        <v>45513.66846</v>
      </c>
      <c r="T143" s="331">
        <f>Price_Catalogue_Reference!BS143</f>
        <v>982683.7717</v>
      </c>
      <c r="U143" s="331">
        <f>Price_Catalogue_Reference!U143</f>
        <v>401066.7052</v>
      </c>
      <c r="V143" s="332">
        <f t="shared" si="5"/>
        <v>1429264.145</v>
      </c>
      <c r="W143" s="330">
        <f>Price_Catalogue_Reference!W143*(1+Price_Catalogue_Reference!$BW$6)</f>
        <v>44243.39678</v>
      </c>
      <c r="X143" s="331">
        <f>Price_Catalogue_Reference!BT143</f>
        <v>982683.7717</v>
      </c>
      <c r="Y143" s="331">
        <f>Price_Catalogue_Reference!Y143</f>
        <v>378657.5357</v>
      </c>
      <c r="Z143" s="373">
        <f t="shared" si="6"/>
        <v>1405584.704</v>
      </c>
      <c r="AA143" s="327"/>
      <c r="AB143" s="328"/>
      <c r="AC143" s="328"/>
      <c r="AD143" s="329"/>
      <c r="AE143" s="330">
        <f>Price_Catalogue_Reference!AE143*(1+Price_Catalogue_Reference!$BW$6)</f>
        <v>44243.39678</v>
      </c>
      <c r="AF143" s="331">
        <f>Price_Catalogue_Reference!BV143</f>
        <v>982683.7717</v>
      </c>
      <c r="AG143" s="331">
        <f>Price_Catalogue_Reference!AG143</f>
        <v>432700.5833</v>
      </c>
      <c r="AH143" s="334">
        <f t="shared" si="12"/>
        <v>1459627.752</v>
      </c>
      <c r="AI143" s="331">
        <f>Price_Catalogue_Reference!AI143*(1+Price_Catalogue_Reference!$BW$6)</f>
        <v>44243.39678</v>
      </c>
      <c r="AJ143" s="331">
        <f>Price_Catalogue_Reference!BW143</f>
        <v>982683.7717</v>
      </c>
      <c r="AK143" s="331">
        <f>Price_Catalogue_Reference!AK143</f>
        <v>432700.5833</v>
      </c>
      <c r="AL143" s="334">
        <f t="shared" si="13"/>
        <v>1459627.752</v>
      </c>
      <c r="AM143" s="331">
        <f>Price_Catalogue_Reference!AM143*(1+Price_Catalogue_Reference!$BW$6)</f>
        <v>44243.39678</v>
      </c>
      <c r="AN143" s="331">
        <f>Price_Catalogue_Reference!BX143</f>
        <v>982683.7717</v>
      </c>
      <c r="AO143" s="331">
        <f>Price_Catalogue_Reference!AO143</f>
        <v>432700.5833</v>
      </c>
      <c r="AP143" s="334">
        <f t="shared" si="14"/>
        <v>1459627.752</v>
      </c>
      <c r="AQ143" s="321">
        <f>Price_Catalogue_Reference!AQ143*(1+Price_Catalogue_Reference!$BW$6)</f>
        <v>44243.39678</v>
      </c>
      <c r="AR143" s="321">
        <f>Price_Catalogue_Reference!BY143</f>
        <v>982683.7717</v>
      </c>
      <c r="AS143" s="331">
        <f>Price_Catalogue_Reference!AS143</f>
        <v>432700.5833</v>
      </c>
      <c r="AT143" s="335">
        <f t="shared" si="15"/>
        <v>1459627.752</v>
      </c>
      <c r="AV143" s="63"/>
      <c r="AW143" s="356"/>
      <c r="AX143" s="357"/>
      <c r="AY143" s="103"/>
      <c r="AZ143" s="358"/>
      <c r="BA143" s="358"/>
      <c r="BB143" s="358"/>
      <c r="BC143" s="358"/>
      <c r="BD143" s="358"/>
      <c r="BE143" s="358"/>
      <c r="BF143" s="358"/>
      <c r="BG143" s="358"/>
      <c r="BH143" s="358"/>
      <c r="BI143" s="358"/>
      <c r="BJ143" s="358"/>
      <c r="BK143" s="264"/>
      <c r="BM143" s="359"/>
      <c r="BN143" s="377"/>
    </row>
    <row r="144" ht="15.75" customHeight="1">
      <c r="A144" s="261" t="s">
        <v>34</v>
      </c>
      <c r="B144" s="348" t="s">
        <v>2361</v>
      </c>
      <c r="C144" s="348">
        <v>500.0</v>
      </c>
      <c r="D144" s="348"/>
      <c r="E144" s="349" t="s">
        <v>2362</v>
      </c>
      <c r="F144" s="349" t="s">
        <v>2362</v>
      </c>
      <c r="G144" s="349" t="s">
        <v>2363</v>
      </c>
      <c r="I144" s="274"/>
      <c r="J144" s="350" t="s">
        <v>2364</v>
      </c>
      <c r="K144" s="306">
        <f t="shared" ref="K144:K156" si="17">C144</f>
        <v>500</v>
      </c>
      <c r="L144" s="307"/>
      <c r="M144" s="308"/>
      <c r="N144" s="309"/>
      <c r="O144" s="310">
        <f>Price_Catalogue_Reference!O144*(1+Price_Catalogue_Reference!$BW$6)</f>
        <v>58372.39316</v>
      </c>
      <c r="P144" s="311">
        <f>Price_Catalogue_Reference!BR144</f>
        <v>88699.13084</v>
      </c>
      <c r="Q144" s="311">
        <f>Price_Catalogue_Reference!Q144</f>
        <v>222424.2209</v>
      </c>
      <c r="R144" s="312">
        <f t="shared" si="4"/>
        <v>369495.7449</v>
      </c>
      <c r="S144" s="310">
        <f>Price_Catalogue_Reference!S144*(1+Price_Catalogue_Reference!$BW$6)</f>
        <v>58373.49956</v>
      </c>
      <c r="T144" s="311">
        <f>Price_Catalogue_Reference!BS144</f>
        <v>88699.13084</v>
      </c>
      <c r="U144" s="311">
        <f>Price_Catalogue_Reference!U144</f>
        <v>222424.2209</v>
      </c>
      <c r="V144" s="312">
        <f t="shared" si="5"/>
        <v>369496.8513</v>
      </c>
      <c r="W144" s="310">
        <f>Price_Catalogue_Reference!W144*(1+Price_Catalogue_Reference!$BW$6)</f>
        <v>62462.44094</v>
      </c>
      <c r="X144" s="311">
        <f>Price_Catalogue_Reference!BT144</f>
        <v>88699.13084</v>
      </c>
      <c r="Y144" s="311">
        <f>Price_Catalogue_Reference!Y144</f>
        <v>222424.2209</v>
      </c>
      <c r="Z144" s="355">
        <f t="shared" si="6"/>
        <v>373585.7926</v>
      </c>
      <c r="AA144" s="307"/>
      <c r="AB144" s="308"/>
      <c r="AC144" s="308"/>
      <c r="AD144" s="309"/>
      <c r="AE144" s="310">
        <f>Price_Catalogue_Reference!AE144*(1+Price_Catalogue_Reference!$BW$6)</f>
        <v>58372.39316</v>
      </c>
      <c r="AF144" s="311">
        <f>Price_Catalogue_Reference!BV144</f>
        <v>88699.13084</v>
      </c>
      <c r="AG144" s="311">
        <f>Price_Catalogue_Reference!AG144</f>
        <v>222447.5542</v>
      </c>
      <c r="AH144" s="314">
        <f t="shared" si="12"/>
        <v>369519.0782</v>
      </c>
      <c r="AI144" s="311">
        <f>Price_Catalogue_Reference!AI144*(1+Price_Catalogue_Reference!$BW$6)</f>
        <v>58372.39316</v>
      </c>
      <c r="AJ144" s="311">
        <f>Price_Catalogue_Reference!BW144</f>
        <v>88699.13084</v>
      </c>
      <c r="AK144" s="311">
        <f>Price_Catalogue_Reference!AK144</f>
        <v>222447.5542</v>
      </c>
      <c r="AL144" s="314">
        <f t="shared" si="13"/>
        <v>369519.0782</v>
      </c>
      <c r="AM144" s="311">
        <f>Price_Catalogue_Reference!AM144*(1+Price_Catalogue_Reference!$BW$6)</f>
        <v>58373.49956</v>
      </c>
      <c r="AN144" s="311">
        <f>Price_Catalogue_Reference!BX144</f>
        <v>88699.13084</v>
      </c>
      <c r="AO144" s="311">
        <f>Price_Catalogue_Reference!AO144</f>
        <v>222447.5542</v>
      </c>
      <c r="AP144" s="314">
        <f t="shared" si="14"/>
        <v>369520.1846</v>
      </c>
      <c r="AQ144" s="311">
        <f>Price_Catalogue_Reference!AQ144*(1+Price_Catalogue_Reference!$BW$6)</f>
        <v>62462.44094</v>
      </c>
      <c r="AR144" s="311">
        <f>Price_Catalogue_Reference!BY144</f>
        <v>88699.13084</v>
      </c>
      <c r="AS144" s="311">
        <f>Price_Catalogue_Reference!AS144</f>
        <v>222447.5542</v>
      </c>
      <c r="AT144" s="315">
        <f t="shared" si="15"/>
        <v>373609.126</v>
      </c>
      <c r="AV144" s="63"/>
      <c r="AW144" s="356"/>
      <c r="AX144" s="357"/>
      <c r="AY144" s="103"/>
      <c r="AZ144" s="358"/>
      <c r="BA144" s="358"/>
      <c r="BB144" s="358"/>
      <c r="BC144" s="358"/>
      <c r="BD144" s="358"/>
      <c r="BE144" s="358"/>
      <c r="BF144" s="358"/>
      <c r="BG144" s="358"/>
      <c r="BH144" s="358"/>
      <c r="BI144" s="358"/>
      <c r="BJ144" s="358"/>
      <c r="BK144" s="264"/>
      <c r="BL144" s="359"/>
      <c r="BM144" s="359"/>
      <c r="BN144" s="377"/>
    </row>
    <row r="145" ht="15.75" customHeight="1">
      <c r="A145" s="261" t="s">
        <v>34</v>
      </c>
      <c r="B145" s="348" t="s">
        <v>2361</v>
      </c>
      <c r="C145" s="348">
        <v>1000.0</v>
      </c>
      <c r="D145" s="348"/>
      <c r="E145" s="349" t="s">
        <v>2362</v>
      </c>
      <c r="F145" s="349" t="s">
        <v>2362</v>
      </c>
      <c r="G145" s="349" t="s">
        <v>2363</v>
      </c>
      <c r="I145" s="274"/>
      <c r="J145" s="274"/>
      <c r="K145" s="316">
        <f t="shared" si="17"/>
        <v>1000</v>
      </c>
      <c r="L145" s="317"/>
      <c r="M145" s="318"/>
      <c r="N145" s="319"/>
      <c r="O145" s="320">
        <f>Price_Catalogue_Reference!O145*(1+Price_Catalogue_Reference!$BW$6)</f>
        <v>58635.7876</v>
      </c>
      <c r="P145" s="321">
        <f>Price_Catalogue_Reference!BR145</f>
        <v>135909.784</v>
      </c>
      <c r="Q145" s="321">
        <f>Price_Catalogue_Reference!Q145</f>
        <v>242748.5868</v>
      </c>
      <c r="R145" s="322">
        <f t="shared" si="4"/>
        <v>437294.1584</v>
      </c>
      <c r="S145" s="320">
        <f>Price_Catalogue_Reference!S145*(1+Price_Catalogue_Reference!$BW$6)</f>
        <v>60287.48838</v>
      </c>
      <c r="T145" s="321">
        <f>Price_Catalogue_Reference!BS145</f>
        <v>135909.784</v>
      </c>
      <c r="U145" s="321">
        <f>Price_Catalogue_Reference!U145</f>
        <v>242748.5868</v>
      </c>
      <c r="V145" s="322">
        <f t="shared" si="5"/>
        <v>438945.8591</v>
      </c>
      <c r="W145" s="320">
        <f>Price_Catalogue_Reference!W145*(1+Price_Catalogue_Reference!$BW$6)</f>
        <v>62568.50895</v>
      </c>
      <c r="X145" s="321">
        <f>Price_Catalogue_Reference!BT145</f>
        <v>135909.784</v>
      </c>
      <c r="Y145" s="321">
        <f>Price_Catalogue_Reference!Y145</f>
        <v>242748.5868</v>
      </c>
      <c r="Z145" s="365">
        <f t="shared" si="6"/>
        <v>441226.8797</v>
      </c>
      <c r="AA145" s="317"/>
      <c r="AB145" s="318"/>
      <c r="AC145" s="318"/>
      <c r="AD145" s="319"/>
      <c r="AE145" s="320">
        <f>Price_Catalogue_Reference!AE145*(1+Price_Catalogue_Reference!$BW$6)</f>
        <v>58635.7876</v>
      </c>
      <c r="AF145" s="321">
        <f>Price_Catalogue_Reference!BV145</f>
        <v>135909.784</v>
      </c>
      <c r="AG145" s="321">
        <f>Price_Catalogue_Reference!AG145</f>
        <v>242771.9201</v>
      </c>
      <c r="AH145" s="324">
        <f t="shared" si="12"/>
        <v>437317.4917</v>
      </c>
      <c r="AI145" s="321">
        <f>Price_Catalogue_Reference!AI145*(1+Price_Catalogue_Reference!$BW$6)</f>
        <v>58635.7876</v>
      </c>
      <c r="AJ145" s="321">
        <f>Price_Catalogue_Reference!BW145</f>
        <v>135909.784</v>
      </c>
      <c r="AK145" s="321">
        <f>Price_Catalogue_Reference!AK145</f>
        <v>242771.9201</v>
      </c>
      <c r="AL145" s="324">
        <f t="shared" si="13"/>
        <v>437317.4917</v>
      </c>
      <c r="AM145" s="321">
        <f>Price_Catalogue_Reference!AM145*(1+Price_Catalogue_Reference!$BW$6)</f>
        <v>60287.48838</v>
      </c>
      <c r="AN145" s="321">
        <f>Price_Catalogue_Reference!BX145</f>
        <v>135909.784</v>
      </c>
      <c r="AO145" s="321">
        <f>Price_Catalogue_Reference!AO145</f>
        <v>242771.9201</v>
      </c>
      <c r="AP145" s="324">
        <f t="shared" si="14"/>
        <v>438969.1925</v>
      </c>
      <c r="AQ145" s="321">
        <f>Price_Catalogue_Reference!AQ145*(1+Price_Catalogue_Reference!$BW$6)</f>
        <v>62568.50895</v>
      </c>
      <c r="AR145" s="321">
        <f>Price_Catalogue_Reference!BY145</f>
        <v>135909.784</v>
      </c>
      <c r="AS145" s="321">
        <f>Price_Catalogue_Reference!AS145</f>
        <v>242771.9201</v>
      </c>
      <c r="AT145" s="325">
        <f t="shared" si="15"/>
        <v>441250.213</v>
      </c>
      <c r="AV145" s="63"/>
      <c r="AW145" s="356"/>
      <c r="AX145" s="357"/>
      <c r="AY145" s="103"/>
      <c r="AZ145" s="358"/>
      <c r="BA145" s="358"/>
      <c r="BB145" s="358"/>
      <c r="BC145" s="358"/>
      <c r="BD145" s="358"/>
      <c r="BE145" s="358"/>
      <c r="BF145" s="358"/>
      <c r="BG145" s="358"/>
      <c r="BH145" s="358"/>
      <c r="BI145" s="358"/>
      <c r="BJ145" s="358"/>
      <c r="BK145" s="264"/>
      <c r="BM145" s="359"/>
      <c r="BN145" s="377"/>
    </row>
    <row r="146" ht="15.75" customHeight="1">
      <c r="A146" s="261" t="s">
        <v>34</v>
      </c>
      <c r="B146" s="348" t="s">
        <v>2361</v>
      </c>
      <c r="C146" s="348">
        <v>1500.0</v>
      </c>
      <c r="D146" s="348"/>
      <c r="E146" s="349" t="s">
        <v>2362</v>
      </c>
      <c r="F146" s="349" t="s">
        <v>2362</v>
      </c>
      <c r="G146" s="349" t="s">
        <v>2363</v>
      </c>
      <c r="I146" s="274"/>
      <c r="J146" s="274"/>
      <c r="K146" s="316">
        <f t="shared" si="17"/>
        <v>1500</v>
      </c>
      <c r="L146" s="317"/>
      <c r="M146" s="318"/>
      <c r="N146" s="319"/>
      <c r="O146" s="320">
        <f>Price_Catalogue_Reference!O146*(1+Price_Catalogue_Reference!$BW$6)</f>
        <v>62485.29432</v>
      </c>
      <c r="P146" s="321">
        <f>Price_Catalogue_Reference!BR146</f>
        <v>183121.3238</v>
      </c>
      <c r="Q146" s="321">
        <f>Price_Catalogue_Reference!Q146</f>
        <v>273670.9592</v>
      </c>
      <c r="R146" s="322">
        <f t="shared" si="4"/>
        <v>519277.5774</v>
      </c>
      <c r="S146" s="320">
        <f>Price_Catalogue_Reference!S146*(1+Price_Catalogue_Reference!$BW$6)</f>
        <v>62485.29432</v>
      </c>
      <c r="T146" s="321">
        <f>Price_Catalogue_Reference!BS146</f>
        <v>183121.3238</v>
      </c>
      <c r="U146" s="321">
        <f>Price_Catalogue_Reference!U146</f>
        <v>273670.9592</v>
      </c>
      <c r="V146" s="322">
        <f t="shared" si="5"/>
        <v>519277.5774</v>
      </c>
      <c r="W146" s="320">
        <f>Price_Catalogue_Reference!W146*(1+Price_Catalogue_Reference!$BW$6)</f>
        <v>65460.99108</v>
      </c>
      <c r="X146" s="321">
        <f>Price_Catalogue_Reference!BT146</f>
        <v>183121.3238</v>
      </c>
      <c r="Y146" s="321">
        <f>Price_Catalogue_Reference!Y146</f>
        <v>273670.9592</v>
      </c>
      <c r="Z146" s="365">
        <f t="shared" si="6"/>
        <v>522253.2741</v>
      </c>
      <c r="AA146" s="317"/>
      <c r="AB146" s="318"/>
      <c r="AC146" s="318"/>
      <c r="AD146" s="319"/>
      <c r="AE146" s="320">
        <f>Price_Catalogue_Reference!AE146*(1+Price_Catalogue_Reference!$BW$6)</f>
        <v>63857.93133</v>
      </c>
      <c r="AF146" s="321">
        <f>Price_Catalogue_Reference!BV146</f>
        <v>206923.9117</v>
      </c>
      <c r="AG146" s="321">
        <f>Price_Catalogue_Reference!AG146</f>
        <v>280162.7107</v>
      </c>
      <c r="AH146" s="324">
        <f t="shared" si="12"/>
        <v>550944.5537</v>
      </c>
      <c r="AI146" s="321">
        <f>Price_Catalogue_Reference!AI146*(1+Price_Catalogue_Reference!$BW$6)</f>
        <v>63857.93133</v>
      </c>
      <c r="AJ146" s="321">
        <f>Price_Catalogue_Reference!BW146</f>
        <v>206923.9117</v>
      </c>
      <c r="AK146" s="321">
        <f>Price_Catalogue_Reference!AK146</f>
        <v>280162.7107</v>
      </c>
      <c r="AL146" s="324">
        <f t="shared" si="13"/>
        <v>550944.5537</v>
      </c>
      <c r="AM146" s="321">
        <f>Price_Catalogue_Reference!AM146*(1+Price_Catalogue_Reference!$BW$6)</f>
        <v>64887.85526</v>
      </c>
      <c r="AN146" s="321">
        <f>Price_Catalogue_Reference!BX146</f>
        <v>206923.9117</v>
      </c>
      <c r="AO146" s="321">
        <f>Price_Catalogue_Reference!AO146</f>
        <v>280162.7107</v>
      </c>
      <c r="AP146" s="324">
        <f t="shared" si="14"/>
        <v>551974.4776</v>
      </c>
      <c r="AQ146" s="321">
        <f>Price_Catalogue_Reference!AQ146*(1+Price_Catalogue_Reference!$BW$6)</f>
        <v>67743.12331</v>
      </c>
      <c r="AR146" s="321">
        <f>Price_Catalogue_Reference!BY146</f>
        <v>206923.9117</v>
      </c>
      <c r="AS146" s="321">
        <f>Price_Catalogue_Reference!AS146</f>
        <v>280162.7107</v>
      </c>
      <c r="AT146" s="325">
        <f t="shared" si="15"/>
        <v>554829.7457</v>
      </c>
      <c r="AV146" s="63"/>
      <c r="AW146" s="356"/>
      <c r="AX146" s="357"/>
      <c r="AY146" s="103"/>
      <c r="AZ146" s="358"/>
      <c r="BA146" s="358"/>
      <c r="BB146" s="358"/>
      <c r="BC146" s="358"/>
      <c r="BD146" s="358"/>
      <c r="BE146" s="358"/>
      <c r="BF146" s="358"/>
      <c r="BG146" s="358"/>
      <c r="BH146" s="358"/>
      <c r="BI146" s="358"/>
      <c r="BJ146" s="358"/>
      <c r="BK146" s="264"/>
      <c r="BM146" s="359"/>
      <c r="BN146" s="377"/>
    </row>
    <row r="147" ht="15.75" customHeight="1">
      <c r="A147" s="261" t="s">
        <v>34</v>
      </c>
      <c r="B147" s="348" t="s">
        <v>2361</v>
      </c>
      <c r="C147" s="348">
        <v>2000.0</v>
      </c>
      <c r="D147" s="348"/>
      <c r="E147" s="349" t="s">
        <v>2362</v>
      </c>
      <c r="F147" s="349" t="s">
        <v>2362</v>
      </c>
      <c r="G147" s="349" t="s">
        <v>2363</v>
      </c>
      <c r="I147" s="274"/>
      <c r="J147" s="274"/>
      <c r="K147" s="316">
        <f t="shared" si="17"/>
        <v>2000</v>
      </c>
      <c r="L147" s="317"/>
      <c r="M147" s="318"/>
      <c r="N147" s="319"/>
      <c r="O147" s="320">
        <f>Price_Catalogue_Reference!O147*(1+Price_Catalogue_Reference!$BW$6)</f>
        <v>65230.56834</v>
      </c>
      <c r="P147" s="321">
        <f>Price_Catalogue_Reference!BR147</f>
        <v>230333.2019</v>
      </c>
      <c r="Q147" s="321">
        <f>Price_Catalogue_Reference!Q147</f>
        <v>286607.7955</v>
      </c>
      <c r="R147" s="322">
        <f t="shared" si="4"/>
        <v>582171.5657</v>
      </c>
      <c r="S147" s="320">
        <f>Price_Catalogue_Reference!S147*(1+Price_Catalogue_Reference!$BW$6)</f>
        <v>67290.4162</v>
      </c>
      <c r="T147" s="321">
        <f>Price_Catalogue_Reference!BS147</f>
        <v>230333.2019</v>
      </c>
      <c r="U147" s="321">
        <f>Price_Catalogue_Reference!U147</f>
        <v>286607.7955</v>
      </c>
      <c r="V147" s="322">
        <f t="shared" si="5"/>
        <v>584231.4136</v>
      </c>
      <c r="W147" s="320">
        <f>Price_Catalogue_Reference!W147*(1+Price_Catalogue_Reference!$BW$6)</f>
        <v>70025.25554</v>
      </c>
      <c r="X147" s="321">
        <f>Price_Catalogue_Reference!BT147</f>
        <v>230333.2019</v>
      </c>
      <c r="Y147" s="321">
        <f>Price_Catalogue_Reference!Y147</f>
        <v>286607.7955</v>
      </c>
      <c r="Z147" s="365">
        <f t="shared" si="6"/>
        <v>586966.253</v>
      </c>
      <c r="AA147" s="317"/>
      <c r="AB147" s="318"/>
      <c r="AC147" s="318"/>
      <c r="AD147" s="319"/>
      <c r="AE147" s="320">
        <f>Price_Catalogue_Reference!AE147*(1+Price_Catalogue_Reference!$BW$6)</f>
        <v>64882.31906</v>
      </c>
      <c r="AF147" s="321">
        <f>Price_Catalogue_Reference!BV147</f>
        <v>283203.7851</v>
      </c>
      <c r="AG147" s="321">
        <f>Price_Catalogue_Reference!AG147</f>
        <v>325519.9484</v>
      </c>
      <c r="AH147" s="324">
        <f t="shared" si="12"/>
        <v>673606.0526</v>
      </c>
      <c r="AI147" s="321">
        <f>Price_Catalogue_Reference!AI147*(1+Price_Catalogue_Reference!$BW$6)</f>
        <v>64882.31906</v>
      </c>
      <c r="AJ147" s="321">
        <f>Price_Catalogue_Reference!BW147</f>
        <v>283203.7851</v>
      </c>
      <c r="AK147" s="321">
        <f>Price_Catalogue_Reference!AK147</f>
        <v>325519.9484</v>
      </c>
      <c r="AL147" s="324">
        <f t="shared" si="13"/>
        <v>673606.0526</v>
      </c>
      <c r="AM147" s="321">
        <f>Price_Catalogue_Reference!AM147*(1+Price_Catalogue_Reference!$BW$6)</f>
        <v>68061.75197</v>
      </c>
      <c r="AN147" s="321">
        <f>Price_Catalogue_Reference!BX147</f>
        <v>283203.7851</v>
      </c>
      <c r="AO147" s="321">
        <f>Price_Catalogue_Reference!AO147</f>
        <v>325519.9484</v>
      </c>
      <c r="AP147" s="324">
        <f t="shared" si="14"/>
        <v>676785.4855</v>
      </c>
      <c r="AQ147" s="321">
        <f>Price_Catalogue_Reference!AQ147*(1+Price_Catalogue_Reference!$BW$6)</f>
        <v>70178.39081</v>
      </c>
      <c r="AR147" s="321">
        <f>Price_Catalogue_Reference!BY147</f>
        <v>283203.7851</v>
      </c>
      <c r="AS147" s="321">
        <f>Price_Catalogue_Reference!AS147</f>
        <v>325519.9484</v>
      </c>
      <c r="AT147" s="325">
        <f t="shared" si="15"/>
        <v>678902.1244</v>
      </c>
      <c r="AV147" s="63"/>
      <c r="AW147" s="356"/>
      <c r="AX147" s="357"/>
      <c r="AY147" s="103"/>
      <c r="AZ147" s="358"/>
      <c r="BA147" s="358"/>
      <c r="BB147" s="358"/>
      <c r="BC147" s="358"/>
      <c r="BD147" s="358"/>
      <c r="BE147" s="358"/>
      <c r="BF147" s="358"/>
      <c r="BG147" s="358"/>
      <c r="BH147" s="358"/>
      <c r="BI147" s="358"/>
      <c r="BJ147" s="358"/>
      <c r="BK147" s="264"/>
      <c r="BM147" s="359"/>
      <c r="BN147" s="377"/>
    </row>
    <row r="148" ht="15.75" customHeight="1">
      <c r="A148" s="261" t="s">
        <v>34</v>
      </c>
      <c r="B148" s="348" t="s">
        <v>2361</v>
      </c>
      <c r="C148" s="348">
        <v>2500.0</v>
      </c>
      <c r="D148" s="348"/>
      <c r="E148" s="349" t="s">
        <v>2362</v>
      </c>
      <c r="F148" s="349" t="s">
        <v>2362</v>
      </c>
      <c r="G148" s="349" t="s">
        <v>2363</v>
      </c>
      <c r="I148" s="274"/>
      <c r="J148" s="274"/>
      <c r="K148" s="316">
        <f t="shared" si="17"/>
        <v>2500</v>
      </c>
      <c r="L148" s="317"/>
      <c r="M148" s="318"/>
      <c r="N148" s="319"/>
      <c r="O148" s="320">
        <f>Price_Catalogue_Reference!O148*(1+Price_Catalogue_Reference!$BW$6)</f>
        <v>64882.31906</v>
      </c>
      <c r="P148" s="321">
        <f>Price_Catalogue_Reference!BR148</f>
        <v>282850.2271</v>
      </c>
      <c r="Q148" s="321">
        <f>Price_Catalogue_Reference!Q148</f>
        <v>325496.6151</v>
      </c>
      <c r="R148" s="322">
        <f t="shared" si="4"/>
        <v>673229.1612</v>
      </c>
      <c r="S148" s="320">
        <f>Price_Catalogue_Reference!S148*(1+Price_Catalogue_Reference!$BW$6)</f>
        <v>68061.75197</v>
      </c>
      <c r="T148" s="321">
        <f>Price_Catalogue_Reference!BS148</f>
        <v>282850.2271</v>
      </c>
      <c r="U148" s="321">
        <f>Price_Catalogue_Reference!U148</f>
        <v>325496.6151</v>
      </c>
      <c r="V148" s="322">
        <f t="shared" si="5"/>
        <v>676408.5941</v>
      </c>
      <c r="W148" s="320">
        <f>Price_Catalogue_Reference!W148*(1+Price_Catalogue_Reference!$BW$6)</f>
        <v>70178.39081</v>
      </c>
      <c r="X148" s="321">
        <f>Price_Catalogue_Reference!BT148</f>
        <v>282850.2271</v>
      </c>
      <c r="Y148" s="321">
        <f>Price_Catalogue_Reference!Y148</f>
        <v>325496.6151</v>
      </c>
      <c r="Z148" s="365">
        <f t="shared" si="6"/>
        <v>678525.233</v>
      </c>
      <c r="AA148" s="317"/>
      <c r="AB148" s="318"/>
      <c r="AC148" s="318"/>
      <c r="AD148" s="319"/>
      <c r="AE148" s="320">
        <f>Price_Catalogue_Reference!AE148*(1+Price_Catalogue_Reference!$BW$6)</f>
        <v>68277.22299</v>
      </c>
      <c r="AF148" s="321">
        <f>Price_Catalogue_Reference!BV148</f>
        <v>330335.7946</v>
      </c>
      <c r="AG148" s="321">
        <f>Price_Catalogue_Reference!AG148</f>
        <v>330007.7163</v>
      </c>
      <c r="AH148" s="324">
        <f t="shared" si="12"/>
        <v>728620.7339</v>
      </c>
      <c r="AI148" s="321">
        <f>Price_Catalogue_Reference!AI148*(1+Price_Catalogue_Reference!$BW$6)</f>
        <v>68277.22299</v>
      </c>
      <c r="AJ148" s="321">
        <f>Price_Catalogue_Reference!BW148</f>
        <v>330335.7946</v>
      </c>
      <c r="AK148" s="321">
        <f>Price_Catalogue_Reference!AK148</f>
        <v>330007.7163</v>
      </c>
      <c r="AL148" s="324">
        <f t="shared" si="13"/>
        <v>728620.7339</v>
      </c>
      <c r="AM148" s="321">
        <f>Price_Catalogue_Reference!AM148*(1+Price_Catalogue_Reference!$BW$6)</f>
        <v>68277.22299</v>
      </c>
      <c r="AN148" s="321">
        <f>Price_Catalogue_Reference!BX148</f>
        <v>330335.7946</v>
      </c>
      <c r="AO148" s="321">
        <f>Price_Catalogue_Reference!AO148</f>
        <v>330007.7163</v>
      </c>
      <c r="AP148" s="324">
        <f t="shared" si="14"/>
        <v>728620.7339</v>
      </c>
      <c r="AQ148" s="321">
        <f>Price_Catalogue_Reference!AQ148*(1+Price_Catalogue_Reference!$BW$6)</f>
        <v>71664.6653</v>
      </c>
      <c r="AR148" s="321">
        <f>Price_Catalogue_Reference!BY148</f>
        <v>330335.7946</v>
      </c>
      <c r="AS148" s="321">
        <f>Price_Catalogue_Reference!AS148</f>
        <v>330007.7163</v>
      </c>
      <c r="AT148" s="325">
        <f t="shared" si="15"/>
        <v>732008.1762</v>
      </c>
      <c r="AV148" s="63"/>
      <c r="AW148" s="356"/>
      <c r="AX148" s="357"/>
      <c r="AY148" s="103"/>
      <c r="AZ148" s="358"/>
      <c r="BA148" s="358"/>
      <c r="BB148" s="358"/>
      <c r="BC148" s="358"/>
      <c r="BD148" s="358"/>
      <c r="BE148" s="358"/>
      <c r="BF148" s="358"/>
      <c r="BG148" s="358"/>
      <c r="BH148" s="358"/>
      <c r="BI148" s="358"/>
      <c r="BJ148" s="358"/>
      <c r="BK148" s="264"/>
      <c r="BM148" s="359"/>
      <c r="BN148" s="377"/>
    </row>
    <row r="149" ht="15.75" customHeight="1">
      <c r="A149" s="261" t="s">
        <v>34</v>
      </c>
      <c r="B149" s="348" t="s">
        <v>2361</v>
      </c>
      <c r="C149" s="348">
        <v>3000.0</v>
      </c>
      <c r="D149" s="348"/>
      <c r="E149" s="349" t="s">
        <v>2362</v>
      </c>
      <c r="F149" s="349" t="s">
        <v>2362</v>
      </c>
      <c r="G149" s="349" t="s">
        <v>2363</v>
      </c>
      <c r="I149" s="274"/>
      <c r="J149" s="274"/>
      <c r="K149" s="316">
        <f t="shared" si="17"/>
        <v>3000</v>
      </c>
      <c r="L149" s="317"/>
      <c r="M149" s="318"/>
      <c r="N149" s="319"/>
      <c r="O149" s="320">
        <f>Price_Catalogue_Reference!O149*(1+Price_Catalogue_Reference!$BW$6)</f>
        <v>68277.22299</v>
      </c>
      <c r="P149" s="321">
        <f>Price_Catalogue_Reference!BR149</f>
        <v>330062.3687</v>
      </c>
      <c r="Q149" s="321">
        <f>Price_Catalogue_Reference!Q149</f>
        <v>329984.3829</v>
      </c>
      <c r="R149" s="322">
        <f t="shared" si="4"/>
        <v>728323.9746</v>
      </c>
      <c r="S149" s="320">
        <f>Price_Catalogue_Reference!S149*(1+Price_Catalogue_Reference!$BW$6)</f>
        <v>68277.22299</v>
      </c>
      <c r="T149" s="321">
        <f>Price_Catalogue_Reference!BS149</f>
        <v>330062.3687</v>
      </c>
      <c r="U149" s="321">
        <f>Price_Catalogue_Reference!U149</f>
        <v>329984.3829</v>
      </c>
      <c r="V149" s="322">
        <f t="shared" si="5"/>
        <v>728323.9746</v>
      </c>
      <c r="W149" s="320">
        <f>Price_Catalogue_Reference!W149*(1+Price_Catalogue_Reference!$BW$6)</f>
        <v>71664.6653</v>
      </c>
      <c r="X149" s="321">
        <f>Price_Catalogue_Reference!BT149</f>
        <v>330062.3687</v>
      </c>
      <c r="Y149" s="321">
        <f>Price_Catalogue_Reference!Y149</f>
        <v>329984.3829</v>
      </c>
      <c r="Z149" s="365">
        <f t="shared" si="6"/>
        <v>731711.4169</v>
      </c>
      <c r="AA149" s="317"/>
      <c r="AB149" s="318"/>
      <c r="AC149" s="318"/>
      <c r="AD149" s="319"/>
      <c r="AE149" s="320">
        <f>Price_Catalogue_Reference!AE149*(1+Price_Catalogue_Reference!$BW$6)</f>
        <v>67703.8265</v>
      </c>
      <c r="AF149" s="321">
        <f>Price_Catalogue_Reference!BV149</f>
        <v>384571.7526</v>
      </c>
      <c r="AG149" s="321">
        <f>Price_Catalogue_Reference!AG149</f>
        <v>356216.5082</v>
      </c>
      <c r="AH149" s="324">
        <f t="shared" si="12"/>
        <v>808492.0873</v>
      </c>
      <c r="AI149" s="321">
        <f>Price_Catalogue_Reference!AI149*(1+Price_Catalogue_Reference!$BW$6)</f>
        <v>67703.8265</v>
      </c>
      <c r="AJ149" s="321">
        <f>Price_Catalogue_Reference!BW149</f>
        <v>384571.7526</v>
      </c>
      <c r="AK149" s="321">
        <f>Price_Catalogue_Reference!AK149</f>
        <v>356216.5082</v>
      </c>
      <c r="AL149" s="324">
        <f t="shared" si="13"/>
        <v>808492.0873</v>
      </c>
      <c r="AM149" s="321">
        <f>Price_Catalogue_Reference!AM149*(1+Price_Catalogue_Reference!$BW$6)</f>
        <v>70305.43523</v>
      </c>
      <c r="AN149" s="321">
        <f>Price_Catalogue_Reference!BX149</f>
        <v>384571.7526</v>
      </c>
      <c r="AO149" s="321">
        <f>Price_Catalogue_Reference!AO149</f>
        <v>356216.5082</v>
      </c>
      <c r="AP149" s="324">
        <f t="shared" si="14"/>
        <v>811093.6961</v>
      </c>
      <c r="AQ149" s="321">
        <f>Price_Catalogue_Reference!AQ149*(1+Price_Catalogue_Reference!$BW$6)</f>
        <v>70241.41029</v>
      </c>
      <c r="AR149" s="321">
        <f>Price_Catalogue_Reference!BY149</f>
        <v>384571.7526</v>
      </c>
      <c r="AS149" s="321">
        <f>Price_Catalogue_Reference!AS149</f>
        <v>356216.5082</v>
      </c>
      <c r="AT149" s="325">
        <f t="shared" si="15"/>
        <v>811029.6711</v>
      </c>
      <c r="AV149" s="63"/>
      <c r="AW149" s="356"/>
      <c r="AX149" s="357"/>
      <c r="AY149" s="103"/>
      <c r="AZ149" s="358"/>
      <c r="BA149" s="358"/>
      <c r="BB149" s="358"/>
      <c r="BC149" s="358"/>
      <c r="BD149" s="358"/>
      <c r="BE149" s="358"/>
      <c r="BF149" s="358"/>
      <c r="BG149" s="358"/>
      <c r="BH149" s="358"/>
      <c r="BI149" s="358"/>
      <c r="BJ149" s="358"/>
      <c r="BK149" s="264"/>
      <c r="BM149" s="359"/>
      <c r="BN149" s="377"/>
    </row>
    <row r="150" ht="15.75" customHeight="1">
      <c r="A150" s="261" t="s">
        <v>34</v>
      </c>
      <c r="B150" s="348" t="s">
        <v>2361</v>
      </c>
      <c r="C150" s="348">
        <v>3500.0</v>
      </c>
      <c r="D150" s="348"/>
      <c r="E150" s="349" t="s">
        <v>2362</v>
      </c>
      <c r="F150" s="349" t="s">
        <v>2362</v>
      </c>
      <c r="G150" s="349" t="s">
        <v>2363</v>
      </c>
      <c r="I150" s="274"/>
      <c r="J150" s="274"/>
      <c r="K150" s="316">
        <f t="shared" si="17"/>
        <v>3500</v>
      </c>
      <c r="L150" s="317"/>
      <c r="M150" s="318"/>
      <c r="N150" s="319"/>
      <c r="O150" s="320">
        <f>Price_Catalogue_Reference!O150*(1+Price_Catalogue_Reference!$BW$6)</f>
        <v>67703.8265</v>
      </c>
      <c r="P150" s="321">
        <f>Price_Catalogue_Reference!BR150</f>
        <v>384580.1209</v>
      </c>
      <c r="Q150" s="321">
        <f>Price_Catalogue_Reference!Q150</f>
        <v>356169.8416</v>
      </c>
      <c r="R150" s="322">
        <f t="shared" si="4"/>
        <v>808453.789</v>
      </c>
      <c r="S150" s="320">
        <f>Price_Catalogue_Reference!S150*(1+Price_Catalogue_Reference!$BW$6)</f>
        <v>70305.43523</v>
      </c>
      <c r="T150" s="321">
        <f>Price_Catalogue_Reference!BS150</f>
        <v>384580.1209</v>
      </c>
      <c r="U150" s="321">
        <f>Price_Catalogue_Reference!U150</f>
        <v>356169.8416</v>
      </c>
      <c r="V150" s="322">
        <f t="shared" si="5"/>
        <v>811055.3977</v>
      </c>
      <c r="W150" s="320">
        <f>Price_Catalogue_Reference!W150*(1+Price_Catalogue_Reference!$BW$6)</f>
        <v>70241.41029</v>
      </c>
      <c r="X150" s="321">
        <f>Price_Catalogue_Reference!BT150</f>
        <v>384580.1209</v>
      </c>
      <c r="Y150" s="321">
        <f>Price_Catalogue_Reference!Y150</f>
        <v>356169.8416</v>
      </c>
      <c r="Z150" s="365">
        <f t="shared" si="6"/>
        <v>810991.3727</v>
      </c>
      <c r="AA150" s="317"/>
      <c r="AB150" s="318"/>
      <c r="AC150" s="318"/>
      <c r="AD150" s="319"/>
      <c r="AE150" s="320">
        <f>Price_Catalogue_Reference!AE150*(1+Price_Catalogue_Reference!$BW$6)</f>
        <v>66358.81179</v>
      </c>
      <c r="AF150" s="321">
        <f>Price_Catalogue_Reference!BV150</f>
        <v>450731.3378</v>
      </c>
      <c r="AG150" s="321">
        <f>Price_Catalogue_Reference!AG150</f>
        <v>368262.7346</v>
      </c>
      <c r="AH150" s="324">
        <f t="shared" si="12"/>
        <v>885352.8842</v>
      </c>
      <c r="AI150" s="321">
        <f>Price_Catalogue_Reference!AI150*(1+Price_Catalogue_Reference!$BW$6)</f>
        <v>66358.81179</v>
      </c>
      <c r="AJ150" s="321">
        <f>Price_Catalogue_Reference!BW150</f>
        <v>450731.3378</v>
      </c>
      <c r="AK150" s="321">
        <f>Price_Catalogue_Reference!AK150</f>
        <v>368262.7346</v>
      </c>
      <c r="AL150" s="324">
        <f t="shared" si="13"/>
        <v>885352.8842</v>
      </c>
      <c r="AM150" s="321">
        <f>Price_Catalogue_Reference!AM150*(1+Price_Catalogue_Reference!$BW$6)</f>
        <v>67869.79483</v>
      </c>
      <c r="AN150" s="321">
        <f>Price_Catalogue_Reference!BX150</f>
        <v>450731.3378</v>
      </c>
      <c r="AO150" s="321">
        <f>Price_Catalogue_Reference!AO150</f>
        <v>368262.7346</v>
      </c>
      <c r="AP150" s="324">
        <f t="shared" si="14"/>
        <v>886863.8673</v>
      </c>
      <c r="AQ150" s="321">
        <f>Price_Catalogue_Reference!AQ150*(1+Price_Catalogue_Reference!$BW$6)</f>
        <v>70803.7513</v>
      </c>
      <c r="AR150" s="321">
        <f>Price_Catalogue_Reference!BY150</f>
        <v>450731.3378</v>
      </c>
      <c r="AS150" s="321">
        <f>Price_Catalogue_Reference!AS150</f>
        <v>368262.7346</v>
      </c>
      <c r="AT150" s="325">
        <f t="shared" si="15"/>
        <v>889797.8237</v>
      </c>
      <c r="AV150" s="63"/>
      <c r="AW150" s="356"/>
      <c r="AX150" s="357"/>
      <c r="AY150" s="103"/>
      <c r="AZ150" s="358"/>
      <c r="BA150" s="358"/>
      <c r="BB150" s="358"/>
      <c r="BC150" s="358"/>
      <c r="BD150" s="358"/>
      <c r="BE150" s="358"/>
      <c r="BF150" s="358"/>
      <c r="BG150" s="358"/>
      <c r="BH150" s="358"/>
      <c r="BI150" s="358"/>
      <c r="BJ150" s="358"/>
      <c r="BK150" s="264"/>
      <c r="BM150" s="359"/>
      <c r="BN150" s="377"/>
    </row>
    <row r="151" ht="15.75" customHeight="1">
      <c r="A151" s="261" t="s">
        <v>34</v>
      </c>
      <c r="B151" s="348" t="s">
        <v>2361</v>
      </c>
      <c r="C151" s="348">
        <v>4000.0</v>
      </c>
      <c r="D151" s="348"/>
      <c r="E151" s="349" t="s">
        <v>2362</v>
      </c>
      <c r="F151" s="349" t="s">
        <v>2362</v>
      </c>
      <c r="G151" s="349" t="s">
        <v>2363</v>
      </c>
      <c r="I151" s="274"/>
      <c r="J151" s="274"/>
      <c r="K151" s="316">
        <f t="shared" si="17"/>
        <v>4000</v>
      </c>
      <c r="L151" s="317"/>
      <c r="M151" s="318"/>
      <c r="N151" s="319"/>
      <c r="O151" s="320">
        <f>Price_Catalogue_Reference!O151*(1+Price_Catalogue_Reference!$BW$6)</f>
        <v>66565.23631</v>
      </c>
      <c r="P151" s="321">
        <f>Price_Catalogue_Reference!BR151</f>
        <v>431792.3006</v>
      </c>
      <c r="Q151" s="321">
        <f>Price_Catalogue_Reference!Q151</f>
        <v>358034.9571</v>
      </c>
      <c r="R151" s="322">
        <f t="shared" si="4"/>
        <v>856392.4939</v>
      </c>
      <c r="S151" s="320">
        <f>Price_Catalogue_Reference!S151*(1+Price_Catalogue_Reference!$BW$6)</f>
        <v>69587.2024</v>
      </c>
      <c r="T151" s="321">
        <f>Price_Catalogue_Reference!BS151</f>
        <v>431792.3006</v>
      </c>
      <c r="U151" s="321">
        <f>Price_Catalogue_Reference!U151</f>
        <v>358034.9571</v>
      </c>
      <c r="V151" s="322">
        <f t="shared" si="5"/>
        <v>859414.46</v>
      </c>
      <c r="W151" s="320">
        <f>Price_Catalogue_Reference!W151*(1+Price_Catalogue_Reference!$BW$6)</f>
        <v>73573.22609</v>
      </c>
      <c r="X151" s="321">
        <f>Price_Catalogue_Reference!BT151</f>
        <v>431792.3006</v>
      </c>
      <c r="Y151" s="321">
        <f>Price_Catalogue_Reference!Y151</f>
        <v>358034.9571</v>
      </c>
      <c r="Z151" s="365">
        <f t="shared" si="6"/>
        <v>863400.4837</v>
      </c>
      <c r="AA151" s="317"/>
      <c r="AB151" s="318"/>
      <c r="AC151" s="318"/>
      <c r="AD151" s="319"/>
      <c r="AE151" s="320">
        <f>Price_Catalogue_Reference!AE151*(1+Price_Catalogue_Reference!$BW$6)</f>
        <v>68033.68013</v>
      </c>
      <c r="AF151" s="321">
        <f>Price_Catalogue_Reference!BV151</f>
        <v>501320.1159</v>
      </c>
      <c r="AG151" s="321">
        <f>Price_Catalogue_Reference!AG151</f>
        <v>396866.4361</v>
      </c>
      <c r="AH151" s="324">
        <f t="shared" si="12"/>
        <v>966220.2322</v>
      </c>
      <c r="AI151" s="321">
        <f>Price_Catalogue_Reference!AI151*(1+Price_Catalogue_Reference!$BW$6)</f>
        <v>68033.68013</v>
      </c>
      <c r="AJ151" s="321">
        <f>Price_Catalogue_Reference!BW151</f>
        <v>501320.1159</v>
      </c>
      <c r="AK151" s="321">
        <f>Price_Catalogue_Reference!AK151</f>
        <v>396866.4361</v>
      </c>
      <c r="AL151" s="324">
        <f t="shared" si="13"/>
        <v>966220.2322</v>
      </c>
      <c r="AM151" s="321">
        <f>Price_Catalogue_Reference!AM151*(1+Price_Catalogue_Reference!$BW$6)</f>
        <v>68332.88355</v>
      </c>
      <c r="AN151" s="321">
        <f>Price_Catalogue_Reference!BX151</f>
        <v>501320.1159</v>
      </c>
      <c r="AO151" s="321">
        <f>Price_Catalogue_Reference!AO151</f>
        <v>396866.4361</v>
      </c>
      <c r="AP151" s="324">
        <f t="shared" si="14"/>
        <v>966519.4356</v>
      </c>
      <c r="AQ151" s="321">
        <f>Price_Catalogue_Reference!AQ151*(1+Price_Catalogue_Reference!$BW$6)</f>
        <v>70344.12425</v>
      </c>
      <c r="AR151" s="321">
        <f>Price_Catalogue_Reference!BY151</f>
        <v>501320.1159</v>
      </c>
      <c r="AS151" s="321">
        <f>Price_Catalogue_Reference!AS151</f>
        <v>396866.4361</v>
      </c>
      <c r="AT151" s="325">
        <f t="shared" si="15"/>
        <v>968530.6763</v>
      </c>
      <c r="AV151" s="63"/>
      <c r="AW151" s="356"/>
      <c r="AX151" s="357"/>
      <c r="AY151" s="103"/>
      <c r="AZ151" s="358"/>
      <c r="BA151" s="358"/>
      <c r="BB151" s="358"/>
      <c r="BC151" s="358"/>
      <c r="BD151" s="358"/>
      <c r="BE151" s="358"/>
      <c r="BF151" s="358"/>
      <c r="BG151" s="358"/>
      <c r="BH151" s="358"/>
      <c r="BI151" s="358"/>
      <c r="BJ151" s="358"/>
      <c r="BK151" s="264"/>
      <c r="BM151" s="359"/>
      <c r="BN151" s="377"/>
    </row>
    <row r="152" ht="15.75" customHeight="1">
      <c r="A152" s="261" t="s">
        <v>34</v>
      </c>
      <c r="B152" s="348" t="s">
        <v>2361</v>
      </c>
      <c r="C152" s="348">
        <v>4500.0</v>
      </c>
      <c r="D152" s="348"/>
      <c r="E152" s="349" t="s">
        <v>2362</v>
      </c>
      <c r="F152" s="349" t="s">
        <v>2362</v>
      </c>
      <c r="G152" s="349" t="s">
        <v>2363</v>
      </c>
      <c r="I152" s="274"/>
      <c r="J152" s="274"/>
      <c r="K152" s="316">
        <f t="shared" si="17"/>
        <v>4500</v>
      </c>
      <c r="L152" s="317"/>
      <c r="M152" s="318"/>
      <c r="N152" s="319"/>
      <c r="O152" s="320">
        <f>Price_Catalogue_Reference!O152*(1+Price_Catalogue_Reference!$BW$6)</f>
        <v>66152.38727</v>
      </c>
      <c r="P152" s="321">
        <f>Price_Catalogue_Reference!BR152</f>
        <v>485855.2826</v>
      </c>
      <c r="Q152" s="321">
        <f>Price_Catalogue_Reference!Q152</f>
        <v>378397.1787</v>
      </c>
      <c r="R152" s="322">
        <f t="shared" si="4"/>
        <v>930404.8486</v>
      </c>
      <c r="S152" s="320">
        <f>Price_Catalogue_Reference!S152*(1+Price_Catalogue_Reference!$BW$6)</f>
        <v>66152.38727</v>
      </c>
      <c r="T152" s="321">
        <f>Price_Catalogue_Reference!BS152</f>
        <v>485855.2826</v>
      </c>
      <c r="U152" s="321">
        <f>Price_Catalogue_Reference!U152</f>
        <v>378397.1787</v>
      </c>
      <c r="V152" s="322">
        <f t="shared" si="5"/>
        <v>930404.8486</v>
      </c>
      <c r="W152" s="320">
        <f>Price_Catalogue_Reference!W152*(1+Price_Catalogue_Reference!$BW$6)</f>
        <v>68034.2765</v>
      </c>
      <c r="X152" s="321">
        <f>Price_Catalogue_Reference!BT152</f>
        <v>485855.2826</v>
      </c>
      <c r="Y152" s="321">
        <f>Price_Catalogue_Reference!Y152</f>
        <v>378397.1787</v>
      </c>
      <c r="Z152" s="365">
        <f t="shared" si="6"/>
        <v>932286.7379</v>
      </c>
      <c r="AA152" s="317"/>
      <c r="AB152" s="318"/>
      <c r="AC152" s="318"/>
      <c r="AD152" s="319"/>
      <c r="AE152" s="320">
        <f>Price_Catalogue_Reference!AE152*(1+Price_Catalogue_Reference!$BW$6)</f>
        <v>69285.52409</v>
      </c>
      <c r="AF152" s="321">
        <f>Price_Catalogue_Reference!BV152</f>
        <v>558682.3423</v>
      </c>
      <c r="AG152" s="321">
        <f>Price_Catalogue_Reference!AG152</f>
        <v>459272.0059</v>
      </c>
      <c r="AH152" s="324">
        <f t="shared" si="12"/>
        <v>1087239.872</v>
      </c>
      <c r="AI152" s="321">
        <f>Price_Catalogue_Reference!AI152*(1+Price_Catalogue_Reference!$BW$6)</f>
        <v>69285.52409</v>
      </c>
      <c r="AJ152" s="321">
        <f>Price_Catalogue_Reference!BW152</f>
        <v>558682.3423</v>
      </c>
      <c r="AK152" s="321">
        <f>Price_Catalogue_Reference!AK152</f>
        <v>459272.0059</v>
      </c>
      <c r="AL152" s="324">
        <f t="shared" si="13"/>
        <v>1087239.872</v>
      </c>
      <c r="AM152" s="321">
        <f>Price_Catalogue_Reference!AM152*(1+Price_Catalogue_Reference!$BW$6)</f>
        <v>69285.52409</v>
      </c>
      <c r="AN152" s="321">
        <f>Price_Catalogue_Reference!BX152</f>
        <v>558682.3423</v>
      </c>
      <c r="AO152" s="321">
        <f>Price_Catalogue_Reference!AO152</f>
        <v>459272.0059</v>
      </c>
      <c r="AP152" s="324">
        <f t="shared" si="14"/>
        <v>1087239.872</v>
      </c>
      <c r="AQ152" s="321">
        <f>Price_Catalogue_Reference!AQ152*(1+Price_Catalogue_Reference!$BW$6)</f>
        <v>71810.8303</v>
      </c>
      <c r="AR152" s="321">
        <f>Price_Catalogue_Reference!BY152</f>
        <v>558682.3423</v>
      </c>
      <c r="AS152" s="321">
        <f>Price_Catalogue_Reference!AS152</f>
        <v>459272.0059</v>
      </c>
      <c r="AT152" s="325">
        <f t="shared" si="15"/>
        <v>1089765.178</v>
      </c>
      <c r="AV152" s="63"/>
      <c r="AW152" s="356"/>
      <c r="AX152" s="357"/>
      <c r="AY152" s="103"/>
      <c r="AZ152" s="358"/>
      <c r="BA152" s="358"/>
      <c r="BB152" s="358"/>
      <c r="BC152" s="358"/>
      <c r="BD152" s="358"/>
      <c r="BE152" s="358"/>
      <c r="BF152" s="358"/>
      <c r="BG152" s="358"/>
      <c r="BH152" s="358"/>
      <c r="BI152" s="358"/>
      <c r="BJ152" s="358"/>
      <c r="BK152" s="264"/>
      <c r="BM152" s="359"/>
      <c r="BN152" s="377"/>
    </row>
    <row r="153" ht="15.75" customHeight="1">
      <c r="A153" s="261" t="s">
        <v>34</v>
      </c>
      <c r="B153" s="348" t="s">
        <v>2361</v>
      </c>
      <c r="C153" s="348">
        <v>5000.0</v>
      </c>
      <c r="D153" s="348"/>
      <c r="E153" s="349" t="s">
        <v>2362</v>
      </c>
      <c r="F153" s="349" t="s">
        <v>2362</v>
      </c>
      <c r="G153" s="349" t="s">
        <v>2363</v>
      </c>
      <c r="I153" s="274"/>
      <c r="J153" s="274"/>
      <c r="K153" s="316">
        <f t="shared" si="17"/>
        <v>5000</v>
      </c>
      <c r="L153" s="317"/>
      <c r="M153" s="318"/>
      <c r="N153" s="319"/>
      <c r="O153" s="320">
        <f>Price_Catalogue_Reference!O153*(1+Price_Catalogue_Reference!$BW$6)</f>
        <v>68033.68013</v>
      </c>
      <c r="P153" s="321">
        <f>Price_Catalogue_Reference!BR153</f>
        <v>533067.4908</v>
      </c>
      <c r="Q153" s="321">
        <f>Price_Catalogue_Reference!Q153</f>
        <v>396819.7695</v>
      </c>
      <c r="R153" s="322">
        <f t="shared" si="4"/>
        <v>997920.9404</v>
      </c>
      <c r="S153" s="320">
        <f>Price_Catalogue_Reference!S153*(1+Price_Catalogue_Reference!$BW$6)</f>
        <v>68332.88355</v>
      </c>
      <c r="T153" s="321">
        <f>Price_Catalogue_Reference!BS153</f>
        <v>533067.4908</v>
      </c>
      <c r="U153" s="321">
        <f>Price_Catalogue_Reference!U153</f>
        <v>396819.7695</v>
      </c>
      <c r="V153" s="322">
        <f t="shared" si="5"/>
        <v>998220.1438</v>
      </c>
      <c r="W153" s="320">
        <f>Price_Catalogue_Reference!W153*(1+Price_Catalogue_Reference!$BW$6)</f>
        <v>70344.12425</v>
      </c>
      <c r="X153" s="321">
        <f>Price_Catalogue_Reference!BT153</f>
        <v>533067.4908</v>
      </c>
      <c r="Y153" s="321">
        <f>Price_Catalogue_Reference!Y153</f>
        <v>396819.7695</v>
      </c>
      <c r="Z153" s="365">
        <f t="shared" si="6"/>
        <v>1000231.385</v>
      </c>
      <c r="AA153" s="317"/>
      <c r="AB153" s="318"/>
      <c r="AC153" s="318"/>
      <c r="AD153" s="319"/>
      <c r="AE153" s="320">
        <f>Price_Catalogue_Reference!AE153*(1+Price_Catalogue_Reference!$BW$6)</f>
        <v>72831.41728</v>
      </c>
      <c r="AF153" s="321">
        <f>Price_Catalogue_Reference!BV153</f>
        <v>609199.9425</v>
      </c>
      <c r="AG153" s="321">
        <f>Price_Catalogue_Reference!AG153</f>
        <v>463368.7506</v>
      </c>
      <c r="AH153" s="324">
        <f t="shared" si="12"/>
        <v>1145400.11</v>
      </c>
      <c r="AI153" s="321">
        <f>Price_Catalogue_Reference!AI153*(1+Price_Catalogue_Reference!$BW$6)</f>
        <v>72831.41728</v>
      </c>
      <c r="AJ153" s="321">
        <f>Price_Catalogue_Reference!BW153</f>
        <v>609199.9425</v>
      </c>
      <c r="AK153" s="321">
        <f>Price_Catalogue_Reference!AK153</f>
        <v>463368.7506</v>
      </c>
      <c r="AL153" s="324">
        <f t="shared" si="13"/>
        <v>1145400.11</v>
      </c>
      <c r="AM153" s="321">
        <f>Price_Catalogue_Reference!AM153*(1+Price_Catalogue_Reference!$BW$6)</f>
        <v>73165.65469</v>
      </c>
      <c r="AN153" s="321">
        <f>Price_Catalogue_Reference!BX153</f>
        <v>609199.9425</v>
      </c>
      <c r="AO153" s="321">
        <f>Price_Catalogue_Reference!AO153</f>
        <v>463368.7506</v>
      </c>
      <c r="AP153" s="324">
        <f t="shared" si="14"/>
        <v>1145734.348</v>
      </c>
      <c r="AQ153" s="321">
        <f>Price_Catalogue_Reference!AQ153*(1+Price_Catalogue_Reference!$BW$6)</f>
        <v>74933.2462</v>
      </c>
      <c r="AR153" s="321">
        <f>Price_Catalogue_Reference!BY153</f>
        <v>609199.9425</v>
      </c>
      <c r="AS153" s="321">
        <f>Price_Catalogue_Reference!AS153</f>
        <v>463368.7506</v>
      </c>
      <c r="AT153" s="325">
        <f t="shared" si="15"/>
        <v>1147501.939</v>
      </c>
      <c r="AV153" s="63"/>
      <c r="AW153" s="356"/>
      <c r="AX153" s="357"/>
      <c r="AY153" s="103"/>
      <c r="AZ153" s="358"/>
      <c r="BA153" s="358"/>
      <c r="BB153" s="358"/>
      <c r="BC153" s="358"/>
      <c r="BD153" s="358"/>
      <c r="BE153" s="358"/>
      <c r="BF153" s="358"/>
      <c r="BG153" s="358"/>
      <c r="BH153" s="358"/>
      <c r="BI153" s="358"/>
      <c r="BJ153" s="358"/>
      <c r="BK153" s="264"/>
      <c r="BM153" s="359"/>
      <c r="BN153" s="377"/>
    </row>
    <row r="154" ht="15.75" customHeight="1">
      <c r="A154" s="261" t="s">
        <v>34</v>
      </c>
      <c r="B154" s="348" t="s">
        <v>2361</v>
      </c>
      <c r="C154" s="348">
        <v>5500.0</v>
      </c>
      <c r="D154" s="348"/>
      <c r="E154" s="349" t="s">
        <v>2362</v>
      </c>
      <c r="F154" s="349" t="s">
        <v>2362</v>
      </c>
      <c r="G154" s="349" t="s">
        <v>2363</v>
      </c>
      <c r="I154" s="274"/>
      <c r="J154" s="274"/>
      <c r="K154" s="316">
        <f t="shared" si="17"/>
        <v>5500</v>
      </c>
      <c r="L154" s="317"/>
      <c r="M154" s="318"/>
      <c r="N154" s="319"/>
      <c r="O154" s="320">
        <f>Price_Catalogue_Reference!O154*(1+Price_Catalogue_Reference!$BW$6)</f>
        <v>69285.52409</v>
      </c>
      <c r="P154" s="321">
        <f>Price_Catalogue_Reference!BR154</f>
        <v>589599.5551</v>
      </c>
      <c r="Q154" s="321">
        <f>Price_Catalogue_Reference!Q154</f>
        <v>459225.3392</v>
      </c>
      <c r="R154" s="322">
        <f t="shared" si="4"/>
        <v>1118110.418</v>
      </c>
      <c r="S154" s="320">
        <f>Price_Catalogue_Reference!S154*(1+Price_Catalogue_Reference!$BW$6)</f>
        <v>69285.52409</v>
      </c>
      <c r="T154" s="321">
        <f>Price_Catalogue_Reference!BS154</f>
        <v>589599.5551</v>
      </c>
      <c r="U154" s="321">
        <f>Price_Catalogue_Reference!U154</f>
        <v>459225.3392</v>
      </c>
      <c r="V154" s="322">
        <f t="shared" si="5"/>
        <v>1118110.418</v>
      </c>
      <c r="W154" s="320">
        <f>Price_Catalogue_Reference!W154*(1+Price_Catalogue_Reference!$BW$6)</f>
        <v>71810.8303</v>
      </c>
      <c r="X154" s="321">
        <f>Price_Catalogue_Reference!BT154</f>
        <v>589599.5551</v>
      </c>
      <c r="Y154" s="321">
        <f>Price_Catalogue_Reference!Y154</f>
        <v>459225.3392</v>
      </c>
      <c r="Z154" s="365">
        <f t="shared" si="6"/>
        <v>1120635.725</v>
      </c>
      <c r="AA154" s="317"/>
      <c r="AB154" s="318"/>
      <c r="AC154" s="318"/>
      <c r="AD154" s="319"/>
      <c r="AE154" s="320">
        <f>Price_Catalogue_Reference!AE154*(1+Price_Catalogue_Reference!$BW$6)</f>
        <v>74188.80266</v>
      </c>
      <c r="AF154" s="321">
        <f>Price_Catalogue_Reference!BV154</f>
        <v>659457.7058</v>
      </c>
      <c r="AG154" s="321">
        <f>Price_Catalogue_Reference!AG154</f>
        <v>493212.9974</v>
      </c>
      <c r="AH154" s="324">
        <f t="shared" si="12"/>
        <v>1226859.506</v>
      </c>
      <c r="AI154" s="321">
        <f>Price_Catalogue_Reference!AI154*(1+Price_Catalogue_Reference!$BW$6)</f>
        <v>74188.80266</v>
      </c>
      <c r="AJ154" s="321">
        <f>Price_Catalogue_Reference!BW154</f>
        <v>659457.7058</v>
      </c>
      <c r="AK154" s="321">
        <f>Price_Catalogue_Reference!AK154</f>
        <v>493212.9974</v>
      </c>
      <c r="AL154" s="324">
        <f t="shared" si="13"/>
        <v>1226859.506</v>
      </c>
      <c r="AM154" s="321">
        <f>Price_Catalogue_Reference!AM154*(1+Price_Catalogue_Reference!$BW$6)</f>
        <v>74529.26938</v>
      </c>
      <c r="AN154" s="321">
        <f>Price_Catalogue_Reference!BX154</f>
        <v>659457.7058</v>
      </c>
      <c r="AO154" s="321">
        <f>Price_Catalogue_Reference!AO154</f>
        <v>493212.9974</v>
      </c>
      <c r="AP154" s="324">
        <f t="shared" si="14"/>
        <v>1227199.973</v>
      </c>
      <c r="AQ154" s="321">
        <f>Price_Catalogue_Reference!AQ154*(1+Price_Catalogue_Reference!$BW$6)</f>
        <v>76329.80412</v>
      </c>
      <c r="AR154" s="321">
        <f>Price_Catalogue_Reference!BY154</f>
        <v>659457.7058</v>
      </c>
      <c r="AS154" s="321">
        <f>Price_Catalogue_Reference!AS154</f>
        <v>493212.9974</v>
      </c>
      <c r="AT154" s="325">
        <f t="shared" si="15"/>
        <v>1229000.507</v>
      </c>
      <c r="AV154" s="63"/>
      <c r="AW154" s="356"/>
      <c r="AX154" s="357"/>
      <c r="AY154" s="103"/>
      <c r="AZ154" s="358"/>
      <c r="BA154" s="358"/>
      <c r="BB154" s="358"/>
      <c r="BC154" s="358"/>
      <c r="BD154" s="358"/>
      <c r="BE154" s="358"/>
      <c r="BF154" s="358"/>
      <c r="BG154" s="358"/>
      <c r="BH154" s="358"/>
      <c r="BI154" s="358"/>
      <c r="BJ154" s="358"/>
      <c r="BK154" s="264"/>
      <c r="BM154" s="359"/>
      <c r="BN154" s="377"/>
    </row>
    <row r="155" ht="15.75" customHeight="1">
      <c r="A155" s="261" t="s">
        <v>34</v>
      </c>
      <c r="B155" s="348" t="s">
        <v>2361</v>
      </c>
      <c r="C155" s="348">
        <v>6000.0</v>
      </c>
      <c r="D155" s="348"/>
      <c r="E155" s="349" t="s">
        <v>2362</v>
      </c>
      <c r="F155" s="349" t="s">
        <v>2362</v>
      </c>
      <c r="G155" s="349" t="s">
        <v>2363</v>
      </c>
      <c r="I155" s="274"/>
      <c r="J155" s="274"/>
      <c r="K155" s="316">
        <f t="shared" si="17"/>
        <v>6000</v>
      </c>
      <c r="L155" s="317"/>
      <c r="M155" s="318"/>
      <c r="N155" s="319"/>
      <c r="O155" s="320">
        <f>Price_Catalogue_Reference!O155*(1+Price_Catalogue_Reference!$BW$6)</f>
        <v>73143.94169</v>
      </c>
      <c r="P155" s="321">
        <f>Price_Catalogue_Reference!BR155</f>
        <v>636811.7303</v>
      </c>
      <c r="Q155" s="321">
        <f>Price_Catalogue_Reference!Q155</f>
        <v>462834.3467</v>
      </c>
      <c r="R155" s="322">
        <f t="shared" si="4"/>
        <v>1172790.019</v>
      </c>
      <c r="S155" s="320">
        <f>Price_Catalogue_Reference!S155*(1+Price_Catalogue_Reference!$BW$6)</f>
        <v>71769.72839</v>
      </c>
      <c r="T155" s="321">
        <f>Price_Catalogue_Reference!BS155</f>
        <v>636811.7303</v>
      </c>
      <c r="U155" s="321">
        <f>Price_Catalogue_Reference!U155</f>
        <v>462834.3467</v>
      </c>
      <c r="V155" s="322">
        <f t="shared" si="5"/>
        <v>1171415.805</v>
      </c>
      <c r="W155" s="320">
        <f>Price_Catalogue_Reference!W155*(1+Price_Catalogue_Reference!$BW$6)</f>
        <v>74387.42851</v>
      </c>
      <c r="X155" s="321">
        <f>Price_Catalogue_Reference!BT155</f>
        <v>636811.7303</v>
      </c>
      <c r="Y155" s="321">
        <f>Price_Catalogue_Reference!Y155</f>
        <v>462834.3467</v>
      </c>
      <c r="Z155" s="365">
        <f t="shared" si="6"/>
        <v>1174033.506</v>
      </c>
      <c r="AA155" s="317"/>
      <c r="AB155" s="318"/>
      <c r="AC155" s="318"/>
      <c r="AD155" s="319"/>
      <c r="AE155" s="320">
        <f>Price_Catalogue_Reference!AE155*(1+Price_Catalogue_Reference!$BW$6)</f>
        <v>75571.48613</v>
      </c>
      <c r="AF155" s="321">
        <f>Price_Catalogue_Reference!BV155</f>
        <v>711755.0121</v>
      </c>
      <c r="AG155" s="321">
        <f>Price_Catalogue_Reference!AG155</f>
        <v>524979.4263</v>
      </c>
      <c r="AH155" s="324">
        <f t="shared" si="12"/>
        <v>1312305.924</v>
      </c>
      <c r="AI155" s="321">
        <f>Price_Catalogue_Reference!AI155*(1+Price_Catalogue_Reference!$BW$6)</f>
        <v>75571.48613</v>
      </c>
      <c r="AJ155" s="321">
        <f>Price_Catalogue_Reference!BW155</f>
        <v>711755.0121</v>
      </c>
      <c r="AK155" s="321">
        <f>Price_Catalogue_Reference!AK155</f>
        <v>524979.4263</v>
      </c>
      <c r="AL155" s="324">
        <f t="shared" si="13"/>
        <v>1312305.924</v>
      </c>
      <c r="AM155" s="321">
        <f>Price_Catalogue_Reference!AM155*(1+Price_Catalogue_Reference!$BW$6)</f>
        <v>75918.29824</v>
      </c>
      <c r="AN155" s="321">
        <f>Price_Catalogue_Reference!BX155</f>
        <v>711755.0121</v>
      </c>
      <c r="AO155" s="321">
        <f>Price_Catalogue_Reference!AO155</f>
        <v>524979.4263</v>
      </c>
      <c r="AP155" s="324">
        <f t="shared" si="14"/>
        <v>1312652.737</v>
      </c>
      <c r="AQ155" s="321">
        <f>Price_Catalogue_Reference!AQ155*(1+Price_Catalogue_Reference!$BW$6)</f>
        <v>77752.3902</v>
      </c>
      <c r="AR155" s="321">
        <f>Price_Catalogue_Reference!BY155</f>
        <v>711755.0121</v>
      </c>
      <c r="AS155" s="321">
        <f>Price_Catalogue_Reference!AS155</f>
        <v>524979.4263</v>
      </c>
      <c r="AT155" s="325">
        <f t="shared" si="15"/>
        <v>1314486.829</v>
      </c>
      <c r="AV155" s="63"/>
      <c r="AW155" s="356"/>
      <c r="AX155" s="357"/>
      <c r="AY155" s="103"/>
      <c r="AZ155" s="358"/>
      <c r="BA155" s="358"/>
      <c r="BB155" s="358"/>
      <c r="BC155" s="358"/>
      <c r="BD155" s="358"/>
      <c r="BE155" s="358"/>
      <c r="BF155" s="358"/>
      <c r="BG155" s="358"/>
      <c r="BH155" s="358"/>
      <c r="BI155" s="358"/>
      <c r="BJ155" s="358"/>
      <c r="BK155" s="264"/>
      <c r="BM155" s="359"/>
      <c r="BN155" s="377"/>
    </row>
    <row r="156" ht="15.75" customHeight="1">
      <c r="A156" s="261" t="s">
        <v>34</v>
      </c>
      <c r="B156" s="348" t="s">
        <v>2361</v>
      </c>
      <c r="C156" s="348">
        <v>6500.0</v>
      </c>
      <c r="D156" s="348"/>
      <c r="E156" s="349" t="s">
        <v>2362</v>
      </c>
      <c r="F156" s="349" t="s">
        <v>2362</v>
      </c>
      <c r="G156" s="349" t="s">
        <v>2363</v>
      </c>
      <c r="I156" s="274"/>
      <c r="J156" s="274"/>
      <c r="K156" s="316">
        <f t="shared" si="17"/>
        <v>6500</v>
      </c>
      <c r="L156" s="317"/>
      <c r="M156" s="318"/>
      <c r="N156" s="319"/>
      <c r="O156" s="320">
        <f>Price_Catalogue_Reference!O156*(1+Price_Catalogue_Reference!$BW$6)</f>
        <v>72518.89287</v>
      </c>
      <c r="P156" s="321">
        <f>Price_Catalogue_Reference!BR156</f>
        <v>684023.9311</v>
      </c>
      <c r="Q156" s="321">
        <f>Price_Catalogue_Reference!Q156</f>
        <v>463809.8211</v>
      </c>
      <c r="R156" s="322">
        <f t="shared" si="4"/>
        <v>1220352.645</v>
      </c>
      <c r="S156" s="320">
        <f>Price_Catalogue_Reference!S156*(1+Price_Catalogue_Reference!$BW$6)</f>
        <v>74561.581</v>
      </c>
      <c r="T156" s="321">
        <f>Price_Catalogue_Reference!BS156</f>
        <v>684023.9311</v>
      </c>
      <c r="U156" s="321">
        <f>Price_Catalogue_Reference!U156</f>
        <v>463809.8211</v>
      </c>
      <c r="V156" s="322">
        <f t="shared" si="5"/>
        <v>1222395.333</v>
      </c>
      <c r="W156" s="320">
        <f>Price_Catalogue_Reference!W156*(1+Price_Catalogue_Reference!$BW$6)</f>
        <v>75479.06388</v>
      </c>
      <c r="X156" s="321">
        <f>Price_Catalogue_Reference!BT156</f>
        <v>684023.9311</v>
      </c>
      <c r="Y156" s="321">
        <f>Price_Catalogue_Reference!Y156</f>
        <v>463809.8211</v>
      </c>
      <c r="Z156" s="365">
        <f t="shared" si="6"/>
        <v>1223312.816</v>
      </c>
      <c r="AA156" s="317"/>
      <c r="AB156" s="318"/>
      <c r="AC156" s="318"/>
      <c r="AD156" s="319"/>
      <c r="AE156" s="320">
        <f>Price_Catalogue_Reference!AE156*(1+Price_Catalogue_Reference!$BW$6)</f>
        <v>76979.93916</v>
      </c>
      <c r="AF156" s="321">
        <f>Price_Catalogue_Reference!BV156</f>
        <v>762391.426</v>
      </c>
      <c r="AG156" s="321">
        <f>Price_Catalogue_Reference!AG156</f>
        <v>558791.8394</v>
      </c>
      <c r="AH156" s="324">
        <f t="shared" si="12"/>
        <v>1398163.205</v>
      </c>
      <c r="AI156" s="321">
        <f>Price_Catalogue_Reference!AI156*(1+Price_Catalogue_Reference!$BW$6)</f>
        <v>76979.93916</v>
      </c>
      <c r="AJ156" s="321">
        <f>Price_Catalogue_Reference!BW156</f>
        <v>762391.426</v>
      </c>
      <c r="AK156" s="321">
        <f>Price_Catalogue_Reference!AK156</f>
        <v>558791.8394</v>
      </c>
      <c r="AL156" s="324">
        <f t="shared" si="13"/>
        <v>1398163.205</v>
      </c>
      <c r="AM156" s="321">
        <f>Price_Catalogue_Reference!AM156*(1+Price_Catalogue_Reference!$BW$6)</f>
        <v>77333.21493</v>
      </c>
      <c r="AN156" s="321">
        <f>Price_Catalogue_Reference!BX156</f>
        <v>762391.426</v>
      </c>
      <c r="AO156" s="321">
        <f>Price_Catalogue_Reference!AO156</f>
        <v>558791.8394</v>
      </c>
      <c r="AP156" s="324">
        <f t="shared" si="14"/>
        <v>1398516.48</v>
      </c>
      <c r="AQ156" s="321">
        <f>Price_Catalogue_Reference!AQ156*(1+Price_Catalogue_Reference!$BW$6)</f>
        <v>79201.48953</v>
      </c>
      <c r="AR156" s="321">
        <f>Price_Catalogue_Reference!BY156</f>
        <v>762391.426</v>
      </c>
      <c r="AS156" s="321">
        <f>Price_Catalogue_Reference!AS156</f>
        <v>558791.8394</v>
      </c>
      <c r="AT156" s="325">
        <f t="shared" si="15"/>
        <v>1400384.755</v>
      </c>
      <c r="AV156" s="63"/>
      <c r="AW156" s="356"/>
      <c r="AX156" s="357"/>
      <c r="AY156" s="103"/>
      <c r="AZ156" s="358"/>
      <c r="BA156" s="358"/>
      <c r="BB156" s="358"/>
      <c r="BC156" s="358"/>
      <c r="BD156" s="358"/>
      <c r="BE156" s="358"/>
      <c r="BF156" s="358"/>
      <c r="BG156" s="358"/>
      <c r="BH156" s="358"/>
      <c r="BI156" s="358"/>
      <c r="BJ156" s="358"/>
      <c r="BK156" s="264"/>
      <c r="BM156" s="359"/>
      <c r="BN156" s="377"/>
    </row>
    <row r="157" ht="15.75" customHeight="1">
      <c r="A157" s="261" t="s">
        <v>34</v>
      </c>
      <c r="B157" s="348" t="s">
        <v>2361</v>
      </c>
      <c r="C157" s="348">
        <v>7000.0</v>
      </c>
      <c r="D157" s="348"/>
      <c r="E157" s="349" t="s">
        <v>2362</v>
      </c>
      <c r="F157" s="349" t="s">
        <v>2362</v>
      </c>
      <c r="G157" s="349" t="s">
        <v>2363</v>
      </c>
      <c r="I157" s="274"/>
      <c r="J157" s="274"/>
      <c r="K157" s="316">
        <v>7000.0</v>
      </c>
      <c r="L157" s="317"/>
      <c r="M157" s="318"/>
      <c r="N157" s="319"/>
      <c r="O157" s="320">
        <f>Price_Catalogue_Reference!O157*(1+Price_Catalogue_Reference!$BW$6)</f>
        <v>73870.45362</v>
      </c>
      <c r="P157" s="321">
        <f>Price_Catalogue_Reference!BR157</f>
        <v>725065.367</v>
      </c>
      <c r="Q157" s="321">
        <f>Price_Catalogue_Reference!Q157</f>
        <v>493682.4761</v>
      </c>
      <c r="R157" s="322">
        <f t="shared" si="4"/>
        <v>1292618.297</v>
      </c>
      <c r="S157" s="320">
        <f>Price_Catalogue_Reference!S157*(1+Price_Catalogue_Reference!$BW$6)</f>
        <v>73870.45362</v>
      </c>
      <c r="T157" s="321">
        <f>Price_Catalogue_Reference!BS157</f>
        <v>725065.367</v>
      </c>
      <c r="U157" s="321">
        <f>Price_Catalogue_Reference!U157</f>
        <v>493682.4761</v>
      </c>
      <c r="V157" s="322">
        <f t="shared" si="5"/>
        <v>1292618.297</v>
      </c>
      <c r="W157" s="320">
        <f>Price_Catalogue_Reference!W157*(1+Price_Catalogue_Reference!$BW$6)</f>
        <v>73870.45362</v>
      </c>
      <c r="X157" s="321">
        <f>Price_Catalogue_Reference!BT157</f>
        <v>725065.367</v>
      </c>
      <c r="Y157" s="321">
        <f>Price_Catalogue_Reference!Y157</f>
        <v>493682.4761</v>
      </c>
      <c r="Z157" s="365">
        <f t="shared" si="6"/>
        <v>1292618.297</v>
      </c>
      <c r="AA157" s="317"/>
      <c r="AB157" s="318"/>
      <c r="AC157" s="318"/>
      <c r="AD157" s="319"/>
      <c r="AE157" s="320">
        <f>Price_Catalogue_Reference!AE157*(1+Price_Catalogue_Reference!$BW$6)</f>
        <v>78414.64204</v>
      </c>
      <c r="AF157" s="321">
        <f>Price_Catalogue_Reference!BV157</f>
        <v>818148.8226</v>
      </c>
      <c r="AG157" s="321">
        <f>Price_Catalogue_Reference!AG157</f>
        <v>594782.0126</v>
      </c>
      <c r="AH157" s="324">
        <f t="shared" si="12"/>
        <v>1491345.477</v>
      </c>
      <c r="AI157" s="321">
        <f>Price_Catalogue_Reference!AI157*(1+Price_Catalogue_Reference!$BW$6)</f>
        <v>78414.64204</v>
      </c>
      <c r="AJ157" s="321">
        <f>Price_Catalogue_Reference!BW157</f>
        <v>818148.8226</v>
      </c>
      <c r="AK157" s="321">
        <f>Price_Catalogue_Reference!AK157</f>
        <v>594782.0126</v>
      </c>
      <c r="AL157" s="324">
        <f t="shared" si="13"/>
        <v>1491345.477</v>
      </c>
      <c r="AM157" s="321">
        <f>Price_Catalogue_Reference!AM157*(1+Price_Catalogue_Reference!$BW$6)</f>
        <v>78774.50194</v>
      </c>
      <c r="AN157" s="321">
        <f>Price_Catalogue_Reference!BX157</f>
        <v>818148.8226</v>
      </c>
      <c r="AO157" s="321">
        <f>Price_Catalogue_Reference!AO157</f>
        <v>594782.0126</v>
      </c>
      <c r="AP157" s="324">
        <f t="shared" si="14"/>
        <v>1491705.337</v>
      </c>
      <c r="AQ157" s="321">
        <f>Price_Catalogue_Reference!AQ157*(1+Price_Catalogue_Reference!$BW$6)</f>
        <v>80677.59624</v>
      </c>
      <c r="AR157" s="321">
        <f>Price_Catalogue_Reference!BY157</f>
        <v>818148.8226</v>
      </c>
      <c r="AS157" s="321">
        <f>Price_Catalogue_Reference!AS157</f>
        <v>594782.0126</v>
      </c>
      <c r="AT157" s="325">
        <f t="shared" si="15"/>
        <v>1493608.431</v>
      </c>
      <c r="AV157" s="63"/>
      <c r="AW157" s="356"/>
      <c r="AX157" s="357"/>
      <c r="AY157" s="103"/>
      <c r="AZ157" s="358"/>
      <c r="BA157" s="358"/>
      <c r="BB157" s="358"/>
      <c r="BC157" s="358"/>
      <c r="BD157" s="358"/>
      <c r="BE157" s="358"/>
      <c r="BF157" s="358"/>
      <c r="BG157" s="358"/>
      <c r="BH157" s="358"/>
      <c r="BI157" s="358"/>
      <c r="BJ157" s="358"/>
      <c r="BK157" s="264"/>
      <c r="BM157" s="359"/>
      <c r="BN157" s="377"/>
    </row>
    <row r="158" ht="15.75" customHeight="1">
      <c r="A158" s="261" t="s">
        <v>34</v>
      </c>
      <c r="B158" s="348" t="s">
        <v>2361</v>
      </c>
      <c r="C158" s="348">
        <v>7500.0</v>
      </c>
      <c r="D158" s="348"/>
      <c r="E158" s="349" t="s">
        <v>2362</v>
      </c>
      <c r="F158" s="349" t="s">
        <v>2362</v>
      </c>
      <c r="G158" s="349" t="s">
        <v>2363</v>
      </c>
      <c r="I158" s="274"/>
      <c r="J158" s="274"/>
      <c r="K158" s="316">
        <v>7500.0</v>
      </c>
      <c r="L158" s="317"/>
      <c r="M158" s="318"/>
      <c r="N158" s="319"/>
      <c r="O158" s="320">
        <f>Price_Catalogue_Reference!O158*(1+Price_Catalogue_Reference!$BW$6)</f>
        <v>75247.2039</v>
      </c>
      <c r="P158" s="321">
        <f>Price_Catalogue_Reference!BR158</f>
        <v>761318.6354</v>
      </c>
      <c r="Q158" s="321">
        <f>Price_Catalogue_Reference!Q158</f>
        <v>525479.1427</v>
      </c>
      <c r="R158" s="322">
        <f t="shared" si="4"/>
        <v>1362044.982</v>
      </c>
      <c r="S158" s="320">
        <f>Price_Catalogue_Reference!S158*(1+Price_Catalogue_Reference!$BW$6)</f>
        <v>75247.2039</v>
      </c>
      <c r="T158" s="321">
        <f>Price_Catalogue_Reference!BS158</f>
        <v>761318.6354</v>
      </c>
      <c r="U158" s="321">
        <f>Price_Catalogue_Reference!U158</f>
        <v>525479.1427</v>
      </c>
      <c r="V158" s="322">
        <f t="shared" si="5"/>
        <v>1362044.982</v>
      </c>
      <c r="W158" s="320">
        <f>Price_Catalogue_Reference!W158*(1+Price_Catalogue_Reference!$BW$6)</f>
        <v>75247.2039</v>
      </c>
      <c r="X158" s="321">
        <f>Price_Catalogue_Reference!BT158</f>
        <v>761318.6354</v>
      </c>
      <c r="Y158" s="321">
        <f>Price_Catalogue_Reference!Y158</f>
        <v>525479.1427</v>
      </c>
      <c r="Z158" s="365">
        <f t="shared" si="6"/>
        <v>1362044.982</v>
      </c>
      <c r="AA158" s="317"/>
      <c r="AB158" s="318"/>
      <c r="AC158" s="318"/>
      <c r="AD158" s="319"/>
      <c r="AE158" s="320">
        <f>Price_Catalogue_Reference!AE158*(1+Price_Catalogue_Reference!$BW$6)</f>
        <v>79876.08399</v>
      </c>
      <c r="AF158" s="321">
        <f>Price_Catalogue_Reference!BV158</f>
        <v>869570.8703</v>
      </c>
      <c r="AG158" s="321">
        <f>Price_Catalogue_Reference!AG158</f>
        <v>633090.2093</v>
      </c>
      <c r="AH158" s="324">
        <f t="shared" si="12"/>
        <v>1582537.164</v>
      </c>
      <c r="AI158" s="321">
        <f>Price_Catalogue_Reference!AI158*(1+Price_Catalogue_Reference!$BW$6)</f>
        <v>79876.08399</v>
      </c>
      <c r="AJ158" s="321">
        <f>Price_Catalogue_Reference!BW158</f>
        <v>869570.8703</v>
      </c>
      <c r="AK158" s="321">
        <f>Price_Catalogue_Reference!AK158</f>
        <v>633090.2093</v>
      </c>
      <c r="AL158" s="324">
        <f t="shared" si="13"/>
        <v>1582537.164</v>
      </c>
      <c r="AM158" s="321">
        <f>Price_Catalogue_Reference!AM158*(1+Price_Catalogue_Reference!$BW$6)</f>
        <v>80242.65073</v>
      </c>
      <c r="AN158" s="321">
        <f>Price_Catalogue_Reference!BX158</f>
        <v>869570.8703</v>
      </c>
      <c r="AO158" s="321">
        <f>Price_Catalogue_Reference!AO158</f>
        <v>633090.2093</v>
      </c>
      <c r="AP158" s="324">
        <f t="shared" si="14"/>
        <v>1582903.73</v>
      </c>
      <c r="AQ158" s="321">
        <f>Price_Catalogue_Reference!AQ158*(1+Price_Catalogue_Reference!$BW$6)</f>
        <v>82181.21369</v>
      </c>
      <c r="AR158" s="321">
        <f>Price_Catalogue_Reference!BY158</f>
        <v>869570.8703</v>
      </c>
      <c r="AS158" s="321">
        <f>Price_Catalogue_Reference!AS158</f>
        <v>633090.2093</v>
      </c>
      <c r="AT158" s="325">
        <f t="shared" si="15"/>
        <v>1584842.293</v>
      </c>
      <c r="AV158" s="63"/>
      <c r="AW158" s="356"/>
      <c r="AX158" s="357"/>
      <c r="AY158" s="103"/>
      <c r="AZ158" s="358"/>
      <c r="BA158" s="358"/>
      <c r="BB158" s="358"/>
      <c r="BC158" s="358"/>
      <c r="BD158" s="358"/>
      <c r="BE158" s="358"/>
      <c r="BF158" s="358"/>
      <c r="BG158" s="358"/>
      <c r="BH158" s="358"/>
      <c r="BI158" s="358"/>
      <c r="BJ158" s="358"/>
      <c r="BK158" s="264"/>
      <c r="BM158" s="359"/>
      <c r="BN158" s="377"/>
    </row>
    <row r="159" ht="15.75" customHeight="1">
      <c r="A159" s="261" t="s">
        <v>34</v>
      </c>
      <c r="B159" s="348" t="s">
        <v>2361</v>
      </c>
      <c r="C159" s="348">
        <v>8000.0</v>
      </c>
      <c r="D159" s="348"/>
      <c r="E159" s="349" t="s">
        <v>2362</v>
      </c>
      <c r="F159" s="349" t="s">
        <v>2362</v>
      </c>
      <c r="G159" s="349" t="s">
        <v>2363</v>
      </c>
      <c r="I159" s="274"/>
      <c r="J159" s="274"/>
      <c r="K159" s="316">
        <v>8000.0</v>
      </c>
      <c r="L159" s="317"/>
      <c r="M159" s="318"/>
      <c r="N159" s="319"/>
      <c r="O159" s="320">
        <f>Price_Catalogue_Reference!O159*(1+Price_Catalogue_Reference!$BW$6)</f>
        <v>76649.61317</v>
      </c>
      <c r="P159" s="321">
        <f>Price_Catalogue_Reference!BR159</f>
        <v>799384.5671</v>
      </c>
      <c r="Q159" s="321">
        <f>Price_Catalogue_Reference!Q159</f>
        <v>559323.7411</v>
      </c>
      <c r="R159" s="322">
        <f t="shared" si="4"/>
        <v>1435357.921</v>
      </c>
      <c r="S159" s="320">
        <f>Price_Catalogue_Reference!S159*(1+Price_Catalogue_Reference!$BW$6)</f>
        <v>76649.61317</v>
      </c>
      <c r="T159" s="321">
        <f>Price_Catalogue_Reference!BS159</f>
        <v>799384.5671</v>
      </c>
      <c r="U159" s="321">
        <f>Price_Catalogue_Reference!U159</f>
        <v>559323.7411</v>
      </c>
      <c r="V159" s="322">
        <f t="shared" si="5"/>
        <v>1435357.921</v>
      </c>
      <c r="W159" s="320">
        <f>Price_Catalogue_Reference!W159*(1+Price_Catalogue_Reference!$BW$6)</f>
        <v>76649.61317</v>
      </c>
      <c r="X159" s="321">
        <f>Price_Catalogue_Reference!BT159</f>
        <v>799384.5671</v>
      </c>
      <c r="Y159" s="321">
        <f>Price_Catalogue_Reference!Y159</f>
        <v>559323.7411</v>
      </c>
      <c r="Z159" s="365">
        <f t="shared" si="6"/>
        <v>1435357.921</v>
      </c>
      <c r="AA159" s="317"/>
      <c r="AB159" s="318"/>
      <c r="AC159" s="318"/>
      <c r="AD159" s="319"/>
      <c r="AE159" s="320">
        <f>Price_Catalogue_Reference!AE159*(1+Price_Catalogue_Reference!$BW$6)</f>
        <v>81364.76337</v>
      </c>
      <c r="AF159" s="321">
        <f>Price_Catalogue_Reference!BV159</f>
        <v>923063.3249</v>
      </c>
      <c r="AG159" s="321">
        <f>Price_Catalogue_Reference!AG159</f>
        <v>673865.7266</v>
      </c>
      <c r="AH159" s="324">
        <f t="shared" si="12"/>
        <v>1678293.815</v>
      </c>
      <c r="AI159" s="321">
        <f>Price_Catalogue_Reference!AI159*(1+Price_Catalogue_Reference!$BW$6)</f>
        <v>81364.76337</v>
      </c>
      <c r="AJ159" s="321">
        <f>Price_Catalogue_Reference!BW159</f>
        <v>923063.3249</v>
      </c>
      <c r="AK159" s="321">
        <f>Price_Catalogue_Reference!AK159</f>
        <v>673865.7266</v>
      </c>
      <c r="AL159" s="324">
        <f t="shared" si="13"/>
        <v>1678293.815</v>
      </c>
      <c r="AM159" s="321">
        <f>Price_Catalogue_Reference!AM159*(1+Price_Catalogue_Reference!$BW$6)</f>
        <v>81738.16195</v>
      </c>
      <c r="AN159" s="321">
        <f>Price_Catalogue_Reference!BX159</f>
        <v>923063.3249</v>
      </c>
      <c r="AO159" s="321">
        <f>Price_Catalogue_Reference!AO159</f>
        <v>673865.7266</v>
      </c>
      <c r="AP159" s="324">
        <f t="shared" si="14"/>
        <v>1678667.213</v>
      </c>
      <c r="AQ159" s="321">
        <f>Price_Catalogue_Reference!AQ159*(1+Price_Catalogue_Reference!$BW$6)</f>
        <v>83712.8546</v>
      </c>
      <c r="AR159" s="321">
        <f>Price_Catalogue_Reference!BY159</f>
        <v>923063.3249</v>
      </c>
      <c r="AS159" s="321">
        <f>Price_Catalogue_Reference!AS159</f>
        <v>673865.7266</v>
      </c>
      <c r="AT159" s="325">
        <f t="shared" si="15"/>
        <v>1680641.906</v>
      </c>
      <c r="AV159" s="63"/>
      <c r="AW159" s="356"/>
      <c r="AX159" s="357"/>
      <c r="AY159" s="103"/>
      <c r="AZ159" s="358"/>
      <c r="BA159" s="358"/>
      <c r="BB159" s="358"/>
      <c r="BC159" s="358"/>
      <c r="BD159" s="358"/>
      <c r="BE159" s="358"/>
      <c r="BF159" s="358"/>
      <c r="BG159" s="358"/>
      <c r="BH159" s="358"/>
      <c r="BI159" s="358"/>
      <c r="BJ159" s="358"/>
      <c r="BK159" s="264"/>
      <c r="BM159" s="359"/>
      <c r="BN159" s="377"/>
    </row>
    <row r="160" ht="15.75" customHeight="1">
      <c r="A160" s="261" t="s">
        <v>34</v>
      </c>
      <c r="B160" s="348" t="s">
        <v>2361</v>
      </c>
      <c r="C160" s="348">
        <v>8500.0</v>
      </c>
      <c r="D160" s="348"/>
      <c r="E160" s="349" t="s">
        <v>2362</v>
      </c>
      <c r="F160" s="349" t="s">
        <v>2362</v>
      </c>
      <c r="G160" s="349" t="s">
        <v>2363</v>
      </c>
      <c r="I160" s="274"/>
      <c r="J160" s="274"/>
      <c r="K160" s="316">
        <v>8500.0</v>
      </c>
      <c r="L160" s="317"/>
      <c r="M160" s="318"/>
      <c r="N160" s="319"/>
      <c r="O160" s="320">
        <f>Price_Catalogue_Reference!O160*(1+Price_Catalogue_Reference!$BW$6)</f>
        <v>78078.15964</v>
      </c>
      <c r="P160" s="321">
        <f>Price_Catalogue_Reference!BR160</f>
        <v>831359.9498</v>
      </c>
      <c r="Q160" s="321">
        <f>Price_Catalogue_Reference!Q160</f>
        <v>595348.1726</v>
      </c>
      <c r="R160" s="322">
        <f t="shared" si="4"/>
        <v>1504786.282</v>
      </c>
      <c r="S160" s="320">
        <f>Price_Catalogue_Reference!S160*(1+Price_Catalogue_Reference!$BW$6)</f>
        <v>78078.15964</v>
      </c>
      <c r="T160" s="321">
        <f>Price_Catalogue_Reference!BS160</f>
        <v>831359.9498</v>
      </c>
      <c r="U160" s="321">
        <f>Price_Catalogue_Reference!U160</f>
        <v>595348.1726</v>
      </c>
      <c r="V160" s="322">
        <f t="shared" si="5"/>
        <v>1504786.282</v>
      </c>
      <c r="W160" s="320">
        <f>Price_Catalogue_Reference!W160*(1+Price_Catalogue_Reference!$BW$6)</f>
        <v>78078.15964</v>
      </c>
      <c r="X160" s="321">
        <f>Price_Catalogue_Reference!BT160</f>
        <v>831359.9498</v>
      </c>
      <c r="Y160" s="321">
        <f>Price_Catalogue_Reference!Y160</f>
        <v>595348.1726</v>
      </c>
      <c r="Z160" s="365">
        <f t="shared" si="6"/>
        <v>1504786.282</v>
      </c>
      <c r="AA160" s="317"/>
      <c r="AB160" s="318"/>
      <c r="AC160" s="318"/>
      <c r="AD160" s="319"/>
      <c r="AE160" s="320">
        <f>Price_Catalogue_Reference!AE160*(1+Price_Catalogue_Reference!$BW$6)</f>
        <v>82881.18779</v>
      </c>
      <c r="AF160" s="321">
        <f>Price_Catalogue_Reference!BV160</f>
        <v>970500.4645</v>
      </c>
      <c r="AG160" s="321">
        <f>Price_Catalogue_Reference!AG160</f>
        <v>717267.4775</v>
      </c>
      <c r="AH160" s="324">
        <f t="shared" si="12"/>
        <v>1770649.13</v>
      </c>
      <c r="AI160" s="321">
        <f>Price_Catalogue_Reference!AI160*(1+Price_Catalogue_Reference!$BW$6)</f>
        <v>82881.18779</v>
      </c>
      <c r="AJ160" s="321">
        <f>Price_Catalogue_Reference!BW160</f>
        <v>970500.4645</v>
      </c>
      <c r="AK160" s="321">
        <f>Price_Catalogue_Reference!AK160</f>
        <v>717267.4775</v>
      </c>
      <c r="AL160" s="324">
        <f t="shared" si="13"/>
        <v>1770649.13</v>
      </c>
      <c r="AM160" s="321">
        <f>Price_Catalogue_Reference!AM160*(1+Price_Catalogue_Reference!$BW$6)</f>
        <v>83261.54554</v>
      </c>
      <c r="AN160" s="321">
        <f>Price_Catalogue_Reference!BX160</f>
        <v>970500.4645</v>
      </c>
      <c r="AO160" s="321">
        <f>Price_Catalogue_Reference!AO160</f>
        <v>717267.4775</v>
      </c>
      <c r="AP160" s="324">
        <f t="shared" si="14"/>
        <v>1771029.488</v>
      </c>
      <c r="AQ160" s="321">
        <f>Price_Catalogue_Reference!AQ160*(1+Price_Catalogue_Reference!$BW$6)</f>
        <v>85273.04125</v>
      </c>
      <c r="AR160" s="321">
        <f>Price_Catalogue_Reference!BY160</f>
        <v>970500.4645</v>
      </c>
      <c r="AS160" s="321">
        <f>Price_Catalogue_Reference!AS160</f>
        <v>717267.4775</v>
      </c>
      <c r="AT160" s="325">
        <f t="shared" si="15"/>
        <v>1773040.983</v>
      </c>
      <c r="AV160" s="63"/>
      <c r="AW160" s="356"/>
      <c r="AX160" s="357"/>
      <c r="AY160" s="103"/>
      <c r="AZ160" s="358"/>
      <c r="BA160" s="358"/>
      <c r="BB160" s="358"/>
      <c r="BC160" s="358"/>
      <c r="BD160" s="358"/>
      <c r="BE160" s="358"/>
      <c r="BF160" s="358"/>
      <c r="BG160" s="358"/>
      <c r="BH160" s="358"/>
      <c r="BI160" s="358"/>
      <c r="BJ160" s="358"/>
      <c r="BK160" s="264"/>
      <c r="BM160" s="359"/>
      <c r="BN160" s="377"/>
    </row>
    <row r="161" ht="15.75" customHeight="1">
      <c r="A161" s="261" t="s">
        <v>34</v>
      </c>
      <c r="B161" s="348" t="s">
        <v>2361</v>
      </c>
      <c r="C161" s="348">
        <v>9000.0</v>
      </c>
      <c r="D161" s="348"/>
      <c r="E161" s="349" t="s">
        <v>2362</v>
      </c>
      <c r="F161" s="349" t="s">
        <v>2362</v>
      </c>
      <c r="G161" s="349" t="s">
        <v>2363</v>
      </c>
      <c r="I161" s="274"/>
      <c r="J161" s="274"/>
      <c r="K161" s="316">
        <v>9000.0</v>
      </c>
      <c r="L161" s="317"/>
      <c r="M161" s="318"/>
      <c r="N161" s="319"/>
      <c r="O161" s="320">
        <f>Price_Catalogue_Reference!O161*(1+Price_Catalogue_Reference!$BW$6)</f>
        <v>79533.33045</v>
      </c>
      <c r="P161" s="321">
        <f>Price_Catalogue_Reference!BR161</f>
        <v>864614.3478</v>
      </c>
      <c r="Q161" s="321">
        <f>Price_Catalogue_Reference!Q161</f>
        <v>633692.834</v>
      </c>
      <c r="R161" s="322">
        <f t="shared" si="4"/>
        <v>1577840.512</v>
      </c>
      <c r="S161" s="320">
        <f>Price_Catalogue_Reference!S161*(1+Price_Catalogue_Reference!$BW$6)</f>
        <v>79533.33045</v>
      </c>
      <c r="T161" s="321">
        <f>Price_Catalogue_Reference!BS161</f>
        <v>864614.3478</v>
      </c>
      <c r="U161" s="321">
        <f>Price_Catalogue_Reference!U161</f>
        <v>633692.834</v>
      </c>
      <c r="V161" s="322">
        <f t="shared" si="5"/>
        <v>1577840.512</v>
      </c>
      <c r="W161" s="320">
        <f>Price_Catalogue_Reference!W161*(1+Price_Catalogue_Reference!$BW$6)</f>
        <v>79533.33045</v>
      </c>
      <c r="X161" s="321">
        <f>Price_Catalogue_Reference!BT161</f>
        <v>864614.3478</v>
      </c>
      <c r="Y161" s="321">
        <f>Price_Catalogue_Reference!Y161</f>
        <v>633692.834</v>
      </c>
      <c r="Z161" s="365">
        <f t="shared" si="6"/>
        <v>1577840.512</v>
      </c>
      <c r="AA161" s="317"/>
      <c r="AB161" s="318"/>
      <c r="AC161" s="318"/>
      <c r="AD161" s="319"/>
      <c r="AE161" s="320">
        <f>Price_Catalogue_Reference!AE161*(1+Price_Catalogue_Reference!$BW$6)</f>
        <v>84425.87437</v>
      </c>
      <c r="AF161" s="321">
        <f>Price_Catalogue_Reference!BV161</f>
        <v>1019234.255</v>
      </c>
      <c r="AG161" s="321">
        <f>Price_Catalogue_Reference!AG161</f>
        <v>763464.6102</v>
      </c>
      <c r="AH161" s="324">
        <f t="shared" si="12"/>
        <v>1867124.74</v>
      </c>
      <c r="AI161" s="321">
        <f>Price_Catalogue_Reference!AI161*(1+Price_Catalogue_Reference!$BW$6)</f>
        <v>84425.87437</v>
      </c>
      <c r="AJ161" s="321">
        <f>Price_Catalogue_Reference!BW161</f>
        <v>1019234.255</v>
      </c>
      <c r="AK161" s="321">
        <f>Price_Catalogue_Reference!AK161</f>
        <v>763464.6102</v>
      </c>
      <c r="AL161" s="324">
        <f t="shared" si="13"/>
        <v>1867124.74</v>
      </c>
      <c r="AM161" s="321">
        <f>Price_Catalogue_Reference!AM161*(1+Price_Catalogue_Reference!$BW$6)</f>
        <v>84813.32098</v>
      </c>
      <c r="AN161" s="321">
        <f>Price_Catalogue_Reference!BX161</f>
        <v>1019234.255</v>
      </c>
      <c r="AO161" s="321">
        <f>Price_Catalogue_Reference!AO161</f>
        <v>763464.6102</v>
      </c>
      <c r="AP161" s="324">
        <f t="shared" si="14"/>
        <v>1867512.186</v>
      </c>
      <c r="AQ161" s="321">
        <f>Price_Catalogue_Reference!AQ161*(1+Price_Catalogue_Reference!$BW$6)</f>
        <v>86862.30566</v>
      </c>
      <c r="AR161" s="321">
        <f>Price_Catalogue_Reference!BY161</f>
        <v>1019234.255</v>
      </c>
      <c r="AS161" s="321">
        <f>Price_Catalogue_Reference!AS161</f>
        <v>763464.6102</v>
      </c>
      <c r="AT161" s="325">
        <f t="shared" si="15"/>
        <v>1869561.171</v>
      </c>
      <c r="AV161" s="63"/>
      <c r="AW161" s="356"/>
      <c r="AX161" s="357"/>
      <c r="AY161" s="103"/>
      <c r="AZ161" s="358"/>
      <c r="BA161" s="358"/>
      <c r="BB161" s="358"/>
      <c r="BC161" s="358"/>
      <c r="BD161" s="358"/>
      <c r="BE161" s="358"/>
      <c r="BF161" s="358"/>
      <c r="BG161" s="358"/>
      <c r="BH161" s="358"/>
      <c r="BI161" s="358"/>
      <c r="BJ161" s="358"/>
      <c r="BK161" s="264"/>
      <c r="BM161" s="359"/>
      <c r="BN161" s="377"/>
    </row>
    <row r="162" ht="15.75" customHeight="1">
      <c r="A162" s="261" t="s">
        <v>34</v>
      </c>
      <c r="B162" s="348" t="s">
        <v>2361</v>
      </c>
      <c r="C162" s="348">
        <v>9500.0</v>
      </c>
      <c r="D162" s="348"/>
      <c r="E162" s="349" t="s">
        <v>2362</v>
      </c>
      <c r="F162" s="349" t="s">
        <v>2362</v>
      </c>
      <c r="G162" s="349" t="s">
        <v>2363</v>
      </c>
      <c r="I162" s="274"/>
      <c r="J162" s="274"/>
      <c r="K162" s="316">
        <v>9500.0</v>
      </c>
      <c r="L162" s="317"/>
      <c r="M162" s="318"/>
      <c r="N162" s="319"/>
      <c r="O162" s="320">
        <f>Price_Catalogue_Reference!O162*(1+Price_Catalogue_Reference!$BW$6)</f>
        <v>81015.62181</v>
      </c>
      <c r="P162" s="321">
        <f>Price_Catalogue_Reference!BR162</f>
        <v>899198.9217</v>
      </c>
      <c r="Q162" s="321">
        <f>Price_Catalogue_Reference!Q162</f>
        <v>674507.1646</v>
      </c>
      <c r="R162" s="322">
        <f t="shared" si="4"/>
        <v>1654721.708</v>
      </c>
      <c r="S162" s="320">
        <f>Price_Catalogue_Reference!S162*(1+Price_Catalogue_Reference!$BW$6)</f>
        <v>81015.62181</v>
      </c>
      <c r="T162" s="321">
        <f>Price_Catalogue_Reference!BS162</f>
        <v>899198.9217</v>
      </c>
      <c r="U162" s="321">
        <f>Price_Catalogue_Reference!U162</f>
        <v>674507.1646</v>
      </c>
      <c r="V162" s="322">
        <f t="shared" si="5"/>
        <v>1654721.708</v>
      </c>
      <c r="W162" s="320">
        <f>Price_Catalogue_Reference!W162*(1+Price_Catalogue_Reference!$BW$6)</f>
        <v>81015.62181</v>
      </c>
      <c r="X162" s="321">
        <f>Price_Catalogue_Reference!BT162</f>
        <v>899198.9217</v>
      </c>
      <c r="Y162" s="321">
        <f>Price_Catalogue_Reference!Y162</f>
        <v>674507.1646</v>
      </c>
      <c r="Z162" s="365">
        <f t="shared" si="6"/>
        <v>1654721.708</v>
      </c>
      <c r="AA162" s="317"/>
      <c r="AB162" s="318"/>
      <c r="AC162" s="318"/>
      <c r="AD162" s="319"/>
      <c r="AE162" s="320">
        <f>Price_Catalogue_Reference!AE162*(1+Price_Catalogue_Reference!$BW$6)</f>
        <v>85999.34983</v>
      </c>
      <c r="AF162" s="321">
        <f>Price_Catalogue_Reference!BV162</f>
        <v>1069016.145</v>
      </c>
      <c r="AG162" s="321">
        <f>Price_Catalogue_Reference!AG162</f>
        <v>812637.1673</v>
      </c>
      <c r="AH162" s="324">
        <f t="shared" si="12"/>
        <v>1967652.662</v>
      </c>
      <c r="AI162" s="321">
        <f>Price_Catalogue_Reference!AI162*(1+Price_Catalogue_Reference!$BW$6)</f>
        <v>85999.34983</v>
      </c>
      <c r="AJ162" s="321">
        <f>Price_Catalogue_Reference!BW162</f>
        <v>1069016.145</v>
      </c>
      <c r="AK162" s="321">
        <f>Price_Catalogue_Reference!AK162</f>
        <v>812637.1673</v>
      </c>
      <c r="AL162" s="324">
        <f t="shared" si="13"/>
        <v>1967652.662</v>
      </c>
      <c r="AM162" s="321">
        <f>Price_Catalogue_Reference!AM162*(1+Price_Catalogue_Reference!$BW$6)</f>
        <v>86394.01742</v>
      </c>
      <c r="AN162" s="321">
        <f>Price_Catalogue_Reference!BX162</f>
        <v>1069016.145</v>
      </c>
      <c r="AO162" s="321">
        <f>Price_Catalogue_Reference!AO162</f>
        <v>812637.1673</v>
      </c>
      <c r="AP162" s="324">
        <f t="shared" si="14"/>
        <v>1968047.33</v>
      </c>
      <c r="AQ162" s="321">
        <f>Price_Catalogue_Reference!AQ162*(1+Price_Catalogue_Reference!$BW$6)</f>
        <v>88481.18977</v>
      </c>
      <c r="AR162" s="321">
        <f>Price_Catalogue_Reference!BY162</f>
        <v>1069016.145</v>
      </c>
      <c r="AS162" s="321">
        <f>Price_Catalogue_Reference!AS162</f>
        <v>812637.1673</v>
      </c>
      <c r="AT162" s="325">
        <f t="shared" si="15"/>
        <v>1970134.502</v>
      </c>
      <c r="AV162" s="63"/>
      <c r="AW162" s="356"/>
      <c r="AX162" s="357"/>
      <c r="AY162" s="103"/>
      <c r="AZ162" s="358"/>
      <c r="BA162" s="358"/>
      <c r="BB162" s="358"/>
      <c r="BC162" s="358"/>
      <c r="BD162" s="358"/>
      <c r="BE162" s="358"/>
      <c r="BF162" s="358"/>
      <c r="BG162" s="358"/>
      <c r="BH162" s="358"/>
      <c r="BI162" s="358"/>
      <c r="BJ162" s="358"/>
      <c r="BK162" s="264"/>
      <c r="BM162" s="359"/>
      <c r="BN162" s="377"/>
    </row>
    <row r="163" ht="15.75" customHeight="1">
      <c r="A163" s="261" t="s">
        <v>34</v>
      </c>
      <c r="B163" s="348" t="s">
        <v>2361</v>
      </c>
      <c r="C163" s="348">
        <v>10000.0</v>
      </c>
      <c r="D163" s="348"/>
      <c r="E163" s="349" t="s">
        <v>2362</v>
      </c>
      <c r="F163" s="349" t="s">
        <v>2362</v>
      </c>
      <c r="G163" s="349" t="s">
        <v>2363</v>
      </c>
      <c r="I163" s="274"/>
      <c r="J163" s="296"/>
      <c r="K163" s="326">
        <v>10000.0</v>
      </c>
      <c r="L163" s="327"/>
      <c r="M163" s="328"/>
      <c r="N163" s="329"/>
      <c r="O163" s="330">
        <f>Price_Catalogue_Reference!O163*(1+Price_Catalogue_Reference!$BW$6)</f>
        <v>82525.53916</v>
      </c>
      <c r="P163" s="331">
        <f>Price_Catalogue_Reference!BR163</f>
        <v>926174.8894</v>
      </c>
      <c r="Q163" s="331">
        <f>Price_Catalogue_Reference!Q163</f>
        <v>717950.2287</v>
      </c>
      <c r="R163" s="332">
        <f t="shared" si="4"/>
        <v>1726650.657</v>
      </c>
      <c r="S163" s="330">
        <f>Price_Catalogue_Reference!S163*(1+Price_Catalogue_Reference!$BW$6)</f>
        <v>82525.53916</v>
      </c>
      <c r="T163" s="331">
        <f>Price_Catalogue_Reference!BS163</f>
        <v>926174.8894</v>
      </c>
      <c r="U163" s="331">
        <f>Price_Catalogue_Reference!U163</f>
        <v>717950.2287</v>
      </c>
      <c r="V163" s="332">
        <f t="shared" si="5"/>
        <v>1726650.657</v>
      </c>
      <c r="W163" s="330">
        <f>Price_Catalogue_Reference!W163*(1+Price_Catalogue_Reference!$BW$6)</f>
        <v>82525.53916</v>
      </c>
      <c r="X163" s="331">
        <f>Price_Catalogue_Reference!BT163</f>
        <v>926174.8894</v>
      </c>
      <c r="Y163" s="331">
        <f>Price_Catalogue_Reference!Y163</f>
        <v>717950.2287</v>
      </c>
      <c r="Z163" s="373">
        <f t="shared" si="6"/>
        <v>1726650.657</v>
      </c>
      <c r="AA163" s="327"/>
      <c r="AB163" s="328"/>
      <c r="AC163" s="328"/>
      <c r="AD163" s="329"/>
      <c r="AE163" s="330">
        <f>Price_Catalogue_Reference!AE163*(1+Price_Catalogue_Reference!$BW$6)</f>
        <v>87602.15072</v>
      </c>
      <c r="AF163" s="331">
        <f>Price_Catalogue_Reference!BV163</f>
        <v>1111100.541</v>
      </c>
      <c r="AG163" s="331">
        <f>Price_Catalogue_Reference!AG163</f>
        <v>864976.7871</v>
      </c>
      <c r="AH163" s="334">
        <f t="shared" si="12"/>
        <v>2063679.478</v>
      </c>
      <c r="AI163" s="331">
        <f>Price_Catalogue_Reference!AI163*(1+Price_Catalogue_Reference!$BW$6)</f>
        <v>87602.15072</v>
      </c>
      <c r="AJ163" s="331">
        <f>Price_Catalogue_Reference!BW163</f>
        <v>1111100.541</v>
      </c>
      <c r="AK163" s="331">
        <f>Price_Catalogue_Reference!AK163</f>
        <v>864976.7871</v>
      </c>
      <c r="AL163" s="334">
        <f t="shared" si="13"/>
        <v>2063679.478</v>
      </c>
      <c r="AM163" s="331">
        <f>Price_Catalogue_Reference!AM163*(1+Price_Catalogue_Reference!$BW$6)</f>
        <v>88004.17387</v>
      </c>
      <c r="AN163" s="331">
        <f>Price_Catalogue_Reference!BX163</f>
        <v>1111100.541</v>
      </c>
      <c r="AO163" s="331">
        <f>Price_Catalogue_Reference!AO163</f>
        <v>864976.7871</v>
      </c>
      <c r="AP163" s="334">
        <f t="shared" si="14"/>
        <v>2064081.502</v>
      </c>
      <c r="AQ163" s="321">
        <f>Price_Catalogue_Reference!AQ163*(1+Price_Catalogue_Reference!$BW$6)</f>
        <v>90130.2456</v>
      </c>
      <c r="AR163" s="321">
        <f>Price_Catalogue_Reference!BY163</f>
        <v>1111100.541</v>
      </c>
      <c r="AS163" s="331">
        <f>Price_Catalogue_Reference!AS163</f>
        <v>864976.7871</v>
      </c>
      <c r="AT163" s="335">
        <f t="shared" si="15"/>
        <v>2066207.573</v>
      </c>
      <c r="AV163" s="63"/>
      <c r="AW163" s="356"/>
      <c r="AX163" s="357"/>
      <c r="AY163" s="103"/>
      <c r="AZ163" s="358"/>
      <c r="BA163" s="358"/>
      <c r="BB163" s="358"/>
      <c r="BC163" s="358"/>
      <c r="BD163" s="358"/>
      <c r="BE163" s="358"/>
      <c r="BF163" s="358"/>
      <c r="BG163" s="358"/>
      <c r="BH163" s="358"/>
      <c r="BI163" s="358"/>
      <c r="BJ163" s="358"/>
      <c r="BK163" s="264"/>
      <c r="BM163" s="359"/>
      <c r="BN163" s="377"/>
    </row>
    <row r="164" ht="15.75" customHeight="1">
      <c r="A164" s="261" t="s">
        <v>35</v>
      </c>
      <c r="B164" s="348" t="s">
        <v>2365</v>
      </c>
      <c r="C164" s="348">
        <v>500.0</v>
      </c>
      <c r="D164" s="348"/>
      <c r="E164" s="349" t="s">
        <v>2366</v>
      </c>
      <c r="F164" s="349" t="s">
        <v>2366</v>
      </c>
      <c r="G164" s="349" t="s">
        <v>2367</v>
      </c>
      <c r="I164" s="274"/>
      <c r="J164" s="350" t="s">
        <v>2368</v>
      </c>
      <c r="K164" s="306">
        <f t="shared" ref="K164:K176" si="18">C164</f>
        <v>500</v>
      </c>
      <c r="L164" s="307"/>
      <c r="M164" s="308"/>
      <c r="N164" s="309"/>
      <c r="O164" s="310">
        <f>Price_Catalogue_Reference!O164*(1+Price_Catalogue_Reference!$BW$6)</f>
        <v>58372.39316</v>
      </c>
      <c r="P164" s="311">
        <f>Price_Catalogue_Reference!BR164</f>
        <v>137673.8472</v>
      </c>
      <c r="Q164" s="311">
        <f>Price_Catalogue_Reference!Q164</f>
        <v>222424.2209</v>
      </c>
      <c r="R164" s="312">
        <f t="shared" si="4"/>
        <v>418470.4613</v>
      </c>
      <c r="S164" s="310">
        <f>Price_Catalogue_Reference!S164*(1+Price_Catalogue_Reference!$BW$6)</f>
        <v>58373.49956</v>
      </c>
      <c r="T164" s="311">
        <f>Price_Catalogue_Reference!BS164</f>
        <v>137673.8472</v>
      </c>
      <c r="U164" s="311">
        <f>Price_Catalogue_Reference!U164</f>
        <v>222424.2209</v>
      </c>
      <c r="V164" s="312">
        <f t="shared" si="5"/>
        <v>418471.5677</v>
      </c>
      <c r="W164" s="310">
        <f>Price_Catalogue_Reference!W164*(1+Price_Catalogue_Reference!$BW$6)</f>
        <v>62462.44094</v>
      </c>
      <c r="X164" s="311">
        <f>Price_Catalogue_Reference!BT164</f>
        <v>137673.8472</v>
      </c>
      <c r="Y164" s="311">
        <f>Price_Catalogue_Reference!Y164</f>
        <v>222424.2209</v>
      </c>
      <c r="Z164" s="355">
        <f t="shared" si="6"/>
        <v>422560.5091</v>
      </c>
      <c r="AA164" s="307"/>
      <c r="AB164" s="308"/>
      <c r="AC164" s="308"/>
      <c r="AD164" s="309"/>
      <c r="AE164" s="310">
        <f>Price_Catalogue_Reference!AE164*(1+Price_Catalogue_Reference!$BW$6)</f>
        <v>58372.39316</v>
      </c>
      <c r="AF164" s="311">
        <f>Price_Catalogue_Reference!BV164</f>
        <v>137673.8472</v>
      </c>
      <c r="AG164" s="311">
        <f>Price_Catalogue_Reference!AG164</f>
        <v>222447.5542</v>
      </c>
      <c r="AH164" s="314">
        <f t="shared" si="12"/>
        <v>418493.7946</v>
      </c>
      <c r="AI164" s="311">
        <f>Price_Catalogue_Reference!AI164*(1+Price_Catalogue_Reference!$BW$6)</f>
        <v>58372.39316</v>
      </c>
      <c r="AJ164" s="311">
        <f>Price_Catalogue_Reference!BW164</f>
        <v>137673.8472</v>
      </c>
      <c r="AK164" s="311">
        <f>Price_Catalogue_Reference!AK164</f>
        <v>222447.5542</v>
      </c>
      <c r="AL164" s="314">
        <f t="shared" si="13"/>
        <v>418493.7946</v>
      </c>
      <c r="AM164" s="311">
        <f>Price_Catalogue_Reference!AM164*(1+Price_Catalogue_Reference!$BW$6)</f>
        <v>58373.49956</v>
      </c>
      <c r="AN164" s="311">
        <f>Price_Catalogue_Reference!BX164</f>
        <v>137673.8472</v>
      </c>
      <c r="AO164" s="311">
        <f>Price_Catalogue_Reference!AO164</f>
        <v>222447.5542</v>
      </c>
      <c r="AP164" s="314">
        <f t="shared" si="14"/>
        <v>418494.901</v>
      </c>
      <c r="AQ164" s="311">
        <f>Price_Catalogue_Reference!AQ164*(1+Price_Catalogue_Reference!$BW$6)</f>
        <v>62462.44094</v>
      </c>
      <c r="AR164" s="311">
        <f>Price_Catalogue_Reference!BY164</f>
        <v>137673.8472</v>
      </c>
      <c r="AS164" s="311">
        <f>Price_Catalogue_Reference!AS164</f>
        <v>222447.5542</v>
      </c>
      <c r="AT164" s="315">
        <f t="shared" si="15"/>
        <v>422583.8424</v>
      </c>
      <c r="AV164" s="63"/>
      <c r="AW164" s="356"/>
      <c r="AX164" s="357"/>
      <c r="AY164" s="103"/>
      <c r="AZ164" s="358"/>
      <c r="BA164" s="358"/>
      <c r="BB164" s="358"/>
      <c r="BC164" s="358"/>
      <c r="BD164" s="358"/>
      <c r="BE164" s="358"/>
      <c r="BF164" s="358"/>
      <c r="BG164" s="358"/>
      <c r="BH164" s="358"/>
      <c r="BI164" s="358"/>
      <c r="BJ164" s="358"/>
      <c r="BK164" s="264"/>
      <c r="BL164" s="359"/>
      <c r="BM164" s="359"/>
      <c r="BN164" s="377"/>
    </row>
    <row r="165" ht="15.75" customHeight="1">
      <c r="A165" s="261" t="s">
        <v>35</v>
      </c>
      <c r="B165" s="348" t="s">
        <v>2365</v>
      </c>
      <c r="C165" s="348">
        <v>1000.0</v>
      </c>
      <c r="D165" s="348"/>
      <c r="E165" s="349" t="s">
        <v>2366</v>
      </c>
      <c r="F165" s="349" t="s">
        <v>2366</v>
      </c>
      <c r="G165" s="349" t="s">
        <v>2367</v>
      </c>
      <c r="I165" s="274"/>
      <c r="J165" s="274"/>
      <c r="K165" s="316">
        <f t="shared" si="18"/>
        <v>1000</v>
      </c>
      <c r="L165" s="317"/>
      <c r="M165" s="318"/>
      <c r="N165" s="319"/>
      <c r="O165" s="320">
        <f>Price_Catalogue_Reference!O165*(1+Price_Catalogue_Reference!$BW$6)</f>
        <v>58635.7876</v>
      </c>
      <c r="P165" s="321">
        <f>Price_Catalogue_Reference!BR165</f>
        <v>188867.6762</v>
      </c>
      <c r="Q165" s="321">
        <f>Price_Catalogue_Reference!Q165</f>
        <v>242748.5868</v>
      </c>
      <c r="R165" s="322">
        <f t="shared" si="4"/>
        <v>490252.0506</v>
      </c>
      <c r="S165" s="320">
        <f>Price_Catalogue_Reference!S165*(1+Price_Catalogue_Reference!$BW$6)</f>
        <v>60287.48838</v>
      </c>
      <c r="T165" s="321">
        <f>Price_Catalogue_Reference!BS165</f>
        <v>188867.6762</v>
      </c>
      <c r="U165" s="321">
        <f>Price_Catalogue_Reference!U165</f>
        <v>242748.5868</v>
      </c>
      <c r="V165" s="322">
        <f t="shared" si="5"/>
        <v>491903.7514</v>
      </c>
      <c r="W165" s="320">
        <f>Price_Catalogue_Reference!W165*(1+Price_Catalogue_Reference!$BW$6)</f>
        <v>62568.50895</v>
      </c>
      <c r="X165" s="321">
        <f>Price_Catalogue_Reference!BT165</f>
        <v>188867.6762</v>
      </c>
      <c r="Y165" s="321">
        <f>Price_Catalogue_Reference!Y165</f>
        <v>242748.5868</v>
      </c>
      <c r="Z165" s="365">
        <f t="shared" si="6"/>
        <v>494184.7719</v>
      </c>
      <c r="AA165" s="317"/>
      <c r="AB165" s="318"/>
      <c r="AC165" s="318"/>
      <c r="AD165" s="319"/>
      <c r="AE165" s="320">
        <f>Price_Catalogue_Reference!AE165*(1+Price_Catalogue_Reference!$BW$6)</f>
        <v>58635.7876</v>
      </c>
      <c r="AF165" s="321">
        <f>Price_Catalogue_Reference!BV165</f>
        <v>188867.6762</v>
      </c>
      <c r="AG165" s="321">
        <f>Price_Catalogue_Reference!AG165</f>
        <v>242771.9201</v>
      </c>
      <c r="AH165" s="324">
        <f t="shared" si="12"/>
        <v>490275.3839</v>
      </c>
      <c r="AI165" s="321">
        <f>Price_Catalogue_Reference!AI165*(1+Price_Catalogue_Reference!$BW$6)</f>
        <v>58635.7876</v>
      </c>
      <c r="AJ165" s="321">
        <f>Price_Catalogue_Reference!BW165</f>
        <v>188867.6762</v>
      </c>
      <c r="AK165" s="321">
        <f>Price_Catalogue_Reference!AK165</f>
        <v>242771.9201</v>
      </c>
      <c r="AL165" s="324">
        <f t="shared" si="13"/>
        <v>490275.3839</v>
      </c>
      <c r="AM165" s="321">
        <f>Price_Catalogue_Reference!AM165*(1+Price_Catalogue_Reference!$BW$6)</f>
        <v>60287.48838</v>
      </c>
      <c r="AN165" s="321">
        <f>Price_Catalogue_Reference!BX165</f>
        <v>188867.6762</v>
      </c>
      <c r="AO165" s="321">
        <f>Price_Catalogue_Reference!AO165</f>
        <v>242771.9201</v>
      </c>
      <c r="AP165" s="324">
        <f t="shared" si="14"/>
        <v>491927.0847</v>
      </c>
      <c r="AQ165" s="321">
        <f>Price_Catalogue_Reference!AQ165*(1+Price_Catalogue_Reference!$BW$6)</f>
        <v>62568.50895</v>
      </c>
      <c r="AR165" s="321">
        <f>Price_Catalogue_Reference!BY165</f>
        <v>188867.6762</v>
      </c>
      <c r="AS165" s="321">
        <f>Price_Catalogue_Reference!AS165</f>
        <v>242771.9201</v>
      </c>
      <c r="AT165" s="325">
        <f t="shared" si="15"/>
        <v>494208.1053</v>
      </c>
      <c r="AV165" s="63"/>
      <c r="AW165" s="356"/>
      <c r="AX165" s="357"/>
      <c r="AY165" s="103"/>
      <c r="AZ165" s="358"/>
      <c r="BA165" s="358"/>
      <c r="BB165" s="358"/>
      <c r="BC165" s="358"/>
      <c r="BD165" s="358"/>
      <c r="BE165" s="358"/>
      <c r="BF165" s="358"/>
      <c r="BG165" s="358"/>
      <c r="BH165" s="358"/>
      <c r="BI165" s="358"/>
      <c r="BJ165" s="358"/>
      <c r="BK165" s="264"/>
      <c r="BM165" s="359"/>
      <c r="BN165" s="377"/>
    </row>
    <row r="166" ht="15.75" customHeight="1">
      <c r="A166" s="261" t="s">
        <v>35</v>
      </c>
      <c r="B166" s="348" t="s">
        <v>2365</v>
      </c>
      <c r="C166" s="348">
        <v>1500.0</v>
      </c>
      <c r="D166" s="348"/>
      <c r="E166" s="349" t="s">
        <v>2366</v>
      </c>
      <c r="F166" s="349" t="s">
        <v>2366</v>
      </c>
      <c r="G166" s="349" t="s">
        <v>2367</v>
      </c>
      <c r="I166" s="274"/>
      <c r="J166" s="274"/>
      <c r="K166" s="316">
        <f t="shared" si="18"/>
        <v>1500</v>
      </c>
      <c r="L166" s="317"/>
      <c r="M166" s="318"/>
      <c r="N166" s="319"/>
      <c r="O166" s="320">
        <f>Price_Catalogue_Reference!O166*(1+Price_Catalogue_Reference!$BW$6)</f>
        <v>62485.29432</v>
      </c>
      <c r="P166" s="321">
        <f>Price_Catalogue_Reference!BR166</f>
        <v>240062.3516</v>
      </c>
      <c r="Q166" s="321">
        <f>Price_Catalogue_Reference!Q166</f>
        <v>273670.9592</v>
      </c>
      <c r="R166" s="322">
        <f t="shared" si="4"/>
        <v>576218.6051</v>
      </c>
      <c r="S166" s="320">
        <f>Price_Catalogue_Reference!S166*(1+Price_Catalogue_Reference!$BW$6)</f>
        <v>62485.29432</v>
      </c>
      <c r="T166" s="321">
        <f>Price_Catalogue_Reference!BS166</f>
        <v>240062.3516</v>
      </c>
      <c r="U166" s="321">
        <f>Price_Catalogue_Reference!U166</f>
        <v>273670.9592</v>
      </c>
      <c r="V166" s="322">
        <f t="shared" si="5"/>
        <v>576218.6051</v>
      </c>
      <c r="W166" s="320">
        <f>Price_Catalogue_Reference!W166*(1+Price_Catalogue_Reference!$BW$6)</f>
        <v>65460.99108</v>
      </c>
      <c r="X166" s="321">
        <f>Price_Catalogue_Reference!BT166</f>
        <v>240062.3516</v>
      </c>
      <c r="Y166" s="321">
        <f>Price_Catalogue_Reference!Y166</f>
        <v>273670.9592</v>
      </c>
      <c r="Z166" s="365">
        <f t="shared" si="6"/>
        <v>579194.3019</v>
      </c>
      <c r="AA166" s="317"/>
      <c r="AB166" s="318"/>
      <c r="AC166" s="318"/>
      <c r="AD166" s="319"/>
      <c r="AE166" s="320">
        <f>Price_Catalogue_Reference!AE166*(1+Price_Catalogue_Reference!$BW$6)</f>
        <v>63857.93133</v>
      </c>
      <c r="AF166" s="321">
        <f>Price_Catalogue_Reference!BV166</f>
        <v>240062.3516</v>
      </c>
      <c r="AG166" s="321">
        <f>Price_Catalogue_Reference!AG166</f>
        <v>280162.7107</v>
      </c>
      <c r="AH166" s="324">
        <f t="shared" si="12"/>
        <v>584082.9936</v>
      </c>
      <c r="AI166" s="321">
        <f>Price_Catalogue_Reference!AI166*(1+Price_Catalogue_Reference!$BW$6)</f>
        <v>63857.93133</v>
      </c>
      <c r="AJ166" s="321">
        <f>Price_Catalogue_Reference!BW166</f>
        <v>240062.3516</v>
      </c>
      <c r="AK166" s="321">
        <f>Price_Catalogue_Reference!AK166</f>
        <v>280162.7107</v>
      </c>
      <c r="AL166" s="324">
        <f t="shared" si="13"/>
        <v>584082.9936</v>
      </c>
      <c r="AM166" s="321">
        <f>Price_Catalogue_Reference!AM166*(1+Price_Catalogue_Reference!$BW$6)</f>
        <v>64887.85526</v>
      </c>
      <c r="AN166" s="321">
        <f>Price_Catalogue_Reference!BX166</f>
        <v>240062.3516</v>
      </c>
      <c r="AO166" s="321">
        <f>Price_Catalogue_Reference!AO166</f>
        <v>280162.7107</v>
      </c>
      <c r="AP166" s="324">
        <f t="shared" si="14"/>
        <v>585112.9175</v>
      </c>
      <c r="AQ166" s="321">
        <f>Price_Catalogue_Reference!AQ166*(1+Price_Catalogue_Reference!$BW$6)</f>
        <v>67743.12331</v>
      </c>
      <c r="AR166" s="321">
        <f>Price_Catalogue_Reference!BY166</f>
        <v>240062.3516</v>
      </c>
      <c r="AS166" s="321">
        <f>Price_Catalogue_Reference!AS166</f>
        <v>280162.7107</v>
      </c>
      <c r="AT166" s="325">
        <f t="shared" si="15"/>
        <v>587968.1856</v>
      </c>
      <c r="AV166" s="63"/>
      <c r="AW166" s="356"/>
      <c r="AX166" s="357"/>
      <c r="AY166" s="103"/>
      <c r="AZ166" s="358"/>
      <c r="BA166" s="358"/>
      <c r="BB166" s="358"/>
      <c r="BC166" s="358"/>
      <c r="BD166" s="358"/>
      <c r="BE166" s="358"/>
      <c r="BF166" s="358"/>
      <c r="BG166" s="358"/>
      <c r="BH166" s="358"/>
      <c r="BI166" s="358"/>
      <c r="BJ166" s="358"/>
      <c r="BK166" s="264"/>
      <c r="BM166" s="359"/>
      <c r="BN166" s="377"/>
    </row>
    <row r="167" ht="15.75" customHeight="1">
      <c r="A167" s="261" t="s">
        <v>35</v>
      </c>
      <c r="B167" s="348" t="s">
        <v>2365</v>
      </c>
      <c r="C167" s="348">
        <v>2000.0</v>
      </c>
      <c r="D167" s="348"/>
      <c r="E167" s="349" t="s">
        <v>2366</v>
      </c>
      <c r="F167" s="349" t="s">
        <v>2366</v>
      </c>
      <c r="G167" s="349" t="s">
        <v>2367</v>
      </c>
      <c r="I167" s="274"/>
      <c r="J167" s="274"/>
      <c r="K167" s="316">
        <f t="shared" si="18"/>
        <v>2000</v>
      </c>
      <c r="L167" s="317"/>
      <c r="M167" s="318"/>
      <c r="N167" s="319"/>
      <c r="O167" s="320">
        <f>Price_Catalogue_Reference!O167*(1+Price_Catalogue_Reference!$BW$6)</f>
        <v>65230.56834</v>
      </c>
      <c r="P167" s="321">
        <f>Price_Catalogue_Reference!BR167</f>
        <v>291257.3498</v>
      </c>
      <c r="Q167" s="321">
        <f>Price_Catalogue_Reference!Q167</f>
        <v>286607.7955</v>
      </c>
      <c r="R167" s="322">
        <f t="shared" si="4"/>
        <v>643095.7136</v>
      </c>
      <c r="S167" s="320">
        <f>Price_Catalogue_Reference!S167*(1+Price_Catalogue_Reference!$BW$6)</f>
        <v>67290.4162</v>
      </c>
      <c r="T167" s="321">
        <f>Price_Catalogue_Reference!BS167</f>
        <v>291257.3498</v>
      </c>
      <c r="U167" s="321">
        <f>Price_Catalogue_Reference!U167</f>
        <v>286607.7955</v>
      </c>
      <c r="V167" s="322">
        <f t="shared" si="5"/>
        <v>645155.5615</v>
      </c>
      <c r="W167" s="320">
        <f>Price_Catalogue_Reference!W167*(1+Price_Catalogue_Reference!$BW$6)</f>
        <v>70025.25554</v>
      </c>
      <c r="X167" s="321">
        <f>Price_Catalogue_Reference!BT167</f>
        <v>291257.3498</v>
      </c>
      <c r="Y167" s="321">
        <f>Price_Catalogue_Reference!Y167</f>
        <v>286607.7955</v>
      </c>
      <c r="Z167" s="365">
        <f t="shared" si="6"/>
        <v>647890.4008</v>
      </c>
      <c r="AA167" s="317"/>
      <c r="AB167" s="318"/>
      <c r="AC167" s="318"/>
      <c r="AD167" s="319"/>
      <c r="AE167" s="320">
        <f>Price_Catalogue_Reference!AE167*(1+Price_Catalogue_Reference!$BW$6)</f>
        <v>64882.31906</v>
      </c>
      <c r="AF167" s="321">
        <f>Price_Catalogue_Reference!BV167</f>
        <v>291257.3498</v>
      </c>
      <c r="AG167" s="321">
        <f>Price_Catalogue_Reference!AG167</f>
        <v>325519.9484</v>
      </c>
      <c r="AH167" s="324">
        <f t="shared" si="12"/>
        <v>681659.6172</v>
      </c>
      <c r="AI167" s="321">
        <f>Price_Catalogue_Reference!AI167*(1+Price_Catalogue_Reference!$BW$6)</f>
        <v>64882.31906</v>
      </c>
      <c r="AJ167" s="321">
        <f>Price_Catalogue_Reference!BW167</f>
        <v>291257.3498</v>
      </c>
      <c r="AK167" s="321">
        <f>Price_Catalogue_Reference!AK167</f>
        <v>325519.9484</v>
      </c>
      <c r="AL167" s="324">
        <f t="shared" si="13"/>
        <v>681659.6172</v>
      </c>
      <c r="AM167" s="321">
        <f>Price_Catalogue_Reference!AM167*(1+Price_Catalogue_Reference!$BW$6)</f>
        <v>68061.75197</v>
      </c>
      <c r="AN167" s="321">
        <f>Price_Catalogue_Reference!BX167</f>
        <v>291257.3498</v>
      </c>
      <c r="AO167" s="321">
        <f>Price_Catalogue_Reference!AO167</f>
        <v>325519.9484</v>
      </c>
      <c r="AP167" s="324">
        <f t="shared" si="14"/>
        <v>684839.0501</v>
      </c>
      <c r="AQ167" s="321">
        <f>Price_Catalogue_Reference!AQ167*(1+Price_Catalogue_Reference!$BW$6)</f>
        <v>70178.39081</v>
      </c>
      <c r="AR167" s="321">
        <f>Price_Catalogue_Reference!BY167</f>
        <v>291257.3498</v>
      </c>
      <c r="AS167" s="321">
        <f>Price_Catalogue_Reference!AS167</f>
        <v>325519.9484</v>
      </c>
      <c r="AT167" s="325">
        <f t="shared" si="15"/>
        <v>686955.689</v>
      </c>
      <c r="AV167" s="63"/>
      <c r="AW167" s="356"/>
      <c r="AX167" s="357"/>
      <c r="AY167" s="103"/>
      <c r="AZ167" s="358"/>
      <c r="BA167" s="358"/>
      <c r="BB167" s="358"/>
      <c r="BC167" s="358"/>
      <c r="BD167" s="358"/>
      <c r="BE167" s="358"/>
      <c r="BF167" s="358"/>
      <c r="BG167" s="358"/>
      <c r="BH167" s="358"/>
      <c r="BI167" s="358"/>
      <c r="BJ167" s="358"/>
      <c r="BK167" s="264"/>
      <c r="BM167" s="359"/>
      <c r="BN167" s="377"/>
    </row>
    <row r="168" ht="15.75" customHeight="1">
      <c r="A168" s="261" t="s">
        <v>35</v>
      </c>
      <c r="B168" s="348" t="s">
        <v>2365</v>
      </c>
      <c r="C168" s="348">
        <v>2500.0</v>
      </c>
      <c r="D168" s="348"/>
      <c r="E168" s="349" t="s">
        <v>2366</v>
      </c>
      <c r="F168" s="349" t="s">
        <v>2366</v>
      </c>
      <c r="G168" s="349" t="s">
        <v>2367</v>
      </c>
      <c r="I168" s="274"/>
      <c r="J168" s="274"/>
      <c r="K168" s="316">
        <f t="shared" si="18"/>
        <v>2500</v>
      </c>
      <c r="L168" s="317"/>
      <c r="M168" s="318"/>
      <c r="N168" s="319"/>
      <c r="O168" s="320">
        <f>Price_Catalogue_Reference!O168*(1+Price_Catalogue_Reference!$BW$6)</f>
        <v>64882.31906</v>
      </c>
      <c r="P168" s="321">
        <f>Price_Catalogue_Reference!BR168</f>
        <v>347774.2631</v>
      </c>
      <c r="Q168" s="321">
        <f>Price_Catalogue_Reference!Q168</f>
        <v>325496.6151</v>
      </c>
      <c r="R168" s="322">
        <f t="shared" si="4"/>
        <v>738153.1972</v>
      </c>
      <c r="S168" s="320">
        <f>Price_Catalogue_Reference!S168*(1+Price_Catalogue_Reference!$BW$6)</f>
        <v>68061.75197</v>
      </c>
      <c r="T168" s="321">
        <f>Price_Catalogue_Reference!BS168</f>
        <v>347774.2631</v>
      </c>
      <c r="U168" s="321">
        <f>Price_Catalogue_Reference!U168</f>
        <v>325496.6151</v>
      </c>
      <c r="V168" s="322">
        <f t="shared" si="5"/>
        <v>741332.6302</v>
      </c>
      <c r="W168" s="320">
        <f>Price_Catalogue_Reference!W168*(1+Price_Catalogue_Reference!$BW$6)</f>
        <v>70178.39081</v>
      </c>
      <c r="X168" s="321">
        <f>Price_Catalogue_Reference!BT168</f>
        <v>347774.2631</v>
      </c>
      <c r="Y168" s="321">
        <f>Price_Catalogue_Reference!Y168</f>
        <v>325496.6151</v>
      </c>
      <c r="Z168" s="365">
        <f t="shared" si="6"/>
        <v>743449.269</v>
      </c>
      <c r="AA168" s="317"/>
      <c r="AB168" s="318"/>
      <c r="AC168" s="318"/>
      <c r="AD168" s="319"/>
      <c r="AE168" s="320">
        <f>Price_Catalogue_Reference!AE168*(1+Price_Catalogue_Reference!$BW$6)</f>
        <v>68277.22299</v>
      </c>
      <c r="AF168" s="321">
        <f>Price_Catalogue_Reference!BV168</f>
        <v>347774.2631</v>
      </c>
      <c r="AG168" s="321">
        <f>Price_Catalogue_Reference!AG168</f>
        <v>330007.7163</v>
      </c>
      <c r="AH168" s="324">
        <f t="shared" si="12"/>
        <v>746059.2024</v>
      </c>
      <c r="AI168" s="321">
        <f>Price_Catalogue_Reference!AI168*(1+Price_Catalogue_Reference!$BW$6)</f>
        <v>68277.22299</v>
      </c>
      <c r="AJ168" s="321">
        <f>Price_Catalogue_Reference!BW168</f>
        <v>347774.2631</v>
      </c>
      <c r="AK168" s="321">
        <f>Price_Catalogue_Reference!AK168</f>
        <v>330007.7163</v>
      </c>
      <c r="AL168" s="324">
        <f t="shared" si="13"/>
        <v>746059.2024</v>
      </c>
      <c r="AM168" s="321">
        <f>Price_Catalogue_Reference!AM168*(1+Price_Catalogue_Reference!$BW$6)</f>
        <v>68277.22299</v>
      </c>
      <c r="AN168" s="321">
        <f>Price_Catalogue_Reference!BX168</f>
        <v>347774.2631</v>
      </c>
      <c r="AO168" s="321">
        <f>Price_Catalogue_Reference!AO168</f>
        <v>330007.7163</v>
      </c>
      <c r="AP168" s="324">
        <f t="shared" si="14"/>
        <v>746059.2024</v>
      </c>
      <c r="AQ168" s="321">
        <f>Price_Catalogue_Reference!AQ168*(1+Price_Catalogue_Reference!$BW$6)</f>
        <v>71664.6653</v>
      </c>
      <c r="AR168" s="321">
        <f>Price_Catalogue_Reference!BY168</f>
        <v>347774.2631</v>
      </c>
      <c r="AS168" s="321">
        <f>Price_Catalogue_Reference!AS168</f>
        <v>330007.7163</v>
      </c>
      <c r="AT168" s="325">
        <f t="shared" si="15"/>
        <v>749446.6447</v>
      </c>
      <c r="AV168" s="63"/>
      <c r="AW168" s="356"/>
      <c r="AX168" s="357"/>
      <c r="AY168" s="103"/>
      <c r="AZ168" s="358"/>
      <c r="BA168" s="358"/>
      <c r="BB168" s="358"/>
      <c r="BC168" s="358"/>
      <c r="BD168" s="358"/>
      <c r="BE168" s="358"/>
      <c r="BF168" s="358"/>
      <c r="BG168" s="358"/>
      <c r="BH168" s="358"/>
      <c r="BI168" s="358"/>
      <c r="BJ168" s="358"/>
      <c r="BK168" s="264"/>
      <c r="BM168" s="359"/>
      <c r="BN168" s="377"/>
    </row>
    <row r="169" ht="15.75" customHeight="1">
      <c r="A169" s="261" t="s">
        <v>35</v>
      </c>
      <c r="B169" s="348" t="s">
        <v>2365</v>
      </c>
      <c r="C169" s="348">
        <v>3000.0</v>
      </c>
      <c r="D169" s="348"/>
      <c r="E169" s="349" t="s">
        <v>2366</v>
      </c>
      <c r="F169" s="349" t="s">
        <v>2366</v>
      </c>
      <c r="G169" s="349" t="s">
        <v>2367</v>
      </c>
      <c r="I169" s="274"/>
      <c r="J169" s="274"/>
      <c r="K169" s="316">
        <f t="shared" si="18"/>
        <v>3000</v>
      </c>
      <c r="L169" s="317"/>
      <c r="M169" s="318"/>
      <c r="N169" s="319"/>
      <c r="O169" s="320">
        <f>Price_Catalogue_Reference!O169*(1+Price_Catalogue_Reference!$BW$6)</f>
        <v>68277.22299</v>
      </c>
      <c r="P169" s="321">
        <f>Price_Catalogue_Reference!BR169</f>
        <v>398969.5129</v>
      </c>
      <c r="Q169" s="321">
        <f>Price_Catalogue_Reference!Q169</f>
        <v>329984.3829</v>
      </c>
      <c r="R169" s="322">
        <f t="shared" si="4"/>
        <v>797231.1188</v>
      </c>
      <c r="S169" s="320">
        <f>Price_Catalogue_Reference!S169*(1+Price_Catalogue_Reference!$BW$6)</f>
        <v>68277.22299</v>
      </c>
      <c r="T169" s="321">
        <f>Price_Catalogue_Reference!BS169</f>
        <v>398969.5129</v>
      </c>
      <c r="U169" s="321">
        <f>Price_Catalogue_Reference!U169</f>
        <v>329984.3829</v>
      </c>
      <c r="V169" s="322">
        <f t="shared" si="5"/>
        <v>797231.1188</v>
      </c>
      <c r="W169" s="320">
        <f>Price_Catalogue_Reference!W169*(1+Price_Catalogue_Reference!$BW$6)</f>
        <v>71664.6653</v>
      </c>
      <c r="X169" s="321">
        <f>Price_Catalogue_Reference!BT169</f>
        <v>398969.5129</v>
      </c>
      <c r="Y169" s="321">
        <f>Price_Catalogue_Reference!Y169</f>
        <v>329984.3829</v>
      </c>
      <c r="Z169" s="365">
        <f t="shared" si="6"/>
        <v>800618.5611</v>
      </c>
      <c r="AA169" s="317"/>
      <c r="AB169" s="318"/>
      <c r="AC169" s="318"/>
      <c r="AD169" s="319"/>
      <c r="AE169" s="320">
        <f>Price_Catalogue_Reference!AE169*(1+Price_Catalogue_Reference!$BW$6)</f>
        <v>67703.8265</v>
      </c>
      <c r="AF169" s="321">
        <f>Price_Catalogue_Reference!BV169</f>
        <v>398969.5129</v>
      </c>
      <c r="AG169" s="321">
        <f>Price_Catalogue_Reference!AG169</f>
        <v>356216.5082</v>
      </c>
      <c r="AH169" s="324">
        <f t="shared" si="12"/>
        <v>822889.8476</v>
      </c>
      <c r="AI169" s="321">
        <f>Price_Catalogue_Reference!AI169*(1+Price_Catalogue_Reference!$BW$6)</f>
        <v>67703.8265</v>
      </c>
      <c r="AJ169" s="321">
        <f>Price_Catalogue_Reference!BW169</f>
        <v>398969.5129</v>
      </c>
      <c r="AK169" s="321">
        <f>Price_Catalogue_Reference!AK169</f>
        <v>356216.5082</v>
      </c>
      <c r="AL169" s="324">
        <f t="shared" si="13"/>
        <v>822889.8476</v>
      </c>
      <c r="AM169" s="321">
        <f>Price_Catalogue_Reference!AM169*(1+Price_Catalogue_Reference!$BW$6)</f>
        <v>70305.43523</v>
      </c>
      <c r="AN169" s="321">
        <f>Price_Catalogue_Reference!BX169</f>
        <v>398969.5129</v>
      </c>
      <c r="AO169" s="321">
        <f>Price_Catalogue_Reference!AO169</f>
        <v>356216.5082</v>
      </c>
      <c r="AP169" s="324">
        <f t="shared" si="14"/>
        <v>825491.4564</v>
      </c>
      <c r="AQ169" s="321">
        <f>Price_Catalogue_Reference!AQ169*(1+Price_Catalogue_Reference!$BW$6)</f>
        <v>70241.41029</v>
      </c>
      <c r="AR169" s="321">
        <f>Price_Catalogue_Reference!BY169</f>
        <v>398969.5129</v>
      </c>
      <c r="AS169" s="321">
        <f>Price_Catalogue_Reference!AS169</f>
        <v>356216.5082</v>
      </c>
      <c r="AT169" s="325">
        <f t="shared" si="15"/>
        <v>825427.4314</v>
      </c>
      <c r="AV169" s="63"/>
      <c r="AW169" s="356"/>
      <c r="AX169" s="357"/>
      <c r="AY169" s="103"/>
      <c r="AZ169" s="358"/>
      <c r="BA169" s="358"/>
      <c r="BB169" s="358"/>
      <c r="BC169" s="358"/>
      <c r="BD169" s="358"/>
      <c r="BE169" s="358"/>
      <c r="BF169" s="358"/>
      <c r="BG169" s="358"/>
      <c r="BH169" s="358"/>
      <c r="BI169" s="358"/>
      <c r="BJ169" s="358"/>
      <c r="BK169" s="264"/>
      <c r="BM169" s="359"/>
      <c r="BN169" s="377"/>
    </row>
    <row r="170" ht="15.75" customHeight="1">
      <c r="A170" s="261" t="s">
        <v>35</v>
      </c>
      <c r="B170" s="348" t="s">
        <v>2365</v>
      </c>
      <c r="C170" s="348">
        <v>3500.0</v>
      </c>
      <c r="D170" s="348"/>
      <c r="E170" s="349" t="s">
        <v>2366</v>
      </c>
      <c r="F170" s="349" t="s">
        <v>2366</v>
      </c>
      <c r="G170" s="349" t="s">
        <v>2367</v>
      </c>
      <c r="I170" s="274"/>
      <c r="J170" s="274"/>
      <c r="K170" s="316">
        <f t="shared" si="18"/>
        <v>3500</v>
      </c>
      <c r="L170" s="317"/>
      <c r="M170" s="318"/>
      <c r="N170" s="319"/>
      <c r="O170" s="320">
        <f>Price_Catalogue_Reference!O170*(1+Price_Catalogue_Reference!$BW$6)</f>
        <v>67703.8265</v>
      </c>
      <c r="P170" s="321">
        <f>Price_Catalogue_Reference!BR170</f>
        <v>457488.1284</v>
      </c>
      <c r="Q170" s="321">
        <f>Price_Catalogue_Reference!Q170</f>
        <v>356169.8416</v>
      </c>
      <c r="R170" s="322">
        <f t="shared" si="4"/>
        <v>881361.7965</v>
      </c>
      <c r="S170" s="320">
        <f>Price_Catalogue_Reference!S170*(1+Price_Catalogue_Reference!$BW$6)</f>
        <v>70305.43523</v>
      </c>
      <c r="T170" s="321">
        <f>Price_Catalogue_Reference!BS170</f>
        <v>457488.1284</v>
      </c>
      <c r="U170" s="321">
        <f>Price_Catalogue_Reference!U170</f>
        <v>356169.8416</v>
      </c>
      <c r="V170" s="322">
        <f t="shared" si="5"/>
        <v>883963.4052</v>
      </c>
      <c r="W170" s="320">
        <f>Price_Catalogue_Reference!W170*(1+Price_Catalogue_Reference!$BW$6)</f>
        <v>70241.41029</v>
      </c>
      <c r="X170" s="321">
        <f>Price_Catalogue_Reference!BT170</f>
        <v>457488.1284</v>
      </c>
      <c r="Y170" s="321">
        <f>Price_Catalogue_Reference!Y170</f>
        <v>356169.8416</v>
      </c>
      <c r="Z170" s="365">
        <f t="shared" si="6"/>
        <v>883899.3802</v>
      </c>
      <c r="AA170" s="317"/>
      <c r="AB170" s="318"/>
      <c r="AC170" s="318"/>
      <c r="AD170" s="319"/>
      <c r="AE170" s="320">
        <f>Price_Catalogue_Reference!AE170*(1+Price_Catalogue_Reference!$BW$6)</f>
        <v>66358.81179</v>
      </c>
      <c r="AF170" s="321">
        <f>Price_Catalogue_Reference!BV170</f>
        <v>457488.1284</v>
      </c>
      <c r="AG170" s="321">
        <f>Price_Catalogue_Reference!AG170</f>
        <v>368262.7346</v>
      </c>
      <c r="AH170" s="324">
        <f t="shared" si="12"/>
        <v>892109.6747</v>
      </c>
      <c r="AI170" s="321">
        <f>Price_Catalogue_Reference!AI170*(1+Price_Catalogue_Reference!$BW$6)</f>
        <v>66358.81179</v>
      </c>
      <c r="AJ170" s="321">
        <f>Price_Catalogue_Reference!BW170</f>
        <v>457488.1284</v>
      </c>
      <c r="AK170" s="321">
        <f>Price_Catalogue_Reference!AK170</f>
        <v>368262.7346</v>
      </c>
      <c r="AL170" s="324">
        <f t="shared" si="13"/>
        <v>892109.6747</v>
      </c>
      <c r="AM170" s="321">
        <f>Price_Catalogue_Reference!AM170*(1+Price_Catalogue_Reference!$BW$6)</f>
        <v>67869.79483</v>
      </c>
      <c r="AN170" s="321">
        <f>Price_Catalogue_Reference!BX170</f>
        <v>457488.1284</v>
      </c>
      <c r="AO170" s="321">
        <f>Price_Catalogue_Reference!AO170</f>
        <v>368262.7346</v>
      </c>
      <c r="AP170" s="324">
        <f t="shared" si="14"/>
        <v>893620.6578</v>
      </c>
      <c r="AQ170" s="321">
        <f>Price_Catalogue_Reference!AQ170*(1+Price_Catalogue_Reference!$BW$6)</f>
        <v>70803.7513</v>
      </c>
      <c r="AR170" s="321">
        <f>Price_Catalogue_Reference!BY170</f>
        <v>457488.1284</v>
      </c>
      <c r="AS170" s="321">
        <f>Price_Catalogue_Reference!AS170</f>
        <v>368262.7346</v>
      </c>
      <c r="AT170" s="325">
        <f t="shared" si="15"/>
        <v>896554.6142</v>
      </c>
      <c r="AV170" s="63"/>
      <c r="AW170" s="356"/>
      <c r="AX170" s="357"/>
      <c r="AY170" s="103"/>
      <c r="AZ170" s="358"/>
      <c r="BA170" s="358"/>
      <c r="BB170" s="358"/>
      <c r="BC170" s="358"/>
      <c r="BD170" s="358"/>
      <c r="BE170" s="358"/>
      <c r="BF170" s="358"/>
      <c r="BG170" s="358"/>
      <c r="BH170" s="358"/>
      <c r="BI170" s="358"/>
      <c r="BJ170" s="358"/>
      <c r="BK170" s="264"/>
      <c r="BM170" s="359"/>
      <c r="BN170" s="377"/>
    </row>
    <row r="171" ht="15.75" customHeight="1">
      <c r="A171" s="261" t="s">
        <v>35</v>
      </c>
      <c r="B171" s="348" t="s">
        <v>2365</v>
      </c>
      <c r="C171" s="348">
        <v>4000.0</v>
      </c>
      <c r="D171" s="348"/>
      <c r="E171" s="349" t="s">
        <v>2366</v>
      </c>
      <c r="F171" s="349" t="s">
        <v>2366</v>
      </c>
      <c r="G171" s="349" t="s">
        <v>2367</v>
      </c>
      <c r="I171" s="274"/>
      <c r="J171" s="274"/>
      <c r="K171" s="316">
        <f t="shared" si="18"/>
        <v>4000</v>
      </c>
      <c r="L171" s="317"/>
      <c r="M171" s="318"/>
      <c r="N171" s="319"/>
      <c r="O171" s="320">
        <f>Price_Catalogue_Reference!O171*(1+Price_Catalogue_Reference!$BW$6)</f>
        <v>66565.23631</v>
      </c>
      <c r="P171" s="321">
        <f>Price_Catalogue_Reference!BR171</f>
        <v>508683.4145</v>
      </c>
      <c r="Q171" s="321">
        <f>Price_Catalogue_Reference!Q171</f>
        <v>358034.9571</v>
      </c>
      <c r="R171" s="322">
        <f t="shared" si="4"/>
        <v>933283.6079</v>
      </c>
      <c r="S171" s="320">
        <f>Price_Catalogue_Reference!S171*(1+Price_Catalogue_Reference!$BW$6)</f>
        <v>69587.2024</v>
      </c>
      <c r="T171" s="321">
        <f>Price_Catalogue_Reference!BS171</f>
        <v>508683.4145</v>
      </c>
      <c r="U171" s="321">
        <f>Price_Catalogue_Reference!U171</f>
        <v>358034.9571</v>
      </c>
      <c r="V171" s="322">
        <f t="shared" si="5"/>
        <v>936305.574</v>
      </c>
      <c r="W171" s="320">
        <f>Price_Catalogue_Reference!W171*(1+Price_Catalogue_Reference!$BW$6)</f>
        <v>73573.22609</v>
      </c>
      <c r="X171" s="321">
        <f>Price_Catalogue_Reference!BT171</f>
        <v>508683.4145</v>
      </c>
      <c r="Y171" s="321">
        <f>Price_Catalogue_Reference!Y171</f>
        <v>358034.9571</v>
      </c>
      <c r="Z171" s="365">
        <f t="shared" si="6"/>
        <v>940291.5977</v>
      </c>
      <c r="AA171" s="317"/>
      <c r="AB171" s="318"/>
      <c r="AC171" s="318"/>
      <c r="AD171" s="319"/>
      <c r="AE171" s="320">
        <f>Price_Catalogue_Reference!AE171*(1+Price_Catalogue_Reference!$BW$6)</f>
        <v>68033.68013</v>
      </c>
      <c r="AF171" s="321">
        <f>Price_Catalogue_Reference!BV171</f>
        <v>508683.4145</v>
      </c>
      <c r="AG171" s="321">
        <f>Price_Catalogue_Reference!AG171</f>
        <v>396866.4361</v>
      </c>
      <c r="AH171" s="324">
        <f t="shared" si="12"/>
        <v>973583.5308</v>
      </c>
      <c r="AI171" s="321">
        <f>Price_Catalogue_Reference!AI171*(1+Price_Catalogue_Reference!$BW$6)</f>
        <v>68033.68013</v>
      </c>
      <c r="AJ171" s="321">
        <f>Price_Catalogue_Reference!BW171</f>
        <v>508683.4145</v>
      </c>
      <c r="AK171" s="321">
        <f>Price_Catalogue_Reference!AK171</f>
        <v>396866.4361</v>
      </c>
      <c r="AL171" s="324">
        <f t="shared" si="13"/>
        <v>973583.5308</v>
      </c>
      <c r="AM171" s="321">
        <f>Price_Catalogue_Reference!AM171*(1+Price_Catalogue_Reference!$BW$6)</f>
        <v>68332.88355</v>
      </c>
      <c r="AN171" s="321">
        <f>Price_Catalogue_Reference!BX171</f>
        <v>508683.4145</v>
      </c>
      <c r="AO171" s="321">
        <f>Price_Catalogue_Reference!AO171</f>
        <v>396866.4361</v>
      </c>
      <c r="AP171" s="324">
        <f t="shared" si="14"/>
        <v>973882.7342</v>
      </c>
      <c r="AQ171" s="321">
        <f>Price_Catalogue_Reference!AQ171*(1+Price_Catalogue_Reference!$BW$6)</f>
        <v>70344.12425</v>
      </c>
      <c r="AR171" s="321">
        <f>Price_Catalogue_Reference!BY171</f>
        <v>508683.4145</v>
      </c>
      <c r="AS171" s="321">
        <f>Price_Catalogue_Reference!AS171</f>
        <v>396866.4361</v>
      </c>
      <c r="AT171" s="325">
        <f t="shared" si="15"/>
        <v>975893.9749</v>
      </c>
      <c r="AV171" s="63"/>
      <c r="AW171" s="356"/>
      <c r="AX171" s="357"/>
      <c r="AY171" s="103"/>
      <c r="AZ171" s="358"/>
      <c r="BA171" s="358"/>
      <c r="BB171" s="358"/>
      <c r="BC171" s="358"/>
      <c r="BD171" s="358"/>
      <c r="BE171" s="358"/>
      <c r="BF171" s="358"/>
      <c r="BG171" s="358"/>
      <c r="BH171" s="358"/>
      <c r="BI171" s="358"/>
      <c r="BJ171" s="358"/>
      <c r="BK171" s="264"/>
      <c r="BM171" s="359"/>
      <c r="BN171" s="377"/>
    </row>
    <row r="172" ht="15.75" customHeight="1">
      <c r="A172" s="261" t="s">
        <v>35</v>
      </c>
      <c r="B172" s="348" t="s">
        <v>2365</v>
      </c>
      <c r="C172" s="348">
        <v>4500.0</v>
      </c>
      <c r="D172" s="348"/>
      <c r="E172" s="349" t="s">
        <v>2366</v>
      </c>
      <c r="F172" s="349" t="s">
        <v>2366</v>
      </c>
      <c r="G172" s="349" t="s">
        <v>2367</v>
      </c>
      <c r="I172" s="274"/>
      <c r="J172" s="274"/>
      <c r="K172" s="316">
        <f t="shared" si="18"/>
        <v>4500</v>
      </c>
      <c r="L172" s="317"/>
      <c r="M172" s="318"/>
      <c r="N172" s="319"/>
      <c r="O172" s="320">
        <f>Price_Catalogue_Reference!O172*(1+Price_Catalogue_Reference!$BW$6)</f>
        <v>66152.38727</v>
      </c>
      <c r="P172" s="321">
        <f>Price_Catalogue_Reference!BR172</f>
        <v>566746.7129</v>
      </c>
      <c r="Q172" s="321">
        <f>Price_Catalogue_Reference!Q172</f>
        <v>378397.1787</v>
      </c>
      <c r="R172" s="322">
        <f t="shared" si="4"/>
        <v>1011296.279</v>
      </c>
      <c r="S172" s="320">
        <f>Price_Catalogue_Reference!S172*(1+Price_Catalogue_Reference!$BW$6)</f>
        <v>66152.38727</v>
      </c>
      <c r="T172" s="321">
        <f>Price_Catalogue_Reference!BS172</f>
        <v>566746.7129</v>
      </c>
      <c r="U172" s="321">
        <f>Price_Catalogue_Reference!U172</f>
        <v>378397.1787</v>
      </c>
      <c r="V172" s="322">
        <f t="shared" si="5"/>
        <v>1011296.279</v>
      </c>
      <c r="W172" s="320">
        <f>Price_Catalogue_Reference!W172*(1+Price_Catalogue_Reference!$BW$6)</f>
        <v>68034.2765</v>
      </c>
      <c r="X172" s="321">
        <f>Price_Catalogue_Reference!BT172</f>
        <v>566746.7129</v>
      </c>
      <c r="Y172" s="321">
        <f>Price_Catalogue_Reference!Y172</f>
        <v>378397.1787</v>
      </c>
      <c r="Z172" s="365">
        <f t="shared" si="6"/>
        <v>1013178.168</v>
      </c>
      <c r="AA172" s="317"/>
      <c r="AB172" s="318"/>
      <c r="AC172" s="318"/>
      <c r="AD172" s="319"/>
      <c r="AE172" s="320">
        <f>Price_Catalogue_Reference!AE172*(1+Price_Catalogue_Reference!$BW$6)</f>
        <v>69285.52409</v>
      </c>
      <c r="AF172" s="321">
        <f>Price_Catalogue_Reference!BV172</f>
        <v>566746.7129</v>
      </c>
      <c r="AG172" s="321">
        <f>Price_Catalogue_Reference!AG172</f>
        <v>459272.0059</v>
      </c>
      <c r="AH172" s="324">
        <f t="shared" si="12"/>
        <v>1095304.243</v>
      </c>
      <c r="AI172" s="321">
        <f>Price_Catalogue_Reference!AI172*(1+Price_Catalogue_Reference!$BW$6)</f>
        <v>69285.52409</v>
      </c>
      <c r="AJ172" s="321">
        <f>Price_Catalogue_Reference!BW172</f>
        <v>566746.7129</v>
      </c>
      <c r="AK172" s="321">
        <f>Price_Catalogue_Reference!AK172</f>
        <v>459272.0059</v>
      </c>
      <c r="AL172" s="324">
        <f t="shared" si="13"/>
        <v>1095304.243</v>
      </c>
      <c r="AM172" s="321">
        <f>Price_Catalogue_Reference!AM172*(1+Price_Catalogue_Reference!$BW$6)</f>
        <v>69285.52409</v>
      </c>
      <c r="AN172" s="321">
        <f>Price_Catalogue_Reference!BX172</f>
        <v>566746.7129</v>
      </c>
      <c r="AO172" s="321">
        <f>Price_Catalogue_Reference!AO172</f>
        <v>459272.0059</v>
      </c>
      <c r="AP172" s="324">
        <f t="shared" si="14"/>
        <v>1095304.243</v>
      </c>
      <c r="AQ172" s="321">
        <f>Price_Catalogue_Reference!AQ172*(1+Price_Catalogue_Reference!$BW$6)</f>
        <v>71810.8303</v>
      </c>
      <c r="AR172" s="321">
        <f>Price_Catalogue_Reference!BY172</f>
        <v>566746.7129</v>
      </c>
      <c r="AS172" s="321">
        <f>Price_Catalogue_Reference!AS172</f>
        <v>459272.0059</v>
      </c>
      <c r="AT172" s="325">
        <f t="shared" si="15"/>
        <v>1097829.549</v>
      </c>
      <c r="AV172" s="63"/>
      <c r="AW172" s="356"/>
      <c r="AX172" s="357"/>
      <c r="AY172" s="103"/>
      <c r="AZ172" s="358"/>
      <c r="BA172" s="358"/>
      <c r="BB172" s="358"/>
      <c r="BC172" s="358"/>
      <c r="BD172" s="358"/>
      <c r="BE172" s="358"/>
      <c r="BF172" s="358"/>
      <c r="BG172" s="358"/>
      <c r="BH172" s="358"/>
      <c r="BI172" s="358"/>
      <c r="BJ172" s="358"/>
      <c r="BK172" s="264"/>
      <c r="BM172" s="359"/>
      <c r="BN172" s="377"/>
    </row>
    <row r="173" ht="15.75" customHeight="1">
      <c r="A173" s="261" t="s">
        <v>35</v>
      </c>
      <c r="B173" s="348" t="s">
        <v>2365</v>
      </c>
      <c r="C173" s="348">
        <v>5000.0</v>
      </c>
      <c r="D173" s="348"/>
      <c r="E173" s="349" t="s">
        <v>2366</v>
      </c>
      <c r="F173" s="349" t="s">
        <v>2366</v>
      </c>
      <c r="G173" s="349" t="s">
        <v>2367</v>
      </c>
      <c r="I173" s="274"/>
      <c r="J173" s="274"/>
      <c r="K173" s="316">
        <f t="shared" si="18"/>
        <v>5000</v>
      </c>
      <c r="L173" s="317"/>
      <c r="M173" s="318"/>
      <c r="N173" s="319"/>
      <c r="O173" s="320">
        <f>Price_Catalogue_Reference!O173*(1+Price_Catalogue_Reference!$BW$6)</f>
        <v>68033.68013</v>
      </c>
      <c r="P173" s="321">
        <f>Price_Catalogue_Reference!BR173</f>
        <v>617942.0262</v>
      </c>
      <c r="Q173" s="321">
        <f>Price_Catalogue_Reference!Q173</f>
        <v>396819.7695</v>
      </c>
      <c r="R173" s="322">
        <f t="shared" si="4"/>
        <v>1082795.476</v>
      </c>
      <c r="S173" s="320">
        <f>Price_Catalogue_Reference!S173*(1+Price_Catalogue_Reference!$BW$6)</f>
        <v>68332.88355</v>
      </c>
      <c r="T173" s="321">
        <f>Price_Catalogue_Reference!BS173</f>
        <v>617942.0262</v>
      </c>
      <c r="U173" s="321">
        <f>Price_Catalogue_Reference!U173</f>
        <v>396819.7695</v>
      </c>
      <c r="V173" s="322">
        <f t="shared" si="5"/>
        <v>1083094.679</v>
      </c>
      <c r="W173" s="320">
        <f>Price_Catalogue_Reference!W173*(1+Price_Catalogue_Reference!$BW$6)</f>
        <v>70344.12425</v>
      </c>
      <c r="X173" s="321">
        <f>Price_Catalogue_Reference!BT173</f>
        <v>617942.0262</v>
      </c>
      <c r="Y173" s="321">
        <f>Price_Catalogue_Reference!Y173</f>
        <v>396819.7695</v>
      </c>
      <c r="Z173" s="365">
        <f t="shared" si="6"/>
        <v>1085105.92</v>
      </c>
      <c r="AA173" s="317"/>
      <c r="AB173" s="318"/>
      <c r="AC173" s="318"/>
      <c r="AD173" s="319"/>
      <c r="AE173" s="320">
        <f>Price_Catalogue_Reference!AE173*(1+Price_Catalogue_Reference!$BW$6)</f>
        <v>72831.41728</v>
      </c>
      <c r="AF173" s="321">
        <f>Price_Catalogue_Reference!BV173</f>
        <v>617942.0262</v>
      </c>
      <c r="AG173" s="321">
        <f>Price_Catalogue_Reference!AG173</f>
        <v>463368.7506</v>
      </c>
      <c r="AH173" s="324">
        <f t="shared" si="12"/>
        <v>1154142.194</v>
      </c>
      <c r="AI173" s="321">
        <f>Price_Catalogue_Reference!AI173*(1+Price_Catalogue_Reference!$BW$6)</f>
        <v>72831.41728</v>
      </c>
      <c r="AJ173" s="321">
        <f>Price_Catalogue_Reference!BW173</f>
        <v>617942.0262</v>
      </c>
      <c r="AK173" s="321">
        <f>Price_Catalogue_Reference!AK173</f>
        <v>463368.7506</v>
      </c>
      <c r="AL173" s="324">
        <f t="shared" si="13"/>
        <v>1154142.194</v>
      </c>
      <c r="AM173" s="321">
        <f>Price_Catalogue_Reference!AM173*(1+Price_Catalogue_Reference!$BW$6)</f>
        <v>73165.65469</v>
      </c>
      <c r="AN173" s="321">
        <f>Price_Catalogue_Reference!BX173</f>
        <v>617942.0262</v>
      </c>
      <c r="AO173" s="321">
        <f>Price_Catalogue_Reference!AO173</f>
        <v>463368.7506</v>
      </c>
      <c r="AP173" s="324">
        <f t="shared" si="14"/>
        <v>1154476.431</v>
      </c>
      <c r="AQ173" s="321">
        <f>Price_Catalogue_Reference!AQ173*(1+Price_Catalogue_Reference!$BW$6)</f>
        <v>74933.2462</v>
      </c>
      <c r="AR173" s="321">
        <f>Price_Catalogue_Reference!BY173</f>
        <v>617942.0262</v>
      </c>
      <c r="AS173" s="321">
        <f>Price_Catalogue_Reference!AS173</f>
        <v>463368.7506</v>
      </c>
      <c r="AT173" s="325">
        <f t="shared" si="15"/>
        <v>1156244.023</v>
      </c>
      <c r="AV173" s="63"/>
      <c r="AW173" s="356"/>
      <c r="AX173" s="357"/>
      <c r="AY173" s="103"/>
      <c r="AZ173" s="358"/>
      <c r="BA173" s="358"/>
      <c r="BB173" s="358"/>
      <c r="BC173" s="358"/>
      <c r="BD173" s="358"/>
      <c r="BE173" s="358"/>
      <c r="BF173" s="358"/>
      <c r="BG173" s="358"/>
      <c r="BH173" s="358"/>
      <c r="BI173" s="358"/>
      <c r="BJ173" s="358"/>
      <c r="BK173" s="264"/>
      <c r="BM173" s="359"/>
      <c r="BN173" s="377"/>
    </row>
    <row r="174" ht="15.75" customHeight="1">
      <c r="A174" s="261" t="s">
        <v>35</v>
      </c>
      <c r="B174" s="348" t="s">
        <v>2365</v>
      </c>
      <c r="C174" s="348">
        <v>5500.0</v>
      </c>
      <c r="D174" s="348"/>
      <c r="E174" s="349" t="s">
        <v>2366</v>
      </c>
      <c r="F174" s="349" t="s">
        <v>2366</v>
      </c>
      <c r="G174" s="349" t="s">
        <v>2367</v>
      </c>
      <c r="I174" s="274"/>
      <c r="J174" s="274"/>
      <c r="K174" s="316">
        <f t="shared" si="18"/>
        <v>5500</v>
      </c>
      <c r="L174" s="317"/>
      <c r="M174" s="318"/>
      <c r="N174" s="319"/>
      <c r="O174" s="320">
        <f>Price_Catalogue_Reference!O174*(1+Price_Catalogue_Reference!$BW$6)</f>
        <v>69285.52409</v>
      </c>
      <c r="P174" s="321">
        <f>Price_Catalogue_Reference!BR174</f>
        <v>667950.5681</v>
      </c>
      <c r="Q174" s="321">
        <f>Price_Catalogue_Reference!Q174</f>
        <v>459225.3392</v>
      </c>
      <c r="R174" s="322">
        <f t="shared" si="4"/>
        <v>1196461.431</v>
      </c>
      <c r="S174" s="320">
        <f>Price_Catalogue_Reference!S174*(1+Price_Catalogue_Reference!$BW$6)</f>
        <v>69285.52409</v>
      </c>
      <c r="T174" s="321">
        <f>Price_Catalogue_Reference!BS174</f>
        <v>667950.5681</v>
      </c>
      <c r="U174" s="321">
        <f>Price_Catalogue_Reference!U174</f>
        <v>459225.3392</v>
      </c>
      <c r="V174" s="322">
        <f t="shared" si="5"/>
        <v>1196461.431</v>
      </c>
      <c r="W174" s="320">
        <f>Price_Catalogue_Reference!W174*(1+Price_Catalogue_Reference!$BW$6)</f>
        <v>71810.8303</v>
      </c>
      <c r="X174" s="321">
        <f>Price_Catalogue_Reference!BT174</f>
        <v>667950.5681</v>
      </c>
      <c r="Y174" s="321">
        <f>Price_Catalogue_Reference!Y174</f>
        <v>459225.3392</v>
      </c>
      <c r="Z174" s="365">
        <f t="shared" si="6"/>
        <v>1198986.738</v>
      </c>
      <c r="AA174" s="317"/>
      <c r="AB174" s="318"/>
      <c r="AC174" s="318"/>
      <c r="AD174" s="319"/>
      <c r="AE174" s="320">
        <f>Price_Catalogue_Reference!AE174*(1+Price_Catalogue_Reference!$BW$6)</f>
        <v>74188.80266</v>
      </c>
      <c r="AF174" s="321">
        <f>Price_Catalogue_Reference!BV174</f>
        <v>667950.5681</v>
      </c>
      <c r="AG174" s="321">
        <f>Price_Catalogue_Reference!AG174</f>
        <v>493212.9974</v>
      </c>
      <c r="AH174" s="324">
        <f t="shared" si="12"/>
        <v>1235352.368</v>
      </c>
      <c r="AI174" s="321">
        <f>Price_Catalogue_Reference!AI174*(1+Price_Catalogue_Reference!$BW$6)</f>
        <v>74188.80266</v>
      </c>
      <c r="AJ174" s="321">
        <f>Price_Catalogue_Reference!BW174</f>
        <v>667950.5681</v>
      </c>
      <c r="AK174" s="321">
        <f>Price_Catalogue_Reference!AK174</f>
        <v>493212.9974</v>
      </c>
      <c r="AL174" s="324">
        <f t="shared" si="13"/>
        <v>1235352.368</v>
      </c>
      <c r="AM174" s="321">
        <f>Price_Catalogue_Reference!AM174*(1+Price_Catalogue_Reference!$BW$6)</f>
        <v>74529.26938</v>
      </c>
      <c r="AN174" s="321">
        <f>Price_Catalogue_Reference!BX174</f>
        <v>667950.5681</v>
      </c>
      <c r="AO174" s="321">
        <f>Price_Catalogue_Reference!AO174</f>
        <v>493212.9974</v>
      </c>
      <c r="AP174" s="324">
        <f t="shared" si="14"/>
        <v>1235692.835</v>
      </c>
      <c r="AQ174" s="321">
        <f>Price_Catalogue_Reference!AQ174*(1+Price_Catalogue_Reference!$BW$6)</f>
        <v>76329.80412</v>
      </c>
      <c r="AR174" s="321">
        <f>Price_Catalogue_Reference!BY174</f>
        <v>667950.5681</v>
      </c>
      <c r="AS174" s="321">
        <f>Price_Catalogue_Reference!AS174</f>
        <v>493212.9974</v>
      </c>
      <c r="AT174" s="325">
        <f t="shared" si="15"/>
        <v>1237493.37</v>
      </c>
      <c r="AV174" s="63"/>
      <c r="AW174" s="356"/>
      <c r="AX174" s="357"/>
      <c r="AY174" s="103"/>
      <c r="AZ174" s="358"/>
      <c r="BA174" s="358"/>
      <c r="BB174" s="358"/>
      <c r="BC174" s="358"/>
      <c r="BD174" s="358"/>
      <c r="BE174" s="358"/>
      <c r="BF174" s="358"/>
      <c r="BG174" s="358"/>
      <c r="BH174" s="358"/>
      <c r="BI174" s="358"/>
      <c r="BJ174" s="358"/>
      <c r="BK174" s="264"/>
      <c r="BM174" s="359"/>
      <c r="BN174" s="377"/>
    </row>
    <row r="175" ht="15.75" customHeight="1">
      <c r="A175" s="261" t="s">
        <v>35</v>
      </c>
      <c r="B175" s="348" t="s">
        <v>2365</v>
      </c>
      <c r="C175" s="348">
        <v>6000.0</v>
      </c>
      <c r="D175" s="348"/>
      <c r="E175" s="349" t="s">
        <v>2366</v>
      </c>
      <c r="F175" s="349" t="s">
        <v>2366</v>
      </c>
      <c r="G175" s="349" t="s">
        <v>2367</v>
      </c>
      <c r="I175" s="274"/>
      <c r="J175" s="274"/>
      <c r="K175" s="316">
        <f t="shared" si="18"/>
        <v>6000</v>
      </c>
      <c r="L175" s="317"/>
      <c r="M175" s="318"/>
      <c r="N175" s="319"/>
      <c r="O175" s="320">
        <f>Price_Catalogue_Reference!O175*(1+Price_Catalogue_Reference!$BW$6)</f>
        <v>73143.94169</v>
      </c>
      <c r="P175" s="321">
        <f>Price_Catalogue_Reference!BR175</f>
        <v>719145.85</v>
      </c>
      <c r="Q175" s="321">
        <f>Price_Catalogue_Reference!Q175</f>
        <v>462834.3467</v>
      </c>
      <c r="R175" s="322">
        <f t="shared" si="4"/>
        <v>1255124.138</v>
      </c>
      <c r="S175" s="320">
        <f>Price_Catalogue_Reference!S175*(1+Price_Catalogue_Reference!$BW$6)</f>
        <v>71769.72839</v>
      </c>
      <c r="T175" s="321">
        <f>Price_Catalogue_Reference!BS175</f>
        <v>719145.85</v>
      </c>
      <c r="U175" s="321">
        <f>Price_Catalogue_Reference!U175</f>
        <v>462834.3467</v>
      </c>
      <c r="V175" s="322">
        <f t="shared" si="5"/>
        <v>1253749.925</v>
      </c>
      <c r="W175" s="320">
        <f>Price_Catalogue_Reference!W175*(1+Price_Catalogue_Reference!$BW$6)</f>
        <v>74387.42851</v>
      </c>
      <c r="X175" s="321">
        <f>Price_Catalogue_Reference!BT175</f>
        <v>719145.85</v>
      </c>
      <c r="Y175" s="321">
        <f>Price_Catalogue_Reference!Y175</f>
        <v>462834.3467</v>
      </c>
      <c r="Z175" s="365">
        <f t="shared" si="6"/>
        <v>1256367.625</v>
      </c>
      <c r="AA175" s="317"/>
      <c r="AB175" s="318"/>
      <c r="AC175" s="318"/>
      <c r="AD175" s="319"/>
      <c r="AE175" s="320">
        <f>Price_Catalogue_Reference!AE175*(1+Price_Catalogue_Reference!$BW$6)</f>
        <v>75571.48613</v>
      </c>
      <c r="AF175" s="321">
        <f>Price_Catalogue_Reference!BV175</f>
        <v>719145.85</v>
      </c>
      <c r="AG175" s="321">
        <f>Price_Catalogue_Reference!AG175</f>
        <v>524979.4263</v>
      </c>
      <c r="AH175" s="324">
        <f t="shared" si="12"/>
        <v>1319696.762</v>
      </c>
      <c r="AI175" s="321">
        <f>Price_Catalogue_Reference!AI175*(1+Price_Catalogue_Reference!$BW$6)</f>
        <v>75571.48613</v>
      </c>
      <c r="AJ175" s="321">
        <f>Price_Catalogue_Reference!BW175</f>
        <v>719145.85</v>
      </c>
      <c r="AK175" s="321">
        <f>Price_Catalogue_Reference!AK175</f>
        <v>524979.4263</v>
      </c>
      <c r="AL175" s="324">
        <f t="shared" si="13"/>
        <v>1319696.762</v>
      </c>
      <c r="AM175" s="321">
        <f>Price_Catalogue_Reference!AM175*(1+Price_Catalogue_Reference!$BW$6)</f>
        <v>75918.29824</v>
      </c>
      <c r="AN175" s="321">
        <f>Price_Catalogue_Reference!BX175</f>
        <v>719145.85</v>
      </c>
      <c r="AO175" s="321">
        <f>Price_Catalogue_Reference!AO175</f>
        <v>524979.4263</v>
      </c>
      <c r="AP175" s="324">
        <f t="shared" si="14"/>
        <v>1320043.575</v>
      </c>
      <c r="AQ175" s="321">
        <f>Price_Catalogue_Reference!AQ175*(1+Price_Catalogue_Reference!$BW$6)</f>
        <v>77752.3902</v>
      </c>
      <c r="AR175" s="321">
        <f>Price_Catalogue_Reference!BY175</f>
        <v>719145.85</v>
      </c>
      <c r="AS175" s="321">
        <f>Price_Catalogue_Reference!AS175</f>
        <v>524979.4263</v>
      </c>
      <c r="AT175" s="325">
        <f t="shared" si="15"/>
        <v>1321877.666</v>
      </c>
      <c r="AV175" s="63"/>
      <c r="AW175" s="356"/>
      <c r="AX175" s="357"/>
      <c r="AY175" s="103"/>
      <c r="AZ175" s="358"/>
      <c r="BA175" s="358"/>
      <c r="BB175" s="358"/>
      <c r="BC175" s="358"/>
      <c r="BD175" s="358"/>
      <c r="BE175" s="358"/>
      <c r="BF175" s="358"/>
      <c r="BG175" s="358"/>
      <c r="BH175" s="358"/>
      <c r="BI175" s="358"/>
      <c r="BJ175" s="358"/>
      <c r="BK175" s="264"/>
      <c r="BM175" s="359"/>
      <c r="BN175" s="377"/>
    </row>
    <row r="176" ht="15.75" customHeight="1">
      <c r="A176" s="261" t="s">
        <v>35</v>
      </c>
      <c r="B176" s="348" t="s">
        <v>2365</v>
      </c>
      <c r="C176" s="348">
        <v>6500.0</v>
      </c>
      <c r="D176" s="348"/>
      <c r="E176" s="349" t="s">
        <v>2366</v>
      </c>
      <c r="F176" s="349" t="s">
        <v>2366</v>
      </c>
      <c r="G176" s="349" t="s">
        <v>2367</v>
      </c>
      <c r="I176" s="274"/>
      <c r="J176" s="274"/>
      <c r="K176" s="316">
        <f t="shared" si="18"/>
        <v>6500</v>
      </c>
      <c r="L176" s="317"/>
      <c r="M176" s="318"/>
      <c r="N176" s="319"/>
      <c r="O176" s="320">
        <f>Price_Catalogue_Reference!O176*(1+Price_Catalogue_Reference!$BW$6)</f>
        <v>72518.89287</v>
      </c>
      <c r="P176" s="321">
        <f>Price_Catalogue_Reference!BR176</f>
        <v>770341.1563</v>
      </c>
      <c r="Q176" s="321">
        <f>Price_Catalogue_Reference!Q176</f>
        <v>463809.8211</v>
      </c>
      <c r="R176" s="322">
        <f t="shared" si="4"/>
        <v>1306669.87</v>
      </c>
      <c r="S176" s="320">
        <f>Price_Catalogue_Reference!S176*(1+Price_Catalogue_Reference!$BW$6)</f>
        <v>74561.581</v>
      </c>
      <c r="T176" s="321">
        <f>Price_Catalogue_Reference!BS176</f>
        <v>770341.1563</v>
      </c>
      <c r="U176" s="321">
        <f>Price_Catalogue_Reference!U176</f>
        <v>463809.8211</v>
      </c>
      <c r="V176" s="322">
        <f t="shared" si="5"/>
        <v>1308712.558</v>
      </c>
      <c r="W176" s="320">
        <f>Price_Catalogue_Reference!W176*(1+Price_Catalogue_Reference!$BW$6)</f>
        <v>75479.06388</v>
      </c>
      <c r="X176" s="321">
        <f>Price_Catalogue_Reference!BT176</f>
        <v>770341.1563</v>
      </c>
      <c r="Y176" s="321">
        <f>Price_Catalogue_Reference!Y176</f>
        <v>463809.8211</v>
      </c>
      <c r="Z176" s="365">
        <f t="shared" si="6"/>
        <v>1309630.041</v>
      </c>
      <c r="AA176" s="317"/>
      <c r="AB176" s="318"/>
      <c r="AC176" s="318"/>
      <c r="AD176" s="319"/>
      <c r="AE176" s="320">
        <f>Price_Catalogue_Reference!AE176*(1+Price_Catalogue_Reference!$BW$6)</f>
        <v>76979.93916</v>
      </c>
      <c r="AF176" s="321">
        <f>Price_Catalogue_Reference!BV176</f>
        <v>770341.1563</v>
      </c>
      <c r="AG176" s="321">
        <f>Price_Catalogue_Reference!AG176</f>
        <v>558791.8394</v>
      </c>
      <c r="AH176" s="324">
        <f t="shared" si="12"/>
        <v>1406112.935</v>
      </c>
      <c r="AI176" s="321">
        <f>Price_Catalogue_Reference!AI176*(1+Price_Catalogue_Reference!$BW$6)</f>
        <v>76979.93916</v>
      </c>
      <c r="AJ176" s="321">
        <f>Price_Catalogue_Reference!BW176</f>
        <v>770341.1563</v>
      </c>
      <c r="AK176" s="321">
        <f>Price_Catalogue_Reference!AK176</f>
        <v>558791.8394</v>
      </c>
      <c r="AL176" s="324">
        <f t="shared" si="13"/>
        <v>1406112.935</v>
      </c>
      <c r="AM176" s="321">
        <f>Price_Catalogue_Reference!AM176*(1+Price_Catalogue_Reference!$BW$6)</f>
        <v>77333.21493</v>
      </c>
      <c r="AN176" s="321">
        <f>Price_Catalogue_Reference!BX176</f>
        <v>770341.1563</v>
      </c>
      <c r="AO176" s="321">
        <f>Price_Catalogue_Reference!AO176</f>
        <v>558791.8394</v>
      </c>
      <c r="AP176" s="324">
        <f t="shared" si="14"/>
        <v>1406466.211</v>
      </c>
      <c r="AQ176" s="321">
        <f>Price_Catalogue_Reference!AQ176*(1+Price_Catalogue_Reference!$BW$6)</f>
        <v>79201.48953</v>
      </c>
      <c r="AR176" s="321">
        <f>Price_Catalogue_Reference!BY176</f>
        <v>770341.1563</v>
      </c>
      <c r="AS176" s="321">
        <f>Price_Catalogue_Reference!AS176</f>
        <v>558791.8394</v>
      </c>
      <c r="AT176" s="325">
        <f t="shared" si="15"/>
        <v>1408334.485</v>
      </c>
      <c r="AV176" s="63"/>
      <c r="AW176" s="356"/>
      <c r="AX176" s="357"/>
      <c r="AY176" s="103"/>
      <c r="AZ176" s="358"/>
      <c r="BA176" s="358"/>
      <c r="BB176" s="358"/>
      <c r="BC176" s="358"/>
      <c r="BD176" s="358"/>
      <c r="BE176" s="358"/>
      <c r="BF176" s="358"/>
      <c r="BG176" s="358"/>
      <c r="BH176" s="358"/>
      <c r="BI176" s="358"/>
      <c r="BJ176" s="358"/>
      <c r="BK176" s="264"/>
      <c r="BM176" s="359"/>
      <c r="BN176" s="377"/>
    </row>
    <row r="177" ht="15.75" customHeight="1">
      <c r="A177" s="261" t="s">
        <v>35</v>
      </c>
      <c r="B177" s="348" t="s">
        <v>2365</v>
      </c>
      <c r="C177" s="348">
        <v>7000.0</v>
      </c>
      <c r="D177" s="348"/>
      <c r="E177" s="349" t="s">
        <v>2366</v>
      </c>
      <c r="F177" s="349" t="s">
        <v>2366</v>
      </c>
      <c r="G177" s="349" t="s">
        <v>2367</v>
      </c>
      <c r="I177" s="274"/>
      <c r="J177" s="274"/>
      <c r="K177" s="316">
        <v>7000.0</v>
      </c>
      <c r="L177" s="317"/>
      <c r="M177" s="318"/>
      <c r="N177" s="319"/>
      <c r="O177" s="320">
        <f>Price_Catalogue_Reference!O177*(1+Price_Catalogue_Reference!$BW$6)</f>
        <v>73870.45362</v>
      </c>
      <c r="P177" s="321">
        <f>Price_Catalogue_Reference!BR177</f>
        <v>828110.1104</v>
      </c>
      <c r="Q177" s="321">
        <f>Price_Catalogue_Reference!Q177</f>
        <v>493682.4761</v>
      </c>
      <c r="R177" s="322">
        <f t="shared" si="4"/>
        <v>1395663.04</v>
      </c>
      <c r="S177" s="320">
        <f>Price_Catalogue_Reference!S177*(1+Price_Catalogue_Reference!$BW$6)</f>
        <v>73870.45362</v>
      </c>
      <c r="T177" s="321">
        <f>Price_Catalogue_Reference!BS177</f>
        <v>828110.1104</v>
      </c>
      <c r="U177" s="321">
        <f>Price_Catalogue_Reference!U177</f>
        <v>493682.4761</v>
      </c>
      <c r="V177" s="322">
        <f t="shared" si="5"/>
        <v>1395663.04</v>
      </c>
      <c r="W177" s="320">
        <f>Price_Catalogue_Reference!W177*(1+Price_Catalogue_Reference!$BW$6)</f>
        <v>73870.45362</v>
      </c>
      <c r="X177" s="321">
        <f>Price_Catalogue_Reference!BT177</f>
        <v>828110.1104</v>
      </c>
      <c r="Y177" s="321">
        <f>Price_Catalogue_Reference!Y177</f>
        <v>493682.4761</v>
      </c>
      <c r="Z177" s="365">
        <f t="shared" si="6"/>
        <v>1395663.04</v>
      </c>
      <c r="AA177" s="317"/>
      <c r="AB177" s="318"/>
      <c r="AC177" s="318"/>
      <c r="AD177" s="319"/>
      <c r="AE177" s="320">
        <f>Price_Catalogue_Reference!AE177*(1+Price_Catalogue_Reference!$BW$6)</f>
        <v>78414.64204</v>
      </c>
      <c r="AF177" s="321">
        <f>Price_Catalogue_Reference!BV177</f>
        <v>828110.1104</v>
      </c>
      <c r="AG177" s="321">
        <f>Price_Catalogue_Reference!AG177</f>
        <v>594782.0126</v>
      </c>
      <c r="AH177" s="324">
        <f t="shared" si="12"/>
        <v>1501306.765</v>
      </c>
      <c r="AI177" s="321">
        <f>Price_Catalogue_Reference!AI177*(1+Price_Catalogue_Reference!$BW$6)</f>
        <v>78414.64204</v>
      </c>
      <c r="AJ177" s="321">
        <f>Price_Catalogue_Reference!BW177</f>
        <v>828110.1104</v>
      </c>
      <c r="AK177" s="321">
        <f>Price_Catalogue_Reference!AK177</f>
        <v>594782.0126</v>
      </c>
      <c r="AL177" s="324">
        <f t="shared" si="13"/>
        <v>1501306.765</v>
      </c>
      <c r="AM177" s="321">
        <f>Price_Catalogue_Reference!AM177*(1+Price_Catalogue_Reference!$BW$6)</f>
        <v>78774.50194</v>
      </c>
      <c r="AN177" s="321">
        <f>Price_Catalogue_Reference!BX177</f>
        <v>828110.1104</v>
      </c>
      <c r="AO177" s="321">
        <f>Price_Catalogue_Reference!AO177</f>
        <v>594782.0126</v>
      </c>
      <c r="AP177" s="324">
        <f t="shared" si="14"/>
        <v>1501666.625</v>
      </c>
      <c r="AQ177" s="321">
        <f>Price_Catalogue_Reference!AQ177*(1+Price_Catalogue_Reference!$BW$6)</f>
        <v>80677.59624</v>
      </c>
      <c r="AR177" s="321">
        <f>Price_Catalogue_Reference!BY177</f>
        <v>828110.1104</v>
      </c>
      <c r="AS177" s="321">
        <f>Price_Catalogue_Reference!AS177</f>
        <v>594782.0126</v>
      </c>
      <c r="AT177" s="325">
        <f t="shared" si="15"/>
        <v>1503569.719</v>
      </c>
      <c r="AV177" s="63"/>
      <c r="AW177" s="356"/>
      <c r="AX177" s="357"/>
      <c r="AY177" s="103"/>
      <c r="AZ177" s="358"/>
      <c r="BA177" s="358"/>
      <c r="BB177" s="358"/>
      <c r="BC177" s="358"/>
      <c r="BD177" s="358"/>
      <c r="BE177" s="358"/>
      <c r="BF177" s="358"/>
      <c r="BG177" s="358"/>
      <c r="BH177" s="358"/>
      <c r="BI177" s="358"/>
      <c r="BJ177" s="358"/>
      <c r="BK177" s="264"/>
      <c r="BM177" s="359"/>
      <c r="BN177" s="377"/>
    </row>
    <row r="178" ht="15.75" customHeight="1">
      <c r="A178" s="261" t="s">
        <v>35</v>
      </c>
      <c r="B178" s="348" t="s">
        <v>2365</v>
      </c>
      <c r="C178" s="348">
        <v>7500.0</v>
      </c>
      <c r="D178" s="348"/>
      <c r="E178" s="349" t="s">
        <v>2366</v>
      </c>
      <c r="F178" s="349" t="s">
        <v>2366</v>
      </c>
      <c r="G178" s="349" t="s">
        <v>2367</v>
      </c>
      <c r="I178" s="274"/>
      <c r="J178" s="274"/>
      <c r="K178" s="316">
        <v>7500.0</v>
      </c>
      <c r="L178" s="317"/>
      <c r="M178" s="318"/>
      <c r="N178" s="319"/>
      <c r="O178" s="320">
        <f>Price_Catalogue_Reference!O178*(1+Price_Catalogue_Reference!$BW$6)</f>
        <v>75247.2039</v>
      </c>
      <c r="P178" s="321">
        <f>Price_Catalogue_Reference!BR178</f>
        <v>881076.0799</v>
      </c>
      <c r="Q178" s="321">
        <f>Price_Catalogue_Reference!Q178</f>
        <v>525479.1427</v>
      </c>
      <c r="R178" s="322">
        <f t="shared" si="4"/>
        <v>1481802.426</v>
      </c>
      <c r="S178" s="320">
        <f>Price_Catalogue_Reference!S178*(1+Price_Catalogue_Reference!$BW$6)</f>
        <v>75247.2039</v>
      </c>
      <c r="T178" s="321">
        <f>Price_Catalogue_Reference!BS178</f>
        <v>881076.0799</v>
      </c>
      <c r="U178" s="321">
        <f>Price_Catalogue_Reference!U178</f>
        <v>525479.1427</v>
      </c>
      <c r="V178" s="322">
        <f t="shared" si="5"/>
        <v>1481802.426</v>
      </c>
      <c r="W178" s="320">
        <f>Price_Catalogue_Reference!W178*(1+Price_Catalogue_Reference!$BW$6)</f>
        <v>75247.2039</v>
      </c>
      <c r="X178" s="321">
        <f>Price_Catalogue_Reference!BT178</f>
        <v>881076.0799</v>
      </c>
      <c r="Y178" s="321">
        <f>Price_Catalogue_Reference!Y178</f>
        <v>525479.1427</v>
      </c>
      <c r="Z178" s="365">
        <f t="shared" si="6"/>
        <v>1481802.426</v>
      </c>
      <c r="AA178" s="317"/>
      <c r="AB178" s="318"/>
      <c r="AC178" s="318"/>
      <c r="AD178" s="319"/>
      <c r="AE178" s="320">
        <f>Price_Catalogue_Reference!AE178*(1+Price_Catalogue_Reference!$BW$6)</f>
        <v>79876.08399</v>
      </c>
      <c r="AF178" s="321">
        <f>Price_Catalogue_Reference!BV178</f>
        <v>881076.0799</v>
      </c>
      <c r="AG178" s="321">
        <f>Price_Catalogue_Reference!AG178</f>
        <v>633090.2093</v>
      </c>
      <c r="AH178" s="324">
        <f t="shared" si="12"/>
        <v>1594042.373</v>
      </c>
      <c r="AI178" s="321">
        <f>Price_Catalogue_Reference!AI178*(1+Price_Catalogue_Reference!$BW$6)</f>
        <v>79876.08399</v>
      </c>
      <c r="AJ178" s="321">
        <f>Price_Catalogue_Reference!BW178</f>
        <v>881076.0799</v>
      </c>
      <c r="AK178" s="321">
        <f>Price_Catalogue_Reference!AK178</f>
        <v>633090.2093</v>
      </c>
      <c r="AL178" s="324">
        <f t="shared" si="13"/>
        <v>1594042.373</v>
      </c>
      <c r="AM178" s="321">
        <f>Price_Catalogue_Reference!AM178*(1+Price_Catalogue_Reference!$BW$6)</f>
        <v>80242.65073</v>
      </c>
      <c r="AN178" s="321">
        <f>Price_Catalogue_Reference!BX178</f>
        <v>881076.0799</v>
      </c>
      <c r="AO178" s="321">
        <f>Price_Catalogue_Reference!AO178</f>
        <v>633090.2093</v>
      </c>
      <c r="AP178" s="324">
        <f t="shared" si="14"/>
        <v>1594408.94</v>
      </c>
      <c r="AQ178" s="321">
        <f>Price_Catalogue_Reference!AQ178*(1+Price_Catalogue_Reference!$BW$6)</f>
        <v>82181.21369</v>
      </c>
      <c r="AR178" s="321">
        <f>Price_Catalogue_Reference!BY178</f>
        <v>881076.0799</v>
      </c>
      <c r="AS178" s="321">
        <f>Price_Catalogue_Reference!AS178</f>
        <v>633090.2093</v>
      </c>
      <c r="AT178" s="325">
        <f t="shared" si="15"/>
        <v>1596347.503</v>
      </c>
      <c r="AV178" s="63"/>
      <c r="AW178" s="356"/>
      <c r="AX178" s="357"/>
      <c r="AY178" s="103"/>
      <c r="AZ178" s="358"/>
      <c r="BA178" s="358"/>
      <c r="BB178" s="358"/>
      <c r="BC178" s="358"/>
      <c r="BD178" s="358"/>
      <c r="BE178" s="358"/>
      <c r="BF178" s="358"/>
      <c r="BG178" s="358"/>
      <c r="BH178" s="358"/>
      <c r="BI178" s="358"/>
      <c r="BJ178" s="358"/>
      <c r="BK178" s="264"/>
      <c r="BM178" s="359"/>
      <c r="BN178" s="377"/>
    </row>
    <row r="179" ht="15.75" customHeight="1">
      <c r="A179" s="261" t="s">
        <v>35</v>
      </c>
      <c r="B179" s="348" t="s">
        <v>2365</v>
      </c>
      <c r="C179" s="348">
        <v>8000.0</v>
      </c>
      <c r="D179" s="348"/>
      <c r="E179" s="349" t="s">
        <v>2366</v>
      </c>
      <c r="F179" s="349" t="s">
        <v>2366</v>
      </c>
      <c r="G179" s="349" t="s">
        <v>2367</v>
      </c>
      <c r="I179" s="274"/>
      <c r="J179" s="274"/>
      <c r="K179" s="316">
        <v>8000.0</v>
      </c>
      <c r="L179" s="317"/>
      <c r="M179" s="318"/>
      <c r="N179" s="319"/>
      <c r="O179" s="320">
        <f>Price_Catalogue_Reference!O179*(1+Price_Catalogue_Reference!$BW$6)</f>
        <v>76649.61317</v>
      </c>
      <c r="P179" s="321">
        <f>Price_Catalogue_Reference!BR179</f>
        <v>935860.3221</v>
      </c>
      <c r="Q179" s="321">
        <f>Price_Catalogue_Reference!Q179</f>
        <v>559323.7411</v>
      </c>
      <c r="R179" s="322">
        <f t="shared" si="4"/>
        <v>1571833.676</v>
      </c>
      <c r="S179" s="320">
        <f>Price_Catalogue_Reference!S179*(1+Price_Catalogue_Reference!$BW$6)</f>
        <v>76649.61317</v>
      </c>
      <c r="T179" s="321">
        <f>Price_Catalogue_Reference!BS179</f>
        <v>935860.3221</v>
      </c>
      <c r="U179" s="321">
        <f>Price_Catalogue_Reference!U179</f>
        <v>559323.7411</v>
      </c>
      <c r="V179" s="322">
        <f t="shared" si="5"/>
        <v>1571833.676</v>
      </c>
      <c r="W179" s="320">
        <f>Price_Catalogue_Reference!W179*(1+Price_Catalogue_Reference!$BW$6)</f>
        <v>76649.61317</v>
      </c>
      <c r="X179" s="321">
        <f>Price_Catalogue_Reference!BT179</f>
        <v>935860.3221</v>
      </c>
      <c r="Y179" s="321">
        <f>Price_Catalogue_Reference!Y179</f>
        <v>559323.7411</v>
      </c>
      <c r="Z179" s="365">
        <f t="shared" si="6"/>
        <v>1571833.676</v>
      </c>
      <c r="AA179" s="317"/>
      <c r="AB179" s="318"/>
      <c r="AC179" s="318"/>
      <c r="AD179" s="319"/>
      <c r="AE179" s="320">
        <f>Price_Catalogue_Reference!AE179*(1+Price_Catalogue_Reference!$BW$6)</f>
        <v>81364.76337</v>
      </c>
      <c r="AF179" s="321">
        <f>Price_Catalogue_Reference!BV179</f>
        <v>935860.3221</v>
      </c>
      <c r="AG179" s="321">
        <f>Price_Catalogue_Reference!AG179</f>
        <v>673865.7266</v>
      </c>
      <c r="AH179" s="324">
        <f t="shared" si="12"/>
        <v>1691090.812</v>
      </c>
      <c r="AI179" s="321">
        <f>Price_Catalogue_Reference!AI179*(1+Price_Catalogue_Reference!$BW$6)</f>
        <v>81364.76337</v>
      </c>
      <c r="AJ179" s="321">
        <f>Price_Catalogue_Reference!BW179</f>
        <v>935860.3221</v>
      </c>
      <c r="AK179" s="321">
        <f>Price_Catalogue_Reference!AK179</f>
        <v>673865.7266</v>
      </c>
      <c r="AL179" s="324">
        <f t="shared" si="13"/>
        <v>1691090.812</v>
      </c>
      <c r="AM179" s="321">
        <f>Price_Catalogue_Reference!AM179*(1+Price_Catalogue_Reference!$BW$6)</f>
        <v>81738.16195</v>
      </c>
      <c r="AN179" s="321">
        <f>Price_Catalogue_Reference!BX179</f>
        <v>935860.3221</v>
      </c>
      <c r="AO179" s="321">
        <f>Price_Catalogue_Reference!AO179</f>
        <v>673865.7266</v>
      </c>
      <c r="AP179" s="324">
        <f t="shared" si="14"/>
        <v>1691464.211</v>
      </c>
      <c r="AQ179" s="321">
        <f>Price_Catalogue_Reference!AQ179*(1+Price_Catalogue_Reference!$BW$6)</f>
        <v>83712.8546</v>
      </c>
      <c r="AR179" s="321">
        <f>Price_Catalogue_Reference!BY179</f>
        <v>935860.3221</v>
      </c>
      <c r="AS179" s="321">
        <f>Price_Catalogue_Reference!AS179</f>
        <v>673865.7266</v>
      </c>
      <c r="AT179" s="325">
        <f t="shared" si="15"/>
        <v>1693438.903</v>
      </c>
      <c r="AV179" s="63"/>
      <c r="AW179" s="356"/>
      <c r="AX179" s="357"/>
      <c r="AY179" s="103"/>
      <c r="AZ179" s="358"/>
      <c r="BA179" s="358"/>
      <c r="BB179" s="358"/>
      <c r="BC179" s="358"/>
      <c r="BD179" s="358"/>
      <c r="BE179" s="358"/>
      <c r="BF179" s="358"/>
      <c r="BG179" s="358"/>
      <c r="BH179" s="358"/>
      <c r="BI179" s="358"/>
      <c r="BJ179" s="358"/>
      <c r="BK179" s="264"/>
      <c r="BM179" s="359"/>
      <c r="BN179" s="377"/>
    </row>
    <row r="180" ht="15.75" customHeight="1">
      <c r="A180" s="261" t="s">
        <v>35</v>
      </c>
      <c r="B180" s="348" t="s">
        <v>2365</v>
      </c>
      <c r="C180" s="348">
        <v>8500.0</v>
      </c>
      <c r="D180" s="348"/>
      <c r="E180" s="349" t="s">
        <v>2366</v>
      </c>
      <c r="F180" s="349" t="s">
        <v>2366</v>
      </c>
      <c r="G180" s="349" t="s">
        <v>2367</v>
      </c>
      <c r="I180" s="274"/>
      <c r="J180" s="274"/>
      <c r="K180" s="316">
        <v>8500.0</v>
      </c>
      <c r="L180" s="317"/>
      <c r="M180" s="318"/>
      <c r="N180" s="319"/>
      <c r="O180" s="320">
        <f>Price_Catalogue_Reference!O180*(1+Price_Catalogue_Reference!$BW$6)</f>
        <v>78078.15964</v>
      </c>
      <c r="P180" s="321">
        <f>Price_Catalogue_Reference!BR180</f>
        <v>984535.168</v>
      </c>
      <c r="Q180" s="321">
        <f>Price_Catalogue_Reference!Q180</f>
        <v>595348.1726</v>
      </c>
      <c r="R180" s="322">
        <f t="shared" si="4"/>
        <v>1657961.5</v>
      </c>
      <c r="S180" s="320">
        <f>Price_Catalogue_Reference!S180*(1+Price_Catalogue_Reference!$BW$6)</f>
        <v>78078.15964</v>
      </c>
      <c r="T180" s="321">
        <f>Price_Catalogue_Reference!BS180</f>
        <v>984535.168</v>
      </c>
      <c r="U180" s="321">
        <f>Price_Catalogue_Reference!U180</f>
        <v>595348.1726</v>
      </c>
      <c r="V180" s="322">
        <f t="shared" si="5"/>
        <v>1657961.5</v>
      </c>
      <c r="W180" s="320">
        <f>Price_Catalogue_Reference!W180*(1+Price_Catalogue_Reference!$BW$6)</f>
        <v>78078.15964</v>
      </c>
      <c r="X180" s="321">
        <f>Price_Catalogue_Reference!BT180</f>
        <v>984535.168</v>
      </c>
      <c r="Y180" s="321">
        <f>Price_Catalogue_Reference!Y180</f>
        <v>595348.1726</v>
      </c>
      <c r="Z180" s="365">
        <f t="shared" si="6"/>
        <v>1657961.5</v>
      </c>
      <c r="AA180" s="317"/>
      <c r="AB180" s="318"/>
      <c r="AC180" s="318"/>
      <c r="AD180" s="319"/>
      <c r="AE180" s="320">
        <f>Price_Catalogue_Reference!AE180*(1+Price_Catalogue_Reference!$BW$6)</f>
        <v>82881.18779</v>
      </c>
      <c r="AF180" s="321">
        <f>Price_Catalogue_Reference!BV180</f>
        <v>984535.168</v>
      </c>
      <c r="AG180" s="321">
        <f>Price_Catalogue_Reference!AG180</f>
        <v>717267.4775</v>
      </c>
      <c r="AH180" s="324">
        <f t="shared" si="12"/>
        <v>1784683.833</v>
      </c>
      <c r="AI180" s="321">
        <f>Price_Catalogue_Reference!AI180*(1+Price_Catalogue_Reference!$BW$6)</f>
        <v>82881.18779</v>
      </c>
      <c r="AJ180" s="321">
        <f>Price_Catalogue_Reference!BW180</f>
        <v>984535.168</v>
      </c>
      <c r="AK180" s="321">
        <f>Price_Catalogue_Reference!AK180</f>
        <v>717267.4775</v>
      </c>
      <c r="AL180" s="324">
        <f t="shared" si="13"/>
        <v>1784683.833</v>
      </c>
      <c r="AM180" s="321">
        <f>Price_Catalogue_Reference!AM180*(1+Price_Catalogue_Reference!$BW$6)</f>
        <v>83261.54554</v>
      </c>
      <c r="AN180" s="321">
        <f>Price_Catalogue_Reference!BX180</f>
        <v>984535.168</v>
      </c>
      <c r="AO180" s="321">
        <f>Price_Catalogue_Reference!AO180</f>
        <v>717267.4775</v>
      </c>
      <c r="AP180" s="324">
        <f t="shared" si="14"/>
        <v>1785064.191</v>
      </c>
      <c r="AQ180" s="321">
        <f>Price_Catalogue_Reference!AQ180*(1+Price_Catalogue_Reference!$BW$6)</f>
        <v>85273.04125</v>
      </c>
      <c r="AR180" s="321">
        <f>Price_Catalogue_Reference!BY180</f>
        <v>984535.168</v>
      </c>
      <c r="AS180" s="321">
        <f>Price_Catalogue_Reference!AS180</f>
        <v>717267.4775</v>
      </c>
      <c r="AT180" s="325">
        <f t="shared" si="15"/>
        <v>1787075.687</v>
      </c>
      <c r="AV180" s="63"/>
      <c r="AW180" s="356"/>
      <c r="AX180" s="357"/>
      <c r="AY180" s="103"/>
      <c r="AZ180" s="358"/>
      <c r="BA180" s="358"/>
      <c r="BB180" s="358"/>
      <c r="BC180" s="358"/>
      <c r="BD180" s="358"/>
      <c r="BE180" s="358"/>
      <c r="BF180" s="358"/>
      <c r="BG180" s="358"/>
      <c r="BH180" s="358"/>
      <c r="BI180" s="358"/>
      <c r="BJ180" s="358"/>
      <c r="BK180" s="264"/>
      <c r="BM180" s="359"/>
      <c r="BN180" s="377"/>
    </row>
    <row r="181" ht="15.75" customHeight="1">
      <c r="A181" s="261" t="s">
        <v>35</v>
      </c>
      <c r="B181" s="348" t="s">
        <v>2365</v>
      </c>
      <c r="C181" s="348">
        <v>9000.0</v>
      </c>
      <c r="D181" s="348"/>
      <c r="E181" s="349" t="s">
        <v>2366</v>
      </c>
      <c r="F181" s="349" t="s">
        <v>2366</v>
      </c>
      <c r="G181" s="349" t="s">
        <v>2367</v>
      </c>
      <c r="I181" s="274"/>
      <c r="J181" s="274"/>
      <c r="K181" s="316">
        <v>9000.0</v>
      </c>
      <c r="L181" s="317"/>
      <c r="M181" s="318"/>
      <c r="N181" s="319"/>
      <c r="O181" s="320">
        <f>Price_Catalogue_Reference!O181*(1+Price_Catalogue_Reference!$BW$6)</f>
        <v>79533.33045</v>
      </c>
      <c r="P181" s="321">
        <f>Price_Catalogue_Reference!BR181</f>
        <v>1034492.987</v>
      </c>
      <c r="Q181" s="321">
        <f>Price_Catalogue_Reference!Q181</f>
        <v>633692.834</v>
      </c>
      <c r="R181" s="322">
        <f t="shared" si="4"/>
        <v>1747719.151</v>
      </c>
      <c r="S181" s="320">
        <f>Price_Catalogue_Reference!S181*(1+Price_Catalogue_Reference!$BW$6)</f>
        <v>79533.33045</v>
      </c>
      <c r="T181" s="321">
        <f>Price_Catalogue_Reference!BS181</f>
        <v>1034492.987</v>
      </c>
      <c r="U181" s="321">
        <f>Price_Catalogue_Reference!U181</f>
        <v>633692.834</v>
      </c>
      <c r="V181" s="322">
        <f t="shared" si="5"/>
        <v>1747719.151</v>
      </c>
      <c r="W181" s="320">
        <f>Price_Catalogue_Reference!W181*(1+Price_Catalogue_Reference!$BW$6)</f>
        <v>79533.33045</v>
      </c>
      <c r="X181" s="321">
        <f>Price_Catalogue_Reference!BT181</f>
        <v>1034492.987</v>
      </c>
      <c r="Y181" s="321">
        <f>Price_Catalogue_Reference!Y181</f>
        <v>633692.834</v>
      </c>
      <c r="Z181" s="365">
        <f t="shared" si="6"/>
        <v>1747719.151</v>
      </c>
      <c r="AA181" s="317"/>
      <c r="AB181" s="318"/>
      <c r="AC181" s="318"/>
      <c r="AD181" s="319"/>
      <c r="AE181" s="320">
        <f>Price_Catalogue_Reference!AE181*(1+Price_Catalogue_Reference!$BW$6)</f>
        <v>84425.87437</v>
      </c>
      <c r="AF181" s="321">
        <f>Price_Catalogue_Reference!BV181</f>
        <v>1034492.987</v>
      </c>
      <c r="AG181" s="321">
        <f>Price_Catalogue_Reference!AG181</f>
        <v>763464.6102</v>
      </c>
      <c r="AH181" s="324">
        <f t="shared" si="12"/>
        <v>1882383.472</v>
      </c>
      <c r="AI181" s="321">
        <f>Price_Catalogue_Reference!AI181*(1+Price_Catalogue_Reference!$BW$6)</f>
        <v>84425.87437</v>
      </c>
      <c r="AJ181" s="321">
        <f>Price_Catalogue_Reference!BW181</f>
        <v>1034492.987</v>
      </c>
      <c r="AK181" s="321">
        <f>Price_Catalogue_Reference!AK181</f>
        <v>763464.6102</v>
      </c>
      <c r="AL181" s="324">
        <f t="shared" si="13"/>
        <v>1882383.472</v>
      </c>
      <c r="AM181" s="321">
        <f>Price_Catalogue_Reference!AM181*(1+Price_Catalogue_Reference!$BW$6)</f>
        <v>84813.32098</v>
      </c>
      <c r="AN181" s="321">
        <f>Price_Catalogue_Reference!BX181</f>
        <v>1034492.987</v>
      </c>
      <c r="AO181" s="321">
        <f>Price_Catalogue_Reference!AO181</f>
        <v>763464.6102</v>
      </c>
      <c r="AP181" s="324">
        <f t="shared" si="14"/>
        <v>1882770.918</v>
      </c>
      <c r="AQ181" s="321">
        <f>Price_Catalogue_Reference!AQ181*(1+Price_Catalogue_Reference!$BW$6)</f>
        <v>86862.30566</v>
      </c>
      <c r="AR181" s="321">
        <f>Price_Catalogue_Reference!BY181</f>
        <v>1034492.987</v>
      </c>
      <c r="AS181" s="321">
        <f>Price_Catalogue_Reference!AS181</f>
        <v>763464.6102</v>
      </c>
      <c r="AT181" s="325">
        <f t="shared" si="15"/>
        <v>1884819.903</v>
      </c>
      <c r="AV181" s="63"/>
      <c r="AW181" s="356"/>
      <c r="AX181" s="357"/>
      <c r="AY181" s="103"/>
      <c r="AZ181" s="358"/>
      <c r="BA181" s="358"/>
      <c r="BB181" s="358"/>
      <c r="BC181" s="358"/>
      <c r="BD181" s="358"/>
      <c r="BE181" s="358"/>
      <c r="BF181" s="358"/>
      <c r="BG181" s="358"/>
      <c r="BH181" s="358"/>
      <c r="BI181" s="358"/>
      <c r="BJ181" s="358"/>
      <c r="BK181" s="264"/>
      <c r="BM181" s="359"/>
      <c r="BN181" s="377"/>
    </row>
    <row r="182" ht="15.75" customHeight="1">
      <c r="A182" s="261" t="s">
        <v>35</v>
      </c>
      <c r="B182" s="348" t="s">
        <v>2365</v>
      </c>
      <c r="C182" s="348">
        <v>9500.0</v>
      </c>
      <c r="D182" s="348"/>
      <c r="E182" s="349" t="s">
        <v>2366</v>
      </c>
      <c r="F182" s="349" t="s">
        <v>2366</v>
      </c>
      <c r="G182" s="349" t="s">
        <v>2367</v>
      </c>
      <c r="I182" s="274"/>
      <c r="J182" s="274"/>
      <c r="K182" s="316">
        <v>9500.0</v>
      </c>
      <c r="L182" s="317"/>
      <c r="M182" s="318"/>
      <c r="N182" s="319"/>
      <c r="O182" s="320">
        <f>Price_Catalogue_Reference!O182*(1+Price_Catalogue_Reference!$BW$6)</f>
        <v>81015.62181</v>
      </c>
      <c r="P182" s="321">
        <f>Price_Catalogue_Reference!BR182</f>
        <v>1085785.098</v>
      </c>
      <c r="Q182" s="321">
        <f>Price_Catalogue_Reference!Q182</f>
        <v>674507.1646</v>
      </c>
      <c r="R182" s="322">
        <f t="shared" si="4"/>
        <v>1841307.885</v>
      </c>
      <c r="S182" s="320">
        <f>Price_Catalogue_Reference!S182*(1+Price_Catalogue_Reference!$BW$6)</f>
        <v>81015.62181</v>
      </c>
      <c r="T182" s="321">
        <f>Price_Catalogue_Reference!BS182</f>
        <v>1085785.098</v>
      </c>
      <c r="U182" s="321">
        <f>Price_Catalogue_Reference!U182</f>
        <v>674507.1646</v>
      </c>
      <c r="V182" s="322">
        <f t="shared" si="5"/>
        <v>1841307.885</v>
      </c>
      <c r="W182" s="320">
        <f>Price_Catalogue_Reference!W182*(1+Price_Catalogue_Reference!$BW$6)</f>
        <v>81015.62181</v>
      </c>
      <c r="X182" s="321">
        <f>Price_Catalogue_Reference!BT182</f>
        <v>1085785.098</v>
      </c>
      <c r="Y182" s="321">
        <f>Price_Catalogue_Reference!Y182</f>
        <v>674507.1646</v>
      </c>
      <c r="Z182" s="365">
        <f t="shared" si="6"/>
        <v>1841307.885</v>
      </c>
      <c r="AA182" s="317"/>
      <c r="AB182" s="318"/>
      <c r="AC182" s="318"/>
      <c r="AD182" s="319"/>
      <c r="AE182" s="320">
        <f>Price_Catalogue_Reference!AE182*(1+Price_Catalogue_Reference!$BW$6)</f>
        <v>85999.34983</v>
      </c>
      <c r="AF182" s="321">
        <f>Price_Catalogue_Reference!BV182</f>
        <v>1085785.098</v>
      </c>
      <c r="AG182" s="321">
        <f>Price_Catalogue_Reference!AG182</f>
        <v>812637.1673</v>
      </c>
      <c r="AH182" s="324">
        <f t="shared" si="12"/>
        <v>1984421.615</v>
      </c>
      <c r="AI182" s="321">
        <f>Price_Catalogue_Reference!AI182*(1+Price_Catalogue_Reference!$BW$6)</f>
        <v>85999.34983</v>
      </c>
      <c r="AJ182" s="321">
        <f>Price_Catalogue_Reference!BW182</f>
        <v>1085785.098</v>
      </c>
      <c r="AK182" s="321">
        <f>Price_Catalogue_Reference!AK182</f>
        <v>812637.1673</v>
      </c>
      <c r="AL182" s="324">
        <f t="shared" si="13"/>
        <v>1984421.615</v>
      </c>
      <c r="AM182" s="321">
        <f>Price_Catalogue_Reference!AM182*(1+Price_Catalogue_Reference!$BW$6)</f>
        <v>86394.01742</v>
      </c>
      <c r="AN182" s="321">
        <f>Price_Catalogue_Reference!BX182</f>
        <v>1085785.098</v>
      </c>
      <c r="AO182" s="321">
        <f>Price_Catalogue_Reference!AO182</f>
        <v>812637.1673</v>
      </c>
      <c r="AP182" s="324">
        <f t="shared" si="14"/>
        <v>1984816.283</v>
      </c>
      <c r="AQ182" s="321">
        <f>Price_Catalogue_Reference!AQ182*(1+Price_Catalogue_Reference!$BW$6)</f>
        <v>88481.18977</v>
      </c>
      <c r="AR182" s="321">
        <f>Price_Catalogue_Reference!BY182</f>
        <v>1085785.098</v>
      </c>
      <c r="AS182" s="321">
        <f>Price_Catalogue_Reference!AS182</f>
        <v>812637.1673</v>
      </c>
      <c r="AT182" s="325">
        <f t="shared" si="15"/>
        <v>1986903.455</v>
      </c>
      <c r="AV182" s="63"/>
      <c r="AW182" s="356"/>
      <c r="AX182" s="357"/>
      <c r="AY182" s="103"/>
      <c r="AZ182" s="358"/>
      <c r="BA182" s="358"/>
      <c r="BB182" s="358"/>
      <c r="BC182" s="358"/>
      <c r="BD182" s="358"/>
      <c r="BE182" s="358"/>
      <c r="BF182" s="358"/>
      <c r="BG182" s="358"/>
      <c r="BH182" s="358"/>
      <c r="BI182" s="358"/>
      <c r="BJ182" s="358"/>
      <c r="BK182" s="264"/>
      <c r="BM182" s="359"/>
      <c r="BN182" s="377"/>
    </row>
    <row r="183" ht="15.75" customHeight="1">
      <c r="A183" s="261" t="s">
        <v>35</v>
      </c>
      <c r="B183" s="348" t="s">
        <v>2365</v>
      </c>
      <c r="C183" s="348">
        <v>10000.0</v>
      </c>
      <c r="D183" s="348"/>
      <c r="E183" s="349" t="s">
        <v>2366</v>
      </c>
      <c r="F183" s="349" t="s">
        <v>2366</v>
      </c>
      <c r="G183" s="349" t="s">
        <v>2367</v>
      </c>
      <c r="I183" s="274"/>
      <c r="J183" s="296"/>
      <c r="K183" s="326">
        <v>10000.0</v>
      </c>
      <c r="L183" s="327"/>
      <c r="M183" s="328"/>
      <c r="N183" s="329"/>
      <c r="O183" s="330">
        <f>Price_Catalogue_Reference!O183*(1+Price_Catalogue_Reference!$BW$6)</f>
        <v>82525.53916</v>
      </c>
      <c r="P183" s="331">
        <f>Price_Catalogue_Reference!BR183</f>
        <v>1129445.058</v>
      </c>
      <c r="Q183" s="331">
        <f>Price_Catalogue_Reference!Q183</f>
        <v>717950.2287</v>
      </c>
      <c r="R183" s="332">
        <f t="shared" si="4"/>
        <v>1929920.826</v>
      </c>
      <c r="S183" s="330">
        <f>Price_Catalogue_Reference!S183*(1+Price_Catalogue_Reference!$BW$6)</f>
        <v>82525.53916</v>
      </c>
      <c r="T183" s="331">
        <f>Price_Catalogue_Reference!BS183</f>
        <v>1129445.058</v>
      </c>
      <c r="U183" s="331">
        <f>Price_Catalogue_Reference!U183</f>
        <v>717950.2287</v>
      </c>
      <c r="V183" s="332">
        <f t="shared" si="5"/>
        <v>1929920.826</v>
      </c>
      <c r="W183" s="330">
        <f>Price_Catalogue_Reference!W183*(1+Price_Catalogue_Reference!$BW$6)</f>
        <v>82525.53916</v>
      </c>
      <c r="X183" s="331">
        <f>Price_Catalogue_Reference!BT183</f>
        <v>1129445.058</v>
      </c>
      <c r="Y183" s="331">
        <f>Price_Catalogue_Reference!Y183</f>
        <v>717950.2287</v>
      </c>
      <c r="Z183" s="373">
        <f t="shared" si="6"/>
        <v>1929920.826</v>
      </c>
      <c r="AA183" s="327"/>
      <c r="AB183" s="328"/>
      <c r="AC183" s="328"/>
      <c r="AD183" s="329"/>
      <c r="AE183" s="330">
        <f>Price_Catalogue_Reference!AE183*(1+Price_Catalogue_Reference!$BW$6)</f>
        <v>87602.15072</v>
      </c>
      <c r="AF183" s="331">
        <f>Price_Catalogue_Reference!BV183</f>
        <v>1129445.058</v>
      </c>
      <c r="AG183" s="331">
        <f>Price_Catalogue_Reference!AG183</f>
        <v>864976.7871</v>
      </c>
      <c r="AH183" s="334">
        <f t="shared" si="12"/>
        <v>2082023.996</v>
      </c>
      <c r="AI183" s="331">
        <f>Price_Catalogue_Reference!AI183*(1+Price_Catalogue_Reference!$BW$6)</f>
        <v>87602.15072</v>
      </c>
      <c r="AJ183" s="331">
        <f>Price_Catalogue_Reference!BW183</f>
        <v>1129445.058</v>
      </c>
      <c r="AK183" s="331">
        <f>Price_Catalogue_Reference!AK183</f>
        <v>864976.7871</v>
      </c>
      <c r="AL183" s="334">
        <f t="shared" si="13"/>
        <v>2082023.996</v>
      </c>
      <c r="AM183" s="331">
        <f>Price_Catalogue_Reference!AM183*(1+Price_Catalogue_Reference!$BW$6)</f>
        <v>88004.17387</v>
      </c>
      <c r="AN183" s="331">
        <f>Price_Catalogue_Reference!BX183</f>
        <v>1129445.058</v>
      </c>
      <c r="AO183" s="331">
        <f>Price_Catalogue_Reference!AO183</f>
        <v>864976.7871</v>
      </c>
      <c r="AP183" s="334">
        <f t="shared" si="14"/>
        <v>2082426.019</v>
      </c>
      <c r="AQ183" s="321">
        <f>Price_Catalogue_Reference!AQ183*(1+Price_Catalogue_Reference!$BW$6)</f>
        <v>90130.2456</v>
      </c>
      <c r="AR183" s="321">
        <f>Price_Catalogue_Reference!BY183</f>
        <v>1129445.058</v>
      </c>
      <c r="AS183" s="331">
        <f>Price_Catalogue_Reference!AS183</f>
        <v>864976.7871</v>
      </c>
      <c r="AT183" s="335">
        <f t="shared" si="15"/>
        <v>2084552.091</v>
      </c>
      <c r="AV183" s="63"/>
      <c r="AW183" s="356"/>
      <c r="AX183" s="357"/>
      <c r="AY183" s="103"/>
      <c r="AZ183" s="358"/>
      <c r="BA183" s="358"/>
      <c r="BB183" s="358"/>
      <c r="BC183" s="358"/>
      <c r="BD183" s="358"/>
      <c r="BE183" s="358"/>
      <c r="BF183" s="358"/>
      <c r="BG183" s="358"/>
      <c r="BH183" s="358"/>
      <c r="BI183" s="358"/>
      <c r="BJ183" s="358"/>
      <c r="BK183" s="264"/>
      <c r="BM183" s="359"/>
      <c r="BN183" s="377"/>
    </row>
    <row r="184" ht="15.0" customHeight="1">
      <c r="A184" s="301" t="s">
        <v>33</v>
      </c>
      <c r="B184" s="302" t="s">
        <v>33</v>
      </c>
      <c r="C184" s="302">
        <v>500.0</v>
      </c>
      <c r="D184" s="302"/>
      <c r="E184" s="303" t="s">
        <v>2369</v>
      </c>
      <c r="F184" s="303" t="s">
        <v>2370</v>
      </c>
      <c r="G184" s="303" t="s">
        <v>2371</v>
      </c>
      <c r="I184" s="274"/>
      <c r="J184" s="347" t="s">
        <v>33</v>
      </c>
      <c r="K184" s="306">
        <f t="shared" ref="K184:K219" si="19">C184</f>
        <v>500</v>
      </c>
      <c r="L184" s="307"/>
      <c r="M184" s="308"/>
      <c r="N184" s="309"/>
      <c r="O184" s="310">
        <f>Price_Catalogue_Reference!O184*(1+Price_Catalogue_Reference!$BW$6)</f>
        <v>62461.21639</v>
      </c>
      <c r="P184" s="311">
        <f>Price_Catalogue_Reference!BR184</f>
        <v>35927.24017</v>
      </c>
      <c r="Q184" s="311">
        <f>Price_Catalogue_Reference!Q184</f>
        <v>316536.065</v>
      </c>
      <c r="R184" s="312">
        <f t="shared" si="4"/>
        <v>414924.5215</v>
      </c>
      <c r="S184" s="310">
        <f>Price_Catalogue_Reference!S184*(1+Price_Catalogue_Reference!$BW$6)</f>
        <v>62314.25543</v>
      </c>
      <c r="T184" s="311">
        <f>Price_Catalogue_Reference!BS184</f>
        <v>35927.24017</v>
      </c>
      <c r="U184" s="311">
        <f>Price_Catalogue_Reference!U184</f>
        <v>293830.7399</v>
      </c>
      <c r="V184" s="312">
        <f t="shared" si="5"/>
        <v>392072.2355</v>
      </c>
      <c r="W184" s="310">
        <f>Price_Catalogue_Reference!W184*(1+Price_Catalogue_Reference!$BW$6)</f>
        <v>62241.05702</v>
      </c>
      <c r="X184" s="311">
        <f>Price_Catalogue_Reference!BT184</f>
        <v>35927.24017</v>
      </c>
      <c r="Y184" s="311">
        <f>Price_Catalogue_Reference!Y184</f>
        <v>291677.1249</v>
      </c>
      <c r="Z184" s="313">
        <f t="shared" si="6"/>
        <v>389845.4221</v>
      </c>
      <c r="AA184" s="307"/>
      <c r="AB184" s="308"/>
      <c r="AC184" s="308"/>
      <c r="AD184" s="309"/>
      <c r="AE184" s="310">
        <f>Price_Catalogue_Reference!AE184*(1+Price_Catalogue_Reference!$BW$6)</f>
        <v>62461.21639</v>
      </c>
      <c r="AF184" s="311">
        <f>Price_Catalogue_Reference!BV184</f>
        <v>35927.24017</v>
      </c>
      <c r="AG184" s="311">
        <f>Price_Catalogue_Reference!AG184</f>
        <v>316559.3983</v>
      </c>
      <c r="AH184" s="314">
        <f t="shared" si="12"/>
        <v>414947.8549</v>
      </c>
      <c r="AI184" s="311">
        <f>Price_Catalogue_Reference!AI184*(1+Price_Catalogue_Reference!$BW$6)</f>
        <v>62461.21639</v>
      </c>
      <c r="AJ184" s="311">
        <f>Price_Catalogue_Reference!BW184</f>
        <v>35927.24017</v>
      </c>
      <c r="AK184" s="311">
        <f>Price_Catalogue_Reference!AK184</f>
        <v>316559.3983</v>
      </c>
      <c r="AL184" s="314">
        <f t="shared" si="13"/>
        <v>414947.8549</v>
      </c>
      <c r="AM184" s="311">
        <f>Price_Catalogue_Reference!AM184*(1+Price_Catalogue_Reference!$BW$6)</f>
        <v>62314.25543</v>
      </c>
      <c r="AN184" s="311">
        <f>Price_Catalogue_Reference!BX184</f>
        <v>35927.24017</v>
      </c>
      <c r="AO184" s="311">
        <f>Price_Catalogue_Reference!AO184</f>
        <v>293854.0732</v>
      </c>
      <c r="AP184" s="314">
        <f t="shared" si="14"/>
        <v>392095.5688</v>
      </c>
      <c r="AQ184" s="311">
        <f>Price_Catalogue_Reference!AQ184*(1+Price_Catalogue_Reference!$BW$6)</f>
        <v>62241.05702</v>
      </c>
      <c r="AR184" s="311">
        <f>Price_Catalogue_Reference!BY184</f>
        <v>35927.24017</v>
      </c>
      <c r="AS184" s="311">
        <f>Price_Catalogue_Reference!AS184</f>
        <v>291700.4583</v>
      </c>
      <c r="AT184" s="315">
        <f t="shared" si="15"/>
        <v>389868.7555</v>
      </c>
      <c r="AU184" s="264"/>
      <c r="AV184" s="264"/>
      <c r="AW184" s="264"/>
      <c r="AX184" s="264"/>
      <c r="AY184" s="264"/>
      <c r="AZ184" s="264"/>
      <c r="BA184" s="264"/>
      <c r="BB184" s="264"/>
      <c r="BC184" s="264"/>
      <c r="BD184" s="264"/>
      <c r="BE184" s="264"/>
      <c r="BF184" s="264"/>
      <c r="BG184" s="264"/>
      <c r="BH184" s="264"/>
      <c r="BI184" s="264"/>
      <c r="BJ184" s="264"/>
      <c r="BK184" s="264"/>
      <c r="BL184" s="264"/>
      <c r="BM184" s="264"/>
      <c r="BN184" s="264"/>
    </row>
    <row r="185" ht="15.0" customHeight="1">
      <c r="A185" s="301" t="s">
        <v>33</v>
      </c>
      <c r="B185" s="302" t="s">
        <v>33</v>
      </c>
      <c r="C185" s="302">
        <v>1000.0</v>
      </c>
      <c r="D185" s="302"/>
      <c r="E185" s="303" t="s">
        <v>2369</v>
      </c>
      <c r="F185" s="303" t="s">
        <v>2370</v>
      </c>
      <c r="G185" s="303" t="s">
        <v>2371</v>
      </c>
      <c r="I185" s="274"/>
      <c r="J185" s="274"/>
      <c r="K185" s="316">
        <f t="shared" si="19"/>
        <v>1000</v>
      </c>
      <c r="L185" s="317"/>
      <c r="M185" s="318"/>
      <c r="N185" s="319"/>
      <c r="O185" s="320">
        <f>Price_Catalogue_Reference!O185*(1+Price_Catalogue_Reference!$BW$6)</f>
        <v>63555.13986</v>
      </c>
      <c r="P185" s="321">
        <f>Price_Catalogue_Reference!BR185</f>
        <v>54413.64498</v>
      </c>
      <c r="Q185" s="321">
        <f>Price_Catalogue_Reference!Q185</f>
        <v>460889.0903</v>
      </c>
      <c r="R185" s="322">
        <f t="shared" si="4"/>
        <v>578857.8751</v>
      </c>
      <c r="S185" s="320">
        <f>Price_Catalogue_Reference!S185*(1+Price_Catalogue_Reference!$BW$6)</f>
        <v>63248.74325</v>
      </c>
      <c r="T185" s="321">
        <f>Price_Catalogue_Reference!BS185</f>
        <v>26299.26585</v>
      </c>
      <c r="U185" s="321">
        <f>Price_Catalogue_Reference!U185</f>
        <v>413921.7193</v>
      </c>
      <c r="V185" s="322">
        <f t="shared" si="5"/>
        <v>503469.7284</v>
      </c>
      <c r="W185" s="320">
        <f>Price_Catalogue_Reference!W185*(1+Price_Catalogue_Reference!$BW$6)</f>
        <v>62970.4618</v>
      </c>
      <c r="X185" s="321">
        <f>Price_Catalogue_Reference!BT185</f>
        <v>26299.26585</v>
      </c>
      <c r="Y185" s="321">
        <f>Price_Catalogue_Reference!Y185</f>
        <v>397082.6414</v>
      </c>
      <c r="Z185" s="323">
        <f t="shared" si="6"/>
        <v>486352.3691</v>
      </c>
      <c r="AA185" s="317"/>
      <c r="AB185" s="318"/>
      <c r="AC185" s="318"/>
      <c r="AD185" s="319"/>
      <c r="AE185" s="320">
        <f>Price_Catalogue_Reference!AE185*(1+Price_Catalogue_Reference!$BW$6)</f>
        <v>63555.13986</v>
      </c>
      <c r="AF185" s="321">
        <f>Price_Catalogue_Reference!BV185</f>
        <v>54413.64498</v>
      </c>
      <c r="AG185" s="321">
        <f>Price_Catalogue_Reference!AG185</f>
        <v>460912.4236</v>
      </c>
      <c r="AH185" s="324">
        <f t="shared" si="12"/>
        <v>578881.2085</v>
      </c>
      <c r="AI185" s="321">
        <f>Price_Catalogue_Reference!AI185*(1+Price_Catalogue_Reference!$BW$6)</f>
        <v>63555.13986</v>
      </c>
      <c r="AJ185" s="321">
        <f>Price_Catalogue_Reference!BW185</f>
        <v>54413.64498</v>
      </c>
      <c r="AK185" s="321">
        <f>Price_Catalogue_Reference!AK185</f>
        <v>460912.4236</v>
      </c>
      <c r="AL185" s="324">
        <f t="shared" si="13"/>
        <v>578881.2085</v>
      </c>
      <c r="AM185" s="321">
        <f>Price_Catalogue_Reference!AM185*(1+Price_Catalogue_Reference!$BW$6)</f>
        <v>63248.74325</v>
      </c>
      <c r="AN185" s="321">
        <f>Price_Catalogue_Reference!BX185</f>
        <v>26299.26585</v>
      </c>
      <c r="AO185" s="321">
        <f>Price_Catalogue_Reference!AO185</f>
        <v>413945.0527</v>
      </c>
      <c r="AP185" s="324">
        <f t="shared" si="14"/>
        <v>503493.0618</v>
      </c>
      <c r="AQ185" s="321">
        <f>Price_Catalogue_Reference!AQ185*(1+Price_Catalogue_Reference!$BW$6)</f>
        <v>62970.4618</v>
      </c>
      <c r="AR185" s="321">
        <f>Price_Catalogue_Reference!BY185</f>
        <v>26299.26585</v>
      </c>
      <c r="AS185" s="321">
        <f>Price_Catalogue_Reference!AS185</f>
        <v>397105.9747</v>
      </c>
      <c r="AT185" s="325">
        <f t="shared" si="15"/>
        <v>486375.7024</v>
      </c>
      <c r="AU185" s="264"/>
      <c r="AV185" s="264"/>
      <c r="AW185" s="264"/>
      <c r="AX185" s="264"/>
      <c r="AY185" s="264"/>
      <c r="AZ185" s="264"/>
      <c r="BA185" s="264"/>
      <c r="BB185" s="264"/>
      <c r="BC185" s="264"/>
      <c r="BD185" s="264"/>
      <c r="BE185" s="264"/>
      <c r="BF185" s="264"/>
      <c r="BG185" s="264"/>
      <c r="BH185" s="264"/>
      <c r="BI185" s="264"/>
      <c r="BJ185" s="264"/>
      <c r="BK185" s="264"/>
      <c r="BL185" s="264"/>
      <c r="BM185" s="264"/>
      <c r="BN185" s="264"/>
    </row>
    <row r="186" ht="15.0" customHeight="1">
      <c r="A186" s="301" t="s">
        <v>33</v>
      </c>
      <c r="B186" s="302" t="s">
        <v>33</v>
      </c>
      <c r="C186" s="302">
        <v>1500.0</v>
      </c>
      <c r="D186" s="302"/>
      <c r="E186" s="303" t="s">
        <v>2369</v>
      </c>
      <c r="F186" s="303" t="s">
        <v>2370</v>
      </c>
      <c r="G186" s="303" t="s">
        <v>2371</v>
      </c>
      <c r="I186" s="274"/>
      <c r="J186" s="274"/>
      <c r="K186" s="316">
        <f t="shared" si="19"/>
        <v>1500</v>
      </c>
      <c r="L186" s="317"/>
      <c r="M186" s="318"/>
      <c r="N186" s="319"/>
      <c r="O186" s="320">
        <f>Price_Catalogue_Reference!O186*(1+Price_Catalogue_Reference!$BW$6)</f>
        <v>64577.07585</v>
      </c>
      <c r="P186" s="321">
        <f>Price_Catalogue_Reference!BR186</f>
        <v>72763.74872</v>
      </c>
      <c r="Q186" s="321">
        <f>Price_Catalogue_Reference!Q186</f>
        <v>478664.8761</v>
      </c>
      <c r="R186" s="322">
        <f t="shared" si="4"/>
        <v>616005.7007</v>
      </c>
      <c r="S186" s="320">
        <f>Price_Catalogue_Reference!S186*(1+Price_Catalogue_Reference!$BW$6)</f>
        <v>63998.94734</v>
      </c>
      <c r="T186" s="321">
        <f>Price_Catalogue_Reference!BS186</f>
        <v>72763.74872</v>
      </c>
      <c r="U186" s="321">
        <f>Price_Catalogue_Reference!U186</f>
        <v>435422.3766</v>
      </c>
      <c r="V186" s="322">
        <f t="shared" si="5"/>
        <v>572185.0727</v>
      </c>
      <c r="W186" s="320">
        <f>Price_Catalogue_Reference!W186*(1+Price_Catalogue_Reference!$BW$6)</f>
        <v>64014.51102</v>
      </c>
      <c r="X186" s="321">
        <f>Price_Catalogue_Reference!BT186</f>
        <v>72763.74872</v>
      </c>
      <c r="Y186" s="321">
        <f>Price_Catalogue_Reference!Y186</f>
        <v>442881.9409</v>
      </c>
      <c r="Z186" s="323">
        <f t="shared" si="6"/>
        <v>579660.2007</v>
      </c>
      <c r="AA186" s="317"/>
      <c r="AB186" s="318"/>
      <c r="AC186" s="318"/>
      <c r="AD186" s="319"/>
      <c r="AE186" s="320">
        <f>Price_Catalogue_Reference!AE186*(1+Price_Catalogue_Reference!$BW$6)</f>
        <v>65034.31868</v>
      </c>
      <c r="AF186" s="321">
        <f>Price_Catalogue_Reference!BV186</f>
        <v>91955.60034</v>
      </c>
      <c r="AG186" s="321">
        <f>Price_Catalogue_Reference!AG186</f>
        <v>522597.8947</v>
      </c>
      <c r="AH186" s="324">
        <f t="shared" si="12"/>
        <v>679587.8137</v>
      </c>
      <c r="AI186" s="321">
        <f>Price_Catalogue_Reference!AI186*(1+Price_Catalogue_Reference!$BW$6)</f>
        <v>65034.31868</v>
      </c>
      <c r="AJ186" s="321">
        <f>Price_Catalogue_Reference!BW186</f>
        <v>91955.60034</v>
      </c>
      <c r="AK186" s="321">
        <f>Price_Catalogue_Reference!AK186</f>
        <v>522597.8947</v>
      </c>
      <c r="AL186" s="324">
        <f t="shared" si="13"/>
        <v>679587.8137</v>
      </c>
      <c r="AM186" s="321">
        <f>Price_Catalogue_Reference!AM186*(1+Price_Catalogue_Reference!$BW$6)</f>
        <v>64535.04916</v>
      </c>
      <c r="AN186" s="321">
        <f>Price_Catalogue_Reference!BX186</f>
        <v>91955.60034</v>
      </c>
      <c r="AO186" s="321">
        <f>Price_Catalogue_Reference!AO186</f>
        <v>488367.111</v>
      </c>
      <c r="AP186" s="324">
        <f t="shared" si="14"/>
        <v>644857.7605</v>
      </c>
      <c r="AQ186" s="321">
        <f>Price_Catalogue_Reference!AQ186*(1+Price_Catalogue_Reference!$BW$6)</f>
        <v>64505.12677</v>
      </c>
      <c r="AR186" s="321">
        <f>Price_Catalogue_Reference!BY186</f>
        <v>91955.60034</v>
      </c>
      <c r="AS186" s="321">
        <f>Price_Catalogue_Reference!AS186</f>
        <v>492865.996</v>
      </c>
      <c r="AT186" s="325">
        <f t="shared" si="15"/>
        <v>649326.7231</v>
      </c>
      <c r="AU186" s="264"/>
      <c r="AV186" s="264"/>
      <c r="AW186" s="264"/>
      <c r="AX186" s="264"/>
      <c r="AY186" s="264"/>
      <c r="AZ186" s="264"/>
      <c r="BA186" s="264"/>
      <c r="BB186" s="264"/>
      <c r="BC186" s="264"/>
      <c r="BD186" s="264"/>
      <c r="BE186" s="264"/>
      <c r="BF186" s="264"/>
      <c r="BG186" s="264"/>
      <c r="BH186" s="264"/>
      <c r="BI186" s="264"/>
      <c r="BJ186" s="264"/>
      <c r="BK186" s="264"/>
      <c r="BL186" s="264"/>
      <c r="BM186" s="264"/>
      <c r="BN186" s="264"/>
    </row>
    <row r="187" ht="15.0" customHeight="1">
      <c r="A187" s="301" t="s">
        <v>33</v>
      </c>
      <c r="B187" s="302" t="s">
        <v>33</v>
      </c>
      <c r="C187" s="302">
        <v>2000.0</v>
      </c>
      <c r="D187" s="302"/>
      <c r="E187" s="303" t="s">
        <v>2369</v>
      </c>
      <c r="F187" s="303" t="s">
        <v>2370</v>
      </c>
      <c r="G187" s="303" t="s">
        <v>2371</v>
      </c>
      <c r="I187" s="274"/>
      <c r="J187" s="274"/>
      <c r="K187" s="316">
        <f t="shared" si="19"/>
        <v>2000</v>
      </c>
      <c r="L187" s="317"/>
      <c r="M187" s="318"/>
      <c r="N187" s="319"/>
      <c r="O187" s="320">
        <f>Price_Catalogue_Reference!O187*(1+Price_Catalogue_Reference!$BW$6)</f>
        <v>65491.56151</v>
      </c>
      <c r="P187" s="321">
        <f>Price_Catalogue_Reference!BR187</f>
        <v>111147.452</v>
      </c>
      <c r="Q187" s="321">
        <f>Price_Catalogue_Reference!Q187</f>
        <v>566484.2466</v>
      </c>
      <c r="R187" s="322">
        <f t="shared" si="4"/>
        <v>743123.2601</v>
      </c>
      <c r="S187" s="320">
        <f>Price_Catalogue_Reference!S187*(1+Price_Catalogue_Reference!$BW$6)</f>
        <v>65071.15099</v>
      </c>
      <c r="T187" s="321">
        <f>Price_Catalogue_Reference!BS187</f>
        <v>111147.452</v>
      </c>
      <c r="U187" s="321">
        <f>Price_Catalogue_Reference!U187</f>
        <v>541265.1787</v>
      </c>
      <c r="V187" s="322">
        <f t="shared" si="5"/>
        <v>717483.7816</v>
      </c>
      <c r="W187" s="320">
        <f>Price_Catalogue_Reference!W187*(1+Price_Catalogue_Reference!$BW$6)</f>
        <v>64995.74253</v>
      </c>
      <c r="X187" s="321">
        <f>Price_Catalogue_Reference!BT187</f>
        <v>111147.452</v>
      </c>
      <c r="Y187" s="321">
        <f>Price_Catalogue_Reference!Y187</f>
        <v>542803.3844</v>
      </c>
      <c r="Z187" s="323">
        <f t="shared" si="6"/>
        <v>718946.5789</v>
      </c>
      <c r="AA187" s="317"/>
      <c r="AB187" s="318"/>
      <c r="AC187" s="318"/>
      <c r="AD187" s="319"/>
      <c r="AE187" s="320">
        <f>Price_Catalogue_Reference!AE187*(1+Price_Catalogue_Reference!$BW$6)</f>
        <v>65966.4597</v>
      </c>
      <c r="AF187" s="321">
        <f>Price_Catalogue_Reference!BV187</f>
        <v>147847.6595</v>
      </c>
      <c r="AG187" s="321">
        <f>Price_Catalogue_Reference!AG187</f>
        <v>618643.7277</v>
      </c>
      <c r="AH187" s="324">
        <f t="shared" si="12"/>
        <v>832457.8469</v>
      </c>
      <c r="AI187" s="321">
        <f>Price_Catalogue_Reference!AI187*(1+Price_Catalogue_Reference!$BW$6)</f>
        <v>65966.4597</v>
      </c>
      <c r="AJ187" s="321">
        <f>Price_Catalogue_Reference!BW187</f>
        <v>147847.6595</v>
      </c>
      <c r="AK187" s="321">
        <f>Price_Catalogue_Reference!AK187</f>
        <v>618643.7277</v>
      </c>
      <c r="AL187" s="324">
        <f t="shared" si="13"/>
        <v>832457.8469</v>
      </c>
      <c r="AM187" s="321">
        <f>Price_Catalogue_Reference!AM187*(1+Price_Catalogue_Reference!$BW$6)</f>
        <v>65491.56151</v>
      </c>
      <c r="AN187" s="321">
        <f>Price_Catalogue_Reference!BX187</f>
        <v>147847.6595</v>
      </c>
      <c r="AO187" s="321">
        <f>Price_Catalogue_Reference!AO187</f>
        <v>591086.041</v>
      </c>
      <c r="AP187" s="324">
        <f t="shared" si="14"/>
        <v>804425.262</v>
      </c>
      <c r="AQ187" s="321">
        <f>Price_Catalogue_Reference!AQ187*(1+Price_Catalogue_Reference!$BW$6)</f>
        <v>65491.56151</v>
      </c>
      <c r="AR187" s="321">
        <f>Price_Catalogue_Reference!BY187</f>
        <v>147847.6595</v>
      </c>
      <c r="AS187" s="321">
        <f>Price_Catalogue_Reference!AS187</f>
        <v>601289.8344</v>
      </c>
      <c r="AT187" s="325">
        <f t="shared" si="15"/>
        <v>814629.0553</v>
      </c>
      <c r="AU187" s="264"/>
      <c r="AV187" s="264"/>
      <c r="AW187" s="264"/>
      <c r="AX187" s="264"/>
      <c r="AY187" s="264"/>
      <c r="AZ187" s="264"/>
      <c r="BA187" s="264"/>
      <c r="BB187" s="264"/>
      <c r="BC187" s="264"/>
      <c r="BD187" s="264"/>
      <c r="BE187" s="264"/>
      <c r="BF187" s="264"/>
      <c r="BG187" s="264"/>
      <c r="BH187" s="264"/>
      <c r="BI187" s="264"/>
      <c r="BJ187" s="264"/>
      <c r="BK187" s="264"/>
      <c r="BL187" s="264"/>
      <c r="BM187" s="264"/>
      <c r="BN187" s="264"/>
    </row>
    <row r="188" ht="15.0" customHeight="1">
      <c r="A188" s="301" t="s">
        <v>33</v>
      </c>
      <c r="B188" s="302" t="s">
        <v>33</v>
      </c>
      <c r="C188" s="302">
        <v>2500.0</v>
      </c>
      <c r="D188" s="302"/>
      <c r="E188" s="303" t="s">
        <v>2369</v>
      </c>
      <c r="F188" s="303" t="s">
        <v>2370</v>
      </c>
      <c r="G188" s="303" t="s">
        <v>2371</v>
      </c>
      <c r="I188" s="274"/>
      <c r="J188" s="274"/>
      <c r="K188" s="316">
        <f t="shared" si="19"/>
        <v>2500</v>
      </c>
      <c r="L188" s="317"/>
      <c r="M188" s="318"/>
      <c r="N188" s="319"/>
      <c r="O188" s="320">
        <f>Price_Catalogue_Reference!O188*(1+Price_Catalogue_Reference!$BW$6)</f>
        <v>65966.4597</v>
      </c>
      <c r="P188" s="321">
        <f>Price_Catalogue_Reference!BR188</f>
        <v>147847.6595</v>
      </c>
      <c r="Q188" s="321">
        <f>Price_Catalogue_Reference!Q188</f>
        <v>618620.3944</v>
      </c>
      <c r="R188" s="322">
        <f t="shared" si="4"/>
        <v>832434.5135</v>
      </c>
      <c r="S188" s="320">
        <f>Price_Catalogue_Reference!S188*(1+Price_Catalogue_Reference!$BW$6)</f>
        <v>65491.56151</v>
      </c>
      <c r="T188" s="321">
        <f>Price_Catalogue_Reference!BS188</f>
        <v>147847.6595</v>
      </c>
      <c r="U188" s="321">
        <f>Price_Catalogue_Reference!U188</f>
        <v>591062.7077</v>
      </c>
      <c r="V188" s="322">
        <f t="shared" si="5"/>
        <v>804401.9286</v>
      </c>
      <c r="W188" s="320">
        <f>Price_Catalogue_Reference!W188*(1+Price_Catalogue_Reference!$BW$6)</f>
        <v>65491.56151</v>
      </c>
      <c r="X188" s="321">
        <f>Price_Catalogue_Reference!BT188</f>
        <v>147847.6595</v>
      </c>
      <c r="Y188" s="321">
        <f>Price_Catalogue_Reference!Y188</f>
        <v>601266.501</v>
      </c>
      <c r="Z188" s="323">
        <f t="shared" si="6"/>
        <v>814605.722</v>
      </c>
      <c r="AA188" s="317"/>
      <c r="AB188" s="318"/>
      <c r="AC188" s="318"/>
      <c r="AD188" s="319"/>
      <c r="AE188" s="320">
        <f>Price_Catalogue_Reference!AE188*(1+Price_Catalogue_Reference!$BW$6)</f>
        <v>71976.27185</v>
      </c>
      <c r="AF188" s="321">
        <f>Price_Catalogue_Reference!BV188</f>
        <v>262846.3142</v>
      </c>
      <c r="AG188" s="321">
        <f>Price_Catalogue_Reference!AG188</f>
        <v>648273.0433</v>
      </c>
      <c r="AH188" s="324">
        <f t="shared" si="12"/>
        <v>983095.6294</v>
      </c>
      <c r="AI188" s="321">
        <f>Price_Catalogue_Reference!AI188*(1+Price_Catalogue_Reference!$BW$6)</f>
        <v>71976.27185</v>
      </c>
      <c r="AJ188" s="321">
        <f>Price_Catalogue_Reference!BW188</f>
        <v>262846.3142</v>
      </c>
      <c r="AK188" s="321">
        <f>Price_Catalogue_Reference!AK188</f>
        <v>648273.0433</v>
      </c>
      <c r="AL188" s="324">
        <f t="shared" si="13"/>
        <v>983095.6294</v>
      </c>
      <c r="AM188" s="321">
        <f>Price_Catalogue_Reference!AM188*(1+Price_Catalogue_Reference!$BW$6)</f>
        <v>71487.52643</v>
      </c>
      <c r="AN188" s="321">
        <f>Price_Catalogue_Reference!BX188</f>
        <v>255477.3014</v>
      </c>
      <c r="AO188" s="321">
        <f>Price_Catalogue_Reference!AO188</f>
        <v>643114.3579</v>
      </c>
      <c r="AP188" s="324">
        <f t="shared" si="14"/>
        <v>970079.1858</v>
      </c>
      <c r="AQ188" s="321">
        <f>Price_Catalogue_Reference!AQ188*(1+Price_Catalogue_Reference!$BW$6)</f>
        <v>71011.18449</v>
      </c>
      <c r="AR188" s="321">
        <f>Price_Catalogue_Reference!BY188</f>
        <v>250429.2375</v>
      </c>
      <c r="AS188" s="321">
        <f>Price_Catalogue_Reference!AS188</f>
        <v>655509.4667</v>
      </c>
      <c r="AT188" s="325">
        <f t="shared" si="15"/>
        <v>976949.8887</v>
      </c>
      <c r="AU188" s="264"/>
      <c r="AV188" s="264"/>
      <c r="AW188" s="264"/>
      <c r="AX188" s="264"/>
      <c r="AY188" s="264"/>
      <c r="AZ188" s="264"/>
      <c r="BA188" s="264"/>
      <c r="BB188" s="264"/>
      <c r="BC188" s="264"/>
      <c r="BD188" s="264"/>
      <c r="BE188" s="264"/>
      <c r="BF188" s="264"/>
      <c r="BG188" s="264"/>
      <c r="BH188" s="264"/>
      <c r="BI188" s="264"/>
      <c r="BJ188" s="264"/>
      <c r="BK188" s="264"/>
      <c r="BL188" s="264"/>
      <c r="BM188" s="264"/>
      <c r="BN188" s="264"/>
    </row>
    <row r="189" ht="15.0" customHeight="1">
      <c r="A189" s="301" t="s">
        <v>33</v>
      </c>
      <c r="B189" s="302" t="s">
        <v>33</v>
      </c>
      <c r="C189" s="302">
        <v>3000.0</v>
      </c>
      <c r="D189" s="302"/>
      <c r="E189" s="303" t="s">
        <v>2369</v>
      </c>
      <c r="F189" s="303" t="s">
        <v>2370</v>
      </c>
      <c r="G189" s="303" t="s">
        <v>2371</v>
      </c>
      <c r="I189" s="274"/>
      <c r="J189" s="274"/>
      <c r="K189" s="316">
        <f t="shared" si="19"/>
        <v>3000</v>
      </c>
      <c r="L189" s="317"/>
      <c r="M189" s="318"/>
      <c r="N189" s="319"/>
      <c r="O189" s="320">
        <f>Price_Catalogue_Reference!O189*(1+Price_Catalogue_Reference!$BW$6)</f>
        <v>71976.27185</v>
      </c>
      <c r="P189" s="321">
        <f>Price_Catalogue_Reference!BR189</f>
        <v>269139.2359</v>
      </c>
      <c r="Q189" s="321">
        <f>Price_Catalogue_Reference!Q189</f>
        <v>648249.71</v>
      </c>
      <c r="R189" s="322">
        <f t="shared" si="4"/>
        <v>989365.2177</v>
      </c>
      <c r="S189" s="320">
        <f>Price_Catalogue_Reference!S189*(1+Price_Catalogue_Reference!$BW$6)</f>
        <v>71487.52643</v>
      </c>
      <c r="T189" s="321">
        <f>Price_Catalogue_Reference!BS189</f>
        <v>261593.7983</v>
      </c>
      <c r="U189" s="321">
        <f>Price_Catalogue_Reference!U189</f>
        <v>643091.0246</v>
      </c>
      <c r="V189" s="322">
        <f t="shared" si="5"/>
        <v>976172.3493</v>
      </c>
      <c r="W189" s="320">
        <f>Price_Catalogue_Reference!W189*(1+Price_Catalogue_Reference!$BW$6)</f>
        <v>71011.18449</v>
      </c>
      <c r="X189" s="321">
        <f>Price_Catalogue_Reference!BT189</f>
        <v>256424.8764</v>
      </c>
      <c r="Y189" s="321">
        <f>Price_Catalogue_Reference!Y189</f>
        <v>655486.1334</v>
      </c>
      <c r="Z189" s="323">
        <f t="shared" si="6"/>
        <v>982922.1943</v>
      </c>
      <c r="AA189" s="317"/>
      <c r="AB189" s="318"/>
      <c r="AC189" s="318"/>
      <c r="AD189" s="319"/>
      <c r="AE189" s="320">
        <f>Price_Catalogue_Reference!AE189*(1+Price_Catalogue_Reference!$BW$6)</f>
        <v>75886.27669</v>
      </c>
      <c r="AF189" s="321">
        <f>Price_Catalogue_Reference!BV189</f>
        <v>321099.4602</v>
      </c>
      <c r="AG189" s="321">
        <f>Price_Catalogue_Reference!AG189</f>
        <v>778232.9638</v>
      </c>
      <c r="AH189" s="324">
        <f t="shared" si="12"/>
        <v>1175218.701</v>
      </c>
      <c r="AI189" s="321">
        <f>Price_Catalogue_Reference!AI189*(1+Price_Catalogue_Reference!$BW$6)</f>
        <v>75886.27669</v>
      </c>
      <c r="AJ189" s="321">
        <f>Price_Catalogue_Reference!BW189</f>
        <v>321099.4602</v>
      </c>
      <c r="AK189" s="321">
        <f>Price_Catalogue_Reference!AK189</f>
        <v>778232.9638</v>
      </c>
      <c r="AL189" s="324">
        <f t="shared" si="13"/>
        <v>1175218.701</v>
      </c>
      <c r="AM189" s="321">
        <f>Price_Catalogue_Reference!AM189*(1+Price_Catalogue_Reference!$BW$6)</f>
        <v>74960.39681</v>
      </c>
      <c r="AN189" s="321">
        <f>Price_Catalogue_Reference!BX189</f>
        <v>313554.0226</v>
      </c>
      <c r="AO189" s="321">
        <f>Price_Catalogue_Reference!AO189</f>
        <v>732374.2486</v>
      </c>
      <c r="AP189" s="324">
        <f t="shared" si="14"/>
        <v>1120888.668</v>
      </c>
      <c r="AQ189" s="321">
        <f>Price_Catalogue_Reference!AQ189*(1+Price_Catalogue_Reference!$BW$6)</f>
        <v>74484.05487</v>
      </c>
      <c r="AR189" s="321">
        <f>Price_Catalogue_Reference!BY189</f>
        <v>308385.1007</v>
      </c>
      <c r="AS189" s="321">
        <f>Price_Catalogue_Reference!AS189</f>
        <v>747364.6867</v>
      </c>
      <c r="AT189" s="325">
        <f t="shared" si="15"/>
        <v>1130233.842</v>
      </c>
      <c r="AU189" s="264"/>
      <c r="AV189" s="264"/>
      <c r="AW189" s="264"/>
      <c r="AX189" s="264"/>
      <c r="AY189" s="264"/>
      <c r="AZ189" s="264"/>
      <c r="BA189" s="264"/>
      <c r="BB189" s="264"/>
      <c r="BC189" s="264"/>
      <c r="BD189" s="264"/>
      <c r="BE189" s="264"/>
      <c r="BF189" s="264"/>
      <c r="BG189" s="264"/>
      <c r="BH189" s="264"/>
      <c r="BI189" s="264"/>
      <c r="BJ189" s="264"/>
      <c r="BK189" s="264"/>
      <c r="BL189" s="264"/>
      <c r="BM189" s="264"/>
      <c r="BN189" s="264"/>
    </row>
    <row r="190" ht="15.0" customHeight="1">
      <c r="A190" s="301" t="s">
        <v>33</v>
      </c>
      <c r="B190" s="302" t="s">
        <v>33</v>
      </c>
      <c r="C190" s="302">
        <v>3500.0</v>
      </c>
      <c r="D190" s="302"/>
      <c r="E190" s="303" t="s">
        <v>2369</v>
      </c>
      <c r="F190" s="303" t="s">
        <v>2370</v>
      </c>
      <c r="G190" s="303" t="s">
        <v>2371</v>
      </c>
      <c r="I190" s="274"/>
      <c r="J190" s="274"/>
      <c r="K190" s="316">
        <f t="shared" si="19"/>
        <v>3500</v>
      </c>
      <c r="L190" s="317"/>
      <c r="M190" s="318"/>
      <c r="N190" s="319"/>
      <c r="O190" s="320">
        <f>Price_Catalogue_Reference!O190*(1+Price_Catalogue_Reference!$BW$6)</f>
        <v>75886.27669</v>
      </c>
      <c r="P190" s="321">
        <f>Price_Catalogue_Reference!BR190</f>
        <v>323272.7222</v>
      </c>
      <c r="Q190" s="321">
        <f>Price_Catalogue_Reference!Q190</f>
        <v>778186.2971</v>
      </c>
      <c r="R190" s="322">
        <f t="shared" si="4"/>
        <v>1177345.296</v>
      </c>
      <c r="S190" s="320">
        <f>Price_Catalogue_Reference!S190*(1+Price_Catalogue_Reference!$BW$6)</f>
        <v>74960.39681</v>
      </c>
      <c r="T190" s="321">
        <f>Price_Catalogue_Reference!BS190</f>
        <v>315676.2156</v>
      </c>
      <c r="U190" s="321">
        <f>Price_Catalogue_Reference!U190</f>
        <v>732327.5819</v>
      </c>
      <c r="V190" s="322">
        <f t="shared" si="5"/>
        <v>1122964.194</v>
      </c>
      <c r="W190" s="320">
        <f>Price_Catalogue_Reference!W190*(1+Price_Catalogue_Reference!$BW$6)</f>
        <v>74484.05487</v>
      </c>
      <c r="X190" s="321">
        <f>Price_Catalogue_Reference!BT190</f>
        <v>310472.3095</v>
      </c>
      <c r="Y190" s="321">
        <f>Price_Catalogue_Reference!Y190</f>
        <v>747318.02</v>
      </c>
      <c r="Z190" s="323">
        <f t="shared" si="6"/>
        <v>1132274.384</v>
      </c>
      <c r="AA190" s="317"/>
      <c r="AB190" s="318"/>
      <c r="AC190" s="318"/>
      <c r="AD190" s="319"/>
      <c r="AE190" s="320">
        <f>Price_Catalogue_Reference!AE190*(1+Price_Catalogue_Reference!$BW$6)</f>
        <v>83492.93141</v>
      </c>
      <c r="AF190" s="321">
        <f>Price_Catalogue_Reference!BV190</f>
        <v>471489.7749</v>
      </c>
      <c r="AG190" s="321">
        <f>Price_Catalogue_Reference!AG190</f>
        <v>805015.1621</v>
      </c>
      <c r="AH190" s="324">
        <f t="shared" si="12"/>
        <v>1359997.868</v>
      </c>
      <c r="AI190" s="321">
        <f>Price_Catalogue_Reference!AI190*(1+Price_Catalogue_Reference!$BW$6)</f>
        <v>83492.93141</v>
      </c>
      <c r="AJ190" s="321">
        <f>Price_Catalogue_Reference!BW190</f>
        <v>471489.7749</v>
      </c>
      <c r="AK190" s="321">
        <f>Price_Catalogue_Reference!AK190</f>
        <v>805015.1621</v>
      </c>
      <c r="AL190" s="324">
        <f t="shared" si="13"/>
        <v>1359997.868</v>
      </c>
      <c r="AM190" s="321">
        <f>Price_Catalogue_Reference!AM190*(1+Price_Catalogue_Reference!$BW$6)</f>
        <v>83072.9892</v>
      </c>
      <c r="AN190" s="321">
        <f>Price_Catalogue_Reference!BX190</f>
        <v>463893.2683</v>
      </c>
      <c r="AO190" s="321">
        <f>Price_Catalogue_Reference!AO190</f>
        <v>811365.5792</v>
      </c>
      <c r="AP190" s="324">
        <f t="shared" si="14"/>
        <v>1358331.837</v>
      </c>
      <c r="AQ190" s="321">
        <f>Price_Catalogue_Reference!AQ190*(1+Price_Catalogue_Reference!$BW$6)</f>
        <v>82240.47361</v>
      </c>
      <c r="AR190" s="321">
        <f>Price_Catalogue_Reference!BY190</f>
        <v>458689.3621</v>
      </c>
      <c r="AS190" s="321">
        <f>Price_Catalogue_Reference!AS190</f>
        <v>792193.8381</v>
      </c>
      <c r="AT190" s="325">
        <f t="shared" si="15"/>
        <v>1333123.674</v>
      </c>
      <c r="AU190" s="264"/>
      <c r="AV190" s="264"/>
      <c r="AW190" s="264"/>
      <c r="AX190" s="264"/>
      <c r="AY190" s="264"/>
      <c r="AZ190" s="264"/>
      <c r="BA190" s="264"/>
      <c r="BB190" s="264"/>
      <c r="BC190" s="264"/>
      <c r="BD190" s="264"/>
      <c r="BE190" s="264"/>
      <c r="BF190" s="264"/>
      <c r="BG190" s="264"/>
      <c r="BH190" s="264"/>
      <c r="BI190" s="264"/>
      <c r="BJ190" s="264"/>
      <c r="BK190" s="264"/>
      <c r="BL190" s="264"/>
      <c r="BM190" s="264"/>
      <c r="BN190" s="264"/>
    </row>
    <row r="191" ht="15.0" customHeight="1">
      <c r="A191" s="301" t="s">
        <v>33</v>
      </c>
      <c r="B191" s="302" t="s">
        <v>33</v>
      </c>
      <c r="C191" s="302">
        <v>4000.0</v>
      </c>
      <c r="D191" s="302"/>
      <c r="E191" s="303" t="s">
        <v>2369</v>
      </c>
      <c r="F191" s="303" t="s">
        <v>2370</v>
      </c>
      <c r="G191" s="303" t="s">
        <v>2371</v>
      </c>
      <c r="I191" s="274"/>
      <c r="J191" s="274"/>
      <c r="K191" s="316">
        <f t="shared" si="19"/>
        <v>4000</v>
      </c>
      <c r="L191" s="317"/>
      <c r="M191" s="318"/>
      <c r="N191" s="319"/>
      <c r="O191" s="320">
        <f>Price_Catalogue_Reference!O191*(1+Price_Catalogue_Reference!$BW$6)</f>
        <v>81980.59618</v>
      </c>
      <c r="P191" s="321">
        <f>Price_Catalogue_Reference!BR191</f>
        <v>449525.2016</v>
      </c>
      <c r="Q191" s="321">
        <f>Price_Catalogue_Reference!Q191</f>
        <v>776789.2135</v>
      </c>
      <c r="R191" s="322">
        <f t="shared" si="4"/>
        <v>1308295.011</v>
      </c>
      <c r="S191" s="320">
        <f>Price_Catalogue_Reference!S191*(1+Price_Catalogue_Reference!$BW$6)</f>
        <v>81767.06359</v>
      </c>
      <c r="T191" s="321">
        <f>Price_Catalogue_Reference!BS191</f>
        <v>441857.1984</v>
      </c>
      <c r="U191" s="321">
        <f>Price_Catalogue_Reference!U191</f>
        <v>803078.0124</v>
      </c>
      <c r="V191" s="322">
        <f t="shared" si="5"/>
        <v>1326702.274</v>
      </c>
      <c r="W191" s="320">
        <f>Price_Catalogue_Reference!W191*(1+Price_Catalogue_Reference!$BW$6)</f>
        <v>80578.37436</v>
      </c>
      <c r="X191" s="321">
        <f>Price_Catalogue_Reference!BT191</f>
        <v>436604.3144</v>
      </c>
      <c r="Y191" s="321">
        <f>Price_Catalogue_Reference!Y191</f>
        <v>746453.6882</v>
      </c>
      <c r="Z191" s="323">
        <f t="shared" si="6"/>
        <v>1263636.377</v>
      </c>
      <c r="AA191" s="317"/>
      <c r="AB191" s="318"/>
      <c r="AC191" s="318"/>
      <c r="AD191" s="319"/>
      <c r="AE191" s="320">
        <f>Price_Catalogue_Reference!AE191*(1+Price_Catalogue_Reference!$BW$6)</f>
        <v>88777.66506</v>
      </c>
      <c r="AF191" s="321">
        <f>Price_Catalogue_Reference!BV191</f>
        <v>555133.698</v>
      </c>
      <c r="AG191" s="321">
        <f>Price_Catalogue_Reference!AG191</f>
        <v>946642.8037</v>
      </c>
      <c r="AH191" s="324">
        <f t="shared" si="12"/>
        <v>1590554.167</v>
      </c>
      <c r="AI191" s="321">
        <f>Price_Catalogue_Reference!AI191*(1+Price_Catalogue_Reference!$BW$6)</f>
        <v>88777.66506</v>
      </c>
      <c r="AJ191" s="321">
        <f>Price_Catalogue_Reference!BW191</f>
        <v>555133.698</v>
      </c>
      <c r="AK191" s="321">
        <f>Price_Catalogue_Reference!AK191</f>
        <v>946642.8037</v>
      </c>
      <c r="AL191" s="324">
        <f t="shared" si="13"/>
        <v>1590554.167</v>
      </c>
      <c r="AM191" s="321">
        <f>Price_Catalogue_Reference!AM191*(1+Price_Catalogue_Reference!$BW$6)</f>
        <v>87614.33608</v>
      </c>
      <c r="AN191" s="321">
        <f>Price_Catalogue_Reference!BX191</f>
        <v>547465.6949</v>
      </c>
      <c r="AO191" s="321">
        <f>Price_Catalogue_Reference!AO191</f>
        <v>881638.2755</v>
      </c>
      <c r="AP191" s="324">
        <f t="shared" si="14"/>
        <v>1516718.306</v>
      </c>
      <c r="AQ191" s="321">
        <f>Price_Catalogue_Reference!AQ191*(1+Price_Catalogue_Reference!$BW$6)</f>
        <v>87137.99415</v>
      </c>
      <c r="AR191" s="321">
        <f>Price_Catalogue_Reference!BY191</f>
        <v>542212.8109</v>
      </c>
      <c r="AS191" s="321">
        <f>Price_Catalogue_Reference!AS191</f>
        <v>902088.8367</v>
      </c>
      <c r="AT191" s="325">
        <f t="shared" si="15"/>
        <v>1531439.642</v>
      </c>
      <c r="AU191" s="264"/>
      <c r="AV191" s="264"/>
      <c r="AW191" s="264"/>
      <c r="AX191" s="264"/>
      <c r="AY191" s="264"/>
      <c r="AZ191" s="264"/>
      <c r="BA191" s="264"/>
      <c r="BB191" s="264"/>
      <c r="BC191" s="264"/>
      <c r="BD191" s="264"/>
      <c r="BE191" s="264"/>
      <c r="BF191" s="264"/>
      <c r="BG191" s="264"/>
      <c r="BH191" s="264"/>
      <c r="BI191" s="264"/>
      <c r="BJ191" s="264"/>
      <c r="BK191" s="264"/>
      <c r="BL191" s="264"/>
      <c r="BM191" s="264"/>
      <c r="BN191" s="264"/>
    </row>
    <row r="192" ht="15.0" customHeight="1">
      <c r="A192" s="301" t="s">
        <v>33</v>
      </c>
      <c r="B192" s="302" t="s">
        <v>33</v>
      </c>
      <c r="C192" s="302">
        <v>4500.0</v>
      </c>
      <c r="D192" s="302"/>
      <c r="E192" s="303" t="s">
        <v>2369</v>
      </c>
      <c r="F192" s="303" t="s">
        <v>2370</v>
      </c>
      <c r="G192" s="303" t="s">
        <v>2371</v>
      </c>
      <c r="I192" s="274"/>
      <c r="J192" s="274"/>
      <c r="K192" s="316">
        <f t="shared" si="19"/>
        <v>4500</v>
      </c>
      <c r="L192" s="317"/>
      <c r="M192" s="318"/>
      <c r="N192" s="319"/>
      <c r="O192" s="320">
        <f>Price_Catalogue_Reference!O192*(1+Price_Catalogue_Reference!$BW$6)</f>
        <v>85005.26664</v>
      </c>
      <c r="P192" s="321">
        <f>Price_Catalogue_Reference!BR192</f>
        <v>503667.6568</v>
      </c>
      <c r="Q192" s="321">
        <f>Price_Catalogue_Reference!Q192</f>
        <v>833147.7773</v>
      </c>
      <c r="R192" s="322">
        <f t="shared" si="4"/>
        <v>1421820.701</v>
      </c>
      <c r="S192" s="320">
        <f>Price_Catalogue_Reference!S192*(1+Price_Catalogue_Reference!$BW$6)</f>
        <v>84378.9148</v>
      </c>
      <c r="T192" s="321">
        <f>Price_Catalogue_Reference!BS192</f>
        <v>495979.2261</v>
      </c>
      <c r="U192" s="321">
        <f>Price_Catalogue_Reference!U192</f>
        <v>819559.8127</v>
      </c>
      <c r="V192" s="322">
        <f t="shared" si="5"/>
        <v>1399917.954</v>
      </c>
      <c r="W192" s="320">
        <f>Price_Catalogue_Reference!W192*(1+Price_Catalogue_Reference!$BW$6)</f>
        <v>83902.57287</v>
      </c>
      <c r="X192" s="321">
        <f>Price_Catalogue_Reference!BT192</f>
        <v>490712.3483</v>
      </c>
      <c r="Y192" s="321">
        <f>Price_Catalogue_Reference!Y192</f>
        <v>837840.6546</v>
      </c>
      <c r="Z192" s="323">
        <f t="shared" si="6"/>
        <v>1412455.576</v>
      </c>
      <c r="AA192" s="317"/>
      <c r="AB192" s="318"/>
      <c r="AC192" s="318"/>
      <c r="AD192" s="319"/>
      <c r="AE192" s="320">
        <f>Price_Catalogue_Reference!AE192*(1+Price_Catalogue_Reference!$BW$6)</f>
        <v>90518.8992</v>
      </c>
      <c r="AF192" s="321">
        <f>Price_Catalogue_Reference!BV192</f>
        <v>591909.1883</v>
      </c>
      <c r="AG192" s="321">
        <f>Price_Catalogue_Reference!AG192</f>
        <v>947384.0067</v>
      </c>
      <c r="AH192" s="324">
        <f t="shared" si="12"/>
        <v>1629812.094</v>
      </c>
      <c r="AI192" s="321">
        <f>Price_Catalogue_Reference!AI192*(1+Price_Catalogue_Reference!$BW$6)</f>
        <v>90518.8992</v>
      </c>
      <c r="AJ192" s="321">
        <f>Price_Catalogue_Reference!BW192</f>
        <v>591909.1883</v>
      </c>
      <c r="AK192" s="321">
        <f>Price_Catalogue_Reference!AK192</f>
        <v>947384.0067</v>
      </c>
      <c r="AL192" s="324">
        <f t="shared" si="13"/>
        <v>1629812.094</v>
      </c>
      <c r="AM192" s="321">
        <f>Price_Catalogue_Reference!AM192*(1+Price_Catalogue_Reference!$BW$6)</f>
        <v>90305.36661</v>
      </c>
      <c r="AN192" s="321">
        <f>Price_Catalogue_Reference!BX192</f>
        <v>584220.7576</v>
      </c>
      <c r="AO192" s="321">
        <f>Price_Catalogue_Reference!AO192</f>
        <v>978276.381</v>
      </c>
      <c r="AP192" s="324">
        <f t="shared" si="14"/>
        <v>1652802.505</v>
      </c>
      <c r="AQ192" s="321">
        <f>Price_Catalogue_Reference!AQ192*(1+Price_Catalogue_Reference!$BW$6)</f>
        <v>88879.22829</v>
      </c>
      <c r="AR192" s="321">
        <f>Price_Catalogue_Reference!BY192</f>
        <v>578953.8798</v>
      </c>
      <c r="AS192" s="321">
        <f>Price_Catalogue_Reference!AS192</f>
        <v>902941.5846</v>
      </c>
      <c r="AT192" s="325">
        <f t="shared" si="15"/>
        <v>1570774.693</v>
      </c>
      <c r="AU192" s="264"/>
      <c r="AV192" s="264"/>
      <c r="AW192" s="264"/>
      <c r="AX192" s="264"/>
      <c r="AY192" s="264"/>
      <c r="AZ192" s="264"/>
      <c r="BA192" s="264"/>
      <c r="BB192" s="264"/>
      <c r="BC192" s="264"/>
      <c r="BD192" s="264"/>
      <c r="BE192" s="264"/>
      <c r="BF192" s="264"/>
      <c r="BG192" s="264"/>
      <c r="BH192" s="264"/>
      <c r="BI192" s="264"/>
      <c r="BJ192" s="264"/>
      <c r="BK192" s="264"/>
      <c r="BL192" s="264"/>
      <c r="BM192" s="264"/>
      <c r="BN192" s="264"/>
    </row>
    <row r="193" ht="15.0" customHeight="1">
      <c r="A193" s="301" t="s">
        <v>33</v>
      </c>
      <c r="B193" s="302" t="s">
        <v>33</v>
      </c>
      <c r="C193" s="302">
        <v>5000.0</v>
      </c>
      <c r="D193" s="302"/>
      <c r="E193" s="303" t="s">
        <v>2369</v>
      </c>
      <c r="F193" s="303" t="s">
        <v>2370</v>
      </c>
      <c r="G193" s="303" t="s">
        <v>2371</v>
      </c>
      <c r="I193" s="274"/>
      <c r="J193" s="274"/>
      <c r="K193" s="316">
        <f t="shared" si="19"/>
        <v>5000</v>
      </c>
      <c r="L193" s="317"/>
      <c r="M193" s="318"/>
      <c r="N193" s="319"/>
      <c r="O193" s="320">
        <f>Price_Catalogue_Reference!O193*(1+Price_Catalogue_Reference!$BW$6)</f>
        <v>88777.66506</v>
      </c>
      <c r="P193" s="321">
        <f>Price_Catalogue_Reference!BR193</f>
        <v>557721.7339</v>
      </c>
      <c r="Q193" s="321">
        <f>Price_Catalogue_Reference!Q193</f>
        <v>946596.1371</v>
      </c>
      <c r="R193" s="322">
        <f t="shared" si="4"/>
        <v>1593095.536</v>
      </c>
      <c r="S193" s="320">
        <f>Price_Catalogue_Reference!S193*(1+Price_Catalogue_Reference!$BW$6)</f>
        <v>87614.33608</v>
      </c>
      <c r="T193" s="321">
        <f>Price_Catalogue_Reference!BS193</f>
        <v>550017.9825</v>
      </c>
      <c r="U193" s="321">
        <f>Price_Catalogue_Reference!U193</f>
        <v>881591.6088</v>
      </c>
      <c r="V193" s="322">
        <f t="shared" si="5"/>
        <v>1519223.927</v>
      </c>
      <c r="W193" s="320">
        <f>Price_Catalogue_Reference!W193*(1+Price_Catalogue_Reference!$BW$6)</f>
        <v>87137.99415</v>
      </c>
      <c r="X193" s="321">
        <f>Price_Catalogue_Reference!BT193</f>
        <v>544740.6095</v>
      </c>
      <c r="Y193" s="321">
        <f>Price_Catalogue_Reference!Y193</f>
        <v>902042.1701</v>
      </c>
      <c r="Z193" s="323">
        <f t="shared" si="6"/>
        <v>1533920.774</v>
      </c>
      <c r="AA193" s="317"/>
      <c r="AB193" s="318"/>
      <c r="AC193" s="318"/>
      <c r="AD193" s="319"/>
      <c r="AE193" s="320">
        <f>Price_Catalogue_Reference!AE193*(1+Price_Catalogue_Reference!$BW$6)</f>
        <v>95136.53724</v>
      </c>
      <c r="AF193" s="321">
        <f>Price_Catalogue_Reference!BV193</f>
        <v>646139.1037</v>
      </c>
      <c r="AG193" s="321">
        <f>Price_Catalogue_Reference!AG193</f>
        <v>1142081.219</v>
      </c>
      <c r="AH193" s="324">
        <f t="shared" si="12"/>
        <v>1883356.86</v>
      </c>
      <c r="AI193" s="321">
        <f>Price_Catalogue_Reference!AI193*(1+Price_Catalogue_Reference!$BW$6)</f>
        <v>95136.53724</v>
      </c>
      <c r="AJ193" s="321">
        <f>Price_Catalogue_Reference!BW193</f>
        <v>646139.1037</v>
      </c>
      <c r="AK193" s="321">
        <f>Price_Catalogue_Reference!AK193</f>
        <v>1142081.219</v>
      </c>
      <c r="AL193" s="324">
        <f t="shared" si="13"/>
        <v>1883356.86</v>
      </c>
      <c r="AM193" s="321">
        <f>Price_Catalogue_Reference!AM193*(1+Price_Catalogue_Reference!$BW$6)</f>
        <v>93192.43065</v>
      </c>
      <c r="AN193" s="321">
        <f>Price_Catalogue_Reference!BX193</f>
        <v>638435.3523</v>
      </c>
      <c r="AO193" s="321">
        <f>Price_Catalogue_Reference!AO193</f>
        <v>1004582.439</v>
      </c>
      <c r="AP193" s="324">
        <f t="shared" si="14"/>
        <v>1736210.222</v>
      </c>
      <c r="AQ193" s="321">
        <f>Price_Catalogue_Reference!AQ193*(1+Price_Catalogue_Reference!$BW$6)</f>
        <v>92440.87588</v>
      </c>
      <c r="AR193" s="321">
        <f>Price_Catalogue_Reference!BY193</f>
        <v>633157.9793</v>
      </c>
      <c r="AS193" s="321">
        <f>Price_Catalogue_Reference!AS193</f>
        <v>1001135.632</v>
      </c>
      <c r="AT193" s="325">
        <f t="shared" si="15"/>
        <v>1726734.487</v>
      </c>
      <c r="AU193" s="264"/>
      <c r="AV193" s="264"/>
      <c r="AW193" s="264"/>
      <c r="AX193" s="264"/>
      <c r="AY193" s="264"/>
      <c r="AZ193" s="264"/>
      <c r="BA193" s="264"/>
      <c r="BB193" s="264"/>
      <c r="BC193" s="264"/>
      <c r="BD193" s="264"/>
      <c r="BE193" s="264"/>
      <c r="BF193" s="264"/>
      <c r="BG193" s="264"/>
      <c r="BH193" s="264"/>
      <c r="BI193" s="264"/>
      <c r="BJ193" s="264"/>
      <c r="BK193" s="264"/>
      <c r="BL193" s="264"/>
      <c r="BM193" s="264"/>
      <c r="BN193" s="264"/>
    </row>
    <row r="194" ht="15.0" customHeight="1">
      <c r="A194" s="301" t="s">
        <v>33</v>
      </c>
      <c r="B194" s="302" t="s">
        <v>33</v>
      </c>
      <c r="C194" s="302">
        <v>5500.0</v>
      </c>
      <c r="D194" s="302"/>
      <c r="E194" s="303" t="s">
        <v>2369</v>
      </c>
      <c r="F194" s="303" t="s">
        <v>2370</v>
      </c>
      <c r="G194" s="303" t="s">
        <v>2371</v>
      </c>
      <c r="I194" s="274"/>
      <c r="J194" s="274"/>
      <c r="K194" s="316">
        <f t="shared" si="19"/>
        <v>5500</v>
      </c>
      <c r="L194" s="317"/>
      <c r="M194" s="318"/>
      <c r="N194" s="319"/>
      <c r="O194" s="320">
        <f>Price_Catalogue_Reference!O194*(1+Price_Catalogue_Reference!$BW$6)</f>
        <v>90518.8992</v>
      </c>
      <c r="P194" s="321">
        <f>Price_Catalogue_Reference!BR194</f>
        <v>593875.0109</v>
      </c>
      <c r="Q194" s="321">
        <f>Price_Catalogue_Reference!Q194</f>
        <v>947337.34</v>
      </c>
      <c r="R194" s="322">
        <f t="shared" si="4"/>
        <v>1631731.25</v>
      </c>
      <c r="S194" s="320">
        <f>Price_Catalogue_Reference!S194*(1+Price_Catalogue_Reference!$BW$6)</f>
        <v>90305.36661</v>
      </c>
      <c r="T194" s="321">
        <f>Price_Catalogue_Reference!BS194</f>
        <v>586161.0457</v>
      </c>
      <c r="U194" s="321">
        <f>Price_Catalogue_Reference!U194</f>
        <v>978229.7143</v>
      </c>
      <c r="V194" s="322">
        <f t="shared" si="5"/>
        <v>1654696.127</v>
      </c>
      <c r="W194" s="320">
        <f>Price_Catalogue_Reference!W194*(1+Price_Catalogue_Reference!$BW$6)</f>
        <v>88879.22829</v>
      </c>
      <c r="X194" s="321">
        <f>Price_Catalogue_Reference!BT194</f>
        <v>580876.6758</v>
      </c>
      <c r="Y194" s="321">
        <f>Price_Catalogue_Reference!Y194</f>
        <v>902894.9179</v>
      </c>
      <c r="Z194" s="323">
        <f t="shared" si="6"/>
        <v>1572650.822</v>
      </c>
      <c r="AA194" s="317"/>
      <c r="AB194" s="318"/>
      <c r="AC194" s="318"/>
      <c r="AD194" s="319"/>
      <c r="AE194" s="320">
        <f>Price_Catalogue_Reference!AE194*(1+Price_Catalogue_Reference!$BW$6)</f>
        <v>0</v>
      </c>
      <c r="AF194" s="321">
        <f>Price_Catalogue_Reference!BV194</f>
        <v>0</v>
      </c>
      <c r="AG194" s="321" t="str">
        <f>Price_Catalogue_Reference!AG194</f>
        <v/>
      </c>
      <c r="AH194" s="324">
        <f t="shared" si="12"/>
        <v>0</v>
      </c>
      <c r="AI194" s="321">
        <f>Price_Catalogue_Reference!AI194*(1+Price_Catalogue_Reference!$BW$6)</f>
        <v>0</v>
      </c>
      <c r="AJ194" s="321">
        <f>Price_Catalogue_Reference!BW194</f>
        <v>0</v>
      </c>
      <c r="AK194" s="321" t="str">
        <f>Price_Catalogue_Reference!AK194</f>
        <v/>
      </c>
      <c r="AL194" s="324">
        <f t="shared" si="13"/>
        <v>0</v>
      </c>
      <c r="AM194" s="321">
        <f>Price_Catalogue_Reference!AM194*(1+Price_Catalogue_Reference!$BW$6)</f>
        <v>0</v>
      </c>
      <c r="AN194" s="321">
        <f>Price_Catalogue_Reference!BX194</f>
        <v>0</v>
      </c>
      <c r="AO194" s="321" t="str">
        <f>Price_Catalogue_Reference!AO194</f>
        <v/>
      </c>
      <c r="AP194" s="324">
        <f t="shared" si="14"/>
        <v>0</v>
      </c>
      <c r="AQ194" s="321">
        <f>Price_Catalogue_Reference!AQ194*(1+Price_Catalogue_Reference!$BW$6)</f>
        <v>0</v>
      </c>
      <c r="AR194" s="321">
        <f>Price_Catalogue_Reference!BY194</f>
        <v>0</v>
      </c>
      <c r="AS194" s="321" t="str">
        <f>Price_Catalogue_Reference!AS194</f>
        <v/>
      </c>
      <c r="AT194" s="325">
        <f t="shared" si="15"/>
        <v>0</v>
      </c>
      <c r="AU194" s="264"/>
      <c r="AV194" s="264"/>
      <c r="AW194" s="264"/>
      <c r="AX194" s="264"/>
      <c r="AY194" s="264"/>
      <c r="AZ194" s="264"/>
      <c r="BA194" s="264"/>
      <c r="BB194" s="264"/>
      <c r="BC194" s="264"/>
      <c r="BD194" s="264"/>
      <c r="BE194" s="264"/>
      <c r="BF194" s="264"/>
      <c r="BG194" s="264"/>
      <c r="BH194" s="264"/>
      <c r="BI194" s="264"/>
      <c r="BJ194" s="264"/>
      <c r="BK194" s="264"/>
      <c r="BL194" s="264"/>
      <c r="BM194" s="264"/>
      <c r="BN194" s="264"/>
    </row>
    <row r="195" ht="15.0" customHeight="1">
      <c r="A195" s="301" t="s">
        <v>33</v>
      </c>
      <c r="B195" s="302" t="s">
        <v>33</v>
      </c>
      <c r="C195" s="302">
        <v>6000.0</v>
      </c>
      <c r="D195" s="302"/>
      <c r="E195" s="303" t="s">
        <v>2369</v>
      </c>
      <c r="F195" s="303" t="s">
        <v>2370</v>
      </c>
      <c r="G195" s="303" t="s">
        <v>2371</v>
      </c>
      <c r="I195" s="274"/>
      <c r="J195" s="274"/>
      <c r="K195" s="316">
        <f t="shared" si="19"/>
        <v>6000</v>
      </c>
      <c r="L195" s="317"/>
      <c r="M195" s="318"/>
      <c r="N195" s="319"/>
      <c r="O195" s="320">
        <f>Price_Catalogue_Reference!O195*(1+Price_Catalogue_Reference!$BW$6)</f>
        <v>92810.559</v>
      </c>
      <c r="P195" s="321">
        <f>Price_Catalogue_Reference!BR195</f>
        <v>629705.4587</v>
      </c>
      <c r="Q195" s="321">
        <f>Price_Catalogue_Reference!Q195</f>
        <v>1000710.121</v>
      </c>
      <c r="R195" s="322">
        <f t="shared" si="4"/>
        <v>1723226.139</v>
      </c>
      <c r="S195" s="320">
        <f>Price_Catalogue_Reference!S195*(1+Price_Catalogue_Reference!$BW$6)</f>
        <v>92046.60075</v>
      </c>
      <c r="T195" s="321">
        <f>Price_Catalogue_Reference!BS195</f>
        <v>621986.3866</v>
      </c>
      <c r="U195" s="321">
        <f>Price_Catalogue_Reference!U195</f>
        <v>977264.231</v>
      </c>
      <c r="V195" s="322">
        <f t="shared" si="5"/>
        <v>1691297.218</v>
      </c>
      <c r="W195" s="320">
        <f>Price_Catalogue_Reference!W195*(1+Price_Catalogue_Reference!$BW$6)</f>
        <v>91570.25881</v>
      </c>
      <c r="X195" s="321">
        <f>Price_Catalogue_Reference!BT195</f>
        <v>616698.5183</v>
      </c>
      <c r="Y195" s="321">
        <f>Price_Catalogue_Reference!Y195</f>
        <v>1001571.676</v>
      </c>
      <c r="Z195" s="323">
        <f t="shared" si="6"/>
        <v>1709840.453</v>
      </c>
      <c r="AA195" s="317"/>
      <c r="AB195" s="318"/>
      <c r="AC195" s="318"/>
      <c r="AD195" s="319"/>
      <c r="AE195" s="320">
        <f>Price_Catalogue_Reference!AE195*(1+Price_Catalogue_Reference!$BW$6)</f>
        <v>0</v>
      </c>
      <c r="AF195" s="321">
        <f>Price_Catalogue_Reference!BV195</f>
        <v>0</v>
      </c>
      <c r="AG195" s="321" t="str">
        <f>Price_Catalogue_Reference!AG195</f>
        <v/>
      </c>
      <c r="AH195" s="324">
        <f t="shared" si="12"/>
        <v>0</v>
      </c>
      <c r="AI195" s="321">
        <f>Price_Catalogue_Reference!AI195*(1+Price_Catalogue_Reference!$BW$6)</f>
        <v>0</v>
      </c>
      <c r="AJ195" s="321">
        <f>Price_Catalogue_Reference!BW195</f>
        <v>0</v>
      </c>
      <c r="AK195" s="321" t="str">
        <f>Price_Catalogue_Reference!AK195</f>
        <v/>
      </c>
      <c r="AL195" s="324">
        <f t="shared" si="13"/>
        <v>0</v>
      </c>
      <c r="AM195" s="321">
        <f>Price_Catalogue_Reference!AM195*(1+Price_Catalogue_Reference!$BW$6)</f>
        <v>0</v>
      </c>
      <c r="AN195" s="321">
        <f>Price_Catalogue_Reference!BX195</f>
        <v>0</v>
      </c>
      <c r="AO195" s="321" t="str">
        <f>Price_Catalogue_Reference!AO195</f>
        <v/>
      </c>
      <c r="AP195" s="324">
        <f t="shared" si="14"/>
        <v>0</v>
      </c>
      <c r="AQ195" s="321">
        <f>Price_Catalogue_Reference!AQ195*(1+Price_Catalogue_Reference!$BW$6)</f>
        <v>0</v>
      </c>
      <c r="AR195" s="321">
        <f>Price_Catalogue_Reference!BY195</f>
        <v>0</v>
      </c>
      <c r="AS195" s="321" t="str">
        <f>Price_Catalogue_Reference!AS195</f>
        <v/>
      </c>
      <c r="AT195" s="325">
        <f t="shared" si="15"/>
        <v>0</v>
      </c>
      <c r="AU195" s="264"/>
      <c r="AV195" s="264"/>
      <c r="AW195" s="264"/>
      <c r="AX195" s="264"/>
      <c r="AY195" s="264"/>
      <c r="AZ195" s="264"/>
      <c r="BA195" s="264"/>
      <c r="BB195" s="264"/>
      <c r="BC195" s="264"/>
      <c r="BD195" s="264"/>
      <c r="BE195" s="264"/>
      <c r="BF195" s="264"/>
      <c r="BG195" s="264"/>
      <c r="BH195" s="264"/>
      <c r="BI195" s="264"/>
      <c r="BJ195" s="264"/>
      <c r="BK195" s="264"/>
      <c r="BL195" s="264"/>
      <c r="BM195" s="264"/>
      <c r="BN195" s="264"/>
    </row>
    <row r="196" ht="15.75" customHeight="1">
      <c r="A196" s="301" t="s">
        <v>33</v>
      </c>
      <c r="B196" s="302" t="s">
        <v>33</v>
      </c>
      <c r="C196" s="302">
        <v>6500.0</v>
      </c>
      <c r="D196" s="302"/>
      <c r="E196" s="303" t="s">
        <v>2369</v>
      </c>
      <c r="F196" s="303" t="s">
        <v>2370</v>
      </c>
      <c r="G196" s="303" t="s">
        <v>2371</v>
      </c>
      <c r="I196" s="274"/>
      <c r="J196" s="296"/>
      <c r="K196" s="326">
        <f t="shared" si="19"/>
        <v>6500</v>
      </c>
      <c r="L196" s="327"/>
      <c r="M196" s="328"/>
      <c r="N196" s="329"/>
      <c r="O196" s="330">
        <f>Price_Catalogue_Reference!O196*(1+Price_Catalogue_Reference!$BW$6)</f>
        <v>97462.51549</v>
      </c>
      <c r="P196" s="331">
        <f>Price_Catalogue_Reference!BR196</f>
        <v>666022.8514</v>
      </c>
      <c r="Q196" s="331">
        <f>Price_Catalogue_Reference!Q196</f>
        <v>1283358.983</v>
      </c>
      <c r="R196" s="332">
        <f t="shared" si="4"/>
        <v>2046844.35</v>
      </c>
      <c r="S196" s="330">
        <f>Price_Catalogue_Reference!S196*(1+Price_Catalogue_Reference!$BW$6)</f>
        <v>94338.26055</v>
      </c>
      <c r="T196" s="331">
        <f>Price_Catalogue_Reference!BS196</f>
        <v>658293.5655</v>
      </c>
      <c r="U196" s="331">
        <f>Price_Catalogue_Reference!U196</f>
        <v>1031807.313</v>
      </c>
      <c r="V196" s="332">
        <f t="shared" si="5"/>
        <v>1784439.139</v>
      </c>
      <c r="W196" s="330">
        <f>Price_Catalogue_Reference!W196*(1+Price_Catalogue_Reference!$BW$6)</f>
        <v>93311.49295</v>
      </c>
      <c r="X196" s="331">
        <f>Price_Catalogue_Reference!BT196</f>
        <v>652998.7004</v>
      </c>
      <c r="Y196" s="331">
        <f>Price_Catalogue_Reference!Y196</f>
        <v>1000606.255</v>
      </c>
      <c r="Z196" s="333">
        <f t="shared" si="6"/>
        <v>1746916.448</v>
      </c>
      <c r="AA196" s="327"/>
      <c r="AB196" s="328"/>
      <c r="AC196" s="328"/>
      <c r="AD196" s="329"/>
      <c r="AE196" s="330">
        <f>Price_Catalogue_Reference!AE196*(1+Price_Catalogue_Reference!$BW$6)</f>
        <v>0</v>
      </c>
      <c r="AF196" s="331">
        <f>Price_Catalogue_Reference!BV196</f>
        <v>0</v>
      </c>
      <c r="AG196" s="331" t="str">
        <f>Price_Catalogue_Reference!AG196</f>
        <v/>
      </c>
      <c r="AH196" s="334">
        <f t="shared" si="12"/>
        <v>0</v>
      </c>
      <c r="AI196" s="331">
        <f>Price_Catalogue_Reference!AI196*(1+Price_Catalogue_Reference!$BW$6)</f>
        <v>0</v>
      </c>
      <c r="AJ196" s="331">
        <f>Price_Catalogue_Reference!BW196</f>
        <v>0</v>
      </c>
      <c r="AK196" s="331" t="str">
        <f>Price_Catalogue_Reference!AK196</f>
        <v/>
      </c>
      <c r="AL196" s="334">
        <f t="shared" si="13"/>
        <v>0</v>
      </c>
      <c r="AM196" s="331">
        <f>Price_Catalogue_Reference!AM196*(1+Price_Catalogue_Reference!$BW$6)</f>
        <v>0</v>
      </c>
      <c r="AN196" s="331">
        <f>Price_Catalogue_Reference!BX196</f>
        <v>0</v>
      </c>
      <c r="AO196" s="331" t="str">
        <f>Price_Catalogue_Reference!AO196</f>
        <v/>
      </c>
      <c r="AP196" s="334">
        <f t="shared" si="14"/>
        <v>0</v>
      </c>
      <c r="AQ196" s="331">
        <f>Price_Catalogue_Reference!AQ196*(1+Price_Catalogue_Reference!$BW$6)</f>
        <v>0</v>
      </c>
      <c r="AR196" s="331">
        <f>Price_Catalogue_Reference!BY196</f>
        <v>0</v>
      </c>
      <c r="AS196" s="331" t="str">
        <f>Price_Catalogue_Reference!AS196</f>
        <v/>
      </c>
      <c r="AT196" s="335">
        <f t="shared" si="15"/>
        <v>0</v>
      </c>
      <c r="AU196" s="264"/>
      <c r="AV196" s="264"/>
      <c r="AW196" s="264"/>
      <c r="AX196" s="264"/>
      <c r="AY196" s="264"/>
      <c r="AZ196" s="264"/>
      <c r="BA196" s="264"/>
      <c r="BB196" s="264"/>
      <c r="BC196" s="264"/>
      <c r="BD196" s="264"/>
      <c r="BE196" s="264"/>
      <c r="BF196" s="264"/>
      <c r="BG196" s="264"/>
      <c r="BH196" s="264"/>
      <c r="BI196" s="264"/>
      <c r="BJ196" s="264"/>
      <c r="BK196" s="264"/>
      <c r="BL196" s="264"/>
      <c r="BM196" s="264"/>
      <c r="BN196" s="264"/>
    </row>
    <row r="197" ht="15.0" customHeight="1">
      <c r="A197" s="301" t="s">
        <v>36</v>
      </c>
      <c r="B197" s="302" t="s">
        <v>36</v>
      </c>
      <c r="C197" s="302">
        <v>500.0</v>
      </c>
      <c r="D197" s="302"/>
      <c r="E197" s="303" t="s">
        <v>2372</v>
      </c>
      <c r="F197" s="303" t="s">
        <v>2373</v>
      </c>
      <c r="G197" s="303" t="s">
        <v>2374</v>
      </c>
      <c r="I197" s="274"/>
      <c r="J197" s="347" t="s">
        <v>36</v>
      </c>
      <c r="K197" s="379">
        <f t="shared" si="19"/>
        <v>500</v>
      </c>
      <c r="L197" s="380"/>
      <c r="M197" s="381"/>
      <c r="N197" s="382"/>
      <c r="O197" s="383">
        <f>Price_Catalogue_Reference!O197*(1+Price_Catalogue_Reference!$BW$6)</f>
        <v>73597.1856</v>
      </c>
      <c r="P197" s="384">
        <f>Price_Catalogue_Reference!BR197</f>
        <v>195814.4731</v>
      </c>
      <c r="Q197" s="384">
        <f>Price_Catalogue_Reference!Q197</f>
        <v>235910.0365</v>
      </c>
      <c r="R197" s="385">
        <f t="shared" si="4"/>
        <v>505321.6952</v>
      </c>
      <c r="S197" s="383">
        <f>Price_Catalogue_Reference!S197*(1+Price_Catalogue_Reference!$BW$6)</f>
        <v>73599.3984</v>
      </c>
      <c r="T197" s="384">
        <f>Price_Catalogue_Reference!BS197</f>
        <v>186068.428</v>
      </c>
      <c r="U197" s="384">
        <f>Price_Catalogue_Reference!U197</f>
        <v>235991.3827</v>
      </c>
      <c r="V197" s="385">
        <f t="shared" si="5"/>
        <v>495659.2091</v>
      </c>
      <c r="W197" s="383">
        <f>Price_Catalogue_Reference!W197*(1+Price_Catalogue_Reference!$BW$6)</f>
        <v>81777.28116</v>
      </c>
      <c r="X197" s="384">
        <f>Price_Catalogue_Reference!BT197</f>
        <v>194998.9339</v>
      </c>
      <c r="Y197" s="384">
        <f>Price_Catalogue_Reference!Y197</f>
        <v>227617.8285</v>
      </c>
      <c r="Z197" s="386">
        <f t="shared" si="6"/>
        <v>504394.0436</v>
      </c>
      <c r="AA197" s="380"/>
      <c r="AB197" s="381"/>
      <c r="AC197" s="381"/>
      <c r="AD197" s="382"/>
      <c r="AE197" s="383">
        <f>Price_Catalogue_Reference!AE197*(1+Price_Catalogue_Reference!$BW$6)</f>
        <v>73597.1856</v>
      </c>
      <c r="AF197" s="384">
        <f>Price_Catalogue_Reference!BV197</f>
        <v>195814.4731</v>
      </c>
      <c r="AG197" s="384">
        <f>Price_Catalogue_Reference!AG197</f>
        <v>235933.3699</v>
      </c>
      <c r="AH197" s="387">
        <f t="shared" si="12"/>
        <v>505345.0285</v>
      </c>
      <c r="AI197" s="384">
        <f>Price_Catalogue_Reference!AI197*(1+Price_Catalogue_Reference!$BW$6)</f>
        <v>73597.1856</v>
      </c>
      <c r="AJ197" s="384">
        <f>Price_Catalogue_Reference!BW197</f>
        <v>195814.4731</v>
      </c>
      <c r="AK197" s="384">
        <f>Price_Catalogue_Reference!AK197</f>
        <v>235933.3699</v>
      </c>
      <c r="AL197" s="387">
        <f t="shared" si="13"/>
        <v>505345.0285</v>
      </c>
      <c r="AM197" s="384">
        <f>Price_Catalogue_Reference!AM197*(1+Price_Catalogue_Reference!$BW$6)</f>
        <v>73599.3984</v>
      </c>
      <c r="AN197" s="384">
        <f>Price_Catalogue_Reference!BX197</f>
        <v>186068.428</v>
      </c>
      <c r="AO197" s="384">
        <f>Price_Catalogue_Reference!AO197</f>
        <v>236014.716</v>
      </c>
      <c r="AP197" s="387">
        <f t="shared" si="14"/>
        <v>495682.5424</v>
      </c>
      <c r="AQ197" s="384">
        <f>Price_Catalogue_Reference!AQ197*(1+Price_Catalogue_Reference!$BW$6)</f>
        <v>81777.28116</v>
      </c>
      <c r="AR197" s="384">
        <f>Price_Catalogue_Reference!BY197</f>
        <v>194998.9339</v>
      </c>
      <c r="AS197" s="384">
        <f>Price_Catalogue_Reference!AS197</f>
        <v>227641.1618</v>
      </c>
      <c r="AT197" s="387">
        <f t="shared" si="15"/>
        <v>504417.3769</v>
      </c>
      <c r="AU197" s="264"/>
      <c r="AV197" s="264"/>
      <c r="AW197" s="264"/>
      <c r="AX197" s="264"/>
      <c r="AY197" s="264"/>
      <c r="AZ197" s="264"/>
      <c r="BA197" s="264"/>
      <c r="BB197" s="264"/>
      <c r="BC197" s="264"/>
      <c r="BD197" s="264"/>
      <c r="BE197" s="264"/>
      <c r="BF197" s="264"/>
      <c r="BG197" s="264"/>
      <c r="BH197" s="264"/>
      <c r="BI197" s="264"/>
      <c r="BJ197" s="264"/>
      <c r="BK197" s="264"/>
      <c r="BL197" s="264"/>
      <c r="BM197" s="264"/>
      <c r="BN197" s="264"/>
    </row>
    <row r="198" ht="15.0" customHeight="1">
      <c r="A198" s="301" t="s">
        <v>36</v>
      </c>
      <c r="B198" s="302" t="s">
        <v>36</v>
      </c>
      <c r="C198" s="302">
        <v>1000.0</v>
      </c>
      <c r="D198" s="302"/>
      <c r="E198" s="303" t="s">
        <v>2372</v>
      </c>
      <c r="F198" s="303" t="s">
        <v>2373</v>
      </c>
      <c r="G198" s="303" t="s">
        <v>2374</v>
      </c>
      <c r="I198" s="274"/>
      <c r="J198" s="274"/>
      <c r="K198" s="316">
        <f t="shared" si="19"/>
        <v>1000</v>
      </c>
      <c r="L198" s="317"/>
      <c r="M198" s="318"/>
      <c r="N198" s="319"/>
      <c r="O198" s="320">
        <f>Price_Catalogue_Reference!O198*(1+Price_Catalogue_Reference!$BW$6)</f>
        <v>74054.51618</v>
      </c>
      <c r="P198" s="321">
        <f>Price_Catalogue_Reference!BR198</f>
        <v>328411.9384</v>
      </c>
      <c r="Q198" s="321">
        <f>Price_Catalogue_Reference!Q198</f>
        <v>297210.729</v>
      </c>
      <c r="R198" s="322">
        <f t="shared" si="4"/>
        <v>699677.1837</v>
      </c>
      <c r="S198" s="320">
        <f>Price_Catalogue_Reference!S198*(1+Price_Catalogue_Reference!$BW$6)</f>
        <v>77357.91775</v>
      </c>
      <c r="T198" s="321">
        <f>Price_Catalogue_Reference!BS198</f>
        <v>312570.0524</v>
      </c>
      <c r="U198" s="321">
        <f>Price_Catalogue_Reference!U198</f>
        <v>286175.1657</v>
      </c>
      <c r="V198" s="322">
        <f t="shared" si="5"/>
        <v>676103.1358</v>
      </c>
      <c r="W198" s="320">
        <f>Price_Catalogue_Reference!W198*(1+Price_Catalogue_Reference!$BW$6)</f>
        <v>81882.24101</v>
      </c>
      <c r="X198" s="321">
        <f>Price_Catalogue_Reference!BT198</f>
        <v>299710.9047</v>
      </c>
      <c r="Y198" s="321">
        <f>Price_Catalogue_Reference!Y198</f>
        <v>259522.1973</v>
      </c>
      <c r="Z198" s="323">
        <f t="shared" si="6"/>
        <v>641115.343</v>
      </c>
      <c r="AA198" s="317"/>
      <c r="AB198" s="318"/>
      <c r="AC198" s="318"/>
      <c r="AD198" s="319"/>
      <c r="AE198" s="320">
        <f>Price_Catalogue_Reference!AE198*(1+Price_Catalogue_Reference!$BW$6)</f>
        <v>74054.51618</v>
      </c>
      <c r="AF198" s="321">
        <f>Price_Catalogue_Reference!BV198</f>
        <v>328411.9384</v>
      </c>
      <c r="AG198" s="321">
        <f>Price_Catalogue_Reference!AG198</f>
        <v>297234.0624</v>
      </c>
      <c r="AH198" s="324">
        <f t="shared" si="12"/>
        <v>699700.517</v>
      </c>
      <c r="AI198" s="321">
        <f>Price_Catalogue_Reference!AI198*(1+Price_Catalogue_Reference!$BW$6)</f>
        <v>74054.51618</v>
      </c>
      <c r="AJ198" s="321">
        <f>Price_Catalogue_Reference!BW198</f>
        <v>328411.9384</v>
      </c>
      <c r="AK198" s="321">
        <f>Price_Catalogue_Reference!AK198</f>
        <v>297234.0624</v>
      </c>
      <c r="AL198" s="324">
        <f t="shared" si="13"/>
        <v>699700.517</v>
      </c>
      <c r="AM198" s="321">
        <f>Price_Catalogue_Reference!AM198*(1+Price_Catalogue_Reference!$BW$6)</f>
        <v>77357.91775</v>
      </c>
      <c r="AN198" s="321">
        <f>Price_Catalogue_Reference!BX198</f>
        <v>312570.0524</v>
      </c>
      <c r="AO198" s="321">
        <f>Price_Catalogue_Reference!AO198</f>
        <v>286198.499</v>
      </c>
      <c r="AP198" s="324">
        <f t="shared" si="14"/>
        <v>676126.4691</v>
      </c>
      <c r="AQ198" s="321">
        <f>Price_Catalogue_Reference!AQ198*(1+Price_Catalogue_Reference!$BW$6)</f>
        <v>81882.24101</v>
      </c>
      <c r="AR198" s="321">
        <f>Price_Catalogue_Reference!BY198</f>
        <v>299710.9047</v>
      </c>
      <c r="AS198" s="321">
        <f>Price_Catalogue_Reference!AS198</f>
        <v>259545.5306</v>
      </c>
      <c r="AT198" s="324">
        <f t="shared" si="15"/>
        <v>641138.6764</v>
      </c>
      <c r="AU198" s="264"/>
      <c r="AV198" s="264"/>
      <c r="AW198" s="264"/>
      <c r="AX198" s="264"/>
      <c r="AY198" s="264"/>
      <c r="AZ198" s="264"/>
      <c r="BA198" s="264"/>
      <c r="BB198" s="264"/>
      <c r="BC198" s="264"/>
      <c r="BD198" s="264"/>
      <c r="BE198" s="264"/>
      <c r="BF198" s="264"/>
      <c r="BG198" s="264"/>
      <c r="BH198" s="264"/>
      <c r="BI198" s="264"/>
      <c r="BJ198" s="264"/>
      <c r="BK198" s="264"/>
      <c r="BL198" s="264"/>
      <c r="BM198" s="264"/>
      <c r="BN198" s="264"/>
    </row>
    <row r="199" ht="15.0" customHeight="1">
      <c r="A199" s="301" t="s">
        <v>36</v>
      </c>
      <c r="B199" s="302" t="s">
        <v>36</v>
      </c>
      <c r="C199" s="302">
        <v>1500.0</v>
      </c>
      <c r="D199" s="302"/>
      <c r="E199" s="303" t="s">
        <v>2372</v>
      </c>
      <c r="F199" s="303" t="s">
        <v>2373</v>
      </c>
      <c r="G199" s="303" t="s">
        <v>2374</v>
      </c>
      <c r="I199" s="274"/>
      <c r="J199" s="274"/>
      <c r="K199" s="316">
        <f t="shared" si="19"/>
        <v>1500</v>
      </c>
      <c r="L199" s="317"/>
      <c r="M199" s="318"/>
      <c r="N199" s="319"/>
      <c r="O199" s="320">
        <f>Price_Catalogue_Reference!O199*(1+Price_Catalogue_Reference!$BW$6)</f>
        <v>81481.90413</v>
      </c>
      <c r="P199" s="321">
        <f>Price_Catalogue_Reference!BR199</f>
        <v>419926.5421</v>
      </c>
      <c r="Q199" s="321">
        <f>Price_Catalogue_Reference!Q199</f>
        <v>329338.3637</v>
      </c>
      <c r="R199" s="322">
        <f t="shared" si="4"/>
        <v>830746.81</v>
      </c>
      <c r="S199" s="320">
        <f>Price_Catalogue_Reference!S199*(1+Price_Catalogue_Reference!$BW$6)</f>
        <v>81481.90413</v>
      </c>
      <c r="T199" s="321">
        <f>Price_Catalogue_Reference!BS199</f>
        <v>419926.5421</v>
      </c>
      <c r="U199" s="321">
        <f>Price_Catalogue_Reference!U199</f>
        <v>329338.3637</v>
      </c>
      <c r="V199" s="322">
        <f t="shared" si="5"/>
        <v>830746.81</v>
      </c>
      <c r="W199" s="320">
        <f>Price_Catalogue_Reference!W199*(1+Price_Catalogue_Reference!$BW$6)</f>
        <v>87667.21892</v>
      </c>
      <c r="X199" s="321">
        <f>Price_Catalogue_Reference!BT199</f>
        <v>422685.5706</v>
      </c>
      <c r="Y199" s="321">
        <f>Price_Catalogue_Reference!Y199</f>
        <v>314685.666</v>
      </c>
      <c r="Z199" s="323">
        <f t="shared" si="6"/>
        <v>825038.4555</v>
      </c>
      <c r="AA199" s="317"/>
      <c r="AB199" s="318"/>
      <c r="AC199" s="318"/>
      <c r="AD199" s="319"/>
      <c r="AE199" s="320">
        <f>Price_Catalogue_Reference!AE199*(1+Price_Catalogue_Reference!$BW$6)</f>
        <v>84195.48386</v>
      </c>
      <c r="AF199" s="321">
        <f>Price_Catalogue_Reference!BV199</f>
        <v>455090.7025</v>
      </c>
      <c r="AG199" s="321">
        <f>Price_Catalogue_Reference!AG199</f>
        <v>357762.0191</v>
      </c>
      <c r="AH199" s="324">
        <f t="shared" si="12"/>
        <v>897048.2055</v>
      </c>
      <c r="AI199" s="321">
        <f>Price_Catalogue_Reference!AI199*(1+Price_Catalogue_Reference!$BW$6)</f>
        <v>84195.48386</v>
      </c>
      <c r="AJ199" s="321">
        <f>Price_Catalogue_Reference!BW199</f>
        <v>455090.7025</v>
      </c>
      <c r="AK199" s="321">
        <f>Price_Catalogue_Reference!AK199</f>
        <v>357762.0191</v>
      </c>
      <c r="AL199" s="324">
        <f t="shared" si="13"/>
        <v>897048.2055</v>
      </c>
      <c r="AM199" s="321">
        <f>Price_Catalogue_Reference!AM199*(1+Price_Catalogue_Reference!$BW$6)</f>
        <v>86255.33173</v>
      </c>
      <c r="AN199" s="321">
        <f>Price_Catalogue_Reference!BX199</f>
        <v>457215.2814</v>
      </c>
      <c r="AO199" s="321">
        <f>Price_Catalogue_Reference!AO199</f>
        <v>340763.4072</v>
      </c>
      <c r="AP199" s="324">
        <f t="shared" si="14"/>
        <v>884234.0203</v>
      </c>
      <c r="AQ199" s="321">
        <f>Price_Catalogue_Reference!AQ199*(1+Price_Catalogue_Reference!$BW$6)</f>
        <v>92139.01164</v>
      </c>
      <c r="AR199" s="321">
        <f>Price_Catalogue_Reference!BY199</f>
        <v>462260.3149</v>
      </c>
      <c r="AS199" s="321">
        <f>Price_Catalogue_Reference!AS199</f>
        <v>318869.3142</v>
      </c>
      <c r="AT199" s="324">
        <f t="shared" si="15"/>
        <v>873268.6407</v>
      </c>
      <c r="AU199" s="264"/>
      <c r="AV199" s="264"/>
      <c r="AW199" s="264"/>
      <c r="AX199" s="264"/>
      <c r="AY199" s="264"/>
      <c r="AZ199" s="264"/>
      <c r="BA199" s="264"/>
      <c r="BB199" s="264"/>
      <c r="BC199" s="264"/>
      <c r="BD199" s="264"/>
      <c r="BE199" s="264"/>
      <c r="BF199" s="264"/>
      <c r="BG199" s="264"/>
      <c r="BH199" s="264"/>
      <c r="BI199" s="264"/>
      <c r="BJ199" s="264"/>
      <c r="BK199" s="264"/>
      <c r="BL199" s="264"/>
      <c r="BM199" s="264"/>
      <c r="BN199" s="264"/>
    </row>
    <row r="200" ht="15.0" customHeight="1">
      <c r="A200" s="301" t="s">
        <v>36</v>
      </c>
      <c r="B200" s="302" t="s">
        <v>36</v>
      </c>
      <c r="C200" s="302">
        <v>2000.0</v>
      </c>
      <c r="D200" s="302"/>
      <c r="E200" s="303" t="s">
        <v>2372</v>
      </c>
      <c r="F200" s="303" t="s">
        <v>2373</v>
      </c>
      <c r="G200" s="303" t="s">
        <v>2374</v>
      </c>
      <c r="I200" s="274"/>
      <c r="J200" s="274"/>
      <c r="K200" s="316">
        <f t="shared" si="19"/>
        <v>2000</v>
      </c>
      <c r="L200" s="317"/>
      <c r="M200" s="318"/>
      <c r="N200" s="319"/>
      <c r="O200" s="320">
        <f>Price_Catalogue_Reference!O200*(1+Price_Catalogue_Reference!$BW$6)</f>
        <v>86909.06359</v>
      </c>
      <c r="P200" s="321">
        <f>Price_Catalogue_Reference!BR200</f>
        <v>491888.5012</v>
      </c>
      <c r="Q200" s="321">
        <f>Price_Catalogue_Reference!Q200</f>
        <v>386139.0078</v>
      </c>
      <c r="R200" s="322">
        <f t="shared" si="4"/>
        <v>964936.5726</v>
      </c>
      <c r="S200" s="320">
        <f>Price_Catalogue_Reference!S200*(1+Price_Catalogue_Reference!$BW$6)</f>
        <v>91028.75932</v>
      </c>
      <c r="T200" s="321">
        <f>Price_Catalogue_Reference!BS200</f>
        <v>496151.818</v>
      </c>
      <c r="U200" s="321">
        <f>Price_Catalogue_Reference!U200</f>
        <v>352141.784</v>
      </c>
      <c r="V200" s="322">
        <f t="shared" si="5"/>
        <v>939322.3613</v>
      </c>
      <c r="W200" s="320">
        <f>Price_Catalogue_Reference!W200*(1+Price_Catalogue_Reference!$BW$6)</f>
        <v>96610.80436</v>
      </c>
      <c r="X200" s="321">
        <f>Price_Catalogue_Reference!BT200</f>
        <v>503507.2852</v>
      </c>
      <c r="Y200" s="321">
        <f>Price_Catalogue_Reference!Y200</f>
        <v>323006.2958</v>
      </c>
      <c r="Z200" s="323">
        <f t="shared" si="6"/>
        <v>923124.3853</v>
      </c>
      <c r="AA200" s="317"/>
      <c r="AB200" s="318"/>
      <c r="AC200" s="318"/>
      <c r="AD200" s="319"/>
      <c r="AE200" s="320">
        <f>Price_Catalogue_Reference!AE200*(1+Price_Catalogue_Reference!$BW$6)</f>
        <v>86115.07911</v>
      </c>
      <c r="AF200" s="321">
        <f>Price_Catalogue_Reference!BV200</f>
        <v>555404.1926</v>
      </c>
      <c r="AG200" s="321">
        <f>Price_Catalogue_Reference!AG200</f>
        <v>454772.3998</v>
      </c>
      <c r="AH200" s="324">
        <f t="shared" si="12"/>
        <v>1096291.672</v>
      </c>
      <c r="AI200" s="321">
        <f>Price_Catalogue_Reference!AI200*(1+Price_Catalogue_Reference!$BW$6)</f>
        <v>86115.07911</v>
      </c>
      <c r="AJ200" s="321">
        <f>Price_Catalogue_Reference!BW200</f>
        <v>555404.1926</v>
      </c>
      <c r="AK200" s="321">
        <f>Price_Catalogue_Reference!AK200</f>
        <v>454772.3998</v>
      </c>
      <c r="AL200" s="324">
        <f t="shared" si="13"/>
        <v>1096291.672</v>
      </c>
      <c r="AM200" s="321">
        <f>Price_Catalogue_Reference!AM200*(1+Price_Catalogue_Reference!$BW$6)</f>
        <v>92473.94494</v>
      </c>
      <c r="AN200" s="321">
        <f>Price_Catalogue_Reference!BX200</f>
        <v>576744.1283</v>
      </c>
      <c r="AO200" s="321">
        <f>Price_Catalogue_Reference!AO200</f>
        <v>411214.9855</v>
      </c>
      <c r="AP200" s="324">
        <f t="shared" si="14"/>
        <v>1080433.059</v>
      </c>
      <c r="AQ200" s="321">
        <f>Price_Catalogue_Reference!AQ200*(1+Price_Catalogue_Reference!$BW$6)</f>
        <v>96863.29425</v>
      </c>
      <c r="AR200" s="321">
        <f>Price_Catalogue_Reference!BY200</f>
        <v>594905.7756</v>
      </c>
      <c r="AS200" s="321">
        <f>Price_Catalogue_Reference!AS200</f>
        <v>358690.6351</v>
      </c>
      <c r="AT200" s="324">
        <f t="shared" si="15"/>
        <v>1050459.705</v>
      </c>
      <c r="AU200" s="264"/>
      <c r="AV200" s="264"/>
      <c r="AW200" s="264"/>
      <c r="AX200" s="264"/>
      <c r="AY200" s="264"/>
      <c r="AZ200" s="264"/>
      <c r="BA200" s="264"/>
      <c r="BB200" s="264"/>
      <c r="BC200" s="264"/>
      <c r="BD200" s="264"/>
      <c r="BE200" s="264"/>
      <c r="BF200" s="264"/>
      <c r="BG200" s="264"/>
      <c r="BH200" s="264"/>
      <c r="BI200" s="264"/>
      <c r="BJ200" s="264"/>
      <c r="BK200" s="264"/>
      <c r="BL200" s="264"/>
      <c r="BM200" s="264"/>
      <c r="BN200" s="264"/>
    </row>
    <row r="201" ht="15.0" customHeight="1">
      <c r="A201" s="301" t="s">
        <v>36</v>
      </c>
      <c r="B201" s="302" t="s">
        <v>36</v>
      </c>
      <c r="C201" s="302">
        <v>2500.0</v>
      </c>
      <c r="D201" s="302"/>
      <c r="E201" s="303" t="s">
        <v>2372</v>
      </c>
      <c r="F201" s="303" t="s">
        <v>2373</v>
      </c>
      <c r="G201" s="303" t="s">
        <v>2374</v>
      </c>
      <c r="I201" s="274"/>
      <c r="J201" s="274"/>
      <c r="K201" s="316">
        <f t="shared" si="19"/>
        <v>2500</v>
      </c>
      <c r="L201" s="317"/>
      <c r="M201" s="318"/>
      <c r="N201" s="319"/>
      <c r="O201" s="320">
        <f>Price_Catalogue_Reference!O201*(1+Price_Catalogue_Reference!$BW$6)</f>
        <v>86115.07911</v>
      </c>
      <c r="P201" s="321">
        <f>Price_Catalogue_Reference!BR201</f>
        <v>556879.8597</v>
      </c>
      <c r="Q201" s="321">
        <f>Price_Catalogue_Reference!Q201</f>
        <v>454749.0665</v>
      </c>
      <c r="R201" s="322">
        <f t="shared" si="4"/>
        <v>1097744.005</v>
      </c>
      <c r="S201" s="320">
        <f>Price_Catalogue_Reference!S201*(1+Price_Catalogue_Reference!$BW$6)</f>
        <v>92473.94494</v>
      </c>
      <c r="T201" s="321">
        <f>Price_Catalogue_Reference!BS201</f>
        <v>578276.4939</v>
      </c>
      <c r="U201" s="321">
        <f>Price_Catalogue_Reference!U201</f>
        <v>411191.6522</v>
      </c>
      <c r="V201" s="322">
        <f t="shared" si="5"/>
        <v>1081942.091</v>
      </c>
      <c r="W201" s="320">
        <f>Price_Catalogue_Reference!W201*(1+Price_Catalogue_Reference!$BW$6)</f>
        <v>96863.29425</v>
      </c>
      <c r="X201" s="321">
        <f>Price_Catalogue_Reference!BT201</f>
        <v>596486.3954</v>
      </c>
      <c r="Y201" s="321">
        <f>Price_Catalogue_Reference!Y201</f>
        <v>358667.3018</v>
      </c>
      <c r="Z201" s="323">
        <f t="shared" si="6"/>
        <v>1052016.991</v>
      </c>
      <c r="AA201" s="317"/>
      <c r="AB201" s="318"/>
      <c r="AC201" s="318"/>
      <c r="AD201" s="319"/>
      <c r="AE201" s="320">
        <f>Price_Catalogue_Reference!AE201*(1+Price_Catalogue_Reference!$BW$6)</f>
        <v>92841.84467</v>
      </c>
      <c r="AF201" s="321">
        <f>Price_Catalogue_Reference!BV201</f>
        <v>630675.4855</v>
      </c>
      <c r="AG201" s="321">
        <f>Price_Catalogue_Reference!AG201</f>
        <v>450155.8248</v>
      </c>
      <c r="AH201" s="324">
        <f t="shared" si="12"/>
        <v>1173673.155</v>
      </c>
      <c r="AI201" s="321">
        <f>Price_Catalogue_Reference!AI201*(1+Price_Catalogue_Reference!$BW$6)</f>
        <v>92841.84467</v>
      </c>
      <c r="AJ201" s="321">
        <f>Price_Catalogue_Reference!BW201</f>
        <v>630675.4855</v>
      </c>
      <c r="AK201" s="321">
        <f>Price_Catalogue_Reference!AK201</f>
        <v>450155.8248</v>
      </c>
      <c r="AL201" s="324">
        <f t="shared" si="13"/>
        <v>1173673.155</v>
      </c>
      <c r="AM201" s="321">
        <f>Price_Catalogue_Reference!AM201*(1+Price_Catalogue_Reference!$BW$6)</f>
        <v>92841.84467</v>
      </c>
      <c r="AN201" s="321">
        <f>Price_Catalogue_Reference!BX201</f>
        <v>630675.4855</v>
      </c>
      <c r="AO201" s="321">
        <f>Price_Catalogue_Reference!AO201</f>
        <v>450155.8219</v>
      </c>
      <c r="AP201" s="324">
        <f t="shared" si="14"/>
        <v>1173673.152</v>
      </c>
      <c r="AQ201" s="321">
        <f>Price_Catalogue_Reference!AQ201*(1+Price_Catalogue_Reference!$BW$6)</f>
        <v>99681.15883</v>
      </c>
      <c r="AR201" s="321">
        <f>Price_Catalogue_Reference!BY201</f>
        <v>662952.5359</v>
      </c>
      <c r="AS201" s="321">
        <f>Price_Catalogue_Reference!AS201</f>
        <v>412452.5704</v>
      </c>
      <c r="AT201" s="324">
        <f t="shared" si="15"/>
        <v>1175086.265</v>
      </c>
      <c r="AU201" s="264"/>
      <c r="AV201" s="264"/>
      <c r="AW201" s="264"/>
      <c r="AX201" s="264"/>
      <c r="AY201" s="264"/>
      <c r="AZ201" s="264"/>
      <c r="BA201" s="264"/>
      <c r="BB201" s="264"/>
      <c r="BC201" s="264"/>
      <c r="BD201" s="264"/>
      <c r="BE201" s="264"/>
      <c r="BF201" s="264"/>
      <c r="BG201" s="264"/>
      <c r="BH201" s="264"/>
      <c r="BI201" s="264"/>
      <c r="BJ201" s="264"/>
      <c r="BK201" s="264"/>
      <c r="BL201" s="264"/>
      <c r="BM201" s="264"/>
      <c r="BN201" s="264"/>
    </row>
    <row r="202" ht="15.0" customHeight="1">
      <c r="A202" s="301" t="s">
        <v>36</v>
      </c>
      <c r="B202" s="302" t="s">
        <v>36</v>
      </c>
      <c r="C202" s="302">
        <v>3000.0</v>
      </c>
      <c r="D202" s="302"/>
      <c r="E202" s="303" t="s">
        <v>2372</v>
      </c>
      <c r="F202" s="303" t="s">
        <v>2373</v>
      </c>
      <c r="G202" s="303" t="s">
        <v>2374</v>
      </c>
      <c r="I202" s="274"/>
      <c r="J202" s="274"/>
      <c r="K202" s="316">
        <f t="shared" si="19"/>
        <v>3000</v>
      </c>
      <c r="L202" s="317"/>
      <c r="M202" s="318"/>
      <c r="N202" s="319"/>
      <c r="O202" s="320">
        <f>Price_Catalogue_Reference!O202*(1+Price_Catalogue_Reference!$BW$6)</f>
        <v>92841.84467</v>
      </c>
      <c r="P202" s="321">
        <f>Price_Catalogue_Reference!BR202</f>
        <v>631928.8982</v>
      </c>
      <c r="Q202" s="321">
        <f>Price_Catalogue_Reference!Q202</f>
        <v>450132.4914</v>
      </c>
      <c r="R202" s="322">
        <f t="shared" si="4"/>
        <v>1174903.234</v>
      </c>
      <c r="S202" s="320">
        <f>Price_Catalogue_Reference!S202*(1+Price_Catalogue_Reference!$BW$6)</f>
        <v>92841.84467</v>
      </c>
      <c r="T202" s="321">
        <f>Price_Catalogue_Reference!BS202</f>
        <v>631928.8982</v>
      </c>
      <c r="U202" s="321">
        <f>Price_Catalogue_Reference!U202</f>
        <v>450132.4886</v>
      </c>
      <c r="V202" s="322">
        <f t="shared" si="5"/>
        <v>1174903.231</v>
      </c>
      <c r="W202" s="320">
        <f>Price_Catalogue_Reference!W202*(1+Price_Catalogue_Reference!$BW$6)</f>
        <v>99681.15883</v>
      </c>
      <c r="X202" s="321">
        <f>Price_Catalogue_Reference!BT202</f>
        <v>664270.0964</v>
      </c>
      <c r="Y202" s="321">
        <f>Price_Catalogue_Reference!Y202</f>
        <v>412429.2371</v>
      </c>
      <c r="Z202" s="323">
        <f t="shared" si="6"/>
        <v>1176380.492</v>
      </c>
      <c r="AA202" s="317"/>
      <c r="AB202" s="318"/>
      <c r="AC202" s="318"/>
      <c r="AD202" s="319"/>
      <c r="AE202" s="320">
        <f>Price_Catalogue_Reference!AE202*(1+Price_Catalogue_Reference!$BW$6)</f>
        <v>91630.04413</v>
      </c>
      <c r="AF202" s="321">
        <f>Price_Catalogue_Reference!BV202</f>
        <v>682424.9581</v>
      </c>
      <c r="AG202" s="321">
        <f>Price_Catalogue_Reference!AG202</f>
        <v>517198.7144</v>
      </c>
      <c r="AH202" s="324">
        <f t="shared" si="12"/>
        <v>1291253.717</v>
      </c>
      <c r="AI202" s="321">
        <f>Price_Catalogue_Reference!AI202*(1+Price_Catalogue_Reference!$BW$6)</f>
        <v>91630.04413</v>
      </c>
      <c r="AJ202" s="321">
        <f>Price_Catalogue_Reference!BW202</f>
        <v>682424.9581</v>
      </c>
      <c r="AK202" s="321">
        <f>Price_Catalogue_Reference!AK202</f>
        <v>517198.7144</v>
      </c>
      <c r="AL202" s="324">
        <f t="shared" si="13"/>
        <v>1291253.717</v>
      </c>
      <c r="AM202" s="321">
        <f>Price_Catalogue_Reference!AM202*(1+Price_Catalogue_Reference!$BW$6)</f>
        <v>96833.26158</v>
      </c>
      <c r="AN202" s="321">
        <f>Price_Catalogue_Reference!BX202</f>
        <v>694741.0702</v>
      </c>
      <c r="AO202" s="321">
        <f>Price_Catalogue_Reference!AO202</f>
        <v>475239.6922</v>
      </c>
      <c r="AP202" s="324">
        <f t="shared" si="14"/>
        <v>1266814.024</v>
      </c>
      <c r="AQ202" s="321">
        <f>Price_Catalogue_Reference!AQ202*(1+Price_Catalogue_Reference!$BW$6)</f>
        <v>96833.26158</v>
      </c>
      <c r="AR202" s="321">
        <f>Price_Catalogue_Reference!BY202</f>
        <v>694741.0702</v>
      </c>
      <c r="AS202" s="321">
        <f>Price_Catalogue_Reference!AS202</f>
        <v>475239.6929</v>
      </c>
      <c r="AT202" s="324">
        <f t="shared" si="15"/>
        <v>1266814.025</v>
      </c>
      <c r="AU202" s="264"/>
      <c r="AV202" s="264"/>
      <c r="AW202" s="264"/>
      <c r="AX202" s="264"/>
      <c r="AY202" s="264"/>
      <c r="AZ202" s="264"/>
      <c r="BA202" s="264"/>
      <c r="BB202" s="264"/>
      <c r="BC202" s="264"/>
      <c r="BD202" s="264"/>
      <c r="BE202" s="264"/>
      <c r="BF202" s="264"/>
      <c r="BG202" s="264"/>
      <c r="BH202" s="264"/>
      <c r="BI202" s="264"/>
      <c r="BJ202" s="264"/>
      <c r="BK202" s="264"/>
      <c r="BL202" s="264"/>
      <c r="BM202" s="264"/>
      <c r="BN202" s="264"/>
    </row>
    <row r="203" ht="15.0" customHeight="1">
      <c r="A203" s="301" t="s">
        <v>36</v>
      </c>
      <c r="B203" s="302" t="s">
        <v>36</v>
      </c>
      <c r="C203" s="302">
        <v>3500.0</v>
      </c>
      <c r="D203" s="302"/>
      <c r="E203" s="303" t="s">
        <v>2372</v>
      </c>
      <c r="F203" s="303" t="s">
        <v>2373</v>
      </c>
      <c r="G203" s="303" t="s">
        <v>2374</v>
      </c>
      <c r="I203" s="274"/>
      <c r="J203" s="274"/>
      <c r="K203" s="316">
        <f t="shared" si="19"/>
        <v>3500</v>
      </c>
      <c r="L203" s="317"/>
      <c r="M203" s="318"/>
      <c r="N203" s="319"/>
      <c r="O203" s="320">
        <f>Price_Catalogue_Reference!O203*(1+Price_Catalogue_Reference!$BW$6)</f>
        <v>91630.04413</v>
      </c>
      <c r="P203" s="321">
        <f>Price_Catalogue_Reference!BR203</f>
        <v>683327.3382</v>
      </c>
      <c r="Q203" s="321">
        <f>Price_Catalogue_Reference!Q203</f>
        <v>517152.0477</v>
      </c>
      <c r="R203" s="322">
        <f t="shared" si="4"/>
        <v>1292109.43</v>
      </c>
      <c r="S203" s="320">
        <f>Price_Catalogue_Reference!S203*(1+Price_Catalogue_Reference!$BW$6)</f>
        <v>96833.26158</v>
      </c>
      <c r="T203" s="321">
        <f>Price_Catalogue_Reference!BS203</f>
        <v>695659.7361</v>
      </c>
      <c r="U203" s="321">
        <f>Price_Catalogue_Reference!U203</f>
        <v>475193.0255</v>
      </c>
      <c r="V203" s="322">
        <f t="shared" si="5"/>
        <v>1267686.023</v>
      </c>
      <c r="W203" s="320">
        <f>Price_Catalogue_Reference!W203*(1+Price_Catalogue_Reference!$BW$6)</f>
        <v>96833.26158</v>
      </c>
      <c r="X203" s="321">
        <f>Price_Catalogue_Reference!BT203</f>
        <v>695659.7361</v>
      </c>
      <c r="Y203" s="321">
        <f>Price_Catalogue_Reference!Y203</f>
        <v>475193.0262</v>
      </c>
      <c r="Z203" s="323">
        <f t="shared" si="6"/>
        <v>1267686.024</v>
      </c>
      <c r="AA203" s="317"/>
      <c r="AB203" s="318"/>
      <c r="AC203" s="318"/>
      <c r="AD203" s="319"/>
      <c r="AE203" s="320">
        <f>Price_Catalogue_Reference!AE203*(1+Price_Catalogue_Reference!$BW$6)</f>
        <v>88531.2345</v>
      </c>
      <c r="AF203" s="321">
        <f>Price_Catalogue_Reference!BV203</f>
        <v>733913.0075</v>
      </c>
      <c r="AG203" s="321">
        <f>Price_Catalogue_Reference!AG203</f>
        <v>635711.9806</v>
      </c>
      <c r="AH203" s="324">
        <f t="shared" si="12"/>
        <v>1458156.223</v>
      </c>
      <c r="AI203" s="321">
        <f>Price_Catalogue_Reference!AI203*(1+Price_Catalogue_Reference!$BW$6)</f>
        <v>88531.2345</v>
      </c>
      <c r="AJ203" s="321">
        <f>Price_Catalogue_Reference!BW203</f>
        <v>733913.0075</v>
      </c>
      <c r="AK203" s="321">
        <f>Price_Catalogue_Reference!AK203</f>
        <v>635711.9806</v>
      </c>
      <c r="AL203" s="324">
        <f t="shared" si="13"/>
        <v>1458156.223</v>
      </c>
      <c r="AM203" s="321">
        <f>Price_Catalogue_Reference!AM203*(1+Price_Catalogue_Reference!$BW$6)</f>
        <v>91553.20059</v>
      </c>
      <c r="AN203" s="321">
        <f>Price_Catalogue_Reference!BX203</f>
        <v>754763.8951</v>
      </c>
      <c r="AO203" s="321">
        <f>Price_Catalogue_Reference!AO203</f>
        <v>586696.854</v>
      </c>
      <c r="AP203" s="324">
        <f t="shared" si="14"/>
        <v>1433013.95</v>
      </c>
      <c r="AQ203" s="321">
        <f>Price_Catalogue_Reference!AQ203*(1+Price_Catalogue_Reference!$BW$6)</f>
        <v>97622.89775</v>
      </c>
      <c r="AR203" s="321">
        <f>Price_Catalogue_Reference!BY203</f>
        <v>768146.8306</v>
      </c>
      <c r="AS203" s="321">
        <f>Price_Catalogue_Reference!AS203</f>
        <v>532377.4967</v>
      </c>
      <c r="AT203" s="324">
        <f t="shared" si="15"/>
        <v>1398147.225</v>
      </c>
      <c r="AU203" s="264"/>
      <c r="AV203" s="264"/>
      <c r="AW203" s="264"/>
      <c r="AX203" s="264"/>
      <c r="AY203" s="264"/>
      <c r="AZ203" s="264"/>
      <c r="BA203" s="264"/>
      <c r="BB203" s="264"/>
      <c r="BC203" s="264"/>
      <c r="BD203" s="264"/>
      <c r="BE203" s="264"/>
      <c r="BF203" s="264"/>
      <c r="BG203" s="264"/>
      <c r="BH203" s="264"/>
      <c r="BI203" s="264"/>
      <c r="BJ203" s="264"/>
      <c r="BK203" s="264"/>
      <c r="BL203" s="264"/>
      <c r="BM203" s="264"/>
      <c r="BN203" s="264"/>
    </row>
    <row r="204" ht="15.0" customHeight="1">
      <c r="A204" s="301" t="s">
        <v>36</v>
      </c>
      <c r="B204" s="302" t="s">
        <v>36</v>
      </c>
      <c r="C204" s="302">
        <v>4000.0</v>
      </c>
      <c r="D204" s="302"/>
      <c r="E204" s="303" t="s">
        <v>2372</v>
      </c>
      <c r="F204" s="303" t="s">
        <v>2373</v>
      </c>
      <c r="G204" s="303" t="s">
        <v>2374</v>
      </c>
      <c r="I204" s="274"/>
      <c r="J204" s="274"/>
      <c r="K204" s="316">
        <f t="shared" si="19"/>
        <v>4000</v>
      </c>
      <c r="L204" s="317"/>
      <c r="M204" s="318"/>
      <c r="N204" s="319"/>
      <c r="O204" s="320">
        <f>Price_Catalogue_Reference!O204*(1+Price_Catalogue_Reference!$BW$6)</f>
        <v>88973.88865</v>
      </c>
      <c r="P204" s="321">
        <f>Price_Catalogue_Reference!BR204</f>
        <v>708048.2585</v>
      </c>
      <c r="Q204" s="321">
        <f>Price_Catalogue_Reference!Q204</f>
        <v>614101.5663</v>
      </c>
      <c r="R204" s="322">
        <f t="shared" si="4"/>
        <v>1411123.713</v>
      </c>
      <c r="S204" s="320">
        <f>Price_Catalogue_Reference!S204*(1+Price_Catalogue_Reference!$BW$6)</f>
        <v>95017.82083</v>
      </c>
      <c r="T204" s="321">
        <f>Price_Catalogue_Reference!BS204</f>
        <v>749777.5688</v>
      </c>
      <c r="U204" s="321">
        <f>Price_Catalogue_Reference!U204</f>
        <v>516071.313</v>
      </c>
      <c r="V204" s="322">
        <f t="shared" si="5"/>
        <v>1360866.703</v>
      </c>
      <c r="W204" s="320">
        <f>Price_Catalogue_Reference!W204*(1+Price_Catalogue_Reference!$BW$6)</f>
        <v>103214.601</v>
      </c>
      <c r="X204" s="321">
        <f>Price_Catalogue_Reference!BT204</f>
        <v>764631.9234</v>
      </c>
      <c r="Y204" s="321">
        <f>Price_Catalogue_Reference!Y204</f>
        <v>478313.4412</v>
      </c>
      <c r="Z204" s="323">
        <f t="shared" si="6"/>
        <v>1346159.966</v>
      </c>
      <c r="AA204" s="317"/>
      <c r="AB204" s="318"/>
      <c r="AC204" s="318"/>
      <c r="AD204" s="319"/>
      <c r="AE204" s="320">
        <f>Price_Catalogue_Reference!AE204*(1+Price_Catalogue_Reference!$BW$6)</f>
        <v>91851.16608</v>
      </c>
      <c r="AF204" s="321">
        <f>Price_Catalogue_Reference!BV204</f>
        <v>814542.5552</v>
      </c>
      <c r="AG204" s="321">
        <f>Price_Catalogue_Reference!AG204</f>
        <v>706198.7587</v>
      </c>
      <c r="AH204" s="324">
        <f t="shared" si="12"/>
        <v>1612592.48</v>
      </c>
      <c r="AI204" s="321">
        <f>Price_Catalogue_Reference!AI204*(1+Price_Catalogue_Reference!$BW$6)</f>
        <v>91851.16608</v>
      </c>
      <c r="AJ204" s="321">
        <f>Price_Catalogue_Reference!BW204</f>
        <v>814542.5552</v>
      </c>
      <c r="AK204" s="321">
        <f>Price_Catalogue_Reference!AK204</f>
        <v>706198.7587</v>
      </c>
      <c r="AL204" s="324">
        <f t="shared" si="13"/>
        <v>1612592.48</v>
      </c>
      <c r="AM204" s="321">
        <f>Price_Catalogue_Reference!AM204*(1+Price_Catalogue_Reference!$BW$6)</f>
        <v>92449.5729</v>
      </c>
      <c r="AN204" s="321">
        <f>Price_Catalogue_Reference!BX204</f>
        <v>821809.7626</v>
      </c>
      <c r="AO204" s="321">
        <f>Price_Catalogue_Reference!AO204</f>
        <v>657871.7865</v>
      </c>
      <c r="AP204" s="324">
        <f t="shared" si="14"/>
        <v>1572131.122</v>
      </c>
      <c r="AQ204" s="321">
        <f>Price_Catalogue_Reference!AQ204*(1+Price_Catalogue_Reference!$BW$6)</f>
        <v>96650.89004</v>
      </c>
      <c r="AR204" s="321">
        <f>Price_Catalogue_Reference!BY204</f>
        <v>835155.8289</v>
      </c>
      <c r="AS204" s="321">
        <f>Price_Catalogue_Reference!AS204</f>
        <v>647217.7651</v>
      </c>
      <c r="AT204" s="324">
        <f t="shared" si="15"/>
        <v>1579024.484</v>
      </c>
      <c r="AU204" s="264"/>
      <c r="AV204" s="264"/>
      <c r="AW204" s="264"/>
      <c r="AX204" s="264"/>
      <c r="AY204" s="264"/>
      <c r="AZ204" s="264"/>
      <c r="BA204" s="264"/>
      <c r="BB204" s="264"/>
      <c r="BC204" s="264"/>
      <c r="BD204" s="264"/>
      <c r="BE204" s="264"/>
      <c r="BF204" s="264"/>
      <c r="BG204" s="264"/>
      <c r="BH204" s="264"/>
      <c r="BI204" s="264"/>
      <c r="BJ204" s="264"/>
      <c r="BK204" s="264"/>
      <c r="BL204" s="264"/>
      <c r="BM204" s="264"/>
      <c r="BN204" s="264"/>
    </row>
    <row r="205" ht="15.0" customHeight="1">
      <c r="A205" s="301" t="s">
        <v>36</v>
      </c>
      <c r="B205" s="302" t="s">
        <v>36</v>
      </c>
      <c r="C205" s="302">
        <v>4500.0</v>
      </c>
      <c r="D205" s="302"/>
      <c r="E205" s="303" t="s">
        <v>2372</v>
      </c>
      <c r="F205" s="303" t="s">
        <v>2373</v>
      </c>
      <c r="G205" s="303" t="s">
        <v>2374</v>
      </c>
      <c r="I205" s="274"/>
      <c r="J205" s="274"/>
      <c r="K205" s="316">
        <f t="shared" si="19"/>
        <v>4500</v>
      </c>
      <c r="L205" s="317"/>
      <c r="M205" s="318"/>
      <c r="N205" s="319"/>
      <c r="O205" s="320">
        <f>Price_Catalogue_Reference!O205*(1+Price_Catalogue_Reference!$BW$6)</f>
        <v>88088.58035</v>
      </c>
      <c r="P205" s="321">
        <f>Price_Catalogue_Reference!BR205</f>
        <v>761248.9159</v>
      </c>
      <c r="Q205" s="321">
        <f>Price_Catalogue_Reference!Q205</f>
        <v>657229.0615</v>
      </c>
      <c r="R205" s="322">
        <f t="shared" si="4"/>
        <v>1506566.558</v>
      </c>
      <c r="S205" s="320">
        <f>Price_Catalogue_Reference!S205*(1+Price_Catalogue_Reference!$BW$6)</f>
        <v>88088.58035</v>
      </c>
      <c r="T205" s="321">
        <f>Price_Catalogue_Reference!BS205</f>
        <v>761248.9159</v>
      </c>
      <c r="U205" s="321">
        <f>Price_Catalogue_Reference!U205</f>
        <v>657229.0615</v>
      </c>
      <c r="V205" s="322">
        <f t="shared" si="5"/>
        <v>1506566.558</v>
      </c>
      <c r="W205" s="320">
        <f>Price_Catalogue_Reference!W205*(1+Price_Catalogue_Reference!$BW$6)</f>
        <v>92031.19454</v>
      </c>
      <c r="X205" s="321">
        <f>Price_Catalogue_Reference!BT205</f>
        <v>773185.9768</v>
      </c>
      <c r="Y205" s="321">
        <f>Price_Catalogue_Reference!Y205</f>
        <v>586348.2189</v>
      </c>
      <c r="Z205" s="323">
        <f t="shared" si="6"/>
        <v>1451565.39</v>
      </c>
      <c r="AA205" s="317"/>
      <c r="AB205" s="318"/>
      <c r="AC205" s="318"/>
      <c r="AD205" s="319"/>
      <c r="AE205" s="320">
        <f>Price_Catalogue_Reference!AE205*(1+Price_Catalogue_Reference!$BW$6)</f>
        <v>94228.76936</v>
      </c>
      <c r="AF205" s="321">
        <f>Price_Catalogue_Reference!BV205</f>
        <v>873347.5224</v>
      </c>
      <c r="AG205" s="321">
        <f>Price_Catalogue_Reference!AG205</f>
        <v>704305.134</v>
      </c>
      <c r="AH205" s="324">
        <f t="shared" si="12"/>
        <v>1671881.426</v>
      </c>
      <c r="AI205" s="321">
        <f>Price_Catalogue_Reference!AI205*(1+Price_Catalogue_Reference!$BW$6)</f>
        <v>94228.76936</v>
      </c>
      <c r="AJ205" s="321">
        <f>Price_Catalogue_Reference!BW205</f>
        <v>873347.5224</v>
      </c>
      <c r="AK205" s="321">
        <f>Price_Catalogue_Reference!AK205</f>
        <v>704305.134</v>
      </c>
      <c r="AL205" s="324">
        <f t="shared" si="13"/>
        <v>1671881.426</v>
      </c>
      <c r="AM205" s="321">
        <f>Price_Catalogue_Reference!AM205*(1+Price_Catalogue_Reference!$BW$6)</f>
        <v>94228.76936</v>
      </c>
      <c r="AN205" s="321">
        <f>Price_Catalogue_Reference!BX205</f>
        <v>873347.5224</v>
      </c>
      <c r="AO205" s="321">
        <f>Price_Catalogue_Reference!AO205</f>
        <v>704305.134</v>
      </c>
      <c r="AP205" s="324">
        <f t="shared" si="14"/>
        <v>1671881.426</v>
      </c>
      <c r="AQ205" s="321">
        <f>Price_Catalogue_Reference!AQ205*(1+Price_Catalogue_Reference!$BW$6)</f>
        <v>99408.24089</v>
      </c>
      <c r="AR205" s="321">
        <f>Price_Catalogue_Reference!BY205</f>
        <v>888303.1504</v>
      </c>
      <c r="AS205" s="321">
        <f>Price_Catalogue_Reference!AS205</f>
        <v>652341.2055</v>
      </c>
      <c r="AT205" s="324">
        <f t="shared" si="15"/>
        <v>1640052.597</v>
      </c>
      <c r="AU205" s="264"/>
      <c r="AV205" s="264"/>
      <c r="AW205" s="264"/>
      <c r="AX205" s="264"/>
      <c r="AY205" s="264"/>
      <c r="AZ205" s="264"/>
      <c r="BA205" s="264"/>
      <c r="BB205" s="264"/>
      <c r="BC205" s="264"/>
      <c r="BD205" s="264"/>
      <c r="BE205" s="264"/>
      <c r="BF205" s="264"/>
      <c r="BG205" s="264"/>
      <c r="BH205" s="264"/>
      <c r="BI205" s="264"/>
      <c r="BJ205" s="264"/>
      <c r="BK205" s="264"/>
      <c r="BL205" s="264"/>
      <c r="BM205" s="264"/>
      <c r="BN205" s="264"/>
    </row>
    <row r="206" ht="15.0" customHeight="1">
      <c r="A206" s="301" t="s">
        <v>36</v>
      </c>
      <c r="B206" s="302" t="s">
        <v>36</v>
      </c>
      <c r="C206" s="302">
        <v>5000.0</v>
      </c>
      <c r="D206" s="302"/>
      <c r="E206" s="303" t="s">
        <v>2372</v>
      </c>
      <c r="F206" s="303" t="s">
        <v>2373</v>
      </c>
      <c r="G206" s="303" t="s">
        <v>2374</v>
      </c>
      <c r="I206" s="274"/>
      <c r="J206" s="274"/>
      <c r="K206" s="316">
        <f t="shared" si="19"/>
        <v>5000</v>
      </c>
      <c r="L206" s="317"/>
      <c r="M206" s="318"/>
      <c r="N206" s="319"/>
      <c r="O206" s="320">
        <f>Price_Catalogue_Reference!O206*(1+Price_Catalogue_Reference!$BW$6)</f>
        <v>91851.16608</v>
      </c>
      <c r="P206" s="321">
        <f>Price_Catalogue_Reference!BR206</f>
        <v>816154.9786</v>
      </c>
      <c r="Q206" s="321">
        <f>Price_Catalogue_Reference!Q206</f>
        <v>706152.092</v>
      </c>
      <c r="R206" s="322">
        <f t="shared" si="4"/>
        <v>1614158.237</v>
      </c>
      <c r="S206" s="320">
        <f>Price_Catalogue_Reference!S206*(1+Price_Catalogue_Reference!$BW$6)</f>
        <v>92449.5729</v>
      </c>
      <c r="T206" s="321">
        <f>Price_Catalogue_Reference!BS206</f>
        <v>823436.5717</v>
      </c>
      <c r="U206" s="321">
        <f>Price_Catalogue_Reference!U206</f>
        <v>657825.1198</v>
      </c>
      <c r="V206" s="322">
        <f t="shared" si="5"/>
        <v>1573711.264</v>
      </c>
      <c r="W206" s="320">
        <f>Price_Catalogue_Reference!W206*(1+Price_Catalogue_Reference!$BW$6)</f>
        <v>96650.89004</v>
      </c>
      <c r="X206" s="321">
        <f>Price_Catalogue_Reference!BT206</f>
        <v>836809.0572</v>
      </c>
      <c r="Y206" s="321">
        <f>Price_Catalogue_Reference!Y206</f>
        <v>647171.0984</v>
      </c>
      <c r="Z206" s="323">
        <f t="shared" si="6"/>
        <v>1580631.046</v>
      </c>
      <c r="AA206" s="317"/>
      <c r="AB206" s="318"/>
      <c r="AC206" s="318"/>
      <c r="AD206" s="319"/>
      <c r="AE206" s="320">
        <f>Price_Catalogue_Reference!AE206*(1+Price_Catalogue_Reference!$BW$6)</f>
        <v>101172.7161</v>
      </c>
      <c r="AF206" s="321">
        <f>Price_Catalogue_Reference!BV206</f>
        <v>961351.7775</v>
      </c>
      <c r="AG206" s="321">
        <f>Price_Catalogue_Reference!AG206</f>
        <v>746598.9848</v>
      </c>
      <c r="AH206" s="324">
        <f t="shared" si="12"/>
        <v>1809123.478</v>
      </c>
      <c r="AI206" s="321">
        <f>Price_Catalogue_Reference!AI206*(1+Price_Catalogue_Reference!$BW$6)</f>
        <v>101172.7161</v>
      </c>
      <c r="AJ206" s="321">
        <f>Price_Catalogue_Reference!BW206</f>
        <v>961351.7775</v>
      </c>
      <c r="AK206" s="321">
        <f>Price_Catalogue_Reference!AK206</f>
        <v>746598.9848</v>
      </c>
      <c r="AL206" s="324">
        <f t="shared" si="13"/>
        <v>1809123.478</v>
      </c>
      <c r="AM206" s="321">
        <f>Price_Catalogue_Reference!AM206*(1+Price_Catalogue_Reference!$BW$6)</f>
        <v>101841.1909</v>
      </c>
      <c r="AN206" s="321">
        <f>Price_Catalogue_Reference!BX206</f>
        <v>966389.3577</v>
      </c>
      <c r="AO206" s="321">
        <f>Price_Catalogue_Reference!AO206</f>
        <v>704886.1229</v>
      </c>
      <c r="AP206" s="324">
        <f t="shared" si="14"/>
        <v>1773116.671</v>
      </c>
      <c r="AQ206" s="321">
        <f>Price_Catalogue_Reference!AQ206*(1+Price_Catalogue_Reference!$BW$6)</f>
        <v>105647.9096</v>
      </c>
      <c r="AR206" s="321">
        <f>Price_Catalogue_Reference!BY206</f>
        <v>980128.2126</v>
      </c>
      <c r="AS206" s="321">
        <f>Price_Catalogue_Reference!AS206</f>
        <v>656362.0768</v>
      </c>
      <c r="AT206" s="324">
        <f t="shared" si="15"/>
        <v>1742138.199</v>
      </c>
    </row>
    <row r="207" ht="15.0" customHeight="1">
      <c r="A207" s="301" t="s">
        <v>36</v>
      </c>
      <c r="B207" s="302" t="s">
        <v>36</v>
      </c>
      <c r="C207" s="302">
        <v>5500.0</v>
      </c>
      <c r="D207" s="302"/>
      <c r="E207" s="303" t="s">
        <v>2372</v>
      </c>
      <c r="F207" s="303" t="s">
        <v>2373</v>
      </c>
      <c r="G207" s="303" t="s">
        <v>2374</v>
      </c>
      <c r="I207" s="274"/>
      <c r="J207" s="274"/>
      <c r="K207" s="316">
        <f t="shared" si="19"/>
        <v>5500</v>
      </c>
      <c r="L207" s="317"/>
      <c r="M207" s="318"/>
      <c r="N207" s="319"/>
      <c r="O207" s="320">
        <f>Price_Catalogue_Reference!O207*(1+Price_Catalogue_Reference!$BW$6)</f>
        <v>94228.76936</v>
      </c>
      <c r="P207" s="321">
        <f>Price_Catalogue_Reference!BR207</f>
        <v>875075.2128</v>
      </c>
      <c r="Q207" s="321">
        <f>Price_Catalogue_Reference!Q207</f>
        <v>704258.4673</v>
      </c>
      <c r="R207" s="322">
        <f t="shared" si="4"/>
        <v>1673562.45</v>
      </c>
      <c r="S207" s="320">
        <f>Price_Catalogue_Reference!S207*(1+Price_Catalogue_Reference!$BW$6)</f>
        <v>94228.76936</v>
      </c>
      <c r="T207" s="321">
        <f>Price_Catalogue_Reference!BS207</f>
        <v>875075.2128</v>
      </c>
      <c r="U207" s="321">
        <f>Price_Catalogue_Reference!U207</f>
        <v>704258.4673</v>
      </c>
      <c r="V207" s="322">
        <f t="shared" si="5"/>
        <v>1673562.45</v>
      </c>
      <c r="W207" s="320">
        <f>Price_Catalogue_Reference!W207*(1+Price_Catalogue_Reference!$BW$6)</f>
        <v>99408.24089</v>
      </c>
      <c r="X207" s="321">
        <f>Price_Catalogue_Reference!BT207</f>
        <v>890060.4267</v>
      </c>
      <c r="Y207" s="321">
        <f>Price_Catalogue_Reference!Y207</f>
        <v>652294.5388</v>
      </c>
      <c r="Z207" s="323">
        <f t="shared" si="6"/>
        <v>1641763.206</v>
      </c>
      <c r="AA207" s="317"/>
      <c r="AB207" s="318"/>
      <c r="AC207" s="318"/>
      <c r="AD207" s="319"/>
      <c r="AE207" s="320">
        <f>Price_Catalogue_Reference!AE207*(1+Price_Catalogue_Reference!$BW$6)</f>
        <v>0</v>
      </c>
      <c r="AF207" s="321">
        <f>Price_Catalogue_Reference!BV207</f>
        <v>0</v>
      </c>
      <c r="AG207" s="321" t="str">
        <f>Price_Catalogue_Reference!AG207</f>
        <v/>
      </c>
      <c r="AH207" s="324">
        <f t="shared" si="12"/>
        <v>0</v>
      </c>
      <c r="AI207" s="321">
        <f>Price_Catalogue_Reference!AI207*(1+Price_Catalogue_Reference!$BW$6)</f>
        <v>0</v>
      </c>
      <c r="AJ207" s="321">
        <f>Price_Catalogue_Reference!BW207</f>
        <v>0</v>
      </c>
      <c r="AK207" s="321" t="str">
        <f>Price_Catalogue_Reference!AK207</f>
        <v/>
      </c>
      <c r="AL207" s="324">
        <f t="shared" si="13"/>
        <v>0</v>
      </c>
      <c r="AM207" s="321">
        <f>Price_Catalogue_Reference!AM207*(1+Price_Catalogue_Reference!$BW$6)</f>
        <v>0</v>
      </c>
      <c r="AN207" s="321">
        <f>Price_Catalogue_Reference!BX207</f>
        <v>0</v>
      </c>
      <c r="AO207" s="321" t="str">
        <f>Price_Catalogue_Reference!AO207</f>
        <v/>
      </c>
      <c r="AP207" s="324">
        <f t="shared" si="14"/>
        <v>0</v>
      </c>
      <c r="AQ207" s="321">
        <f>Price_Catalogue_Reference!AQ207*(1+Price_Catalogue_Reference!$BW$6)</f>
        <v>0</v>
      </c>
      <c r="AR207" s="321">
        <f>Price_Catalogue_Reference!BY207</f>
        <v>0</v>
      </c>
      <c r="AS207" s="321" t="str">
        <f>Price_Catalogue_Reference!AS207</f>
        <v/>
      </c>
      <c r="AT207" s="324">
        <f t="shared" si="15"/>
        <v>0</v>
      </c>
    </row>
    <row r="208" ht="15.0" customHeight="1">
      <c r="A208" s="301" t="s">
        <v>36</v>
      </c>
      <c r="B208" s="302" t="s">
        <v>36</v>
      </c>
      <c r="C208" s="302">
        <v>6000.0</v>
      </c>
      <c r="D208" s="302"/>
      <c r="E208" s="303" t="s">
        <v>2372</v>
      </c>
      <c r="F208" s="303" t="s">
        <v>2373</v>
      </c>
      <c r="G208" s="303" t="s">
        <v>2374</v>
      </c>
      <c r="I208" s="274"/>
      <c r="J208" s="274"/>
      <c r="K208" s="316">
        <f t="shared" si="19"/>
        <v>6000</v>
      </c>
      <c r="L208" s="317"/>
      <c r="M208" s="318"/>
      <c r="N208" s="319"/>
      <c r="O208" s="320">
        <f>Price_Catalogue_Reference!O208*(1+Price_Catalogue_Reference!$BW$6)</f>
        <v>101941.8287</v>
      </c>
      <c r="P208" s="321">
        <f>Price_Catalogue_Reference!BR208</f>
        <v>937511.5293</v>
      </c>
      <c r="Q208" s="321">
        <f>Price_Catalogue_Reference!Q208</f>
        <v>745489.7646</v>
      </c>
      <c r="R208" s="322">
        <f t="shared" si="4"/>
        <v>1784943.123</v>
      </c>
      <c r="S208" s="320">
        <f>Price_Catalogue_Reference!S208*(1+Price_Catalogue_Reference!$BW$6)</f>
        <v>99193.40213</v>
      </c>
      <c r="T208" s="321">
        <f>Price_Catalogue_Reference!BS208</f>
        <v>936640.2558</v>
      </c>
      <c r="U208" s="321">
        <f>Price_Catalogue_Reference!U208</f>
        <v>707606.6537</v>
      </c>
      <c r="V208" s="322">
        <f t="shared" si="5"/>
        <v>1743440.312</v>
      </c>
      <c r="W208" s="320">
        <f>Price_Catalogue_Reference!W208*(1+Price_Catalogue_Reference!$BW$6)</f>
        <v>104557.6615</v>
      </c>
      <c r="X208" s="321">
        <f>Price_Catalogue_Reference!BT208</f>
        <v>953836.4437</v>
      </c>
      <c r="Y208" s="321">
        <f>Price_Catalogue_Reference!Y208</f>
        <v>657157.5483</v>
      </c>
      <c r="Z208" s="323">
        <f t="shared" si="6"/>
        <v>1715551.653</v>
      </c>
      <c r="AA208" s="317"/>
      <c r="AB208" s="318"/>
      <c r="AC208" s="318"/>
      <c r="AD208" s="319"/>
      <c r="AE208" s="320">
        <f>Price_Catalogue_Reference!AE208*(1+Price_Catalogue_Reference!$BW$6)</f>
        <v>0</v>
      </c>
      <c r="AF208" s="321">
        <f>Price_Catalogue_Reference!BV208</f>
        <v>0</v>
      </c>
      <c r="AG208" s="321" t="str">
        <f>Price_Catalogue_Reference!AG208</f>
        <v/>
      </c>
      <c r="AH208" s="324">
        <f t="shared" si="12"/>
        <v>0</v>
      </c>
      <c r="AI208" s="321">
        <f>Price_Catalogue_Reference!AI208*(1+Price_Catalogue_Reference!$BW$6)</f>
        <v>0</v>
      </c>
      <c r="AJ208" s="321">
        <f>Price_Catalogue_Reference!BW208</f>
        <v>0</v>
      </c>
      <c r="AK208" s="321" t="str">
        <f>Price_Catalogue_Reference!AK208</f>
        <v/>
      </c>
      <c r="AL208" s="324">
        <f t="shared" si="13"/>
        <v>0</v>
      </c>
      <c r="AM208" s="321">
        <f>Price_Catalogue_Reference!AM208*(1+Price_Catalogue_Reference!$BW$6)</f>
        <v>0</v>
      </c>
      <c r="AN208" s="321">
        <f>Price_Catalogue_Reference!BX208</f>
        <v>0</v>
      </c>
      <c r="AO208" s="321" t="str">
        <f>Price_Catalogue_Reference!AO208</f>
        <v/>
      </c>
      <c r="AP208" s="324">
        <f t="shared" si="14"/>
        <v>0</v>
      </c>
      <c r="AQ208" s="321">
        <f>Price_Catalogue_Reference!AQ208*(1+Price_Catalogue_Reference!$BW$6)</f>
        <v>0</v>
      </c>
      <c r="AR208" s="321">
        <f>Price_Catalogue_Reference!BY208</f>
        <v>0</v>
      </c>
      <c r="AS208" s="321" t="str">
        <f>Price_Catalogue_Reference!AS208</f>
        <v/>
      </c>
      <c r="AT208" s="324">
        <f t="shared" si="15"/>
        <v>0</v>
      </c>
    </row>
    <row r="209" ht="15.75" customHeight="1">
      <c r="A209" s="301" t="s">
        <v>36</v>
      </c>
      <c r="B209" s="302" t="s">
        <v>36</v>
      </c>
      <c r="C209" s="302">
        <v>6500.0</v>
      </c>
      <c r="D209" s="302"/>
      <c r="E209" s="303" t="s">
        <v>2372</v>
      </c>
      <c r="F209" s="303" t="s">
        <v>2373</v>
      </c>
      <c r="G209" s="303" t="s">
        <v>2374</v>
      </c>
      <c r="I209" s="274"/>
      <c r="J209" s="296"/>
      <c r="K209" s="388">
        <f t="shared" si="19"/>
        <v>6500</v>
      </c>
      <c r="L209" s="389"/>
      <c r="M209" s="390"/>
      <c r="N209" s="391"/>
      <c r="O209" s="392">
        <f>Price_Catalogue_Reference!O209*(1+Price_Catalogue_Reference!$BW$6)</f>
        <v>100403.6035</v>
      </c>
      <c r="P209" s="393">
        <f>Price_Catalogue_Reference!BR209</f>
        <v>988374.0028</v>
      </c>
      <c r="Q209" s="393">
        <f>Price_Catalogue_Reference!Q209</f>
        <v>747614.8718</v>
      </c>
      <c r="R209" s="394">
        <f t="shared" si="4"/>
        <v>1836392.478</v>
      </c>
      <c r="S209" s="392">
        <f>Price_Catalogue_Reference!S209*(1+Price_Catalogue_Reference!$BW$6)</f>
        <v>104488.9797</v>
      </c>
      <c r="T209" s="393">
        <f>Price_Catalogue_Reference!BS209</f>
        <v>999340.9145</v>
      </c>
      <c r="U209" s="393">
        <f>Price_Catalogue_Reference!U209</f>
        <v>702072.2587</v>
      </c>
      <c r="V209" s="394">
        <f t="shared" si="5"/>
        <v>1805902.153</v>
      </c>
      <c r="W209" s="392">
        <f>Price_Catalogue_Reference!W209*(1+Price_Catalogue_Reference!$BW$6)</f>
        <v>106738.1577</v>
      </c>
      <c r="X209" s="393">
        <f>Price_Catalogue_Reference!BT209</f>
        <v>1009665.413</v>
      </c>
      <c r="Y209" s="393">
        <f>Price_Catalogue_Reference!Y209</f>
        <v>655473.2719</v>
      </c>
      <c r="Z209" s="395">
        <f t="shared" si="6"/>
        <v>1771876.843</v>
      </c>
      <c r="AA209" s="389"/>
      <c r="AB209" s="390"/>
      <c r="AC209" s="390"/>
      <c r="AD209" s="391"/>
      <c r="AE209" s="392">
        <f>Price_Catalogue_Reference!AE209*(1+Price_Catalogue_Reference!$BW$6)</f>
        <v>0</v>
      </c>
      <c r="AF209" s="393">
        <f>Price_Catalogue_Reference!BV209</f>
        <v>0</v>
      </c>
      <c r="AG209" s="393" t="str">
        <f>Price_Catalogue_Reference!AG209</f>
        <v/>
      </c>
      <c r="AH209" s="396">
        <f t="shared" si="12"/>
        <v>0</v>
      </c>
      <c r="AI209" s="393">
        <f>Price_Catalogue_Reference!AI209*(1+Price_Catalogue_Reference!$BW$6)</f>
        <v>0</v>
      </c>
      <c r="AJ209" s="393">
        <f>Price_Catalogue_Reference!BW209</f>
        <v>0</v>
      </c>
      <c r="AK209" s="393" t="str">
        <f>Price_Catalogue_Reference!AK209</f>
        <v/>
      </c>
      <c r="AL209" s="396">
        <f t="shared" si="13"/>
        <v>0</v>
      </c>
      <c r="AM209" s="393">
        <f>Price_Catalogue_Reference!AM209*(1+Price_Catalogue_Reference!$BW$6)</f>
        <v>0</v>
      </c>
      <c r="AN209" s="393">
        <f>Price_Catalogue_Reference!BX209</f>
        <v>0</v>
      </c>
      <c r="AO209" s="393" t="str">
        <f>Price_Catalogue_Reference!AO209</f>
        <v/>
      </c>
      <c r="AP209" s="396">
        <f t="shared" si="14"/>
        <v>0</v>
      </c>
      <c r="AQ209" s="393">
        <f>Price_Catalogue_Reference!AQ209*(1+Price_Catalogue_Reference!$BW$6)</f>
        <v>0</v>
      </c>
      <c r="AR209" s="393">
        <f>Price_Catalogue_Reference!BY209</f>
        <v>0</v>
      </c>
      <c r="AS209" s="393" t="str">
        <f>Price_Catalogue_Reference!AS209</f>
        <v/>
      </c>
      <c r="AT209" s="396">
        <f t="shared" si="15"/>
        <v>0</v>
      </c>
    </row>
    <row r="210" ht="15.0" customHeight="1">
      <c r="A210" s="301" t="s">
        <v>37</v>
      </c>
      <c r="B210" s="302" t="s">
        <v>2375</v>
      </c>
      <c r="C210" s="302">
        <v>8000.0</v>
      </c>
      <c r="D210" s="302"/>
      <c r="E210" s="303" t="s">
        <v>2376</v>
      </c>
      <c r="F210" s="303" t="s">
        <v>2376</v>
      </c>
      <c r="G210" s="303" t="s">
        <v>2376</v>
      </c>
      <c r="I210" s="274"/>
      <c r="J210" s="347" t="s">
        <v>2375</v>
      </c>
      <c r="K210" s="306">
        <f t="shared" si="19"/>
        <v>8000</v>
      </c>
      <c r="L210" s="307"/>
      <c r="M210" s="308"/>
      <c r="N210" s="309"/>
      <c r="O210" s="310">
        <f>Price_Catalogue_Reference!O210*(1+Price_Catalogue_Reference!$BW$6)</f>
        <v>0</v>
      </c>
      <c r="P210" s="311">
        <f>Price_Catalogue_Reference!BR210</f>
        <v>0</v>
      </c>
      <c r="Q210" s="311" t="str">
        <f>Price_Catalogue_Reference!Q210</f>
        <v/>
      </c>
      <c r="R210" s="312">
        <f t="shared" si="4"/>
        <v>0</v>
      </c>
      <c r="S210" s="310">
        <f>Price_Catalogue_Reference!S210*(1+Price_Catalogue_Reference!$BW$6)</f>
        <v>0</v>
      </c>
      <c r="T210" s="311">
        <f>Price_Catalogue_Reference!BS210</f>
        <v>0</v>
      </c>
      <c r="U210" s="311" t="str">
        <f>Price_Catalogue_Reference!U210</f>
        <v/>
      </c>
      <c r="V210" s="312">
        <f t="shared" si="5"/>
        <v>0</v>
      </c>
      <c r="W210" s="310">
        <f>Price_Catalogue_Reference!W210*(1+Price_Catalogue_Reference!$BW$6)</f>
        <v>0</v>
      </c>
      <c r="X210" s="311">
        <f>Price_Catalogue_Reference!BT210</f>
        <v>0</v>
      </c>
      <c r="Y210" s="311" t="str">
        <f>Price_Catalogue_Reference!Y210</f>
        <v/>
      </c>
      <c r="Z210" s="313">
        <f t="shared" si="6"/>
        <v>0</v>
      </c>
      <c r="AA210" s="307"/>
      <c r="AB210" s="308"/>
      <c r="AC210" s="308"/>
      <c r="AD210" s="309"/>
      <c r="AE210" s="310">
        <f>Price_Catalogue_Reference!AE210*(1+Price_Catalogue_Reference!$BW$6)</f>
        <v>0</v>
      </c>
      <c r="AF210" s="311">
        <f>Price_Catalogue_Reference!BV210</f>
        <v>0</v>
      </c>
      <c r="AG210" s="311" t="str">
        <f>Price_Catalogue_Reference!AG210</f>
        <v/>
      </c>
      <c r="AH210" s="314">
        <f t="shared" si="12"/>
        <v>0</v>
      </c>
      <c r="AI210" s="311">
        <f>Price_Catalogue_Reference!AI210*(1+Price_Catalogue_Reference!$BW$6)</f>
        <v>0</v>
      </c>
      <c r="AJ210" s="311">
        <f>Price_Catalogue_Reference!BW210</f>
        <v>0</v>
      </c>
      <c r="AK210" s="311" t="str">
        <f>Price_Catalogue_Reference!AK210</f>
        <v/>
      </c>
      <c r="AL210" s="314">
        <f t="shared" si="13"/>
        <v>0</v>
      </c>
      <c r="AM210" s="311">
        <f>Price_Catalogue_Reference!AM210*(1+Price_Catalogue_Reference!$BW$6)</f>
        <v>0</v>
      </c>
      <c r="AN210" s="311">
        <f>Price_Catalogue_Reference!BX210</f>
        <v>0</v>
      </c>
      <c r="AO210" s="311" t="str">
        <f>Price_Catalogue_Reference!AO210</f>
        <v/>
      </c>
      <c r="AP210" s="314">
        <f t="shared" si="14"/>
        <v>0</v>
      </c>
      <c r="AQ210" s="311">
        <f>Price_Catalogue_Reference!AQ210*(1+Price_Catalogue_Reference!$BW$6)</f>
        <v>0</v>
      </c>
      <c r="AR210" s="311">
        <f>Price_Catalogue_Reference!BY210</f>
        <v>0</v>
      </c>
      <c r="AS210" s="311" t="str">
        <f>Price_Catalogue_Reference!AS210</f>
        <v/>
      </c>
      <c r="AT210" s="315">
        <f t="shared" si="15"/>
        <v>0</v>
      </c>
    </row>
    <row r="211" ht="15.0" customHeight="1">
      <c r="A211" s="301" t="s">
        <v>37</v>
      </c>
      <c r="B211" s="302" t="s">
        <v>2375</v>
      </c>
      <c r="C211" s="302">
        <v>9000.0</v>
      </c>
      <c r="D211" s="302"/>
      <c r="E211" s="303" t="s">
        <v>2376</v>
      </c>
      <c r="F211" s="303" t="s">
        <v>2376</v>
      </c>
      <c r="G211" s="303" t="s">
        <v>2376</v>
      </c>
      <c r="I211" s="274"/>
      <c r="J211" s="274"/>
      <c r="K211" s="316">
        <f t="shared" si="19"/>
        <v>9000</v>
      </c>
      <c r="L211" s="317"/>
      <c r="M211" s="318"/>
      <c r="N211" s="319"/>
      <c r="O211" s="320">
        <f>Price_Catalogue_Reference!O211*(1+Price_Catalogue_Reference!$BW$6)</f>
        <v>0</v>
      </c>
      <c r="P211" s="321">
        <f>Price_Catalogue_Reference!BR211</f>
        <v>0</v>
      </c>
      <c r="Q211" s="321" t="str">
        <f>Price_Catalogue_Reference!Q211</f>
        <v/>
      </c>
      <c r="R211" s="322">
        <f t="shared" si="4"/>
        <v>0</v>
      </c>
      <c r="S211" s="320">
        <f>Price_Catalogue_Reference!S211*(1+Price_Catalogue_Reference!$BW$6)</f>
        <v>0</v>
      </c>
      <c r="T211" s="321">
        <f>Price_Catalogue_Reference!BS211</f>
        <v>0</v>
      </c>
      <c r="U211" s="321" t="str">
        <f>Price_Catalogue_Reference!U211</f>
        <v/>
      </c>
      <c r="V211" s="322">
        <f t="shared" si="5"/>
        <v>0</v>
      </c>
      <c r="W211" s="320">
        <f>Price_Catalogue_Reference!W211*(1+Price_Catalogue_Reference!$BW$6)</f>
        <v>0</v>
      </c>
      <c r="X211" s="321">
        <f>Price_Catalogue_Reference!BT211</f>
        <v>0</v>
      </c>
      <c r="Y211" s="321" t="str">
        <f>Price_Catalogue_Reference!Y211</f>
        <v/>
      </c>
      <c r="Z211" s="323">
        <f t="shared" si="6"/>
        <v>0</v>
      </c>
      <c r="AA211" s="317"/>
      <c r="AB211" s="318"/>
      <c r="AC211" s="318"/>
      <c r="AD211" s="319"/>
      <c r="AE211" s="320">
        <f>Price_Catalogue_Reference!AE211*(1+Price_Catalogue_Reference!$BW$6)</f>
        <v>94305.32308</v>
      </c>
      <c r="AF211" s="320">
        <f>Price_Catalogue_Reference!BV211</f>
        <v>679720.5143</v>
      </c>
      <c r="AG211" s="321">
        <f>Price_Catalogue_Reference!AG211</f>
        <v>378228.9934</v>
      </c>
      <c r="AH211" s="324">
        <f t="shared" si="12"/>
        <v>1152254.831</v>
      </c>
      <c r="AI211" s="321">
        <f>Price_Catalogue_Reference!AI211*(1+Price_Catalogue_Reference!$BW$6)</f>
        <v>0</v>
      </c>
      <c r="AJ211" s="321">
        <f>Price_Catalogue_Reference!BW211</f>
        <v>0</v>
      </c>
      <c r="AK211" s="321" t="str">
        <f>Price_Catalogue_Reference!AK211</f>
        <v/>
      </c>
      <c r="AL211" s="324">
        <f t="shared" si="13"/>
        <v>0</v>
      </c>
      <c r="AM211" s="321">
        <f>Price_Catalogue_Reference!AM211*(1+Price_Catalogue_Reference!$BW$6)</f>
        <v>0</v>
      </c>
      <c r="AN211" s="321">
        <f>Price_Catalogue_Reference!BX211</f>
        <v>0</v>
      </c>
      <c r="AO211" s="321" t="str">
        <f>Price_Catalogue_Reference!AO211</f>
        <v/>
      </c>
      <c r="AP211" s="324">
        <f t="shared" si="14"/>
        <v>0</v>
      </c>
      <c r="AQ211" s="321">
        <f>Price_Catalogue_Reference!AQ211*(1+Price_Catalogue_Reference!$BW$6)</f>
        <v>0</v>
      </c>
      <c r="AR211" s="321">
        <f>Price_Catalogue_Reference!BY211</f>
        <v>0</v>
      </c>
      <c r="AS211" s="321" t="str">
        <f>Price_Catalogue_Reference!AS211</f>
        <v/>
      </c>
      <c r="AT211" s="325">
        <f t="shared" si="15"/>
        <v>0</v>
      </c>
    </row>
    <row r="212" ht="15.0" customHeight="1">
      <c r="A212" s="301" t="s">
        <v>37</v>
      </c>
      <c r="B212" s="302" t="s">
        <v>2375</v>
      </c>
      <c r="C212" s="302">
        <v>11000.0</v>
      </c>
      <c r="D212" s="302"/>
      <c r="E212" s="303" t="s">
        <v>2376</v>
      </c>
      <c r="F212" s="303" t="s">
        <v>2376</v>
      </c>
      <c r="G212" s="303" t="s">
        <v>2376</v>
      </c>
      <c r="I212" s="274"/>
      <c r="J212" s="274"/>
      <c r="K212" s="316">
        <f t="shared" si="19"/>
        <v>11000</v>
      </c>
      <c r="L212" s="317"/>
      <c r="M212" s="318"/>
      <c r="N212" s="319"/>
      <c r="O212" s="320">
        <f>Price_Catalogue_Reference!O212*(1+Price_Catalogue_Reference!$BW$6)</f>
        <v>0</v>
      </c>
      <c r="P212" s="321">
        <f>Price_Catalogue_Reference!BR212</f>
        <v>0</v>
      </c>
      <c r="Q212" s="321" t="str">
        <f>Price_Catalogue_Reference!Q212</f>
        <v/>
      </c>
      <c r="R212" s="322">
        <f t="shared" si="4"/>
        <v>0</v>
      </c>
      <c r="S212" s="320">
        <f>Price_Catalogue_Reference!S212*(1+Price_Catalogue_Reference!$BW$6)</f>
        <v>0</v>
      </c>
      <c r="T212" s="321">
        <f>Price_Catalogue_Reference!BS212</f>
        <v>0</v>
      </c>
      <c r="U212" s="321" t="str">
        <f>Price_Catalogue_Reference!U212</f>
        <v/>
      </c>
      <c r="V212" s="322">
        <f t="shared" si="5"/>
        <v>0</v>
      </c>
      <c r="W212" s="320">
        <f>Price_Catalogue_Reference!W212*(1+Price_Catalogue_Reference!$BW$6)</f>
        <v>0</v>
      </c>
      <c r="X212" s="321">
        <f>Price_Catalogue_Reference!BT212</f>
        <v>0</v>
      </c>
      <c r="Y212" s="321" t="str">
        <f>Price_Catalogue_Reference!Y212</f>
        <v/>
      </c>
      <c r="Z212" s="323">
        <f t="shared" si="6"/>
        <v>0</v>
      </c>
      <c r="AA212" s="317"/>
      <c r="AB212" s="318"/>
      <c r="AC212" s="318"/>
      <c r="AD212" s="319"/>
      <c r="AE212" s="320">
        <f>Price_Catalogue_Reference!AE212*(1+Price_Catalogue_Reference!$BW$6)</f>
        <v>95156.34876</v>
      </c>
      <c r="AF212" s="321">
        <f>Price_Catalogue_Reference!BV212</f>
        <v>749444.5658</v>
      </c>
      <c r="AG212" s="321">
        <f>Price_Catalogue_Reference!AG212</f>
        <v>452126.8213</v>
      </c>
      <c r="AH212" s="324">
        <f t="shared" si="12"/>
        <v>1296727.736</v>
      </c>
      <c r="AI212" s="321">
        <f>Price_Catalogue_Reference!AI212*(1+Price_Catalogue_Reference!$BW$6)</f>
        <v>0</v>
      </c>
      <c r="AJ212" s="321">
        <f>Price_Catalogue_Reference!BW212</f>
        <v>0</v>
      </c>
      <c r="AK212" s="321" t="str">
        <f>Price_Catalogue_Reference!AK212</f>
        <v/>
      </c>
      <c r="AL212" s="324">
        <f t="shared" si="13"/>
        <v>0</v>
      </c>
      <c r="AM212" s="321">
        <f>Price_Catalogue_Reference!AM212*(1+Price_Catalogue_Reference!$BW$6)</f>
        <v>0</v>
      </c>
      <c r="AN212" s="321">
        <f>Price_Catalogue_Reference!BX212</f>
        <v>0</v>
      </c>
      <c r="AO212" s="321" t="str">
        <f>Price_Catalogue_Reference!AO212</f>
        <v/>
      </c>
      <c r="AP212" s="324">
        <f t="shared" si="14"/>
        <v>0</v>
      </c>
      <c r="AQ212" s="321">
        <f>Price_Catalogue_Reference!AQ212*(1+Price_Catalogue_Reference!$BW$6)</f>
        <v>0</v>
      </c>
      <c r="AR212" s="321">
        <f>Price_Catalogue_Reference!BY212</f>
        <v>0</v>
      </c>
      <c r="AS212" s="321" t="str">
        <f>Price_Catalogue_Reference!AS212</f>
        <v/>
      </c>
      <c r="AT212" s="325">
        <f t="shared" si="15"/>
        <v>0</v>
      </c>
    </row>
    <row r="213" ht="15.0" customHeight="1">
      <c r="A213" s="301" t="s">
        <v>37</v>
      </c>
      <c r="B213" s="302" t="s">
        <v>2375</v>
      </c>
      <c r="C213" s="302">
        <v>13000.0</v>
      </c>
      <c r="D213" s="302"/>
      <c r="E213" s="303" t="s">
        <v>2376</v>
      </c>
      <c r="F213" s="303" t="s">
        <v>2376</v>
      </c>
      <c r="G213" s="303" t="s">
        <v>2376</v>
      </c>
      <c r="I213" s="274"/>
      <c r="J213" s="274"/>
      <c r="K213" s="316">
        <f t="shared" si="19"/>
        <v>13000</v>
      </c>
      <c r="L213" s="317"/>
      <c r="M213" s="318"/>
      <c r="N213" s="319"/>
      <c r="O213" s="320">
        <f>Price_Catalogue_Reference!O213*(1+Price_Catalogue_Reference!$BW$6)</f>
        <v>0</v>
      </c>
      <c r="P213" s="321">
        <f>Price_Catalogue_Reference!BR213</f>
        <v>0</v>
      </c>
      <c r="Q213" s="321" t="str">
        <f>Price_Catalogue_Reference!Q213</f>
        <v/>
      </c>
      <c r="R213" s="322">
        <f t="shared" si="4"/>
        <v>0</v>
      </c>
      <c r="S213" s="320">
        <f>Price_Catalogue_Reference!S213*(1+Price_Catalogue_Reference!$BW$6)</f>
        <v>0</v>
      </c>
      <c r="T213" s="321">
        <f>Price_Catalogue_Reference!BS213</f>
        <v>0</v>
      </c>
      <c r="U213" s="321" t="str">
        <f>Price_Catalogue_Reference!U213</f>
        <v/>
      </c>
      <c r="V213" s="322">
        <f t="shared" si="5"/>
        <v>0</v>
      </c>
      <c r="W213" s="320">
        <f>Price_Catalogue_Reference!W213*(1+Price_Catalogue_Reference!$BW$6)</f>
        <v>0</v>
      </c>
      <c r="X213" s="321">
        <f>Price_Catalogue_Reference!BT213</f>
        <v>0</v>
      </c>
      <c r="Y213" s="321" t="str">
        <f>Price_Catalogue_Reference!Y213</f>
        <v/>
      </c>
      <c r="Z213" s="323">
        <f t="shared" si="6"/>
        <v>0</v>
      </c>
      <c r="AA213" s="317"/>
      <c r="AB213" s="318"/>
      <c r="AC213" s="318"/>
      <c r="AD213" s="319"/>
      <c r="AE213" s="320">
        <f>Price_Catalogue_Reference!AE213*(1+Price_Catalogue_Reference!$BW$6)</f>
        <v>95338.79913</v>
      </c>
      <c r="AF213" s="321">
        <f>Price_Catalogue_Reference!BV213</f>
        <v>894176.1218</v>
      </c>
      <c r="AG213" s="321">
        <f>Price_Catalogue_Reference!AG213</f>
        <v>467581.3513</v>
      </c>
      <c r="AH213" s="324">
        <f t="shared" si="12"/>
        <v>1457096.272</v>
      </c>
      <c r="AI213" s="321">
        <f>Price_Catalogue_Reference!AI213*(1+Price_Catalogue_Reference!$BW$6)</f>
        <v>0</v>
      </c>
      <c r="AJ213" s="321">
        <f>Price_Catalogue_Reference!BW213</f>
        <v>0</v>
      </c>
      <c r="AK213" s="321" t="str">
        <f>Price_Catalogue_Reference!AK213</f>
        <v/>
      </c>
      <c r="AL213" s="324">
        <f t="shared" si="13"/>
        <v>0</v>
      </c>
      <c r="AM213" s="321">
        <f>Price_Catalogue_Reference!AM213*(1+Price_Catalogue_Reference!$BW$6)</f>
        <v>0</v>
      </c>
      <c r="AN213" s="321">
        <f>Price_Catalogue_Reference!BX213</f>
        <v>0</v>
      </c>
      <c r="AO213" s="321" t="str">
        <f>Price_Catalogue_Reference!AO213</f>
        <v/>
      </c>
      <c r="AP213" s="324">
        <f t="shared" si="14"/>
        <v>0</v>
      </c>
      <c r="AQ213" s="321">
        <f>Price_Catalogue_Reference!AQ213*(1+Price_Catalogue_Reference!$BW$6)</f>
        <v>0</v>
      </c>
      <c r="AR213" s="321">
        <f>Price_Catalogue_Reference!BY213</f>
        <v>0</v>
      </c>
      <c r="AS213" s="321" t="str">
        <f>Price_Catalogue_Reference!AS213</f>
        <v/>
      </c>
      <c r="AT213" s="325">
        <f t="shared" si="15"/>
        <v>0</v>
      </c>
    </row>
    <row r="214" ht="15.0" customHeight="1">
      <c r="A214" s="301" t="s">
        <v>37</v>
      </c>
      <c r="B214" s="302" t="s">
        <v>2375</v>
      </c>
      <c r="C214" s="302">
        <v>15000.0</v>
      </c>
      <c r="D214" s="302"/>
      <c r="E214" s="303" t="s">
        <v>2376</v>
      </c>
      <c r="F214" s="303" t="s">
        <v>2376</v>
      </c>
      <c r="G214" s="303" t="s">
        <v>2376</v>
      </c>
      <c r="I214" s="274"/>
      <c r="J214" s="274"/>
      <c r="K214" s="316">
        <f t="shared" si="19"/>
        <v>15000</v>
      </c>
      <c r="L214" s="317"/>
      <c r="M214" s="318"/>
      <c r="N214" s="319"/>
      <c r="O214" s="320">
        <f>Price_Catalogue_Reference!O214*(1+Price_Catalogue_Reference!$BW$6)</f>
        <v>0</v>
      </c>
      <c r="P214" s="321">
        <f>Price_Catalogue_Reference!BR214</f>
        <v>0</v>
      </c>
      <c r="Q214" s="321" t="str">
        <f>Price_Catalogue_Reference!Q214</f>
        <v/>
      </c>
      <c r="R214" s="322">
        <f t="shared" si="4"/>
        <v>0</v>
      </c>
      <c r="S214" s="320">
        <f>Price_Catalogue_Reference!S214*(1+Price_Catalogue_Reference!$BW$6)</f>
        <v>0</v>
      </c>
      <c r="T214" s="321">
        <f>Price_Catalogue_Reference!BS214</f>
        <v>0</v>
      </c>
      <c r="U214" s="321" t="str">
        <f>Price_Catalogue_Reference!U214</f>
        <v/>
      </c>
      <c r="V214" s="322">
        <f t="shared" si="5"/>
        <v>0</v>
      </c>
      <c r="W214" s="320">
        <f>Price_Catalogue_Reference!W214*(1+Price_Catalogue_Reference!$BW$6)</f>
        <v>0</v>
      </c>
      <c r="X214" s="321">
        <f>Price_Catalogue_Reference!BT214</f>
        <v>0</v>
      </c>
      <c r="Y214" s="321" t="str">
        <f>Price_Catalogue_Reference!Y214</f>
        <v/>
      </c>
      <c r="Z214" s="323">
        <f t="shared" si="6"/>
        <v>0</v>
      </c>
      <c r="AA214" s="317"/>
      <c r="AB214" s="318"/>
      <c r="AC214" s="318"/>
      <c r="AD214" s="319"/>
      <c r="AE214" s="320">
        <f>Price_Catalogue_Reference!AE214*(1+Price_Catalogue_Reference!$BW$6)</f>
        <v>108419.1395</v>
      </c>
      <c r="AF214" s="321">
        <f>Price_Catalogue_Reference!BV214</f>
        <v>1039526.906</v>
      </c>
      <c r="AG214" s="321">
        <f>Price_Catalogue_Reference!AG214</f>
        <v>533202.218</v>
      </c>
      <c r="AH214" s="324">
        <f t="shared" si="12"/>
        <v>1681148.264</v>
      </c>
      <c r="AI214" s="321">
        <f>Price_Catalogue_Reference!AI214*(1+Price_Catalogue_Reference!$BW$6)</f>
        <v>0</v>
      </c>
      <c r="AJ214" s="321">
        <f>Price_Catalogue_Reference!BW214</f>
        <v>0</v>
      </c>
      <c r="AK214" s="321" t="str">
        <f>Price_Catalogue_Reference!AK214</f>
        <v/>
      </c>
      <c r="AL214" s="324">
        <f t="shared" si="13"/>
        <v>0</v>
      </c>
      <c r="AM214" s="321">
        <f>Price_Catalogue_Reference!AM214*(1+Price_Catalogue_Reference!$BW$6)</f>
        <v>0</v>
      </c>
      <c r="AN214" s="321">
        <f>Price_Catalogue_Reference!BX214</f>
        <v>0</v>
      </c>
      <c r="AO214" s="321" t="str">
        <f>Price_Catalogue_Reference!AO214</f>
        <v/>
      </c>
      <c r="AP214" s="324">
        <f t="shared" si="14"/>
        <v>0</v>
      </c>
      <c r="AQ214" s="321">
        <f>Price_Catalogue_Reference!AQ214*(1+Price_Catalogue_Reference!$BW$6)</f>
        <v>0</v>
      </c>
      <c r="AR214" s="321">
        <f>Price_Catalogue_Reference!BY214</f>
        <v>0</v>
      </c>
      <c r="AS214" s="321" t="str">
        <f>Price_Catalogue_Reference!AS214</f>
        <v/>
      </c>
      <c r="AT214" s="325">
        <f t="shared" si="15"/>
        <v>0</v>
      </c>
    </row>
    <row r="215" ht="15.0" customHeight="1">
      <c r="A215" s="301" t="s">
        <v>37</v>
      </c>
      <c r="B215" s="302" t="s">
        <v>2375</v>
      </c>
      <c r="C215" s="302">
        <v>17000.0</v>
      </c>
      <c r="D215" s="302"/>
      <c r="E215" s="303" t="s">
        <v>2376</v>
      </c>
      <c r="F215" s="303" t="s">
        <v>2376</v>
      </c>
      <c r="G215" s="303" t="s">
        <v>2376</v>
      </c>
      <c r="I215" s="274"/>
      <c r="J215" s="274"/>
      <c r="K215" s="316">
        <f t="shared" si="19"/>
        <v>17000</v>
      </c>
      <c r="L215" s="317"/>
      <c r="M215" s="318"/>
      <c r="N215" s="319"/>
      <c r="O215" s="320">
        <f>Price_Catalogue_Reference!O215*(1+Price_Catalogue_Reference!$BW$6)</f>
        <v>0</v>
      </c>
      <c r="P215" s="321">
        <f>Price_Catalogue_Reference!BR215</f>
        <v>0</v>
      </c>
      <c r="Q215" s="321" t="str">
        <f>Price_Catalogue_Reference!Q215</f>
        <v/>
      </c>
      <c r="R215" s="322">
        <f t="shared" si="4"/>
        <v>0</v>
      </c>
      <c r="S215" s="320">
        <f>Price_Catalogue_Reference!S215*(1+Price_Catalogue_Reference!$BW$6)</f>
        <v>0</v>
      </c>
      <c r="T215" s="321">
        <f>Price_Catalogue_Reference!BS215</f>
        <v>0</v>
      </c>
      <c r="U215" s="321" t="str">
        <f>Price_Catalogue_Reference!U215</f>
        <v/>
      </c>
      <c r="V215" s="322">
        <f t="shared" si="5"/>
        <v>0</v>
      </c>
      <c r="W215" s="320">
        <f>Price_Catalogue_Reference!W215*(1+Price_Catalogue_Reference!$BW$6)</f>
        <v>0</v>
      </c>
      <c r="X215" s="321">
        <f>Price_Catalogue_Reference!BT215</f>
        <v>0</v>
      </c>
      <c r="Y215" s="321" t="str">
        <f>Price_Catalogue_Reference!Y215</f>
        <v/>
      </c>
      <c r="Z215" s="323">
        <f t="shared" si="6"/>
        <v>0</v>
      </c>
      <c r="AA215" s="317"/>
      <c r="AB215" s="318"/>
      <c r="AC215" s="318"/>
      <c r="AD215" s="319"/>
      <c r="AE215" s="320">
        <f>Price_Catalogue_Reference!AE215*(1+Price_Catalogue_Reference!$BW$6)</f>
        <v>108634.6043</v>
      </c>
      <c r="AF215" s="321">
        <f>Price_Catalogue_Reference!BV215</f>
        <v>1188190.536</v>
      </c>
      <c r="AG215" s="321">
        <f>Price_Catalogue_Reference!AG215</f>
        <v>569551.6816</v>
      </c>
      <c r="AH215" s="324">
        <f t="shared" si="12"/>
        <v>1866376.822</v>
      </c>
      <c r="AI215" s="321">
        <f>Price_Catalogue_Reference!AI215*(1+Price_Catalogue_Reference!$BW$6)</f>
        <v>0</v>
      </c>
      <c r="AJ215" s="321">
        <f>Price_Catalogue_Reference!BW215</f>
        <v>0</v>
      </c>
      <c r="AK215" s="321" t="str">
        <f>Price_Catalogue_Reference!AK215</f>
        <v/>
      </c>
      <c r="AL215" s="324">
        <f t="shared" si="13"/>
        <v>0</v>
      </c>
      <c r="AM215" s="321">
        <f>Price_Catalogue_Reference!AM215*(1+Price_Catalogue_Reference!$BW$6)</f>
        <v>0</v>
      </c>
      <c r="AN215" s="321">
        <f>Price_Catalogue_Reference!BX215</f>
        <v>0</v>
      </c>
      <c r="AO215" s="321" t="str">
        <f>Price_Catalogue_Reference!AO215</f>
        <v/>
      </c>
      <c r="AP215" s="324">
        <f t="shared" si="14"/>
        <v>0</v>
      </c>
      <c r="AQ215" s="321">
        <f>Price_Catalogue_Reference!AQ215*(1+Price_Catalogue_Reference!$BW$6)</f>
        <v>0</v>
      </c>
      <c r="AR215" s="321">
        <f>Price_Catalogue_Reference!BY215</f>
        <v>0</v>
      </c>
      <c r="AS215" s="321" t="str">
        <f>Price_Catalogue_Reference!AS215</f>
        <v/>
      </c>
      <c r="AT215" s="325">
        <f t="shared" si="15"/>
        <v>0</v>
      </c>
    </row>
    <row r="216" ht="15.0" customHeight="1">
      <c r="A216" s="301" t="s">
        <v>37</v>
      </c>
      <c r="B216" s="302" t="s">
        <v>2375</v>
      </c>
      <c r="C216" s="302">
        <v>19000.0</v>
      </c>
      <c r="D216" s="302"/>
      <c r="E216" s="303" t="s">
        <v>2376</v>
      </c>
      <c r="F216" s="303" t="s">
        <v>2376</v>
      </c>
      <c r="G216" s="303" t="s">
        <v>2376</v>
      </c>
      <c r="I216" s="274"/>
      <c r="J216" s="274"/>
      <c r="K216" s="316">
        <f t="shared" si="19"/>
        <v>19000</v>
      </c>
      <c r="L216" s="317"/>
      <c r="M216" s="318"/>
      <c r="N216" s="319"/>
      <c r="O216" s="320">
        <f>Price_Catalogue_Reference!O216*(1+Price_Catalogue_Reference!$BW$6)</f>
        <v>0</v>
      </c>
      <c r="P216" s="321">
        <f>Price_Catalogue_Reference!BR216</f>
        <v>0</v>
      </c>
      <c r="Q216" s="321" t="str">
        <f>Price_Catalogue_Reference!Q216</f>
        <v/>
      </c>
      <c r="R216" s="322">
        <f t="shared" si="4"/>
        <v>0</v>
      </c>
      <c r="S216" s="320">
        <f>Price_Catalogue_Reference!S216*(1+Price_Catalogue_Reference!$BW$6)</f>
        <v>0</v>
      </c>
      <c r="T216" s="321">
        <f>Price_Catalogue_Reference!BS216</f>
        <v>0</v>
      </c>
      <c r="U216" s="321" t="str">
        <f>Price_Catalogue_Reference!U216</f>
        <v/>
      </c>
      <c r="V216" s="322">
        <f t="shared" si="5"/>
        <v>0</v>
      </c>
      <c r="W216" s="320">
        <f>Price_Catalogue_Reference!W216*(1+Price_Catalogue_Reference!$BW$6)</f>
        <v>0</v>
      </c>
      <c r="X216" s="321">
        <f>Price_Catalogue_Reference!BT216</f>
        <v>0</v>
      </c>
      <c r="Y216" s="321" t="str">
        <f>Price_Catalogue_Reference!Y216</f>
        <v/>
      </c>
      <c r="Z216" s="323">
        <f t="shared" si="6"/>
        <v>0</v>
      </c>
      <c r="AA216" s="317"/>
      <c r="AB216" s="318"/>
      <c r="AC216" s="318"/>
      <c r="AD216" s="319"/>
      <c r="AE216" s="320">
        <f>Price_Catalogue_Reference!AE216*(1+Price_Catalogue_Reference!$BW$6)</f>
        <v>109799.3017</v>
      </c>
      <c r="AF216" s="321">
        <f>Price_Catalogue_Reference!BV216</f>
        <v>1333112.974</v>
      </c>
      <c r="AG216" s="321">
        <f>Price_Catalogue_Reference!AG216</f>
        <v>670429.8429</v>
      </c>
      <c r="AH216" s="324">
        <f t="shared" si="12"/>
        <v>2113342.119</v>
      </c>
      <c r="AI216" s="321">
        <f>Price_Catalogue_Reference!AI216*(1+Price_Catalogue_Reference!$BW$6)</f>
        <v>0</v>
      </c>
      <c r="AJ216" s="321">
        <f>Price_Catalogue_Reference!BW216</f>
        <v>0</v>
      </c>
      <c r="AK216" s="321" t="str">
        <f>Price_Catalogue_Reference!AK216</f>
        <v/>
      </c>
      <c r="AL216" s="324">
        <f t="shared" si="13"/>
        <v>0</v>
      </c>
      <c r="AM216" s="321">
        <f>Price_Catalogue_Reference!AM216*(1+Price_Catalogue_Reference!$BW$6)</f>
        <v>0</v>
      </c>
      <c r="AN216" s="321">
        <f>Price_Catalogue_Reference!BX216</f>
        <v>0</v>
      </c>
      <c r="AO216" s="321" t="str">
        <f>Price_Catalogue_Reference!AO216</f>
        <v/>
      </c>
      <c r="AP216" s="324">
        <f t="shared" si="14"/>
        <v>0</v>
      </c>
      <c r="AQ216" s="321">
        <f>Price_Catalogue_Reference!AQ216*(1+Price_Catalogue_Reference!$BW$6)</f>
        <v>0</v>
      </c>
      <c r="AR216" s="321">
        <f>Price_Catalogue_Reference!BY216</f>
        <v>0</v>
      </c>
      <c r="AS216" s="321" t="str">
        <f>Price_Catalogue_Reference!AS216</f>
        <v/>
      </c>
      <c r="AT216" s="325">
        <f t="shared" si="15"/>
        <v>0</v>
      </c>
    </row>
    <row r="217" ht="15.0" customHeight="1">
      <c r="A217" s="301" t="s">
        <v>37</v>
      </c>
      <c r="B217" s="302" t="s">
        <v>2375</v>
      </c>
      <c r="C217" s="302">
        <v>23000.0</v>
      </c>
      <c r="D217" s="302"/>
      <c r="E217" s="303" t="s">
        <v>2376</v>
      </c>
      <c r="F217" s="303" t="s">
        <v>2376</v>
      </c>
      <c r="G217" s="303" t="s">
        <v>2376</v>
      </c>
      <c r="I217" s="274"/>
      <c r="J217" s="274"/>
      <c r="K217" s="316">
        <f t="shared" si="19"/>
        <v>23000</v>
      </c>
      <c r="L217" s="317"/>
      <c r="M217" s="318"/>
      <c r="N217" s="319"/>
      <c r="O217" s="320">
        <f>Price_Catalogue_Reference!O217*(1+Price_Catalogue_Reference!$BW$6)</f>
        <v>0</v>
      </c>
      <c r="P217" s="321">
        <f>Price_Catalogue_Reference!BR217</f>
        <v>0</v>
      </c>
      <c r="Q217" s="321" t="str">
        <f>Price_Catalogue_Reference!Q217</f>
        <v/>
      </c>
      <c r="R217" s="322">
        <f t="shared" si="4"/>
        <v>0</v>
      </c>
      <c r="S217" s="320">
        <f>Price_Catalogue_Reference!S217*(1+Price_Catalogue_Reference!$BW$6)</f>
        <v>0</v>
      </c>
      <c r="T217" s="321">
        <f>Price_Catalogue_Reference!BS217</f>
        <v>0</v>
      </c>
      <c r="U217" s="321" t="str">
        <f>Price_Catalogue_Reference!U217</f>
        <v/>
      </c>
      <c r="V217" s="322">
        <f t="shared" si="5"/>
        <v>0</v>
      </c>
      <c r="W217" s="320">
        <f>Price_Catalogue_Reference!W217*(1+Price_Catalogue_Reference!$BW$6)</f>
        <v>0</v>
      </c>
      <c r="X217" s="321">
        <f>Price_Catalogue_Reference!BT217</f>
        <v>0</v>
      </c>
      <c r="Y217" s="321" t="str">
        <f>Price_Catalogue_Reference!Y217</f>
        <v/>
      </c>
      <c r="Z217" s="323">
        <f t="shared" si="6"/>
        <v>0</v>
      </c>
      <c r="AA217" s="317"/>
      <c r="AB217" s="318"/>
      <c r="AC217" s="318"/>
      <c r="AD217" s="319"/>
      <c r="AE217" s="320">
        <f>Price_Catalogue_Reference!AE217*(1+Price_Catalogue_Reference!$BW$6)</f>
        <v>123855.1636</v>
      </c>
      <c r="AF217" s="321">
        <f>Price_Catalogue_Reference!BV217</f>
        <v>1843376.891</v>
      </c>
      <c r="AG217" s="321">
        <f>Price_Catalogue_Reference!AG217</f>
        <v>820223.7864</v>
      </c>
      <c r="AH217" s="324">
        <f t="shared" si="12"/>
        <v>2787455.841</v>
      </c>
      <c r="AI217" s="321">
        <f>Price_Catalogue_Reference!AI217*(1+Price_Catalogue_Reference!$BW$6)</f>
        <v>0</v>
      </c>
      <c r="AJ217" s="321">
        <f>Price_Catalogue_Reference!BW217</f>
        <v>0</v>
      </c>
      <c r="AK217" s="321" t="str">
        <f>Price_Catalogue_Reference!AK217</f>
        <v/>
      </c>
      <c r="AL217" s="324">
        <f t="shared" si="13"/>
        <v>0</v>
      </c>
      <c r="AM217" s="321">
        <f>Price_Catalogue_Reference!AM217*(1+Price_Catalogue_Reference!$BW$6)</f>
        <v>0</v>
      </c>
      <c r="AN217" s="321">
        <f>Price_Catalogue_Reference!BX217</f>
        <v>0</v>
      </c>
      <c r="AO217" s="321" t="str">
        <f>Price_Catalogue_Reference!AO217</f>
        <v/>
      </c>
      <c r="AP217" s="324">
        <f t="shared" si="14"/>
        <v>0</v>
      </c>
      <c r="AQ217" s="321">
        <f>Price_Catalogue_Reference!AQ217*(1+Price_Catalogue_Reference!$BW$6)</f>
        <v>0</v>
      </c>
      <c r="AR217" s="321">
        <f>Price_Catalogue_Reference!BY217</f>
        <v>0</v>
      </c>
      <c r="AS217" s="321" t="str">
        <f>Price_Catalogue_Reference!AS217</f>
        <v/>
      </c>
      <c r="AT217" s="325">
        <f t="shared" si="15"/>
        <v>0</v>
      </c>
    </row>
    <row r="218" ht="15.0" customHeight="1">
      <c r="A218" s="301" t="s">
        <v>37</v>
      </c>
      <c r="B218" s="302" t="s">
        <v>2375</v>
      </c>
      <c r="C218" s="302">
        <v>31000.0</v>
      </c>
      <c r="D218" s="302"/>
      <c r="E218" s="303" t="s">
        <v>2376</v>
      </c>
      <c r="F218" s="303" t="s">
        <v>2376</v>
      </c>
      <c r="G218" s="303" t="s">
        <v>2376</v>
      </c>
      <c r="I218" s="274"/>
      <c r="J218" s="274"/>
      <c r="K218" s="316">
        <f t="shared" si="19"/>
        <v>31000</v>
      </c>
      <c r="L218" s="317"/>
      <c r="M218" s="318"/>
      <c r="N218" s="319"/>
      <c r="O218" s="320">
        <f>Price_Catalogue_Reference!O218*(1+Price_Catalogue_Reference!$BW$6)</f>
        <v>0</v>
      </c>
      <c r="P218" s="321">
        <f>Price_Catalogue_Reference!BR218</f>
        <v>0</v>
      </c>
      <c r="Q218" s="321" t="str">
        <f>Price_Catalogue_Reference!Q218</f>
        <v/>
      </c>
      <c r="R218" s="322">
        <f t="shared" si="4"/>
        <v>0</v>
      </c>
      <c r="S218" s="320">
        <f>Price_Catalogue_Reference!S218*(1+Price_Catalogue_Reference!$BW$6)</f>
        <v>0</v>
      </c>
      <c r="T218" s="321">
        <f>Price_Catalogue_Reference!BS218</f>
        <v>0</v>
      </c>
      <c r="U218" s="321" t="str">
        <f>Price_Catalogue_Reference!U218</f>
        <v/>
      </c>
      <c r="V218" s="322">
        <f t="shared" si="5"/>
        <v>0</v>
      </c>
      <c r="W218" s="320">
        <f>Price_Catalogue_Reference!W218*(1+Price_Catalogue_Reference!$BW$6)</f>
        <v>0</v>
      </c>
      <c r="X218" s="321">
        <f>Price_Catalogue_Reference!BT218</f>
        <v>0</v>
      </c>
      <c r="Y218" s="321" t="str">
        <f>Price_Catalogue_Reference!Y218</f>
        <v/>
      </c>
      <c r="Z218" s="323">
        <f t="shared" si="6"/>
        <v>0</v>
      </c>
      <c r="AA218" s="317"/>
      <c r="AB218" s="318"/>
      <c r="AC218" s="318"/>
      <c r="AD218" s="319"/>
      <c r="AE218" s="320">
        <f>Price_Catalogue_Reference!AE218*(1+Price_Catalogue_Reference!$BW$6)</f>
        <v>126382.4145</v>
      </c>
      <c r="AF218" s="321">
        <f>Price_Catalogue_Reference!BV218</f>
        <v>2569851.83</v>
      </c>
      <c r="AG218" s="321">
        <f>Price_Catalogue_Reference!AG218</f>
        <v>1061647.351</v>
      </c>
      <c r="AH218" s="324">
        <f t="shared" si="12"/>
        <v>3757881.595</v>
      </c>
      <c r="AI218" s="321">
        <f>Price_Catalogue_Reference!AI218*(1+Price_Catalogue_Reference!$BW$6)</f>
        <v>0</v>
      </c>
      <c r="AJ218" s="321">
        <f>Price_Catalogue_Reference!BW218</f>
        <v>0</v>
      </c>
      <c r="AK218" s="321" t="str">
        <f>Price_Catalogue_Reference!AK218</f>
        <v/>
      </c>
      <c r="AL218" s="324">
        <f t="shared" si="13"/>
        <v>0</v>
      </c>
      <c r="AM218" s="321">
        <f>Price_Catalogue_Reference!AM218*(1+Price_Catalogue_Reference!$BW$6)</f>
        <v>0</v>
      </c>
      <c r="AN218" s="321">
        <f>Price_Catalogue_Reference!BX218</f>
        <v>0</v>
      </c>
      <c r="AO218" s="321" t="str">
        <f>Price_Catalogue_Reference!AO218</f>
        <v/>
      </c>
      <c r="AP218" s="324">
        <f t="shared" si="14"/>
        <v>0</v>
      </c>
      <c r="AQ218" s="321">
        <f>Price_Catalogue_Reference!AQ218*(1+Price_Catalogue_Reference!$BW$6)</f>
        <v>0</v>
      </c>
      <c r="AR218" s="321">
        <f>Price_Catalogue_Reference!BY218</f>
        <v>0</v>
      </c>
      <c r="AS218" s="321" t="str">
        <f>Price_Catalogue_Reference!AS218</f>
        <v/>
      </c>
      <c r="AT218" s="325">
        <f t="shared" si="15"/>
        <v>0</v>
      </c>
    </row>
    <row r="219" ht="15.75" customHeight="1">
      <c r="A219" s="301" t="s">
        <v>37</v>
      </c>
      <c r="B219" s="302" t="s">
        <v>2375</v>
      </c>
      <c r="C219" s="302">
        <v>51000.0</v>
      </c>
      <c r="D219" s="302"/>
      <c r="E219" s="303" t="s">
        <v>2376</v>
      </c>
      <c r="F219" s="303" t="s">
        <v>2376</v>
      </c>
      <c r="G219" s="303" t="s">
        <v>2376</v>
      </c>
      <c r="I219" s="274"/>
      <c r="J219" s="296"/>
      <c r="K219" s="326">
        <f t="shared" si="19"/>
        <v>51000</v>
      </c>
      <c r="L219" s="327"/>
      <c r="M219" s="328"/>
      <c r="N219" s="329"/>
      <c r="O219" s="330">
        <f>Price_Catalogue_Reference!O219*(1+Price_Catalogue_Reference!$BW$6)</f>
        <v>0</v>
      </c>
      <c r="P219" s="331">
        <f>Price_Catalogue_Reference!BR219</f>
        <v>0</v>
      </c>
      <c r="Q219" s="331" t="str">
        <f>Price_Catalogue_Reference!Q219</f>
        <v/>
      </c>
      <c r="R219" s="332">
        <f t="shared" si="4"/>
        <v>0</v>
      </c>
      <c r="S219" s="330">
        <f>Price_Catalogue_Reference!S219*(1+Price_Catalogue_Reference!$BW$6)</f>
        <v>0</v>
      </c>
      <c r="T219" s="331">
        <f>Price_Catalogue_Reference!BS219</f>
        <v>0</v>
      </c>
      <c r="U219" s="331" t="str">
        <f>Price_Catalogue_Reference!U219</f>
        <v/>
      </c>
      <c r="V219" s="332">
        <f t="shared" si="5"/>
        <v>0</v>
      </c>
      <c r="W219" s="330">
        <f>Price_Catalogue_Reference!W219*(1+Price_Catalogue_Reference!$BW$6)</f>
        <v>0</v>
      </c>
      <c r="X219" s="331">
        <f>Price_Catalogue_Reference!BT219</f>
        <v>0</v>
      </c>
      <c r="Y219" s="331" t="str">
        <f>Price_Catalogue_Reference!Y219</f>
        <v/>
      </c>
      <c r="Z219" s="333">
        <f t="shared" si="6"/>
        <v>0</v>
      </c>
      <c r="AA219" s="327"/>
      <c r="AB219" s="328"/>
      <c r="AC219" s="328"/>
      <c r="AD219" s="329"/>
      <c r="AE219" s="330">
        <f>Price_Catalogue_Reference!AE219*(1+Price_Catalogue_Reference!$BW$6)</f>
        <v>136354.8734</v>
      </c>
      <c r="AF219" s="331">
        <f>Price_Catalogue_Reference!BV219</f>
        <v>3511161.616</v>
      </c>
      <c r="AG219" s="331">
        <f>Price_Catalogue_Reference!AG219</f>
        <v>1410001.314</v>
      </c>
      <c r="AH219" s="334">
        <f t="shared" si="12"/>
        <v>5057517.804</v>
      </c>
      <c r="AI219" s="331">
        <f>Price_Catalogue_Reference!AI219*(1+Price_Catalogue_Reference!$BW$6)</f>
        <v>0</v>
      </c>
      <c r="AJ219" s="331">
        <f>Price_Catalogue_Reference!BW219</f>
        <v>0</v>
      </c>
      <c r="AK219" s="331" t="str">
        <f>Price_Catalogue_Reference!AK219</f>
        <v/>
      </c>
      <c r="AL219" s="334">
        <f t="shared" si="13"/>
        <v>0</v>
      </c>
      <c r="AM219" s="331">
        <f>Price_Catalogue_Reference!AM219*(1+Price_Catalogue_Reference!$BW$6)</f>
        <v>0</v>
      </c>
      <c r="AN219" s="331">
        <f>Price_Catalogue_Reference!BX219</f>
        <v>0</v>
      </c>
      <c r="AO219" s="331" t="str">
        <f>Price_Catalogue_Reference!AO219</f>
        <v/>
      </c>
      <c r="AP219" s="334">
        <f t="shared" si="14"/>
        <v>0</v>
      </c>
      <c r="AQ219" s="331">
        <f>Price_Catalogue_Reference!AQ219*(1+Price_Catalogue_Reference!$BW$6)</f>
        <v>0</v>
      </c>
      <c r="AR219" s="331">
        <f>Price_Catalogue_Reference!BY219</f>
        <v>0</v>
      </c>
      <c r="AS219" s="331" t="str">
        <f>Price_Catalogue_Reference!AS219</f>
        <v/>
      </c>
      <c r="AT219" s="335">
        <f t="shared" si="15"/>
        <v>0</v>
      </c>
    </row>
    <row r="220" ht="18.0" customHeight="1">
      <c r="I220" s="296"/>
      <c r="J220" s="397"/>
      <c r="K220" s="398">
        <f>AA13+L13</f>
        <v>0</v>
      </c>
      <c r="L220" s="63"/>
      <c r="M220" s="63"/>
      <c r="N220" s="63"/>
      <c r="O220" s="399"/>
      <c r="P220" s="399"/>
      <c r="Q220" s="399"/>
      <c r="R220" s="399"/>
      <c r="S220" s="399"/>
      <c r="T220" s="399"/>
      <c r="U220" s="399"/>
      <c r="V220" s="399"/>
      <c r="W220" s="63"/>
      <c r="X220" s="399"/>
      <c r="Y220" s="399"/>
      <c r="Z220" s="399"/>
      <c r="AA220" s="63"/>
      <c r="AB220" s="63"/>
      <c r="AC220" s="63"/>
      <c r="AD220" s="63"/>
      <c r="AE220" s="399"/>
      <c r="AF220" s="399"/>
      <c r="AG220" s="399"/>
      <c r="AH220" s="399"/>
      <c r="AI220" s="399"/>
      <c r="AJ220" s="399"/>
      <c r="AK220" s="399"/>
      <c r="AL220" s="399"/>
      <c r="AM220" s="399"/>
      <c r="AN220" s="399"/>
      <c r="AO220" s="399"/>
      <c r="AP220" s="399"/>
      <c r="AQ220" s="63"/>
      <c r="AR220" s="399"/>
      <c r="AS220" s="399"/>
      <c r="AT220" s="399"/>
    </row>
    <row r="221" ht="15.0" customHeight="1">
      <c r="N221" s="63"/>
      <c r="O221" s="399"/>
      <c r="P221" s="399"/>
      <c r="Q221" s="399"/>
      <c r="R221" s="399"/>
      <c r="S221" s="399"/>
      <c r="T221" s="399"/>
      <c r="U221" s="399"/>
      <c r="V221" s="399"/>
      <c r="W221" s="63"/>
      <c r="X221" s="399"/>
      <c r="Y221" s="399"/>
      <c r="Z221" s="399"/>
      <c r="AA221" s="63"/>
      <c r="AB221" s="63"/>
      <c r="AC221" s="63"/>
      <c r="AD221" s="63"/>
      <c r="AE221" s="399"/>
      <c r="AF221" s="399"/>
      <c r="AG221" s="399"/>
      <c r="AH221" s="399"/>
      <c r="AI221" s="399"/>
      <c r="AJ221" s="399"/>
      <c r="AK221" s="399"/>
      <c r="AL221" s="399"/>
      <c r="AM221" s="399"/>
      <c r="AN221" s="399"/>
      <c r="AO221" s="399"/>
      <c r="AP221" s="399"/>
      <c r="AQ221" s="63"/>
      <c r="AR221" s="399"/>
      <c r="AS221" s="399"/>
      <c r="AT221" s="399"/>
    </row>
    <row r="222" ht="15.0" customHeight="1">
      <c r="I222" s="400" t="s">
        <v>2377</v>
      </c>
      <c r="J222" s="401"/>
      <c r="K222" s="401"/>
      <c r="L222" s="401"/>
      <c r="M222" s="401"/>
      <c r="N222" s="401"/>
      <c r="O222" s="401"/>
      <c r="P222" s="401"/>
      <c r="Q222" s="401"/>
      <c r="R222" s="401"/>
      <c r="S222" s="401"/>
      <c r="T222" s="401"/>
      <c r="U222" s="401"/>
      <c r="V222" s="401"/>
      <c r="W222" s="401"/>
      <c r="X222" s="401"/>
      <c r="Y222" s="401"/>
      <c r="Z222" s="401"/>
      <c r="AA222" s="401"/>
      <c r="AB222" s="401"/>
      <c r="AC222" s="401"/>
      <c r="AD222" s="401"/>
      <c r="AE222" s="401"/>
      <c r="AF222" s="401"/>
      <c r="AG222" s="401"/>
      <c r="AH222" s="401"/>
      <c r="AI222" s="401"/>
      <c r="AJ222" s="401"/>
      <c r="AK222" s="401"/>
      <c r="AL222" s="401"/>
      <c r="AM222" s="401"/>
      <c r="AN222" s="401"/>
      <c r="AO222" s="401"/>
      <c r="AP222" s="401"/>
      <c r="AQ222" s="401"/>
      <c r="AR222" s="401"/>
      <c r="AS222" s="401"/>
      <c r="AT222" s="401"/>
    </row>
    <row r="223" ht="15.0" customHeight="1">
      <c r="K223" s="10"/>
      <c r="O223" s="399"/>
      <c r="P223" s="399"/>
      <c r="Q223" s="399"/>
      <c r="R223" s="399"/>
      <c r="S223" s="399"/>
      <c r="T223" s="399"/>
      <c r="U223" s="399"/>
      <c r="V223" s="399"/>
      <c r="W223" s="399"/>
      <c r="X223" s="399"/>
      <c r="Y223" s="399"/>
      <c r="Z223" s="399"/>
      <c r="AA223" s="399"/>
      <c r="AB223" s="399"/>
      <c r="AC223" s="399"/>
      <c r="AD223" s="399"/>
      <c r="AE223" s="399"/>
      <c r="AF223" s="399"/>
      <c r="AG223" s="399"/>
      <c r="AH223" s="399"/>
      <c r="AI223" s="399"/>
      <c r="AJ223" s="399"/>
      <c r="AK223" s="399"/>
      <c r="AL223" s="399"/>
      <c r="AM223" s="399"/>
      <c r="AN223" s="399"/>
      <c r="AO223" s="399"/>
      <c r="AP223" s="399"/>
      <c r="AQ223" s="399"/>
      <c r="AR223" s="399"/>
      <c r="AS223" s="399"/>
      <c r="AT223" s="399"/>
    </row>
    <row r="224" ht="15.0" customHeight="1">
      <c r="A224" s="402"/>
      <c r="B224" s="402"/>
      <c r="C224" s="402"/>
      <c r="D224" s="402"/>
      <c r="E224" s="402"/>
      <c r="F224" s="402"/>
      <c r="G224" s="402"/>
      <c r="H224" s="402"/>
      <c r="I224" s="402"/>
      <c r="J224" s="402"/>
      <c r="K224" s="403" t="s">
        <v>2288</v>
      </c>
      <c r="L224" s="402"/>
      <c r="M224" s="402"/>
      <c r="N224" s="402"/>
      <c r="O224" s="404">
        <f>SUM(O14:O219)-SUM(Price_Catalogue_Reference!O14:O219)*(1+Price_Catalogue_Reference!$BW$6)</f>
        <v>-0.00000001303851604</v>
      </c>
      <c r="P224" s="404">
        <f>SUM(P14:P223)-SUM(Price_Catalogue_Reference!BR14:BR219)</f>
        <v>0</v>
      </c>
      <c r="Q224" s="404">
        <f>SUM(Q14:Q219)-SUM(Price_Catalogue_Reference!Q14:Q219)</f>
        <v>0</v>
      </c>
      <c r="R224" s="404">
        <f>SUM(R14:R219)-SUM(O14:Q219)</f>
        <v>0.00000002980232239</v>
      </c>
      <c r="S224" s="404">
        <f>SUM(S14:S219)-SUM(Price_Catalogue_Reference!S14:S219)*(1+Price_Catalogue_Reference!$BW$6)</f>
        <v>0.000000001862645149</v>
      </c>
      <c r="T224" s="404">
        <f>SUM(T14:T223)-SUM(Price_Catalogue_Reference!BS14:BS219)</f>
        <v>0</v>
      </c>
      <c r="U224" s="404">
        <f>SUM(U14:U219)-SUM(Price_Catalogue_Reference!U14:U219)</f>
        <v>0</v>
      </c>
      <c r="V224" s="404">
        <f>SUM(V14:V219)-SUM(S14:U219)</f>
        <v>0.00000002980232239</v>
      </c>
      <c r="W224" s="404">
        <f>SUM(W14:W219)-SUM(Price_Catalogue_Reference!W14:W219)*(1+Price_Catalogue_Reference!$BW$6)</f>
        <v>-0.000000005587935448</v>
      </c>
      <c r="X224" s="404">
        <f>SUM(X14:X223)-SUM(Price_Catalogue_Reference!BT14:BT219)</f>
        <v>0</v>
      </c>
      <c r="Y224" s="404">
        <f>SUM(Y14:Y219)-SUM(Price_Catalogue_Reference!Y14:Y219)</f>
        <v>0</v>
      </c>
      <c r="Z224" s="404">
        <f>SUM(Z14:Z219)-SUM(W14:Y219)</f>
        <v>-0.00000002980232239</v>
      </c>
      <c r="AA224" s="404"/>
      <c r="AB224" s="404"/>
      <c r="AC224" s="404"/>
      <c r="AD224" s="404"/>
      <c r="AE224" s="404">
        <f>SUM(AE14:AE219)-SUM(Price_Catalogue_Reference!AE14:AE219)*(1+Price_Catalogue_Reference!$BW$6)</f>
        <v>0.000000001862645149</v>
      </c>
      <c r="AF224" s="404">
        <f>SUM(AF14:AF223)-SUM(Price_Catalogue_Reference!BV14:BV219)</f>
        <v>0</v>
      </c>
      <c r="AG224" s="404">
        <f>SUM(AG14:AG219)-SUM(Price_Catalogue_Reference!AG14:AG219)</f>
        <v>0</v>
      </c>
      <c r="AH224" s="404">
        <f>SUM(AH14:AH219)-SUM(AE14:AG219)</f>
        <v>-0.00000002980232239</v>
      </c>
      <c r="AI224" s="404">
        <f>SUM(AI14:AI219)-SUM(Price_Catalogue_Reference!AI14:AI219)*(1+Price_Catalogue_Reference!$BW$6)</f>
        <v>0.000000001862645149</v>
      </c>
      <c r="AJ224" s="404">
        <f>SUM(AJ14:AJ223)-SUM(Price_Catalogue_Reference!BW14:BW219)</f>
        <v>0</v>
      </c>
      <c r="AK224" s="404">
        <f>SUM(AK14:AK219)-SUM(Price_Catalogue_Reference!AK14:AK219)</f>
        <v>0</v>
      </c>
      <c r="AL224" s="404">
        <f>SUM(AL14:AL219)-SUM(AI14:AK219)</f>
        <v>0</v>
      </c>
      <c r="AM224" s="404">
        <f>SUM(AM14:AM219)-SUM(Price_Catalogue_Reference!AM14:AM219)*(1+Price_Catalogue_Reference!$BW$6)</f>
        <v>0</v>
      </c>
      <c r="AN224" s="404">
        <f>SUM(AN14:AN223)-SUM(Price_Catalogue_Reference!BX14:BX219)</f>
        <v>0</v>
      </c>
      <c r="AO224" s="404">
        <f>SUM(AO14:AO219)-SUM(Price_Catalogue_Reference!AO14:AO219)</f>
        <v>0</v>
      </c>
      <c r="AP224" s="404">
        <f>SUM(AP14:AP219)-SUM(AM14:AO219)</f>
        <v>-0.0000001788139343</v>
      </c>
      <c r="AQ224" s="404">
        <f>SUM(AQ14:AQ219)-SUM(Price_Catalogue_Reference!AQ14:AQ219)*(1+Price_Catalogue_Reference!$BW$6)</f>
        <v>-0.000000001862645149</v>
      </c>
      <c r="AR224" s="404">
        <f>SUM(AR14:AR223)-SUM(Price_Catalogue_Reference!BY14:BY219)</f>
        <v>0</v>
      </c>
      <c r="AS224" s="404">
        <f>SUM(AS14:AS219)-SUM(Price_Catalogue_Reference!AS14:AS219)</f>
        <v>0</v>
      </c>
      <c r="AT224" s="404">
        <f>SUM(AT14:AT219)-SUM(AQ14:AS219)</f>
        <v>-0.00000005960464478</v>
      </c>
      <c r="AU224" s="402"/>
      <c r="AV224" s="402"/>
      <c r="AW224" s="402"/>
      <c r="AX224" s="402"/>
      <c r="AY224" s="402"/>
      <c r="AZ224" s="402"/>
      <c r="BA224" s="402"/>
      <c r="BB224" s="402"/>
      <c r="BC224" s="402"/>
      <c r="BD224" s="402"/>
      <c r="BE224" s="402"/>
      <c r="BF224" s="402"/>
      <c r="BG224" s="402"/>
      <c r="BH224" s="402"/>
      <c r="BI224" s="402"/>
      <c r="BJ224" s="402"/>
      <c r="BK224" s="402"/>
      <c r="BL224" s="402"/>
      <c r="BM224" s="402"/>
      <c r="BN224" s="402"/>
    </row>
    <row r="225" ht="15.0" customHeight="1">
      <c r="K225" s="10"/>
      <c r="O225" s="399"/>
      <c r="P225" s="399"/>
      <c r="Q225" s="399"/>
      <c r="R225" s="399"/>
      <c r="S225" s="399"/>
      <c r="T225" s="399"/>
      <c r="U225" s="399"/>
      <c r="V225" s="399"/>
      <c r="W225" s="399"/>
      <c r="X225" s="399"/>
      <c r="Y225" s="399"/>
      <c r="Z225" s="399"/>
      <c r="AA225" s="399"/>
      <c r="AB225" s="399"/>
      <c r="AC225" s="399"/>
      <c r="AD225" s="399"/>
      <c r="AE225" s="399"/>
      <c r="AF225" s="399"/>
      <c r="AG225" s="399"/>
      <c r="AH225" s="399"/>
      <c r="AI225" s="399"/>
      <c r="AJ225" s="399"/>
      <c r="AK225" s="399"/>
      <c r="AL225" s="399"/>
      <c r="AM225" s="399"/>
      <c r="AN225" s="399"/>
      <c r="AO225" s="399"/>
      <c r="AP225" s="399"/>
      <c r="AQ225" s="399"/>
      <c r="AR225" s="399"/>
      <c r="AS225" s="399"/>
      <c r="AT225" s="399"/>
    </row>
    <row r="226" ht="15.0" customHeight="1">
      <c r="K226" s="10"/>
      <c r="O226" s="399"/>
      <c r="P226" s="399"/>
      <c r="Q226" s="399"/>
      <c r="R226" s="399"/>
      <c r="S226" s="399"/>
      <c r="T226" s="399"/>
      <c r="U226" s="399"/>
      <c r="V226" s="399"/>
      <c r="W226" s="399"/>
      <c r="X226" s="399"/>
      <c r="Y226" s="399"/>
      <c r="Z226" s="399"/>
      <c r="AA226" s="399"/>
      <c r="AB226" s="399"/>
      <c r="AC226" s="399"/>
      <c r="AD226" s="399"/>
      <c r="AE226" s="399"/>
      <c r="AF226" s="399"/>
      <c r="AG226" s="399"/>
      <c r="AH226" s="399"/>
      <c r="AI226" s="399"/>
      <c r="AJ226" s="399"/>
      <c r="AK226" s="399"/>
      <c r="AL226" s="399"/>
      <c r="AM226" s="399"/>
      <c r="AN226" s="399"/>
      <c r="AO226" s="399"/>
      <c r="AP226" s="399"/>
      <c r="AQ226" s="399"/>
      <c r="AR226" s="399"/>
      <c r="AS226" s="399"/>
      <c r="AT226" s="399"/>
    </row>
    <row r="227" ht="15.0" customHeight="1">
      <c r="K227" s="10"/>
      <c r="O227" s="399"/>
      <c r="P227" s="399"/>
      <c r="Q227" s="399"/>
      <c r="R227" s="399"/>
      <c r="S227" s="399"/>
      <c r="T227" s="399"/>
      <c r="U227" s="399"/>
      <c r="V227" s="399"/>
      <c r="W227" s="399"/>
      <c r="X227" s="399"/>
      <c r="Y227" s="399"/>
      <c r="Z227" s="399"/>
      <c r="AA227" s="399"/>
      <c r="AB227" s="399"/>
      <c r="AC227" s="399"/>
      <c r="AD227" s="399"/>
      <c r="AE227" s="399"/>
      <c r="AF227" s="399"/>
      <c r="AG227" s="399"/>
      <c r="AH227" s="399"/>
      <c r="AI227" s="399"/>
      <c r="AJ227" s="399"/>
      <c r="AK227" s="399"/>
      <c r="AL227" s="399"/>
      <c r="AM227" s="399"/>
      <c r="AN227" s="399"/>
      <c r="AO227" s="399"/>
      <c r="AP227" s="399"/>
      <c r="AQ227" s="399"/>
      <c r="AR227" s="399"/>
      <c r="AS227" s="399"/>
      <c r="AT227" s="399"/>
    </row>
    <row r="228" ht="15.0" customHeight="1">
      <c r="K228" s="10"/>
      <c r="O228" s="399"/>
      <c r="P228" s="399"/>
      <c r="Q228" s="399"/>
      <c r="R228" s="399"/>
      <c r="S228" s="399"/>
      <c r="T228" s="399"/>
      <c r="U228" s="399"/>
      <c r="V228" s="399"/>
      <c r="W228" s="399"/>
      <c r="X228" s="399"/>
      <c r="Y228" s="399"/>
      <c r="Z228" s="399"/>
      <c r="AA228" s="399"/>
      <c r="AB228" s="399"/>
      <c r="AC228" s="399"/>
      <c r="AD228" s="399"/>
      <c r="AE228" s="399"/>
      <c r="AF228" s="399"/>
      <c r="AG228" s="399"/>
      <c r="AH228" s="399"/>
      <c r="AI228" s="399"/>
      <c r="AJ228" s="399"/>
      <c r="AK228" s="399"/>
      <c r="AL228" s="399"/>
      <c r="AM228" s="399"/>
      <c r="AN228" s="399"/>
      <c r="AO228" s="399"/>
      <c r="AP228" s="399"/>
      <c r="AQ228" s="399"/>
      <c r="AR228" s="399"/>
      <c r="AS228" s="399"/>
      <c r="AT228" s="399"/>
    </row>
    <row r="229" ht="15.0" customHeight="1">
      <c r="K229" s="10"/>
      <c r="O229" s="399"/>
      <c r="P229" s="399"/>
      <c r="Q229" s="399"/>
      <c r="R229" s="399"/>
      <c r="S229" s="399"/>
      <c r="T229" s="399"/>
      <c r="U229" s="399"/>
      <c r="V229" s="399"/>
      <c r="W229" s="399"/>
      <c r="X229" s="399"/>
      <c r="Y229" s="399"/>
      <c r="Z229" s="399"/>
      <c r="AA229" s="399"/>
      <c r="AB229" s="399"/>
      <c r="AC229" s="399"/>
      <c r="AD229" s="399"/>
      <c r="AE229" s="399"/>
      <c r="AF229" s="399"/>
      <c r="AG229" s="399"/>
      <c r="AH229" s="399"/>
      <c r="AI229" s="399"/>
      <c r="AJ229" s="399"/>
      <c r="AK229" s="399"/>
      <c r="AL229" s="399"/>
      <c r="AM229" s="399"/>
      <c r="AN229" s="399"/>
      <c r="AO229" s="399"/>
      <c r="AP229" s="399"/>
      <c r="AQ229" s="399"/>
      <c r="AR229" s="399"/>
      <c r="AS229" s="399"/>
      <c r="AT229" s="399"/>
    </row>
    <row r="230" ht="15.0" customHeight="1">
      <c r="K230" s="10"/>
      <c r="O230" s="399"/>
      <c r="P230" s="399"/>
      <c r="Q230" s="399"/>
      <c r="R230" s="399"/>
      <c r="S230" s="399"/>
      <c r="T230" s="399"/>
      <c r="U230" s="399"/>
      <c r="V230" s="399"/>
      <c r="W230" s="399"/>
      <c r="X230" s="399"/>
      <c r="Y230" s="399"/>
      <c r="Z230" s="399"/>
      <c r="AA230" s="399"/>
      <c r="AB230" s="399"/>
      <c r="AC230" s="399"/>
      <c r="AD230" s="399"/>
      <c r="AE230" s="399"/>
      <c r="AF230" s="399"/>
      <c r="AG230" s="399"/>
      <c r="AH230" s="399"/>
      <c r="AI230" s="399"/>
      <c r="AJ230" s="399"/>
      <c r="AK230" s="399"/>
      <c r="AL230" s="399"/>
      <c r="AM230" s="399"/>
      <c r="AN230" s="399"/>
      <c r="AO230" s="399"/>
      <c r="AP230" s="399"/>
      <c r="AQ230" s="399"/>
      <c r="AR230" s="399"/>
      <c r="AS230" s="399"/>
      <c r="AT230" s="399"/>
    </row>
    <row r="231" ht="15.0" customHeight="1">
      <c r="K231" s="10"/>
      <c r="O231" s="399"/>
      <c r="P231" s="399"/>
      <c r="Q231" s="399"/>
      <c r="R231" s="399"/>
      <c r="S231" s="399"/>
      <c r="T231" s="399"/>
      <c r="U231" s="399"/>
      <c r="V231" s="399"/>
      <c r="W231" s="399"/>
      <c r="X231" s="399"/>
      <c r="Y231" s="399"/>
      <c r="Z231" s="399"/>
      <c r="AA231" s="399"/>
      <c r="AB231" s="399"/>
      <c r="AC231" s="399"/>
      <c r="AD231" s="399"/>
      <c r="AE231" s="399"/>
      <c r="AF231" s="399"/>
      <c r="AG231" s="399"/>
      <c r="AH231" s="399"/>
      <c r="AI231" s="399"/>
      <c r="AJ231" s="399"/>
      <c r="AK231" s="399"/>
      <c r="AL231" s="399"/>
      <c r="AM231" s="399"/>
      <c r="AN231" s="399"/>
      <c r="AO231" s="399"/>
      <c r="AP231" s="399"/>
      <c r="AQ231" s="399"/>
      <c r="AR231" s="399"/>
      <c r="AS231" s="399"/>
      <c r="AT231" s="399"/>
    </row>
    <row r="232" ht="15.0" customHeight="1">
      <c r="K232" s="10"/>
      <c r="O232" s="399"/>
      <c r="P232" s="399"/>
      <c r="Q232" s="399"/>
      <c r="R232" s="399"/>
      <c r="S232" s="399"/>
      <c r="T232" s="399"/>
      <c r="U232" s="399"/>
      <c r="V232" s="399"/>
      <c r="W232" s="399"/>
      <c r="X232" s="399"/>
      <c r="Y232" s="399"/>
      <c r="Z232" s="399"/>
      <c r="AA232" s="399"/>
      <c r="AB232" s="399"/>
      <c r="AC232" s="399"/>
      <c r="AD232" s="399"/>
      <c r="AE232" s="399"/>
      <c r="AF232" s="399"/>
      <c r="AG232" s="399"/>
      <c r="AH232" s="399"/>
      <c r="AI232" s="399"/>
      <c r="AJ232" s="399"/>
      <c r="AK232" s="399"/>
      <c r="AL232" s="399"/>
      <c r="AM232" s="399"/>
      <c r="AN232" s="399"/>
      <c r="AO232" s="399"/>
      <c r="AP232" s="399"/>
      <c r="AQ232" s="399"/>
      <c r="AR232" s="399"/>
      <c r="AS232" s="399"/>
      <c r="AT232" s="399"/>
    </row>
    <row r="233" ht="15.0" customHeight="1">
      <c r="K233" s="10"/>
      <c r="O233" s="399"/>
      <c r="P233" s="399"/>
      <c r="Q233" s="399"/>
      <c r="R233" s="399"/>
      <c r="S233" s="399"/>
      <c r="T233" s="399"/>
      <c r="U233" s="399"/>
      <c r="V233" s="399"/>
      <c r="W233" s="399"/>
      <c r="X233" s="399"/>
      <c r="Y233" s="399"/>
      <c r="Z233" s="399"/>
      <c r="AA233" s="399"/>
      <c r="AB233" s="399"/>
      <c r="AC233" s="399"/>
      <c r="AD233" s="399"/>
      <c r="AE233" s="399"/>
      <c r="AF233" s="399"/>
      <c r="AG233" s="399"/>
      <c r="AH233" s="399"/>
      <c r="AI233" s="399"/>
      <c r="AJ233" s="399"/>
      <c r="AK233" s="399"/>
      <c r="AL233" s="399"/>
      <c r="AM233" s="399"/>
      <c r="AN233" s="399"/>
      <c r="AO233" s="399"/>
      <c r="AP233" s="399"/>
      <c r="AQ233" s="399"/>
      <c r="AR233" s="399"/>
      <c r="AS233" s="399"/>
      <c r="AT233" s="399"/>
    </row>
    <row r="234" ht="15.0" customHeight="1">
      <c r="K234" s="10"/>
      <c r="O234" s="399"/>
      <c r="P234" s="399"/>
      <c r="Q234" s="399"/>
      <c r="R234" s="399"/>
      <c r="S234" s="399"/>
      <c r="T234" s="399"/>
      <c r="U234" s="399"/>
      <c r="V234" s="399"/>
      <c r="W234" s="399"/>
      <c r="X234" s="399"/>
      <c r="Y234" s="399"/>
      <c r="Z234" s="399"/>
      <c r="AA234" s="399"/>
      <c r="AB234" s="399"/>
      <c r="AC234" s="399"/>
      <c r="AD234" s="399"/>
      <c r="AE234" s="399"/>
      <c r="AF234" s="399"/>
      <c r="AG234" s="399"/>
      <c r="AH234" s="399"/>
      <c r="AI234" s="399"/>
      <c r="AJ234" s="399"/>
      <c r="AK234" s="399"/>
      <c r="AL234" s="399"/>
      <c r="AM234" s="399"/>
      <c r="AN234" s="399"/>
      <c r="AO234" s="399"/>
      <c r="AP234" s="399"/>
      <c r="AQ234" s="399"/>
      <c r="AR234" s="399"/>
      <c r="AS234" s="399"/>
      <c r="AT234" s="399"/>
    </row>
    <row r="235" ht="15.0" customHeight="1">
      <c r="O235" s="399"/>
      <c r="P235" s="399"/>
      <c r="Q235" s="399"/>
      <c r="R235" s="399"/>
      <c r="S235" s="399"/>
      <c r="T235" s="399"/>
      <c r="U235" s="399"/>
      <c r="V235" s="399"/>
      <c r="W235" s="399"/>
      <c r="X235" s="399"/>
      <c r="Y235" s="399"/>
      <c r="Z235" s="399"/>
      <c r="AA235" s="399"/>
      <c r="AB235" s="399"/>
      <c r="AC235" s="399"/>
      <c r="AD235" s="399"/>
      <c r="AE235" s="399"/>
      <c r="AF235" s="399"/>
      <c r="AG235" s="399"/>
      <c r="AH235" s="399"/>
      <c r="AI235" s="399"/>
      <c r="AJ235" s="399"/>
      <c r="AK235" s="399"/>
      <c r="AL235" s="399"/>
      <c r="AM235" s="399"/>
      <c r="AN235" s="399"/>
      <c r="AO235" s="399"/>
      <c r="AP235" s="399"/>
      <c r="AQ235" s="399"/>
      <c r="AR235" s="399"/>
      <c r="AS235" s="399"/>
      <c r="AT235" s="399"/>
    </row>
    <row r="236" ht="15.0" customHeight="1">
      <c r="O236" s="399"/>
      <c r="P236" s="399"/>
      <c r="Q236" s="399"/>
      <c r="R236" s="399"/>
      <c r="S236" s="399"/>
      <c r="T236" s="399"/>
      <c r="U236" s="399"/>
      <c r="V236" s="399"/>
      <c r="W236" s="399"/>
      <c r="X236" s="399"/>
      <c r="Y236" s="399"/>
      <c r="Z236" s="399"/>
      <c r="AA236" s="399"/>
      <c r="AB236" s="399"/>
      <c r="AC236" s="399"/>
      <c r="AD236" s="399"/>
      <c r="AE236" s="399"/>
      <c r="AF236" s="399"/>
      <c r="AG236" s="399"/>
      <c r="AH236" s="399"/>
      <c r="AI236" s="399"/>
      <c r="AJ236" s="399"/>
      <c r="AK236" s="399"/>
      <c r="AL236" s="399"/>
      <c r="AM236" s="399"/>
      <c r="AN236" s="399"/>
      <c r="AO236" s="399"/>
      <c r="AP236" s="399"/>
      <c r="AQ236" s="399"/>
      <c r="AR236" s="399"/>
      <c r="AS236" s="399"/>
      <c r="AT236" s="399"/>
    </row>
    <row r="237" ht="15.0" customHeight="1">
      <c r="O237" s="399"/>
      <c r="P237" s="399"/>
      <c r="Q237" s="399"/>
      <c r="R237" s="399"/>
      <c r="S237" s="399"/>
      <c r="T237" s="399"/>
      <c r="U237" s="399"/>
      <c r="V237" s="399"/>
      <c r="W237" s="399"/>
      <c r="X237" s="399"/>
      <c r="Y237" s="399"/>
      <c r="Z237" s="399"/>
      <c r="AA237" s="399"/>
      <c r="AB237" s="399"/>
      <c r="AC237" s="399"/>
      <c r="AD237" s="399"/>
      <c r="AE237" s="399"/>
      <c r="AF237" s="399"/>
      <c r="AG237" s="399"/>
      <c r="AH237" s="399"/>
      <c r="AI237" s="399"/>
      <c r="AJ237" s="399"/>
      <c r="AK237" s="399"/>
      <c r="AL237" s="399"/>
      <c r="AM237" s="399"/>
      <c r="AN237" s="399"/>
      <c r="AO237" s="399"/>
      <c r="AP237" s="399"/>
      <c r="AQ237" s="399"/>
      <c r="AR237" s="399"/>
      <c r="AS237" s="399"/>
      <c r="AT237" s="399"/>
    </row>
    <row r="238" ht="15.0" customHeight="1">
      <c r="O238" s="399"/>
      <c r="P238" s="399"/>
      <c r="Q238" s="399"/>
      <c r="R238" s="399"/>
      <c r="S238" s="399"/>
      <c r="T238" s="399"/>
      <c r="U238" s="399"/>
      <c r="V238" s="399"/>
      <c r="W238" s="399"/>
      <c r="X238" s="399"/>
      <c r="Y238" s="399"/>
      <c r="Z238" s="399"/>
      <c r="AA238" s="399"/>
      <c r="AB238" s="399"/>
      <c r="AC238" s="399"/>
      <c r="AD238" s="399"/>
      <c r="AE238" s="399"/>
      <c r="AF238" s="399"/>
      <c r="AG238" s="399"/>
      <c r="AH238" s="399"/>
      <c r="AI238" s="399"/>
      <c r="AJ238" s="399"/>
      <c r="AK238" s="399"/>
      <c r="AL238" s="399"/>
      <c r="AM238" s="399"/>
      <c r="AN238" s="399"/>
      <c r="AO238" s="399"/>
      <c r="AP238" s="399"/>
      <c r="AQ238" s="399"/>
      <c r="AR238" s="399"/>
      <c r="AS238" s="399"/>
      <c r="AT238" s="399"/>
    </row>
    <row r="239" ht="15.0" customHeight="1">
      <c r="O239" s="399"/>
      <c r="P239" s="399"/>
      <c r="Q239" s="399"/>
      <c r="R239" s="399"/>
      <c r="S239" s="399"/>
      <c r="T239" s="399"/>
      <c r="U239" s="399"/>
      <c r="V239" s="399"/>
      <c r="W239" s="399"/>
      <c r="X239" s="399"/>
      <c r="Y239" s="399"/>
      <c r="Z239" s="399"/>
      <c r="AA239" s="399"/>
      <c r="AB239" s="399"/>
      <c r="AC239" s="399"/>
      <c r="AD239" s="399"/>
      <c r="AE239" s="399"/>
      <c r="AF239" s="399"/>
      <c r="AG239" s="399"/>
      <c r="AH239" s="399"/>
      <c r="AI239" s="399"/>
      <c r="AJ239" s="399"/>
      <c r="AK239" s="399"/>
      <c r="AL239" s="399"/>
      <c r="AM239" s="399"/>
      <c r="AN239" s="399"/>
      <c r="AO239" s="399"/>
      <c r="AP239" s="399"/>
      <c r="AQ239" s="399"/>
      <c r="AR239" s="399"/>
      <c r="AS239" s="399"/>
      <c r="AT239" s="399"/>
    </row>
    <row r="240" ht="15.0" customHeight="1">
      <c r="O240" s="399"/>
      <c r="P240" s="399"/>
      <c r="Q240" s="399"/>
      <c r="R240" s="399"/>
      <c r="S240" s="399"/>
      <c r="T240" s="399"/>
      <c r="U240" s="399"/>
      <c r="V240" s="399"/>
      <c r="W240" s="399"/>
      <c r="X240" s="399"/>
      <c r="Y240" s="399"/>
      <c r="Z240" s="399"/>
      <c r="AA240" s="399"/>
      <c r="AB240" s="399"/>
      <c r="AC240" s="399"/>
      <c r="AD240" s="399"/>
      <c r="AE240" s="399"/>
      <c r="AF240" s="399"/>
      <c r="AG240" s="399"/>
      <c r="AH240" s="399"/>
      <c r="AI240" s="399"/>
      <c r="AJ240" s="399"/>
      <c r="AK240" s="399"/>
      <c r="AL240" s="399"/>
      <c r="AM240" s="399"/>
      <c r="AN240" s="399"/>
      <c r="AO240" s="399"/>
      <c r="AP240" s="399"/>
      <c r="AQ240" s="399"/>
      <c r="AR240" s="399"/>
      <c r="AS240" s="399"/>
      <c r="AT240" s="399"/>
    </row>
    <row r="241" ht="15.0" customHeight="1">
      <c r="O241" s="399"/>
      <c r="P241" s="399"/>
      <c r="Q241" s="399"/>
      <c r="R241" s="399"/>
      <c r="S241" s="399"/>
      <c r="T241" s="399"/>
      <c r="U241" s="399"/>
      <c r="V241" s="399"/>
      <c r="W241" s="399"/>
      <c r="X241" s="399"/>
      <c r="Y241" s="399"/>
      <c r="Z241" s="399"/>
      <c r="AA241" s="399"/>
      <c r="AB241" s="399"/>
      <c r="AC241" s="399"/>
      <c r="AD241" s="399"/>
      <c r="AE241" s="399"/>
      <c r="AF241" s="399"/>
      <c r="AG241" s="399"/>
      <c r="AH241" s="399"/>
      <c r="AI241" s="399"/>
      <c r="AJ241" s="399"/>
      <c r="AK241" s="399"/>
      <c r="AL241" s="399"/>
      <c r="AM241" s="399"/>
      <c r="AN241" s="399"/>
      <c r="AO241" s="399"/>
      <c r="AP241" s="399"/>
      <c r="AQ241" s="399"/>
      <c r="AR241" s="399"/>
      <c r="AS241" s="399"/>
      <c r="AT241" s="399"/>
    </row>
    <row r="242" ht="15.0" customHeight="1">
      <c r="O242" s="399"/>
      <c r="P242" s="399"/>
      <c r="Q242" s="399"/>
      <c r="R242" s="399"/>
      <c r="S242" s="399"/>
      <c r="T242" s="399"/>
      <c r="U242" s="399"/>
      <c r="V242" s="399"/>
      <c r="W242" s="399"/>
      <c r="X242" s="399"/>
      <c r="Y242" s="399"/>
      <c r="Z242" s="399"/>
      <c r="AA242" s="399"/>
      <c r="AB242" s="399"/>
      <c r="AC242" s="399"/>
      <c r="AD242" s="399"/>
      <c r="AE242" s="399"/>
      <c r="AF242" s="399"/>
      <c r="AG242" s="399"/>
      <c r="AH242" s="399"/>
      <c r="AI242" s="399"/>
      <c r="AJ242" s="399"/>
      <c r="AK242" s="399"/>
      <c r="AL242" s="399"/>
      <c r="AM242" s="399"/>
      <c r="AN242" s="399"/>
      <c r="AO242" s="399"/>
      <c r="AP242" s="399"/>
      <c r="AQ242" s="399"/>
      <c r="AR242" s="399"/>
      <c r="AS242" s="399"/>
      <c r="AT242" s="399"/>
    </row>
    <row r="243" ht="15.0" customHeight="1">
      <c r="O243" s="399"/>
      <c r="P243" s="399"/>
      <c r="Q243" s="399"/>
      <c r="R243" s="399"/>
      <c r="S243" s="399"/>
      <c r="T243" s="399"/>
      <c r="U243" s="399"/>
      <c r="V243" s="399"/>
      <c r="W243" s="399"/>
      <c r="X243" s="399"/>
      <c r="Y243" s="399"/>
      <c r="Z243" s="399"/>
      <c r="AA243" s="399"/>
      <c r="AB243" s="399"/>
      <c r="AC243" s="399"/>
      <c r="AD243" s="399"/>
      <c r="AE243" s="399"/>
      <c r="AF243" s="399"/>
      <c r="AG243" s="399"/>
      <c r="AH243" s="399"/>
      <c r="AI243" s="399"/>
      <c r="AJ243" s="399"/>
      <c r="AK243" s="399"/>
      <c r="AL243" s="399"/>
      <c r="AM243" s="399"/>
      <c r="AN243" s="399"/>
      <c r="AO243" s="399"/>
      <c r="AP243" s="399"/>
      <c r="AQ243" s="399"/>
      <c r="AR243" s="399"/>
      <c r="AS243" s="399"/>
      <c r="AT243" s="399"/>
    </row>
    <row r="244" ht="15.0" customHeight="1">
      <c r="O244" s="399"/>
      <c r="P244" s="399"/>
      <c r="Q244" s="399"/>
      <c r="R244" s="399"/>
      <c r="S244" s="399"/>
      <c r="T244" s="399"/>
      <c r="U244" s="399"/>
      <c r="V244" s="399"/>
      <c r="W244" s="399"/>
      <c r="X244" s="399"/>
      <c r="Y244" s="399"/>
      <c r="Z244" s="399"/>
      <c r="AA244" s="399"/>
      <c r="AB244" s="399"/>
      <c r="AC244" s="399"/>
      <c r="AD244" s="399"/>
      <c r="AE244" s="399"/>
      <c r="AF244" s="399"/>
      <c r="AG244" s="399"/>
      <c r="AH244" s="399"/>
      <c r="AI244" s="399"/>
      <c r="AJ244" s="399"/>
      <c r="AK244" s="399"/>
      <c r="AL244" s="399"/>
      <c r="AM244" s="399"/>
      <c r="AN244" s="399"/>
      <c r="AO244" s="399"/>
      <c r="AP244" s="399"/>
      <c r="AQ244" s="399"/>
      <c r="AR244" s="399"/>
      <c r="AS244" s="399"/>
      <c r="AT244" s="399"/>
    </row>
    <row r="245" ht="15.75" customHeight="1">
      <c r="O245" s="399"/>
      <c r="P245" s="399"/>
      <c r="Q245" s="399"/>
      <c r="R245" s="399"/>
      <c r="S245" s="399"/>
      <c r="T245" s="399"/>
      <c r="U245" s="399"/>
      <c r="V245" s="399"/>
      <c r="W245" s="399"/>
      <c r="X245" s="399"/>
      <c r="Y245" s="399"/>
      <c r="Z245" s="399"/>
      <c r="AA245" s="399"/>
      <c r="AB245" s="399"/>
      <c r="AC245" s="399"/>
      <c r="AD245" s="399"/>
      <c r="AE245" s="399"/>
      <c r="AF245" s="399"/>
      <c r="AG245" s="399"/>
      <c r="AH245" s="399"/>
      <c r="AI245" s="399"/>
      <c r="AJ245" s="399"/>
      <c r="AK245" s="399"/>
      <c r="AL245" s="399"/>
      <c r="AM245" s="399"/>
      <c r="AN245" s="399"/>
      <c r="AO245" s="399"/>
      <c r="AP245" s="399"/>
      <c r="AQ245" s="399"/>
      <c r="AR245" s="399"/>
      <c r="AS245" s="399"/>
      <c r="AT245" s="399"/>
    </row>
    <row r="246" ht="14.25" customHeight="1">
      <c r="O246" s="399"/>
      <c r="P246" s="399"/>
      <c r="Q246" s="399"/>
      <c r="R246" s="399"/>
      <c r="S246" s="399"/>
      <c r="T246" s="399"/>
      <c r="U246" s="399"/>
      <c r="V246" s="399"/>
      <c r="W246" s="399"/>
      <c r="X246" s="399"/>
      <c r="Y246" s="399"/>
      <c r="Z246" s="399"/>
      <c r="AA246" s="399"/>
      <c r="AB246" s="399"/>
      <c r="AC246" s="399"/>
      <c r="AD246" s="399"/>
      <c r="AE246" s="399"/>
      <c r="AF246" s="399"/>
      <c r="AG246" s="399"/>
      <c r="AH246" s="399"/>
      <c r="AI246" s="399"/>
      <c r="AJ246" s="399"/>
      <c r="AK246" s="399"/>
      <c r="AL246" s="399"/>
      <c r="AM246" s="399"/>
      <c r="AN246" s="399"/>
      <c r="AO246" s="399"/>
      <c r="AP246" s="399"/>
      <c r="AQ246" s="399"/>
      <c r="AR246" s="399"/>
      <c r="AS246" s="399"/>
      <c r="AT246" s="399"/>
    </row>
    <row r="247" ht="14.25" customHeight="1">
      <c r="O247" s="399"/>
      <c r="P247" s="399"/>
      <c r="Q247" s="399"/>
      <c r="R247" s="399"/>
      <c r="S247" s="399"/>
      <c r="T247" s="399"/>
      <c r="U247" s="399"/>
      <c r="V247" s="399"/>
      <c r="W247" s="399"/>
      <c r="X247" s="399"/>
      <c r="Y247" s="399"/>
      <c r="Z247" s="399"/>
      <c r="AA247" s="399"/>
      <c r="AB247" s="399"/>
      <c r="AC247" s="399"/>
      <c r="AD247" s="399"/>
      <c r="AE247" s="399"/>
      <c r="AF247" s="399"/>
      <c r="AG247" s="399"/>
      <c r="AH247" s="399"/>
      <c r="AI247" s="399"/>
      <c r="AJ247" s="399"/>
      <c r="AK247" s="399"/>
      <c r="AL247" s="399"/>
      <c r="AM247" s="399"/>
      <c r="AN247" s="399"/>
      <c r="AO247" s="399"/>
      <c r="AP247" s="399"/>
      <c r="AQ247" s="399"/>
      <c r="AR247" s="399"/>
      <c r="AS247" s="399"/>
      <c r="AT247" s="399"/>
    </row>
    <row r="248" ht="18.0" customHeight="1">
      <c r="O248" s="399"/>
      <c r="P248" s="399"/>
      <c r="Q248" s="399"/>
      <c r="R248" s="399"/>
      <c r="S248" s="399"/>
      <c r="T248" s="399"/>
      <c r="U248" s="399"/>
      <c r="V248" s="399"/>
      <c r="W248" s="399"/>
      <c r="X248" s="399"/>
      <c r="Y248" s="399"/>
      <c r="Z248" s="399"/>
      <c r="AA248" s="399"/>
      <c r="AB248" s="399"/>
      <c r="AC248" s="399"/>
      <c r="AD248" s="399"/>
      <c r="AE248" s="399"/>
      <c r="AF248" s="399"/>
      <c r="AG248" s="399"/>
      <c r="AH248" s="399"/>
      <c r="AI248" s="399"/>
      <c r="AJ248" s="399"/>
      <c r="AK248" s="399"/>
      <c r="AL248" s="399"/>
      <c r="AM248" s="399"/>
      <c r="AN248" s="399"/>
      <c r="AO248" s="399"/>
      <c r="AP248" s="399"/>
      <c r="AQ248" s="399"/>
      <c r="AR248" s="399"/>
      <c r="AS248" s="399"/>
      <c r="AT248" s="399"/>
    </row>
    <row r="249" ht="14.25" customHeight="1">
      <c r="O249" s="399"/>
      <c r="P249" s="399"/>
      <c r="Q249" s="399"/>
      <c r="R249" s="399"/>
      <c r="S249" s="399"/>
      <c r="T249" s="399"/>
      <c r="U249" s="399"/>
      <c r="V249" s="399"/>
      <c r="W249" s="399"/>
      <c r="X249" s="399"/>
      <c r="Y249" s="399"/>
      <c r="Z249" s="399"/>
      <c r="AA249" s="399"/>
      <c r="AB249" s="399"/>
      <c r="AC249" s="399"/>
      <c r="AD249" s="399"/>
      <c r="AE249" s="399"/>
      <c r="AF249" s="399"/>
      <c r="AG249" s="399"/>
      <c r="AH249" s="399"/>
      <c r="AI249" s="399"/>
      <c r="AJ249" s="399"/>
      <c r="AK249" s="399"/>
      <c r="AL249" s="399"/>
      <c r="AM249" s="399"/>
      <c r="AN249" s="399"/>
      <c r="AO249" s="399"/>
      <c r="AP249" s="399"/>
      <c r="AQ249" s="399"/>
      <c r="AR249" s="399"/>
      <c r="AS249" s="399"/>
      <c r="AT249" s="399"/>
    </row>
    <row r="250" ht="14.25" customHeight="1">
      <c r="O250" s="399"/>
      <c r="P250" s="399"/>
      <c r="Q250" s="399"/>
      <c r="R250" s="399"/>
      <c r="S250" s="399"/>
      <c r="T250" s="399"/>
      <c r="U250" s="399"/>
      <c r="V250" s="399"/>
      <c r="W250" s="399"/>
      <c r="X250" s="399"/>
      <c r="Y250" s="399"/>
      <c r="Z250" s="399"/>
      <c r="AA250" s="399"/>
      <c r="AB250" s="399"/>
      <c r="AC250" s="399"/>
      <c r="AD250" s="399"/>
      <c r="AE250" s="399"/>
      <c r="AF250" s="399"/>
      <c r="AG250" s="399"/>
      <c r="AH250" s="399"/>
      <c r="AI250" s="399"/>
      <c r="AJ250" s="399"/>
      <c r="AK250" s="399"/>
      <c r="AL250" s="399"/>
      <c r="AM250" s="399"/>
      <c r="AN250" s="399"/>
      <c r="AO250" s="399"/>
      <c r="AP250" s="399"/>
      <c r="AQ250" s="399"/>
      <c r="AR250" s="399"/>
      <c r="AS250" s="399"/>
      <c r="AT250" s="399"/>
    </row>
    <row r="251" ht="14.25" customHeight="1">
      <c r="O251" s="399"/>
      <c r="P251" s="399"/>
      <c r="Q251" s="399"/>
      <c r="R251" s="399"/>
      <c r="S251" s="399"/>
      <c r="T251" s="399"/>
      <c r="U251" s="399"/>
      <c r="V251" s="399"/>
      <c r="W251" s="399"/>
      <c r="X251" s="399"/>
      <c r="Y251" s="399"/>
      <c r="Z251" s="399"/>
      <c r="AA251" s="399"/>
      <c r="AB251" s="399"/>
      <c r="AC251" s="399"/>
      <c r="AD251" s="399"/>
      <c r="AE251" s="399"/>
      <c r="AF251" s="399"/>
      <c r="AG251" s="399"/>
      <c r="AH251" s="399"/>
      <c r="AI251" s="399"/>
      <c r="AJ251" s="399"/>
      <c r="AK251" s="399"/>
      <c r="AL251" s="399"/>
      <c r="AM251" s="399"/>
      <c r="AN251" s="399"/>
      <c r="AO251" s="399"/>
      <c r="AP251" s="399"/>
      <c r="AQ251" s="399"/>
      <c r="AR251" s="399"/>
      <c r="AS251" s="399"/>
      <c r="AT251" s="399"/>
    </row>
    <row r="252" ht="14.25" customHeight="1">
      <c r="O252" s="399"/>
      <c r="P252" s="399"/>
      <c r="Q252" s="399"/>
      <c r="R252" s="399"/>
      <c r="S252" s="399"/>
      <c r="T252" s="399"/>
      <c r="U252" s="399"/>
      <c r="V252" s="399"/>
      <c r="W252" s="399"/>
      <c r="X252" s="399"/>
      <c r="Y252" s="399"/>
      <c r="Z252" s="399"/>
      <c r="AA252" s="399"/>
      <c r="AB252" s="399"/>
      <c r="AC252" s="399"/>
      <c r="AD252" s="399"/>
      <c r="AE252" s="399"/>
      <c r="AF252" s="399"/>
      <c r="AG252" s="399"/>
      <c r="AH252" s="399"/>
      <c r="AI252" s="399"/>
      <c r="AJ252" s="399"/>
      <c r="AK252" s="399"/>
      <c r="AL252" s="399"/>
      <c r="AM252" s="399"/>
      <c r="AN252" s="399"/>
      <c r="AO252" s="399"/>
      <c r="AP252" s="399"/>
      <c r="AQ252" s="399"/>
      <c r="AR252" s="399"/>
      <c r="AS252" s="399"/>
      <c r="AT252" s="399"/>
    </row>
    <row r="253" ht="14.25" customHeight="1">
      <c r="O253" s="399"/>
      <c r="P253" s="399"/>
      <c r="Q253" s="399"/>
      <c r="R253" s="399"/>
      <c r="S253" s="399"/>
      <c r="T253" s="399"/>
      <c r="U253" s="399"/>
      <c r="V253" s="399"/>
      <c r="W253" s="399"/>
      <c r="X253" s="399"/>
      <c r="Y253" s="399"/>
      <c r="Z253" s="399"/>
      <c r="AA253" s="399"/>
      <c r="AB253" s="399"/>
      <c r="AC253" s="399"/>
      <c r="AD253" s="399"/>
      <c r="AE253" s="399"/>
      <c r="AF253" s="399"/>
      <c r="AG253" s="399"/>
      <c r="AH253" s="399"/>
      <c r="AI253" s="399"/>
      <c r="AJ253" s="399"/>
      <c r="AK253" s="399"/>
      <c r="AL253" s="399"/>
      <c r="AM253" s="399"/>
      <c r="AN253" s="399"/>
      <c r="AO253" s="399"/>
      <c r="AP253" s="399"/>
      <c r="AQ253" s="399"/>
      <c r="AR253" s="399"/>
      <c r="AS253" s="399"/>
      <c r="AT253" s="399"/>
    </row>
    <row r="254" ht="14.25" customHeight="1">
      <c r="O254" s="399"/>
      <c r="P254" s="399"/>
      <c r="Q254" s="399"/>
      <c r="R254" s="399"/>
      <c r="S254" s="399"/>
      <c r="T254" s="399"/>
      <c r="U254" s="399"/>
      <c r="V254" s="399"/>
      <c r="W254" s="399"/>
      <c r="X254" s="399"/>
      <c r="Y254" s="399"/>
      <c r="Z254" s="399"/>
      <c r="AA254" s="399"/>
      <c r="AB254" s="399"/>
      <c r="AC254" s="399"/>
      <c r="AD254" s="399"/>
      <c r="AE254" s="399"/>
      <c r="AF254" s="399"/>
      <c r="AG254" s="399"/>
      <c r="AH254" s="399"/>
      <c r="AI254" s="399"/>
      <c r="AJ254" s="399"/>
      <c r="AK254" s="399"/>
      <c r="AL254" s="399"/>
      <c r="AM254" s="399"/>
      <c r="AN254" s="399"/>
      <c r="AO254" s="399"/>
      <c r="AP254" s="399"/>
      <c r="AQ254" s="399"/>
      <c r="AR254" s="399"/>
      <c r="AS254" s="399"/>
      <c r="AT254" s="399"/>
    </row>
    <row r="255" ht="14.25" customHeight="1">
      <c r="O255" s="399"/>
      <c r="P255" s="399"/>
      <c r="Q255" s="399"/>
      <c r="R255" s="399"/>
      <c r="S255" s="399"/>
      <c r="T255" s="399"/>
      <c r="U255" s="399"/>
      <c r="V255" s="399"/>
      <c r="W255" s="399"/>
      <c r="X255" s="399"/>
      <c r="Y255" s="399"/>
      <c r="Z255" s="399"/>
      <c r="AA255" s="399"/>
      <c r="AB255" s="399"/>
      <c r="AC255" s="399"/>
      <c r="AD255" s="399"/>
      <c r="AE255" s="399"/>
      <c r="AF255" s="399"/>
      <c r="AG255" s="399"/>
      <c r="AH255" s="399"/>
      <c r="AI255" s="399"/>
      <c r="AJ255" s="399"/>
      <c r="AK255" s="399"/>
      <c r="AL255" s="399"/>
      <c r="AM255" s="399"/>
      <c r="AN255" s="399"/>
      <c r="AO255" s="399"/>
      <c r="AP255" s="399"/>
      <c r="AQ255" s="399"/>
      <c r="AR255" s="399"/>
      <c r="AS255" s="399"/>
      <c r="AT255" s="399"/>
    </row>
    <row r="256" ht="14.25" customHeight="1">
      <c r="O256" s="399"/>
      <c r="P256" s="399"/>
      <c r="Q256" s="399"/>
      <c r="R256" s="399"/>
      <c r="S256" s="399"/>
      <c r="T256" s="399"/>
      <c r="U256" s="399"/>
      <c r="V256" s="399"/>
      <c r="W256" s="399"/>
      <c r="X256" s="399"/>
      <c r="Y256" s="399"/>
      <c r="Z256" s="399"/>
      <c r="AA256" s="399"/>
      <c r="AB256" s="399"/>
      <c r="AC256" s="399"/>
      <c r="AD256" s="399"/>
      <c r="AE256" s="399"/>
      <c r="AF256" s="399"/>
      <c r="AG256" s="399"/>
      <c r="AH256" s="399"/>
      <c r="AI256" s="399"/>
      <c r="AJ256" s="399"/>
      <c r="AK256" s="399"/>
      <c r="AL256" s="399"/>
      <c r="AM256" s="399"/>
      <c r="AN256" s="399"/>
      <c r="AO256" s="399"/>
      <c r="AP256" s="399"/>
      <c r="AQ256" s="399"/>
      <c r="AR256" s="399"/>
      <c r="AS256" s="399"/>
      <c r="AT256" s="399"/>
    </row>
    <row r="257" ht="14.25" customHeight="1">
      <c r="O257" s="399"/>
      <c r="P257" s="399"/>
      <c r="Q257" s="399"/>
      <c r="R257" s="399"/>
      <c r="S257" s="399"/>
      <c r="T257" s="399"/>
      <c r="U257" s="399"/>
      <c r="V257" s="399"/>
      <c r="W257" s="399"/>
      <c r="X257" s="399"/>
      <c r="Y257" s="399"/>
      <c r="Z257" s="399"/>
      <c r="AA257" s="399"/>
      <c r="AB257" s="399"/>
      <c r="AC257" s="399"/>
      <c r="AD257" s="399"/>
      <c r="AE257" s="399"/>
      <c r="AF257" s="399"/>
      <c r="AG257" s="399"/>
      <c r="AH257" s="399"/>
      <c r="AI257" s="399"/>
      <c r="AJ257" s="399"/>
      <c r="AK257" s="399"/>
      <c r="AL257" s="399"/>
      <c r="AM257" s="399"/>
      <c r="AN257" s="399"/>
      <c r="AO257" s="399"/>
      <c r="AP257" s="399"/>
      <c r="AQ257" s="399"/>
      <c r="AR257" s="399"/>
      <c r="AS257" s="399"/>
      <c r="AT257" s="399"/>
    </row>
    <row r="258" ht="14.25" customHeight="1">
      <c r="O258" s="399"/>
      <c r="P258" s="399"/>
      <c r="Q258" s="399"/>
      <c r="R258" s="399"/>
      <c r="S258" s="399"/>
      <c r="T258" s="399"/>
      <c r="U258" s="399"/>
      <c r="V258" s="399"/>
      <c r="W258" s="399"/>
      <c r="X258" s="399"/>
      <c r="Y258" s="399"/>
      <c r="Z258" s="399"/>
      <c r="AA258" s="399"/>
      <c r="AB258" s="399"/>
      <c r="AC258" s="399"/>
      <c r="AD258" s="399"/>
      <c r="AE258" s="399"/>
      <c r="AF258" s="399"/>
      <c r="AG258" s="399"/>
      <c r="AH258" s="399"/>
      <c r="AI258" s="399"/>
      <c r="AJ258" s="399"/>
      <c r="AK258" s="399"/>
      <c r="AL258" s="399"/>
      <c r="AM258" s="399"/>
      <c r="AN258" s="399"/>
      <c r="AO258" s="399"/>
      <c r="AP258" s="399"/>
      <c r="AQ258" s="399"/>
      <c r="AR258" s="399"/>
      <c r="AS258" s="399"/>
      <c r="AT258" s="399"/>
    </row>
    <row r="259" ht="14.25" customHeight="1">
      <c r="O259" s="399"/>
      <c r="P259" s="399"/>
      <c r="Q259" s="399"/>
      <c r="R259" s="399"/>
      <c r="S259" s="399"/>
      <c r="T259" s="399"/>
      <c r="U259" s="399"/>
      <c r="V259" s="399"/>
      <c r="W259" s="399"/>
      <c r="X259" s="399"/>
      <c r="Y259" s="399"/>
      <c r="Z259" s="399"/>
      <c r="AA259" s="399"/>
      <c r="AB259" s="399"/>
      <c r="AC259" s="399"/>
      <c r="AD259" s="399"/>
      <c r="AE259" s="399"/>
      <c r="AF259" s="399"/>
      <c r="AG259" s="399"/>
      <c r="AH259" s="399"/>
      <c r="AI259" s="399"/>
      <c r="AJ259" s="399"/>
      <c r="AK259" s="399"/>
      <c r="AL259" s="399"/>
      <c r="AM259" s="399"/>
      <c r="AN259" s="399"/>
      <c r="AO259" s="399"/>
      <c r="AP259" s="399"/>
      <c r="AQ259" s="399"/>
      <c r="AR259" s="399"/>
      <c r="AS259" s="399"/>
      <c r="AT259" s="399"/>
    </row>
    <row r="260" ht="14.25" customHeight="1">
      <c r="O260" s="399"/>
      <c r="P260" s="399"/>
      <c r="Q260" s="399"/>
      <c r="R260" s="399"/>
      <c r="S260" s="399"/>
      <c r="T260" s="399"/>
      <c r="U260" s="399"/>
      <c r="V260" s="399"/>
      <c r="W260" s="399"/>
      <c r="X260" s="399"/>
      <c r="Y260" s="399"/>
      <c r="Z260" s="399"/>
      <c r="AA260" s="399"/>
      <c r="AB260" s="399"/>
      <c r="AC260" s="399"/>
      <c r="AD260" s="399"/>
      <c r="AE260" s="399"/>
      <c r="AF260" s="399"/>
      <c r="AG260" s="399"/>
      <c r="AH260" s="399"/>
      <c r="AI260" s="399"/>
      <c r="AJ260" s="399"/>
      <c r="AK260" s="399"/>
      <c r="AL260" s="399"/>
      <c r="AM260" s="399"/>
      <c r="AN260" s="399"/>
      <c r="AO260" s="399"/>
      <c r="AP260" s="399"/>
      <c r="AQ260" s="399"/>
      <c r="AR260" s="399"/>
      <c r="AS260" s="399"/>
      <c r="AT260" s="399"/>
    </row>
    <row r="261" ht="14.25" customHeight="1">
      <c r="O261" s="399"/>
      <c r="P261" s="399"/>
      <c r="Q261" s="399"/>
      <c r="R261" s="399"/>
      <c r="S261" s="399"/>
      <c r="T261" s="399"/>
      <c r="U261" s="399"/>
      <c r="V261" s="399"/>
      <c r="W261" s="399"/>
      <c r="X261" s="399"/>
      <c r="Y261" s="399"/>
      <c r="Z261" s="399"/>
      <c r="AA261" s="399"/>
      <c r="AB261" s="399"/>
      <c r="AC261" s="399"/>
      <c r="AD261" s="399"/>
      <c r="AE261" s="399"/>
      <c r="AF261" s="399"/>
      <c r="AG261" s="399"/>
      <c r="AH261" s="399"/>
      <c r="AI261" s="399"/>
      <c r="AJ261" s="399"/>
      <c r="AK261" s="399"/>
      <c r="AL261" s="399"/>
      <c r="AM261" s="399"/>
      <c r="AN261" s="399"/>
      <c r="AO261" s="399"/>
      <c r="AP261" s="399"/>
      <c r="AQ261" s="399"/>
      <c r="AR261" s="399"/>
      <c r="AS261" s="399"/>
      <c r="AT261" s="399"/>
    </row>
    <row r="262" ht="14.25" customHeight="1">
      <c r="O262" s="399"/>
      <c r="P262" s="399"/>
      <c r="Q262" s="399"/>
      <c r="R262" s="399"/>
      <c r="S262" s="399"/>
      <c r="T262" s="399"/>
      <c r="U262" s="399"/>
      <c r="V262" s="399"/>
      <c r="W262" s="399"/>
      <c r="X262" s="399"/>
      <c r="Y262" s="399"/>
      <c r="Z262" s="399"/>
      <c r="AA262" s="399"/>
      <c r="AB262" s="399"/>
      <c r="AC262" s="399"/>
      <c r="AD262" s="399"/>
      <c r="AE262" s="399"/>
      <c r="AF262" s="399"/>
      <c r="AG262" s="399"/>
      <c r="AH262" s="399"/>
      <c r="AI262" s="399"/>
      <c r="AJ262" s="399"/>
      <c r="AK262" s="399"/>
      <c r="AL262" s="399"/>
      <c r="AM262" s="399"/>
      <c r="AN262" s="399"/>
      <c r="AO262" s="399"/>
      <c r="AP262" s="399"/>
      <c r="AQ262" s="399"/>
      <c r="AR262" s="399"/>
      <c r="AS262" s="399"/>
      <c r="AT262" s="399"/>
    </row>
    <row r="263" ht="14.25" customHeight="1">
      <c r="O263" s="399"/>
      <c r="P263" s="399"/>
      <c r="Q263" s="399"/>
      <c r="R263" s="399"/>
      <c r="S263" s="399"/>
      <c r="T263" s="399"/>
      <c r="U263" s="399"/>
      <c r="V263" s="399"/>
      <c r="W263" s="399"/>
      <c r="X263" s="399"/>
      <c r="Y263" s="399"/>
      <c r="Z263" s="399"/>
      <c r="AA263" s="399"/>
      <c r="AB263" s="399"/>
      <c r="AC263" s="399"/>
      <c r="AD263" s="399"/>
      <c r="AE263" s="399"/>
      <c r="AF263" s="399"/>
      <c r="AG263" s="399"/>
      <c r="AH263" s="399"/>
      <c r="AI263" s="399"/>
      <c r="AJ263" s="399"/>
      <c r="AK263" s="399"/>
      <c r="AL263" s="399"/>
      <c r="AM263" s="399"/>
      <c r="AN263" s="399"/>
      <c r="AO263" s="399"/>
      <c r="AP263" s="399"/>
      <c r="AQ263" s="399"/>
      <c r="AR263" s="399"/>
      <c r="AS263" s="399"/>
      <c r="AT263" s="399"/>
    </row>
    <row r="264" ht="14.25" customHeight="1">
      <c r="O264" s="399"/>
      <c r="P264" s="399"/>
      <c r="Q264" s="399"/>
      <c r="R264" s="399"/>
      <c r="S264" s="399"/>
      <c r="T264" s="399"/>
      <c r="U264" s="399"/>
      <c r="V264" s="399"/>
      <c r="W264" s="399"/>
      <c r="X264" s="399"/>
      <c r="Y264" s="399"/>
      <c r="Z264" s="399"/>
      <c r="AA264" s="399"/>
      <c r="AB264" s="399"/>
      <c r="AC264" s="399"/>
      <c r="AD264" s="399"/>
      <c r="AE264" s="399"/>
      <c r="AF264" s="399"/>
      <c r="AG264" s="399"/>
      <c r="AH264" s="399"/>
      <c r="AI264" s="399"/>
      <c r="AJ264" s="399"/>
      <c r="AK264" s="399"/>
      <c r="AL264" s="399"/>
      <c r="AM264" s="399"/>
      <c r="AN264" s="399"/>
      <c r="AO264" s="399"/>
      <c r="AP264" s="399"/>
      <c r="AQ264" s="399"/>
      <c r="AR264" s="399"/>
      <c r="AS264" s="399"/>
      <c r="AT264" s="399"/>
    </row>
    <row r="265" ht="14.25" customHeight="1">
      <c r="O265" s="399"/>
      <c r="P265" s="399"/>
      <c r="Q265" s="399"/>
      <c r="R265" s="399"/>
      <c r="S265" s="399"/>
      <c r="T265" s="399"/>
      <c r="U265" s="399"/>
      <c r="V265" s="399"/>
      <c r="W265" s="399"/>
      <c r="X265" s="399"/>
      <c r="Y265" s="399"/>
      <c r="Z265" s="399"/>
      <c r="AA265" s="399"/>
      <c r="AB265" s="399"/>
      <c r="AC265" s="399"/>
      <c r="AD265" s="399"/>
      <c r="AE265" s="399"/>
      <c r="AF265" s="399"/>
      <c r="AG265" s="399"/>
      <c r="AH265" s="399"/>
      <c r="AI265" s="399"/>
      <c r="AJ265" s="399"/>
      <c r="AK265" s="399"/>
      <c r="AL265" s="399"/>
      <c r="AM265" s="399"/>
      <c r="AN265" s="399"/>
      <c r="AO265" s="399"/>
      <c r="AP265" s="399"/>
      <c r="AQ265" s="399"/>
      <c r="AR265" s="399"/>
      <c r="AS265" s="399"/>
      <c r="AT265" s="399"/>
    </row>
    <row r="266" ht="14.25" customHeight="1">
      <c r="O266" s="399"/>
      <c r="P266" s="399"/>
      <c r="Q266" s="399"/>
      <c r="R266" s="399"/>
      <c r="S266" s="399"/>
      <c r="T266" s="399"/>
      <c r="U266" s="399"/>
      <c r="V266" s="399"/>
      <c r="W266" s="399"/>
      <c r="X266" s="399"/>
      <c r="Y266" s="399"/>
      <c r="Z266" s="399"/>
      <c r="AA266" s="399"/>
      <c r="AB266" s="399"/>
      <c r="AC266" s="399"/>
      <c r="AD266" s="399"/>
      <c r="AE266" s="399"/>
      <c r="AF266" s="399"/>
      <c r="AG266" s="399"/>
      <c r="AH266" s="399"/>
      <c r="AI266" s="399"/>
      <c r="AJ266" s="399"/>
      <c r="AK266" s="399"/>
      <c r="AL266" s="399"/>
      <c r="AM266" s="399"/>
      <c r="AN266" s="399"/>
      <c r="AO266" s="399"/>
      <c r="AP266" s="399"/>
      <c r="AQ266" s="399"/>
      <c r="AR266" s="399"/>
      <c r="AS266" s="399"/>
      <c r="AT266" s="399"/>
    </row>
    <row r="267" ht="14.25" customHeight="1">
      <c r="O267" s="399"/>
      <c r="P267" s="399"/>
      <c r="Q267" s="399"/>
      <c r="R267" s="399"/>
      <c r="S267" s="399"/>
      <c r="T267" s="399"/>
      <c r="U267" s="399"/>
      <c r="V267" s="399"/>
      <c r="W267" s="399"/>
      <c r="X267" s="399"/>
      <c r="Y267" s="399"/>
      <c r="Z267" s="399"/>
      <c r="AA267" s="399"/>
      <c r="AB267" s="399"/>
      <c r="AC267" s="399"/>
      <c r="AD267" s="399"/>
      <c r="AE267" s="399"/>
      <c r="AF267" s="399"/>
      <c r="AG267" s="399"/>
      <c r="AH267" s="399"/>
      <c r="AI267" s="399"/>
      <c r="AJ267" s="399"/>
      <c r="AK267" s="399"/>
      <c r="AL267" s="399"/>
      <c r="AM267" s="399"/>
      <c r="AN267" s="399"/>
      <c r="AO267" s="399"/>
      <c r="AP267" s="399"/>
      <c r="AQ267" s="399"/>
      <c r="AR267" s="399"/>
      <c r="AS267" s="399"/>
      <c r="AT267" s="399"/>
    </row>
    <row r="268" ht="14.25" customHeight="1">
      <c r="O268" s="399"/>
      <c r="P268" s="399"/>
      <c r="Q268" s="399"/>
      <c r="R268" s="399"/>
      <c r="S268" s="399"/>
      <c r="T268" s="399"/>
      <c r="U268" s="399"/>
      <c r="V268" s="399"/>
      <c r="W268" s="399"/>
      <c r="X268" s="399"/>
      <c r="Y268" s="399"/>
      <c r="Z268" s="399"/>
      <c r="AA268" s="399"/>
      <c r="AB268" s="399"/>
      <c r="AC268" s="399"/>
      <c r="AD268" s="399"/>
      <c r="AE268" s="399"/>
      <c r="AF268" s="399"/>
      <c r="AG268" s="399"/>
      <c r="AH268" s="399"/>
      <c r="AI268" s="399"/>
      <c r="AJ268" s="399"/>
      <c r="AK268" s="399"/>
      <c r="AL268" s="399"/>
      <c r="AM268" s="399"/>
      <c r="AN268" s="399"/>
      <c r="AO268" s="399"/>
      <c r="AP268" s="399"/>
      <c r="AQ268" s="399"/>
      <c r="AR268" s="399"/>
      <c r="AS268" s="399"/>
      <c r="AT268" s="399"/>
    </row>
    <row r="269" ht="14.25" customHeight="1">
      <c r="O269" s="399"/>
      <c r="P269" s="399"/>
      <c r="Q269" s="399"/>
      <c r="R269" s="399"/>
      <c r="S269" s="399"/>
      <c r="T269" s="399"/>
      <c r="U269" s="399"/>
      <c r="V269" s="399"/>
      <c r="W269" s="399"/>
      <c r="X269" s="399"/>
      <c r="Y269" s="399"/>
      <c r="Z269" s="399"/>
      <c r="AA269" s="399"/>
      <c r="AB269" s="399"/>
      <c r="AC269" s="399"/>
      <c r="AD269" s="399"/>
      <c r="AE269" s="399"/>
      <c r="AF269" s="399"/>
      <c r="AG269" s="399"/>
      <c r="AH269" s="399"/>
      <c r="AI269" s="399"/>
      <c r="AJ269" s="399"/>
      <c r="AK269" s="399"/>
      <c r="AL269" s="399"/>
      <c r="AM269" s="399"/>
      <c r="AN269" s="399"/>
      <c r="AO269" s="399"/>
      <c r="AP269" s="399"/>
      <c r="AQ269" s="399"/>
      <c r="AR269" s="399"/>
      <c r="AS269" s="399"/>
      <c r="AT269" s="399"/>
    </row>
    <row r="270" ht="14.25" customHeight="1">
      <c r="O270" s="399"/>
      <c r="P270" s="399"/>
      <c r="Q270" s="399"/>
      <c r="R270" s="399"/>
      <c r="S270" s="399"/>
      <c r="T270" s="399"/>
      <c r="U270" s="399"/>
      <c r="V270" s="399"/>
      <c r="W270" s="399"/>
      <c r="X270" s="399"/>
      <c r="Y270" s="399"/>
      <c r="Z270" s="399"/>
      <c r="AA270" s="399"/>
      <c r="AB270" s="399"/>
      <c r="AC270" s="399"/>
      <c r="AD270" s="399"/>
      <c r="AE270" s="399"/>
      <c r="AF270" s="399"/>
      <c r="AG270" s="399"/>
      <c r="AH270" s="399"/>
      <c r="AI270" s="399"/>
      <c r="AJ270" s="399"/>
      <c r="AK270" s="399"/>
      <c r="AL270" s="399"/>
      <c r="AM270" s="399"/>
      <c r="AN270" s="399"/>
      <c r="AO270" s="399"/>
      <c r="AP270" s="399"/>
      <c r="AQ270" s="399"/>
      <c r="AR270" s="399"/>
      <c r="AS270" s="399"/>
      <c r="AT270" s="399"/>
    </row>
    <row r="271" ht="14.25" customHeight="1">
      <c r="O271" s="399"/>
      <c r="P271" s="399"/>
      <c r="Q271" s="399"/>
      <c r="R271" s="399"/>
      <c r="S271" s="399"/>
      <c r="T271" s="399"/>
      <c r="U271" s="399"/>
      <c r="V271" s="399"/>
      <c r="W271" s="399"/>
      <c r="X271" s="399"/>
      <c r="Y271" s="399"/>
      <c r="Z271" s="399"/>
      <c r="AA271" s="399"/>
      <c r="AB271" s="399"/>
      <c r="AC271" s="399"/>
      <c r="AD271" s="399"/>
      <c r="AE271" s="399"/>
      <c r="AF271" s="399"/>
      <c r="AG271" s="399"/>
      <c r="AH271" s="399"/>
      <c r="AI271" s="399"/>
      <c r="AJ271" s="399"/>
      <c r="AK271" s="399"/>
      <c r="AL271" s="399"/>
      <c r="AM271" s="399"/>
      <c r="AN271" s="399"/>
      <c r="AO271" s="399"/>
      <c r="AP271" s="399"/>
      <c r="AQ271" s="399"/>
      <c r="AR271" s="399"/>
      <c r="AS271" s="399"/>
      <c r="AT271" s="399"/>
    </row>
    <row r="272" ht="14.25" customHeight="1">
      <c r="O272" s="399"/>
      <c r="P272" s="399"/>
      <c r="Q272" s="399"/>
      <c r="R272" s="399"/>
      <c r="S272" s="399"/>
      <c r="T272" s="399"/>
      <c r="U272" s="399"/>
      <c r="V272" s="399"/>
      <c r="W272" s="399"/>
      <c r="X272" s="399"/>
      <c r="Y272" s="399"/>
      <c r="Z272" s="399"/>
      <c r="AA272" s="399"/>
      <c r="AB272" s="399"/>
      <c r="AC272" s="399"/>
      <c r="AD272" s="399"/>
      <c r="AE272" s="399"/>
      <c r="AF272" s="399"/>
      <c r="AG272" s="399"/>
      <c r="AH272" s="399"/>
      <c r="AI272" s="399"/>
      <c r="AJ272" s="399"/>
      <c r="AK272" s="399"/>
      <c r="AL272" s="399"/>
      <c r="AM272" s="399"/>
      <c r="AN272" s="399"/>
      <c r="AO272" s="399"/>
      <c r="AP272" s="399"/>
      <c r="AQ272" s="399"/>
      <c r="AR272" s="399"/>
      <c r="AS272" s="399"/>
      <c r="AT272" s="399"/>
    </row>
    <row r="273" ht="14.25" customHeight="1">
      <c r="O273" s="399"/>
      <c r="P273" s="399"/>
      <c r="Q273" s="399"/>
      <c r="R273" s="399"/>
      <c r="S273" s="399"/>
      <c r="T273" s="399"/>
      <c r="U273" s="399"/>
      <c r="V273" s="399"/>
      <c r="W273" s="399"/>
      <c r="X273" s="399"/>
      <c r="Y273" s="399"/>
      <c r="Z273" s="399"/>
      <c r="AA273" s="399"/>
      <c r="AB273" s="399"/>
      <c r="AC273" s="399"/>
      <c r="AD273" s="399"/>
      <c r="AE273" s="399"/>
      <c r="AF273" s="399"/>
      <c r="AG273" s="399"/>
      <c r="AH273" s="399"/>
      <c r="AI273" s="399"/>
      <c r="AJ273" s="399"/>
      <c r="AK273" s="399"/>
      <c r="AL273" s="399"/>
      <c r="AM273" s="399"/>
      <c r="AN273" s="399"/>
      <c r="AO273" s="399"/>
      <c r="AP273" s="399"/>
      <c r="AQ273" s="399"/>
      <c r="AR273" s="399"/>
      <c r="AS273" s="399"/>
      <c r="AT273" s="399"/>
    </row>
    <row r="274" ht="14.25" customHeight="1">
      <c r="O274" s="399"/>
      <c r="P274" s="399"/>
      <c r="Q274" s="399"/>
      <c r="R274" s="399"/>
      <c r="S274" s="399"/>
      <c r="T274" s="399"/>
      <c r="U274" s="399"/>
      <c r="V274" s="399"/>
      <c r="W274" s="399"/>
      <c r="X274" s="399"/>
      <c r="Y274" s="399"/>
      <c r="Z274" s="399"/>
      <c r="AA274" s="399"/>
      <c r="AB274" s="399"/>
      <c r="AC274" s="399"/>
      <c r="AD274" s="399"/>
      <c r="AE274" s="399"/>
      <c r="AF274" s="399"/>
      <c r="AG274" s="399"/>
      <c r="AH274" s="399"/>
      <c r="AI274" s="399"/>
      <c r="AJ274" s="399"/>
      <c r="AK274" s="399"/>
      <c r="AL274" s="399"/>
      <c r="AM274" s="399"/>
      <c r="AN274" s="399"/>
      <c r="AO274" s="399"/>
      <c r="AP274" s="399"/>
      <c r="AQ274" s="399"/>
      <c r="AR274" s="399"/>
      <c r="AS274" s="399"/>
      <c r="AT274" s="399"/>
    </row>
    <row r="275" ht="14.25" customHeight="1">
      <c r="O275" s="399"/>
      <c r="P275" s="399"/>
      <c r="Q275" s="399"/>
      <c r="R275" s="399"/>
      <c r="S275" s="399"/>
      <c r="T275" s="399"/>
      <c r="U275" s="399"/>
      <c r="V275" s="399"/>
      <c r="W275" s="399"/>
      <c r="X275" s="399"/>
      <c r="Y275" s="399"/>
      <c r="Z275" s="399"/>
      <c r="AA275" s="399"/>
      <c r="AB275" s="399"/>
      <c r="AC275" s="399"/>
      <c r="AD275" s="399"/>
      <c r="AE275" s="399"/>
      <c r="AF275" s="399"/>
      <c r="AG275" s="399"/>
      <c r="AH275" s="399"/>
      <c r="AI275" s="399"/>
      <c r="AJ275" s="399"/>
      <c r="AK275" s="399"/>
      <c r="AL275" s="399"/>
      <c r="AM275" s="399"/>
      <c r="AN275" s="399"/>
      <c r="AO275" s="399"/>
      <c r="AP275" s="399"/>
      <c r="AQ275" s="399"/>
      <c r="AR275" s="399"/>
      <c r="AS275" s="399"/>
      <c r="AT275" s="399"/>
    </row>
    <row r="276" ht="14.25" customHeight="1">
      <c r="O276" s="399"/>
      <c r="P276" s="399"/>
      <c r="Q276" s="399"/>
      <c r="R276" s="399"/>
      <c r="S276" s="399"/>
      <c r="T276" s="399"/>
      <c r="U276" s="399"/>
      <c r="V276" s="399"/>
      <c r="W276" s="399"/>
      <c r="X276" s="399"/>
      <c r="Y276" s="399"/>
      <c r="Z276" s="399"/>
      <c r="AA276" s="399"/>
      <c r="AB276" s="399"/>
      <c r="AC276" s="399"/>
      <c r="AD276" s="399"/>
      <c r="AE276" s="399"/>
      <c r="AF276" s="399"/>
      <c r="AG276" s="399"/>
      <c r="AH276" s="399"/>
      <c r="AI276" s="399"/>
      <c r="AJ276" s="399"/>
      <c r="AK276" s="399"/>
      <c r="AL276" s="399"/>
      <c r="AM276" s="399"/>
      <c r="AN276" s="399"/>
      <c r="AO276" s="399"/>
      <c r="AP276" s="399"/>
      <c r="AQ276" s="399"/>
      <c r="AR276" s="399"/>
      <c r="AS276" s="399"/>
      <c r="AT276" s="399"/>
    </row>
    <row r="277" ht="14.25" customHeight="1">
      <c r="O277" s="399"/>
      <c r="P277" s="399"/>
      <c r="Q277" s="399"/>
      <c r="R277" s="399"/>
      <c r="S277" s="399"/>
      <c r="T277" s="399"/>
      <c r="U277" s="399"/>
      <c r="V277" s="399"/>
      <c r="W277" s="399"/>
      <c r="X277" s="399"/>
      <c r="Y277" s="399"/>
      <c r="Z277" s="399"/>
      <c r="AA277" s="399"/>
      <c r="AB277" s="399"/>
      <c r="AC277" s="399"/>
      <c r="AD277" s="399"/>
      <c r="AE277" s="399"/>
      <c r="AF277" s="399"/>
      <c r="AG277" s="399"/>
      <c r="AH277" s="399"/>
      <c r="AI277" s="399"/>
      <c r="AJ277" s="399"/>
      <c r="AK277" s="399"/>
      <c r="AL277" s="399"/>
      <c r="AM277" s="399"/>
      <c r="AN277" s="399"/>
      <c r="AO277" s="399"/>
      <c r="AP277" s="399"/>
      <c r="AQ277" s="399"/>
      <c r="AR277" s="399"/>
      <c r="AS277" s="399"/>
      <c r="AT277" s="399"/>
    </row>
    <row r="278" ht="14.25" customHeight="1">
      <c r="O278" s="399"/>
      <c r="P278" s="399"/>
      <c r="Q278" s="399"/>
      <c r="R278" s="399"/>
      <c r="S278" s="399"/>
      <c r="T278" s="399"/>
      <c r="U278" s="399"/>
      <c r="V278" s="399"/>
      <c r="W278" s="399"/>
      <c r="X278" s="399"/>
      <c r="Y278" s="399"/>
      <c r="Z278" s="399"/>
      <c r="AA278" s="399"/>
      <c r="AB278" s="399"/>
      <c r="AC278" s="399"/>
      <c r="AD278" s="399"/>
      <c r="AE278" s="399"/>
      <c r="AF278" s="399"/>
      <c r="AG278" s="399"/>
      <c r="AH278" s="399"/>
      <c r="AI278" s="399"/>
      <c r="AJ278" s="399"/>
      <c r="AK278" s="399"/>
      <c r="AL278" s="399"/>
      <c r="AM278" s="399"/>
      <c r="AN278" s="399"/>
      <c r="AO278" s="399"/>
      <c r="AP278" s="399"/>
      <c r="AQ278" s="399"/>
      <c r="AR278" s="399"/>
      <c r="AS278" s="399"/>
      <c r="AT278" s="399"/>
    </row>
    <row r="279" ht="14.25" customHeight="1">
      <c r="O279" s="399"/>
      <c r="P279" s="399"/>
      <c r="Q279" s="399"/>
      <c r="R279" s="399"/>
      <c r="S279" s="399"/>
      <c r="T279" s="399"/>
      <c r="U279" s="399"/>
      <c r="V279" s="399"/>
      <c r="W279" s="399"/>
      <c r="X279" s="399"/>
      <c r="Y279" s="399"/>
      <c r="Z279" s="399"/>
      <c r="AA279" s="399"/>
      <c r="AB279" s="399"/>
      <c r="AC279" s="399"/>
      <c r="AD279" s="399"/>
      <c r="AE279" s="399"/>
      <c r="AF279" s="399"/>
      <c r="AG279" s="399"/>
      <c r="AH279" s="399"/>
      <c r="AI279" s="399"/>
      <c r="AJ279" s="399"/>
      <c r="AK279" s="399"/>
      <c r="AL279" s="399"/>
      <c r="AM279" s="399"/>
      <c r="AN279" s="399"/>
      <c r="AO279" s="399"/>
      <c r="AP279" s="399"/>
      <c r="AQ279" s="399"/>
      <c r="AR279" s="399"/>
      <c r="AS279" s="399"/>
      <c r="AT279" s="399"/>
    </row>
    <row r="280" ht="14.25" customHeight="1">
      <c r="O280" s="399"/>
      <c r="P280" s="399"/>
      <c r="Q280" s="399"/>
      <c r="R280" s="399"/>
      <c r="S280" s="399"/>
      <c r="T280" s="399"/>
      <c r="U280" s="399"/>
      <c r="V280" s="399"/>
      <c r="W280" s="399"/>
      <c r="X280" s="399"/>
      <c r="Y280" s="399"/>
      <c r="Z280" s="399"/>
      <c r="AA280" s="399"/>
      <c r="AB280" s="399"/>
      <c r="AC280" s="399"/>
      <c r="AD280" s="399"/>
      <c r="AE280" s="399"/>
      <c r="AF280" s="399"/>
      <c r="AG280" s="399"/>
      <c r="AH280" s="399"/>
      <c r="AI280" s="399"/>
      <c r="AJ280" s="399"/>
      <c r="AK280" s="399"/>
      <c r="AL280" s="399"/>
      <c r="AM280" s="399"/>
      <c r="AN280" s="399"/>
      <c r="AO280" s="399"/>
      <c r="AP280" s="399"/>
      <c r="AQ280" s="399"/>
      <c r="AR280" s="399"/>
      <c r="AS280" s="399"/>
      <c r="AT280" s="399"/>
    </row>
    <row r="281" ht="14.25" customHeight="1">
      <c r="O281" s="399"/>
      <c r="P281" s="399"/>
      <c r="Q281" s="399"/>
      <c r="R281" s="399"/>
      <c r="S281" s="399"/>
      <c r="T281" s="399"/>
      <c r="U281" s="399"/>
      <c r="V281" s="399"/>
      <c r="W281" s="399"/>
      <c r="X281" s="399"/>
      <c r="Y281" s="399"/>
      <c r="Z281" s="399"/>
      <c r="AA281" s="399"/>
      <c r="AB281" s="399"/>
      <c r="AC281" s="399"/>
      <c r="AD281" s="399"/>
      <c r="AE281" s="399"/>
      <c r="AF281" s="399"/>
      <c r="AG281" s="399"/>
      <c r="AH281" s="399"/>
      <c r="AI281" s="399"/>
      <c r="AJ281" s="399"/>
      <c r="AK281" s="399"/>
      <c r="AL281" s="399"/>
      <c r="AM281" s="399"/>
      <c r="AN281" s="399"/>
      <c r="AO281" s="399"/>
      <c r="AP281" s="399"/>
      <c r="AQ281" s="399"/>
      <c r="AR281" s="399"/>
      <c r="AS281" s="399"/>
      <c r="AT281" s="399"/>
    </row>
    <row r="282" ht="14.25" customHeight="1">
      <c r="O282" s="399"/>
      <c r="P282" s="399"/>
      <c r="Q282" s="399"/>
      <c r="R282" s="399"/>
      <c r="S282" s="399"/>
      <c r="T282" s="399"/>
      <c r="U282" s="399"/>
      <c r="V282" s="399"/>
      <c r="W282" s="399"/>
      <c r="X282" s="399"/>
      <c r="Y282" s="399"/>
      <c r="Z282" s="399"/>
      <c r="AA282" s="399"/>
      <c r="AB282" s="399"/>
      <c r="AC282" s="399"/>
      <c r="AD282" s="399"/>
      <c r="AE282" s="399"/>
      <c r="AF282" s="399"/>
      <c r="AG282" s="399"/>
      <c r="AH282" s="399"/>
      <c r="AI282" s="399"/>
      <c r="AJ282" s="399"/>
      <c r="AK282" s="399"/>
      <c r="AL282" s="399"/>
      <c r="AM282" s="399"/>
      <c r="AN282" s="399"/>
      <c r="AO282" s="399"/>
      <c r="AP282" s="399"/>
      <c r="AQ282" s="399"/>
      <c r="AR282" s="399"/>
      <c r="AS282" s="399"/>
      <c r="AT282" s="399"/>
    </row>
    <row r="283" ht="14.25" customHeight="1">
      <c r="O283" s="399"/>
      <c r="P283" s="399"/>
      <c r="Q283" s="399"/>
      <c r="R283" s="399"/>
      <c r="S283" s="399"/>
      <c r="T283" s="399"/>
      <c r="U283" s="399"/>
      <c r="V283" s="399"/>
      <c r="W283" s="399"/>
      <c r="X283" s="399"/>
      <c r="Y283" s="399"/>
      <c r="Z283" s="399"/>
      <c r="AA283" s="399"/>
      <c r="AB283" s="399"/>
      <c r="AC283" s="399"/>
      <c r="AD283" s="399"/>
      <c r="AE283" s="399"/>
      <c r="AF283" s="399"/>
      <c r="AG283" s="399"/>
      <c r="AH283" s="399"/>
      <c r="AI283" s="399"/>
      <c r="AJ283" s="399"/>
      <c r="AK283" s="399"/>
      <c r="AL283" s="399"/>
      <c r="AM283" s="399"/>
      <c r="AN283" s="399"/>
      <c r="AO283" s="399"/>
      <c r="AP283" s="399"/>
      <c r="AQ283" s="399"/>
      <c r="AR283" s="399"/>
      <c r="AS283" s="399"/>
      <c r="AT283" s="399"/>
    </row>
    <row r="284" ht="14.25" customHeight="1">
      <c r="O284" s="399"/>
      <c r="P284" s="399"/>
      <c r="Q284" s="399"/>
      <c r="R284" s="399"/>
      <c r="S284" s="399"/>
      <c r="T284" s="399"/>
      <c r="U284" s="399"/>
      <c r="V284" s="399"/>
      <c r="W284" s="399"/>
      <c r="X284" s="399"/>
      <c r="Y284" s="399"/>
      <c r="Z284" s="399"/>
      <c r="AA284" s="399"/>
      <c r="AB284" s="399"/>
      <c r="AC284" s="399"/>
      <c r="AD284" s="399"/>
      <c r="AE284" s="399"/>
      <c r="AF284" s="399"/>
      <c r="AG284" s="399"/>
      <c r="AH284" s="399"/>
      <c r="AI284" s="399"/>
      <c r="AJ284" s="399"/>
      <c r="AK284" s="399"/>
      <c r="AL284" s="399"/>
      <c r="AM284" s="399"/>
      <c r="AN284" s="399"/>
      <c r="AO284" s="399"/>
      <c r="AP284" s="399"/>
      <c r="AQ284" s="399"/>
      <c r="AR284" s="399"/>
      <c r="AS284" s="399"/>
      <c r="AT284" s="399"/>
    </row>
    <row r="285" ht="14.25" customHeight="1">
      <c r="O285" s="399"/>
      <c r="P285" s="399"/>
      <c r="Q285" s="399"/>
      <c r="R285" s="399"/>
      <c r="S285" s="399"/>
      <c r="T285" s="399"/>
      <c r="U285" s="399"/>
      <c r="V285" s="399"/>
      <c r="W285" s="399"/>
      <c r="X285" s="399"/>
      <c r="Y285" s="399"/>
      <c r="Z285" s="399"/>
      <c r="AA285" s="399"/>
      <c r="AB285" s="399"/>
      <c r="AC285" s="399"/>
      <c r="AD285" s="399"/>
      <c r="AE285" s="399"/>
      <c r="AF285" s="399"/>
      <c r="AG285" s="399"/>
      <c r="AH285" s="399"/>
      <c r="AI285" s="399"/>
      <c r="AJ285" s="399"/>
      <c r="AK285" s="399"/>
      <c r="AL285" s="399"/>
      <c r="AM285" s="399"/>
      <c r="AN285" s="399"/>
      <c r="AO285" s="399"/>
      <c r="AP285" s="399"/>
      <c r="AQ285" s="399"/>
      <c r="AR285" s="399"/>
      <c r="AS285" s="399"/>
      <c r="AT285" s="399"/>
    </row>
    <row r="286" ht="14.25" customHeight="1">
      <c r="O286" s="399"/>
      <c r="P286" s="399"/>
      <c r="Q286" s="399"/>
      <c r="R286" s="399"/>
      <c r="S286" s="399"/>
      <c r="T286" s="399"/>
      <c r="U286" s="399"/>
      <c r="V286" s="399"/>
      <c r="W286" s="399"/>
      <c r="X286" s="399"/>
      <c r="Y286" s="399"/>
      <c r="Z286" s="399"/>
      <c r="AA286" s="399"/>
      <c r="AB286" s="399"/>
      <c r="AC286" s="399"/>
      <c r="AD286" s="399"/>
      <c r="AE286" s="399"/>
      <c r="AF286" s="399"/>
      <c r="AG286" s="399"/>
      <c r="AH286" s="399"/>
      <c r="AI286" s="399"/>
      <c r="AJ286" s="399"/>
      <c r="AK286" s="399"/>
      <c r="AL286" s="399"/>
      <c r="AM286" s="399"/>
      <c r="AN286" s="399"/>
      <c r="AO286" s="399"/>
      <c r="AP286" s="399"/>
      <c r="AQ286" s="399"/>
      <c r="AR286" s="399"/>
      <c r="AS286" s="399"/>
      <c r="AT286" s="399"/>
    </row>
    <row r="287" ht="14.25" customHeight="1">
      <c r="O287" s="399"/>
      <c r="P287" s="399"/>
      <c r="Q287" s="399"/>
      <c r="R287" s="399"/>
      <c r="S287" s="399"/>
      <c r="T287" s="399"/>
      <c r="U287" s="399"/>
      <c r="V287" s="399"/>
      <c r="W287" s="399"/>
      <c r="X287" s="399"/>
      <c r="Y287" s="399"/>
      <c r="Z287" s="399"/>
      <c r="AA287" s="399"/>
      <c r="AB287" s="399"/>
      <c r="AC287" s="399"/>
      <c r="AD287" s="399"/>
      <c r="AE287" s="399"/>
      <c r="AF287" s="399"/>
      <c r="AG287" s="399"/>
      <c r="AH287" s="399"/>
      <c r="AI287" s="399"/>
      <c r="AJ287" s="399"/>
      <c r="AK287" s="399"/>
      <c r="AL287" s="399"/>
      <c r="AM287" s="399"/>
      <c r="AN287" s="399"/>
      <c r="AO287" s="399"/>
      <c r="AP287" s="399"/>
      <c r="AQ287" s="399"/>
      <c r="AR287" s="399"/>
      <c r="AS287" s="399"/>
      <c r="AT287" s="399"/>
    </row>
    <row r="288" ht="14.25" customHeight="1">
      <c r="O288" s="399"/>
      <c r="P288" s="399"/>
      <c r="Q288" s="399"/>
      <c r="R288" s="399"/>
      <c r="S288" s="399"/>
      <c r="T288" s="399"/>
      <c r="U288" s="399"/>
      <c r="V288" s="399"/>
      <c r="W288" s="399"/>
      <c r="X288" s="399"/>
      <c r="Y288" s="399"/>
      <c r="Z288" s="399"/>
      <c r="AA288" s="399"/>
      <c r="AB288" s="399"/>
      <c r="AC288" s="399"/>
      <c r="AD288" s="399"/>
      <c r="AE288" s="399"/>
      <c r="AF288" s="399"/>
      <c r="AG288" s="399"/>
      <c r="AH288" s="399"/>
      <c r="AI288" s="399"/>
      <c r="AJ288" s="399"/>
      <c r="AK288" s="399"/>
      <c r="AL288" s="399"/>
      <c r="AM288" s="399"/>
      <c r="AN288" s="399"/>
      <c r="AO288" s="399"/>
      <c r="AP288" s="399"/>
      <c r="AQ288" s="399"/>
      <c r="AR288" s="399"/>
      <c r="AS288" s="399"/>
      <c r="AT288" s="399"/>
    </row>
    <row r="289" ht="14.25" customHeight="1">
      <c r="O289" s="399"/>
      <c r="P289" s="399"/>
      <c r="Q289" s="399"/>
      <c r="R289" s="399"/>
      <c r="S289" s="399"/>
      <c r="T289" s="399"/>
      <c r="U289" s="399"/>
      <c r="V289" s="399"/>
      <c r="W289" s="399"/>
      <c r="X289" s="399"/>
      <c r="Y289" s="399"/>
      <c r="Z289" s="399"/>
      <c r="AA289" s="399"/>
      <c r="AB289" s="399"/>
      <c r="AC289" s="399"/>
      <c r="AD289" s="399"/>
      <c r="AE289" s="399"/>
      <c r="AF289" s="399"/>
      <c r="AG289" s="399"/>
      <c r="AH289" s="399"/>
      <c r="AI289" s="399"/>
      <c r="AJ289" s="399"/>
      <c r="AK289" s="399"/>
      <c r="AL289" s="399"/>
      <c r="AM289" s="399"/>
      <c r="AN289" s="399"/>
      <c r="AO289" s="399"/>
      <c r="AP289" s="399"/>
      <c r="AQ289" s="399"/>
      <c r="AR289" s="399"/>
      <c r="AS289" s="399"/>
      <c r="AT289" s="399"/>
    </row>
    <row r="290" ht="14.25" customHeight="1">
      <c r="A290" s="63"/>
      <c r="B290" s="63"/>
      <c r="C290" s="63"/>
      <c r="D290" s="63"/>
      <c r="E290" s="63"/>
      <c r="F290" s="63"/>
      <c r="G290" s="63"/>
      <c r="H290" s="63"/>
      <c r="O290" s="399"/>
      <c r="P290" s="399"/>
      <c r="Q290" s="399"/>
      <c r="R290" s="399"/>
      <c r="S290" s="399"/>
      <c r="T290" s="399"/>
      <c r="U290" s="399"/>
      <c r="V290" s="399"/>
      <c r="W290" s="399"/>
      <c r="X290" s="399"/>
      <c r="Y290" s="399"/>
      <c r="Z290" s="399"/>
      <c r="AA290" s="399"/>
      <c r="AB290" s="399"/>
      <c r="AC290" s="399"/>
      <c r="AD290" s="399"/>
      <c r="AE290" s="399"/>
      <c r="AF290" s="399"/>
      <c r="AG290" s="399"/>
      <c r="AH290" s="399"/>
      <c r="AI290" s="399"/>
      <c r="AJ290" s="399"/>
      <c r="AK290" s="399"/>
      <c r="AL290" s="399"/>
      <c r="AM290" s="399"/>
      <c r="AN290" s="399"/>
      <c r="AO290" s="399"/>
      <c r="AP290" s="399"/>
      <c r="AQ290" s="399"/>
      <c r="AR290" s="399"/>
      <c r="AS290" s="399"/>
      <c r="AT290" s="399"/>
      <c r="AV290" s="63"/>
      <c r="AW290" s="63"/>
      <c r="AX290" s="63"/>
      <c r="AY290" s="63"/>
      <c r="AZ290" s="63"/>
      <c r="BA290" s="63"/>
      <c r="BB290" s="63"/>
      <c r="BC290" s="63"/>
      <c r="BD290" s="63"/>
      <c r="BE290" s="63"/>
      <c r="BF290" s="63"/>
      <c r="BG290" s="63"/>
      <c r="BH290" s="63"/>
      <c r="BI290" s="63"/>
      <c r="BJ290" s="63"/>
      <c r="BK290" s="63"/>
      <c r="BL290" s="63"/>
      <c r="BM290" s="63"/>
      <c r="BN290" s="63"/>
    </row>
    <row r="291" ht="14.25" customHeight="1">
      <c r="A291" s="63"/>
      <c r="B291" s="63"/>
      <c r="C291" s="63"/>
      <c r="D291" s="63"/>
      <c r="E291" s="63"/>
      <c r="F291" s="63"/>
      <c r="G291" s="63"/>
      <c r="H291" s="63"/>
      <c r="O291" s="399"/>
      <c r="P291" s="399"/>
      <c r="Q291" s="399"/>
      <c r="R291" s="399"/>
      <c r="S291" s="399"/>
      <c r="T291" s="399"/>
      <c r="U291" s="399"/>
      <c r="V291" s="399"/>
      <c r="W291" s="399"/>
      <c r="X291" s="399"/>
      <c r="Y291" s="399"/>
      <c r="Z291" s="399"/>
      <c r="AA291" s="399"/>
      <c r="AB291" s="399"/>
      <c r="AC291" s="399"/>
      <c r="AD291" s="399"/>
      <c r="AE291" s="399"/>
      <c r="AF291" s="399"/>
      <c r="AG291" s="399"/>
      <c r="AH291" s="399"/>
      <c r="AI291" s="399"/>
      <c r="AJ291" s="399"/>
      <c r="AK291" s="399"/>
      <c r="AL291" s="399"/>
      <c r="AM291" s="399"/>
      <c r="AN291" s="399"/>
      <c r="AO291" s="399"/>
      <c r="AP291" s="399"/>
      <c r="AQ291" s="399"/>
      <c r="AR291" s="399"/>
      <c r="AS291" s="399"/>
      <c r="AT291" s="399"/>
      <c r="AV291" s="63"/>
      <c r="AW291" s="63"/>
      <c r="AX291" s="63"/>
      <c r="AY291" s="63"/>
      <c r="AZ291" s="63"/>
      <c r="BA291" s="63"/>
      <c r="BB291" s="63"/>
      <c r="BC291" s="63"/>
      <c r="BD291" s="63"/>
      <c r="BE291" s="63"/>
      <c r="BF291" s="63"/>
      <c r="BG291" s="63"/>
      <c r="BH291" s="63"/>
      <c r="BI291" s="63"/>
      <c r="BJ291" s="63"/>
      <c r="BK291" s="63"/>
      <c r="BL291" s="63"/>
      <c r="BM291" s="63"/>
      <c r="BN291" s="63"/>
    </row>
    <row r="292" ht="14.25" customHeight="1">
      <c r="A292" s="63"/>
      <c r="B292" s="63"/>
      <c r="C292" s="63"/>
      <c r="D292" s="63"/>
      <c r="E292" s="63"/>
      <c r="F292" s="63"/>
      <c r="G292" s="63"/>
      <c r="H292" s="63"/>
      <c r="O292" s="399"/>
      <c r="P292" s="399"/>
      <c r="Q292" s="399"/>
      <c r="R292" s="399"/>
      <c r="S292" s="399"/>
      <c r="T292" s="399"/>
      <c r="U292" s="399"/>
      <c r="V292" s="399"/>
      <c r="W292" s="399"/>
      <c r="X292" s="399"/>
      <c r="Y292" s="399"/>
      <c r="Z292" s="399"/>
      <c r="AA292" s="399"/>
      <c r="AB292" s="399"/>
      <c r="AC292" s="399"/>
      <c r="AD292" s="399"/>
      <c r="AE292" s="399"/>
      <c r="AF292" s="399"/>
      <c r="AG292" s="399"/>
      <c r="AH292" s="399"/>
      <c r="AI292" s="399"/>
      <c r="AJ292" s="399"/>
      <c r="AK292" s="399"/>
      <c r="AL292" s="399"/>
      <c r="AM292" s="399"/>
      <c r="AN292" s="399"/>
      <c r="AO292" s="399"/>
      <c r="AP292" s="399"/>
      <c r="AQ292" s="399"/>
      <c r="AR292" s="399"/>
      <c r="AS292" s="399"/>
      <c r="AT292" s="399"/>
      <c r="AV292" s="63"/>
      <c r="AW292" s="63"/>
      <c r="AX292" s="63"/>
      <c r="AY292" s="63"/>
      <c r="AZ292" s="63"/>
      <c r="BA292" s="63"/>
      <c r="BB292" s="63"/>
      <c r="BC292" s="63"/>
      <c r="BD292" s="63"/>
      <c r="BE292" s="63"/>
      <c r="BF292" s="63"/>
      <c r="BG292" s="63"/>
      <c r="BH292" s="63"/>
      <c r="BI292" s="63"/>
      <c r="BJ292" s="63"/>
      <c r="BK292" s="63"/>
      <c r="BL292" s="63"/>
      <c r="BM292" s="63"/>
      <c r="BN292" s="63"/>
    </row>
    <row r="293" ht="14.25" customHeight="1">
      <c r="A293" s="63"/>
      <c r="B293" s="63"/>
      <c r="C293" s="63"/>
      <c r="D293" s="63"/>
      <c r="E293" s="63"/>
      <c r="F293" s="63"/>
      <c r="G293" s="63"/>
      <c r="H293" s="63"/>
      <c r="O293" s="399"/>
      <c r="P293" s="399"/>
      <c r="Q293" s="399"/>
      <c r="R293" s="399"/>
      <c r="S293" s="399"/>
      <c r="T293" s="399"/>
      <c r="U293" s="399"/>
      <c r="V293" s="399"/>
      <c r="W293" s="399"/>
      <c r="X293" s="399"/>
      <c r="Y293" s="399"/>
      <c r="Z293" s="399"/>
      <c r="AA293" s="399"/>
      <c r="AB293" s="399"/>
      <c r="AC293" s="399"/>
      <c r="AD293" s="399"/>
      <c r="AE293" s="399"/>
      <c r="AF293" s="399"/>
      <c r="AG293" s="399"/>
      <c r="AH293" s="399"/>
      <c r="AI293" s="399"/>
      <c r="AJ293" s="399"/>
      <c r="AK293" s="399"/>
      <c r="AL293" s="399"/>
      <c r="AM293" s="399"/>
      <c r="AN293" s="399"/>
      <c r="AO293" s="399"/>
      <c r="AP293" s="399"/>
      <c r="AQ293" s="399"/>
      <c r="AR293" s="399"/>
      <c r="AS293" s="399"/>
      <c r="AT293" s="399"/>
      <c r="AV293" s="63"/>
      <c r="AW293" s="63"/>
      <c r="AX293" s="63"/>
      <c r="AY293" s="63"/>
      <c r="AZ293" s="63"/>
      <c r="BA293" s="63"/>
      <c r="BB293" s="63"/>
      <c r="BC293" s="63"/>
      <c r="BD293" s="63"/>
      <c r="BE293" s="63"/>
      <c r="BF293" s="63"/>
      <c r="BG293" s="63"/>
      <c r="BH293" s="63"/>
      <c r="BI293" s="63"/>
      <c r="BJ293" s="63"/>
      <c r="BK293" s="63"/>
      <c r="BL293" s="63"/>
      <c r="BM293" s="63"/>
      <c r="BN293" s="63"/>
    </row>
    <row r="294" ht="14.25" customHeight="1">
      <c r="A294" s="63"/>
      <c r="B294" s="63"/>
      <c r="C294" s="63"/>
      <c r="D294" s="63"/>
      <c r="E294" s="63"/>
      <c r="F294" s="63"/>
      <c r="G294" s="63"/>
      <c r="H294" s="63"/>
      <c r="O294" s="399"/>
      <c r="P294" s="399"/>
      <c r="Q294" s="399"/>
      <c r="R294" s="399"/>
      <c r="S294" s="399"/>
      <c r="T294" s="399"/>
      <c r="U294" s="399"/>
      <c r="V294" s="399"/>
      <c r="W294" s="399"/>
      <c r="X294" s="399"/>
      <c r="Y294" s="399"/>
      <c r="Z294" s="399"/>
      <c r="AA294" s="399"/>
      <c r="AB294" s="399"/>
      <c r="AC294" s="399"/>
      <c r="AD294" s="399"/>
      <c r="AE294" s="399"/>
      <c r="AF294" s="399"/>
      <c r="AG294" s="399"/>
      <c r="AH294" s="399"/>
      <c r="AI294" s="399"/>
      <c r="AJ294" s="399"/>
      <c r="AK294" s="399"/>
      <c r="AL294" s="399"/>
      <c r="AM294" s="399"/>
      <c r="AN294" s="399"/>
      <c r="AO294" s="399"/>
      <c r="AP294" s="399"/>
      <c r="AQ294" s="399"/>
      <c r="AR294" s="399"/>
      <c r="AS294" s="399"/>
      <c r="AT294" s="399"/>
      <c r="AV294" s="63"/>
      <c r="AW294" s="63"/>
      <c r="AX294" s="63"/>
      <c r="AY294" s="63"/>
      <c r="AZ294" s="63"/>
      <c r="BA294" s="63"/>
      <c r="BB294" s="63"/>
      <c r="BC294" s="63"/>
      <c r="BD294" s="63"/>
      <c r="BE294" s="63"/>
      <c r="BF294" s="63"/>
      <c r="BG294" s="63"/>
      <c r="BH294" s="63"/>
      <c r="BI294" s="63"/>
      <c r="BJ294" s="63"/>
      <c r="BK294" s="63"/>
      <c r="BL294" s="63"/>
      <c r="BM294" s="63"/>
      <c r="BN294" s="63"/>
    </row>
    <row r="295" ht="14.25" customHeight="1">
      <c r="A295" s="63"/>
      <c r="B295" s="63"/>
      <c r="C295" s="63"/>
      <c r="D295" s="63"/>
      <c r="E295" s="63"/>
      <c r="F295" s="63"/>
      <c r="G295" s="63"/>
      <c r="H295" s="63"/>
      <c r="O295" s="399"/>
      <c r="P295" s="399"/>
      <c r="Q295" s="399"/>
      <c r="R295" s="399"/>
      <c r="S295" s="399"/>
      <c r="T295" s="399"/>
      <c r="U295" s="399"/>
      <c r="V295" s="399"/>
      <c r="W295" s="399"/>
      <c r="X295" s="399"/>
      <c r="Y295" s="399"/>
      <c r="Z295" s="399"/>
      <c r="AA295" s="399"/>
      <c r="AB295" s="399"/>
      <c r="AC295" s="399"/>
      <c r="AD295" s="399"/>
      <c r="AE295" s="399"/>
      <c r="AF295" s="399"/>
      <c r="AG295" s="399"/>
      <c r="AH295" s="399"/>
      <c r="AI295" s="399"/>
      <c r="AJ295" s="399"/>
      <c r="AK295" s="399"/>
      <c r="AL295" s="399"/>
      <c r="AM295" s="399"/>
      <c r="AN295" s="399"/>
      <c r="AO295" s="399"/>
      <c r="AP295" s="399"/>
      <c r="AQ295" s="399"/>
      <c r="AR295" s="399"/>
      <c r="AS295" s="399"/>
      <c r="AT295" s="399"/>
      <c r="AV295" s="63"/>
      <c r="AW295" s="63"/>
      <c r="AX295" s="63"/>
      <c r="AY295" s="63"/>
      <c r="AZ295" s="63"/>
      <c r="BA295" s="63"/>
      <c r="BB295" s="63"/>
      <c r="BC295" s="63"/>
      <c r="BD295" s="63"/>
      <c r="BE295" s="63"/>
      <c r="BF295" s="63"/>
      <c r="BG295" s="63"/>
      <c r="BH295" s="63"/>
      <c r="BI295" s="63"/>
      <c r="BJ295" s="63"/>
      <c r="BK295" s="63"/>
      <c r="BL295" s="63"/>
      <c r="BM295" s="63"/>
      <c r="BN295" s="63"/>
    </row>
    <row r="296" ht="14.25" customHeight="1">
      <c r="A296" s="63"/>
      <c r="B296" s="63"/>
      <c r="C296" s="63"/>
      <c r="D296" s="63"/>
      <c r="E296" s="63"/>
      <c r="F296" s="63"/>
      <c r="G296" s="63"/>
      <c r="H296" s="63"/>
      <c r="O296" s="399"/>
      <c r="P296" s="399"/>
      <c r="Q296" s="399"/>
      <c r="R296" s="399"/>
      <c r="S296" s="399"/>
      <c r="T296" s="399"/>
      <c r="U296" s="399"/>
      <c r="V296" s="399"/>
      <c r="W296" s="399"/>
      <c r="X296" s="399"/>
      <c r="Y296" s="399"/>
      <c r="Z296" s="399"/>
      <c r="AA296" s="399"/>
      <c r="AB296" s="399"/>
      <c r="AC296" s="399"/>
      <c r="AD296" s="399"/>
      <c r="AE296" s="399"/>
      <c r="AF296" s="399"/>
      <c r="AG296" s="399"/>
      <c r="AH296" s="399"/>
      <c r="AI296" s="399"/>
      <c r="AJ296" s="399"/>
      <c r="AK296" s="399"/>
      <c r="AL296" s="399"/>
      <c r="AM296" s="399"/>
      <c r="AN296" s="399"/>
      <c r="AO296" s="399"/>
      <c r="AP296" s="399"/>
      <c r="AQ296" s="399"/>
      <c r="AR296" s="399"/>
      <c r="AS296" s="399"/>
      <c r="AT296" s="399"/>
      <c r="AV296" s="63"/>
      <c r="AW296" s="63"/>
      <c r="AX296" s="63"/>
      <c r="AY296" s="63"/>
      <c r="AZ296" s="63"/>
      <c r="BA296" s="63"/>
      <c r="BB296" s="63"/>
      <c r="BC296" s="63"/>
      <c r="BD296" s="63"/>
      <c r="BE296" s="63"/>
      <c r="BF296" s="63"/>
      <c r="BG296" s="63"/>
      <c r="BH296" s="63"/>
      <c r="BI296" s="63"/>
      <c r="BJ296" s="63"/>
      <c r="BK296" s="63"/>
      <c r="BL296" s="63"/>
      <c r="BM296" s="63"/>
      <c r="BN296" s="63"/>
    </row>
    <row r="297" ht="14.25" customHeight="1">
      <c r="A297" s="63"/>
      <c r="B297" s="63"/>
      <c r="C297" s="63"/>
      <c r="D297" s="63"/>
      <c r="E297" s="63"/>
      <c r="F297" s="63"/>
      <c r="G297" s="63"/>
      <c r="H297" s="63"/>
      <c r="O297" s="399"/>
      <c r="P297" s="399"/>
      <c r="Q297" s="399"/>
      <c r="R297" s="399"/>
      <c r="S297" s="399"/>
      <c r="T297" s="399"/>
      <c r="U297" s="399"/>
      <c r="V297" s="399"/>
      <c r="W297" s="399"/>
      <c r="X297" s="399"/>
      <c r="Y297" s="399"/>
      <c r="Z297" s="399"/>
      <c r="AA297" s="399"/>
      <c r="AB297" s="399"/>
      <c r="AC297" s="399"/>
      <c r="AD297" s="399"/>
      <c r="AE297" s="399"/>
      <c r="AF297" s="399"/>
      <c r="AG297" s="399"/>
      <c r="AH297" s="399"/>
      <c r="AI297" s="399"/>
      <c r="AJ297" s="399"/>
      <c r="AK297" s="399"/>
      <c r="AL297" s="399"/>
      <c r="AM297" s="399"/>
      <c r="AN297" s="399"/>
      <c r="AO297" s="399"/>
      <c r="AP297" s="399"/>
      <c r="AQ297" s="399"/>
      <c r="AR297" s="399"/>
      <c r="AS297" s="399"/>
      <c r="AT297" s="399"/>
      <c r="AV297" s="63"/>
      <c r="AW297" s="63"/>
      <c r="AX297" s="63"/>
      <c r="AY297" s="63"/>
      <c r="AZ297" s="63"/>
      <c r="BA297" s="63"/>
      <c r="BB297" s="63"/>
      <c r="BC297" s="63"/>
      <c r="BD297" s="63"/>
      <c r="BE297" s="63"/>
      <c r="BF297" s="63"/>
      <c r="BG297" s="63"/>
      <c r="BH297" s="63"/>
      <c r="BI297" s="63"/>
      <c r="BJ297" s="63"/>
      <c r="BK297" s="63"/>
      <c r="BL297" s="63"/>
      <c r="BM297" s="63"/>
      <c r="BN297" s="63"/>
    </row>
    <row r="298" ht="14.25" customHeight="1">
      <c r="A298" s="63"/>
      <c r="B298" s="63"/>
      <c r="C298" s="63"/>
      <c r="D298" s="63"/>
      <c r="E298" s="63"/>
      <c r="F298" s="63"/>
      <c r="G298" s="63"/>
      <c r="H298" s="63"/>
      <c r="O298" s="399"/>
      <c r="P298" s="399"/>
      <c r="Q298" s="399"/>
      <c r="R298" s="399"/>
      <c r="S298" s="399"/>
      <c r="T298" s="399"/>
      <c r="U298" s="399"/>
      <c r="V298" s="399"/>
      <c r="W298" s="399"/>
      <c r="X298" s="399"/>
      <c r="Y298" s="399"/>
      <c r="Z298" s="399"/>
      <c r="AA298" s="399"/>
      <c r="AB298" s="399"/>
      <c r="AC298" s="399"/>
      <c r="AD298" s="399"/>
      <c r="AE298" s="399"/>
      <c r="AF298" s="399"/>
      <c r="AG298" s="399"/>
      <c r="AH298" s="399"/>
      <c r="AI298" s="399"/>
      <c r="AJ298" s="399"/>
      <c r="AK298" s="399"/>
      <c r="AL298" s="399"/>
      <c r="AM298" s="399"/>
      <c r="AN298" s="399"/>
      <c r="AO298" s="399"/>
      <c r="AP298" s="399"/>
      <c r="AQ298" s="399"/>
      <c r="AR298" s="399"/>
      <c r="AS298" s="399"/>
      <c r="AT298" s="399"/>
      <c r="AV298" s="63"/>
      <c r="AW298" s="63"/>
      <c r="AX298" s="63"/>
      <c r="AY298" s="63"/>
      <c r="AZ298" s="63"/>
      <c r="BA298" s="63"/>
      <c r="BB298" s="63"/>
      <c r="BC298" s="63"/>
      <c r="BD298" s="63"/>
      <c r="BE298" s="63"/>
      <c r="BF298" s="63"/>
      <c r="BG298" s="63"/>
      <c r="BH298" s="63"/>
      <c r="BI298" s="63"/>
      <c r="BJ298" s="63"/>
      <c r="BK298" s="63"/>
      <c r="BL298" s="63"/>
      <c r="BM298" s="63"/>
      <c r="BN298" s="63"/>
    </row>
    <row r="299" ht="14.25" customHeight="1">
      <c r="A299" s="63"/>
      <c r="B299" s="63"/>
      <c r="C299" s="63"/>
      <c r="D299" s="63"/>
      <c r="E299" s="63"/>
      <c r="F299" s="63"/>
      <c r="G299" s="63"/>
      <c r="H299" s="63"/>
      <c r="O299" s="399"/>
      <c r="P299" s="399"/>
      <c r="Q299" s="399"/>
      <c r="R299" s="399"/>
      <c r="S299" s="399"/>
      <c r="T299" s="399"/>
      <c r="U299" s="399"/>
      <c r="V299" s="399"/>
      <c r="W299" s="399"/>
      <c r="X299" s="399"/>
      <c r="Y299" s="399"/>
      <c r="Z299" s="399"/>
      <c r="AA299" s="399"/>
      <c r="AB299" s="399"/>
      <c r="AC299" s="399"/>
      <c r="AD299" s="399"/>
      <c r="AE299" s="399"/>
      <c r="AF299" s="399"/>
      <c r="AG299" s="399"/>
      <c r="AH299" s="399"/>
      <c r="AI299" s="399"/>
      <c r="AJ299" s="399"/>
      <c r="AK299" s="399"/>
      <c r="AL299" s="399"/>
      <c r="AM299" s="399"/>
      <c r="AN299" s="399"/>
      <c r="AO299" s="399"/>
      <c r="AP299" s="399"/>
      <c r="AQ299" s="399"/>
      <c r="AR299" s="399"/>
      <c r="AS299" s="399"/>
      <c r="AT299" s="399"/>
      <c r="AV299" s="63"/>
      <c r="AW299" s="63"/>
      <c r="AX299" s="63"/>
      <c r="AY299" s="63"/>
      <c r="AZ299" s="63"/>
      <c r="BA299" s="63"/>
      <c r="BB299" s="63"/>
      <c r="BC299" s="63"/>
      <c r="BD299" s="63"/>
      <c r="BE299" s="63"/>
      <c r="BF299" s="63"/>
      <c r="BG299" s="63"/>
      <c r="BH299" s="63"/>
      <c r="BI299" s="63"/>
      <c r="BJ299" s="63"/>
      <c r="BK299" s="63"/>
      <c r="BL299" s="63"/>
      <c r="BM299" s="63"/>
      <c r="BN299" s="63"/>
    </row>
    <row r="300" ht="14.25" customHeight="1">
      <c r="A300" s="63"/>
      <c r="B300" s="63"/>
      <c r="C300" s="63"/>
      <c r="D300" s="63"/>
      <c r="E300" s="63"/>
      <c r="F300" s="63"/>
      <c r="G300" s="63"/>
      <c r="H300" s="63"/>
      <c r="O300" s="399"/>
      <c r="P300" s="399"/>
      <c r="Q300" s="399"/>
      <c r="R300" s="399"/>
      <c r="S300" s="399"/>
      <c r="T300" s="399"/>
      <c r="U300" s="399"/>
      <c r="V300" s="399"/>
      <c r="W300" s="399"/>
      <c r="X300" s="399"/>
      <c r="Y300" s="399"/>
      <c r="Z300" s="399"/>
      <c r="AA300" s="399"/>
      <c r="AB300" s="399"/>
      <c r="AC300" s="399"/>
      <c r="AD300" s="399"/>
      <c r="AE300" s="399"/>
      <c r="AF300" s="399"/>
      <c r="AG300" s="399"/>
      <c r="AH300" s="399"/>
      <c r="AI300" s="399"/>
      <c r="AJ300" s="399"/>
      <c r="AK300" s="399"/>
      <c r="AL300" s="399"/>
      <c r="AM300" s="399"/>
      <c r="AN300" s="399"/>
      <c r="AO300" s="399"/>
      <c r="AP300" s="399"/>
      <c r="AQ300" s="399"/>
      <c r="AR300" s="399"/>
      <c r="AS300" s="399"/>
      <c r="AT300" s="399"/>
      <c r="AV300" s="63"/>
      <c r="AW300" s="63"/>
      <c r="AX300" s="63"/>
      <c r="AY300" s="63"/>
      <c r="AZ300" s="63"/>
      <c r="BA300" s="63"/>
      <c r="BB300" s="63"/>
      <c r="BC300" s="63"/>
      <c r="BD300" s="63"/>
      <c r="BE300" s="63"/>
      <c r="BF300" s="63"/>
      <c r="BG300" s="63"/>
      <c r="BH300" s="63"/>
      <c r="BI300" s="63"/>
      <c r="BJ300" s="63"/>
      <c r="BK300" s="63"/>
      <c r="BL300" s="63"/>
      <c r="BM300" s="63"/>
      <c r="BN300" s="63"/>
    </row>
    <row r="301" ht="14.25" customHeight="1">
      <c r="A301" s="63"/>
      <c r="B301" s="63"/>
      <c r="C301" s="63"/>
      <c r="D301" s="63"/>
      <c r="E301" s="63"/>
      <c r="F301" s="63"/>
      <c r="G301" s="63"/>
      <c r="H301" s="63"/>
      <c r="O301" s="399"/>
      <c r="P301" s="399"/>
      <c r="Q301" s="399"/>
      <c r="R301" s="399"/>
      <c r="S301" s="399"/>
      <c r="T301" s="399"/>
      <c r="U301" s="399"/>
      <c r="V301" s="399"/>
      <c r="W301" s="399"/>
      <c r="X301" s="399"/>
      <c r="Y301" s="399"/>
      <c r="Z301" s="399"/>
      <c r="AA301" s="399"/>
      <c r="AB301" s="399"/>
      <c r="AC301" s="399"/>
      <c r="AD301" s="399"/>
      <c r="AE301" s="399"/>
      <c r="AF301" s="399"/>
      <c r="AG301" s="399"/>
      <c r="AH301" s="399"/>
      <c r="AI301" s="399"/>
      <c r="AJ301" s="399"/>
      <c r="AK301" s="399"/>
      <c r="AL301" s="399"/>
      <c r="AM301" s="399"/>
      <c r="AN301" s="399"/>
      <c r="AO301" s="399"/>
      <c r="AP301" s="399"/>
      <c r="AQ301" s="399"/>
      <c r="AR301" s="399"/>
      <c r="AS301" s="399"/>
      <c r="AT301" s="399"/>
      <c r="AV301" s="63"/>
      <c r="AW301" s="63"/>
      <c r="AX301" s="63"/>
      <c r="AY301" s="63"/>
      <c r="AZ301" s="63"/>
      <c r="BA301" s="63"/>
      <c r="BB301" s="63"/>
      <c r="BC301" s="63"/>
      <c r="BD301" s="63"/>
      <c r="BE301" s="63"/>
      <c r="BF301" s="63"/>
      <c r="BG301" s="63"/>
      <c r="BH301" s="63"/>
      <c r="BI301" s="63"/>
      <c r="BJ301" s="63"/>
      <c r="BK301" s="63"/>
      <c r="BL301" s="63"/>
      <c r="BM301" s="63"/>
      <c r="BN301" s="63"/>
    </row>
    <row r="302" ht="14.25" customHeight="1">
      <c r="A302" s="63"/>
      <c r="B302" s="63"/>
      <c r="C302" s="63"/>
      <c r="D302" s="63"/>
      <c r="E302" s="63"/>
      <c r="F302" s="63"/>
      <c r="G302" s="63"/>
      <c r="H302" s="63"/>
      <c r="O302" s="399"/>
      <c r="P302" s="399"/>
      <c r="Q302" s="399"/>
      <c r="R302" s="399"/>
      <c r="S302" s="399"/>
      <c r="T302" s="399"/>
      <c r="U302" s="399"/>
      <c r="V302" s="399"/>
      <c r="W302" s="399"/>
      <c r="X302" s="399"/>
      <c r="Y302" s="399"/>
      <c r="Z302" s="399"/>
      <c r="AA302" s="399"/>
      <c r="AB302" s="399"/>
      <c r="AC302" s="399"/>
      <c r="AD302" s="399"/>
      <c r="AE302" s="399"/>
      <c r="AF302" s="399"/>
      <c r="AG302" s="399"/>
      <c r="AH302" s="399"/>
      <c r="AI302" s="399"/>
      <c r="AJ302" s="399"/>
      <c r="AK302" s="399"/>
      <c r="AL302" s="399"/>
      <c r="AM302" s="399"/>
      <c r="AN302" s="399"/>
      <c r="AO302" s="399"/>
      <c r="AP302" s="399"/>
      <c r="AQ302" s="399"/>
      <c r="AR302" s="399"/>
      <c r="AS302" s="399"/>
      <c r="AT302" s="399"/>
      <c r="AV302" s="63"/>
      <c r="AW302" s="63"/>
      <c r="AX302" s="63"/>
      <c r="AY302" s="63"/>
      <c r="AZ302" s="63"/>
      <c r="BA302" s="63"/>
      <c r="BB302" s="63"/>
      <c r="BC302" s="63"/>
      <c r="BD302" s="63"/>
      <c r="BE302" s="63"/>
      <c r="BF302" s="63"/>
      <c r="BG302" s="63"/>
      <c r="BH302" s="63"/>
      <c r="BI302" s="63"/>
      <c r="BJ302" s="63"/>
      <c r="BK302" s="63"/>
      <c r="BL302" s="63"/>
      <c r="BM302" s="63"/>
      <c r="BN302" s="63"/>
    </row>
    <row r="303" ht="14.25" customHeight="1">
      <c r="A303" s="63"/>
      <c r="B303" s="63"/>
      <c r="C303" s="63"/>
      <c r="D303" s="63"/>
      <c r="E303" s="63"/>
      <c r="F303" s="63"/>
      <c r="G303" s="63"/>
      <c r="H303" s="63"/>
      <c r="O303" s="399"/>
      <c r="P303" s="399"/>
      <c r="Q303" s="399"/>
      <c r="R303" s="399"/>
      <c r="S303" s="399"/>
      <c r="T303" s="399"/>
      <c r="U303" s="399"/>
      <c r="V303" s="399"/>
      <c r="W303" s="399"/>
      <c r="X303" s="399"/>
      <c r="Y303" s="399"/>
      <c r="Z303" s="399"/>
      <c r="AA303" s="399"/>
      <c r="AB303" s="399"/>
      <c r="AC303" s="399"/>
      <c r="AD303" s="399"/>
      <c r="AE303" s="399"/>
      <c r="AF303" s="399"/>
      <c r="AG303" s="399"/>
      <c r="AH303" s="399"/>
      <c r="AI303" s="399"/>
      <c r="AJ303" s="399"/>
      <c r="AK303" s="399"/>
      <c r="AL303" s="399"/>
      <c r="AM303" s="399"/>
      <c r="AN303" s="399"/>
      <c r="AO303" s="399"/>
      <c r="AP303" s="399"/>
      <c r="AQ303" s="399"/>
      <c r="AR303" s="399"/>
      <c r="AS303" s="399"/>
      <c r="AT303" s="399"/>
      <c r="AV303" s="63"/>
      <c r="AW303" s="63"/>
      <c r="AX303" s="63"/>
      <c r="AY303" s="63"/>
      <c r="AZ303" s="63"/>
      <c r="BA303" s="63"/>
      <c r="BB303" s="63"/>
      <c r="BC303" s="63"/>
      <c r="BD303" s="63"/>
      <c r="BE303" s="63"/>
      <c r="BF303" s="63"/>
      <c r="BG303" s="63"/>
      <c r="BH303" s="63"/>
      <c r="BI303" s="63"/>
      <c r="BJ303" s="63"/>
      <c r="BK303" s="63"/>
      <c r="BL303" s="63"/>
      <c r="BM303" s="63"/>
      <c r="BN303" s="63"/>
    </row>
    <row r="304" ht="14.25" customHeight="1">
      <c r="A304" s="63"/>
      <c r="B304" s="63"/>
      <c r="C304" s="63"/>
      <c r="D304" s="63"/>
      <c r="E304" s="63"/>
      <c r="F304" s="63"/>
      <c r="G304" s="63"/>
      <c r="H304" s="63"/>
      <c r="O304" s="399"/>
      <c r="P304" s="399"/>
      <c r="Q304" s="399"/>
      <c r="R304" s="399"/>
      <c r="S304" s="399"/>
      <c r="T304" s="399"/>
      <c r="U304" s="399"/>
      <c r="V304" s="399"/>
      <c r="W304" s="399"/>
      <c r="X304" s="399"/>
      <c r="Y304" s="399"/>
      <c r="Z304" s="399"/>
      <c r="AA304" s="399"/>
      <c r="AB304" s="399"/>
      <c r="AC304" s="399"/>
      <c r="AD304" s="399"/>
      <c r="AE304" s="399"/>
      <c r="AF304" s="399"/>
      <c r="AG304" s="399"/>
      <c r="AH304" s="399"/>
      <c r="AI304" s="399"/>
      <c r="AJ304" s="399"/>
      <c r="AK304" s="399"/>
      <c r="AL304" s="399"/>
      <c r="AM304" s="399"/>
      <c r="AN304" s="399"/>
      <c r="AO304" s="399"/>
      <c r="AP304" s="399"/>
      <c r="AQ304" s="399"/>
      <c r="AR304" s="399"/>
      <c r="AS304" s="399"/>
      <c r="AT304" s="399"/>
      <c r="AV304" s="63"/>
      <c r="AW304" s="63"/>
      <c r="AX304" s="63"/>
      <c r="AY304" s="63"/>
      <c r="AZ304" s="63"/>
      <c r="BA304" s="63"/>
      <c r="BB304" s="63"/>
      <c r="BC304" s="63"/>
      <c r="BD304" s="63"/>
      <c r="BE304" s="63"/>
      <c r="BF304" s="63"/>
      <c r="BG304" s="63"/>
      <c r="BH304" s="63"/>
      <c r="BI304" s="63"/>
      <c r="BJ304" s="63"/>
      <c r="BK304" s="63"/>
      <c r="BL304" s="63"/>
      <c r="BM304" s="63"/>
      <c r="BN304" s="63"/>
    </row>
    <row r="305" ht="14.25" customHeight="1">
      <c r="A305" s="63"/>
      <c r="B305" s="63"/>
      <c r="C305" s="63"/>
      <c r="D305" s="63"/>
      <c r="E305" s="63"/>
      <c r="F305" s="63"/>
      <c r="G305" s="63"/>
      <c r="H305" s="63"/>
      <c r="O305" s="399"/>
      <c r="P305" s="399"/>
      <c r="Q305" s="399"/>
      <c r="R305" s="399"/>
      <c r="S305" s="399"/>
      <c r="T305" s="399"/>
      <c r="U305" s="399"/>
      <c r="V305" s="399"/>
      <c r="W305" s="399"/>
      <c r="X305" s="399"/>
      <c r="Y305" s="399"/>
      <c r="Z305" s="399"/>
      <c r="AA305" s="399"/>
      <c r="AB305" s="399"/>
      <c r="AC305" s="399"/>
      <c r="AD305" s="399"/>
      <c r="AE305" s="399"/>
      <c r="AF305" s="399"/>
      <c r="AG305" s="399"/>
      <c r="AH305" s="399"/>
      <c r="AI305" s="399"/>
      <c r="AJ305" s="399"/>
      <c r="AK305" s="399"/>
      <c r="AL305" s="399"/>
      <c r="AM305" s="399"/>
      <c r="AN305" s="399"/>
      <c r="AO305" s="399"/>
      <c r="AP305" s="399"/>
      <c r="AQ305" s="399"/>
      <c r="AR305" s="399"/>
      <c r="AS305" s="399"/>
      <c r="AT305" s="399"/>
      <c r="AV305" s="63"/>
      <c r="AW305" s="63"/>
      <c r="AX305" s="63"/>
      <c r="AY305" s="63"/>
      <c r="AZ305" s="63"/>
      <c r="BA305" s="63"/>
      <c r="BB305" s="63"/>
      <c r="BC305" s="63"/>
      <c r="BD305" s="63"/>
      <c r="BE305" s="63"/>
      <c r="BF305" s="63"/>
      <c r="BG305" s="63"/>
      <c r="BH305" s="63"/>
      <c r="BI305" s="63"/>
      <c r="BJ305" s="63"/>
      <c r="BK305" s="63"/>
      <c r="BL305" s="63"/>
      <c r="BM305" s="63"/>
      <c r="BN305" s="63"/>
    </row>
    <row r="306" ht="14.25" customHeight="1">
      <c r="A306" s="63"/>
      <c r="B306" s="63"/>
      <c r="C306" s="63"/>
      <c r="D306" s="63"/>
      <c r="E306" s="63"/>
      <c r="F306" s="63"/>
      <c r="G306" s="63"/>
      <c r="H306" s="63"/>
      <c r="O306" s="399"/>
      <c r="P306" s="399"/>
      <c r="Q306" s="399"/>
      <c r="R306" s="399"/>
      <c r="S306" s="399"/>
      <c r="T306" s="399"/>
      <c r="U306" s="399"/>
      <c r="V306" s="399"/>
      <c r="W306" s="399"/>
      <c r="X306" s="399"/>
      <c r="Y306" s="399"/>
      <c r="Z306" s="399"/>
      <c r="AA306" s="399"/>
      <c r="AB306" s="399"/>
      <c r="AC306" s="399"/>
      <c r="AD306" s="399"/>
      <c r="AE306" s="399"/>
      <c r="AF306" s="399"/>
      <c r="AG306" s="399"/>
      <c r="AH306" s="399"/>
      <c r="AI306" s="399"/>
      <c r="AJ306" s="399"/>
      <c r="AK306" s="399"/>
      <c r="AL306" s="399"/>
      <c r="AM306" s="399"/>
      <c r="AN306" s="399"/>
      <c r="AO306" s="399"/>
      <c r="AP306" s="399"/>
      <c r="AQ306" s="399"/>
      <c r="AR306" s="399"/>
      <c r="AS306" s="399"/>
      <c r="AT306" s="399"/>
      <c r="AV306" s="63"/>
      <c r="AW306" s="63"/>
      <c r="AX306" s="63"/>
      <c r="AY306" s="63"/>
      <c r="AZ306" s="63"/>
      <c r="BA306" s="63"/>
      <c r="BB306" s="63"/>
      <c r="BC306" s="63"/>
      <c r="BD306" s="63"/>
      <c r="BE306" s="63"/>
      <c r="BF306" s="63"/>
      <c r="BG306" s="63"/>
      <c r="BH306" s="63"/>
      <c r="BI306" s="63"/>
      <c r="BJ306" s="63"/>
      <c r="BK306" s="63"/>
      <c r="BL306" s="63"/>
      <c r="BM306" s="63"/>
      <c r="BN306" s="63"/>
    </row>
    <row r="307" ht="14.25" customHeight="1">
      <c r="A307" s="63"/>
      <c r="B307" s="63"/>
      <c r="C307" s="63"/>
      <c r="D307" s="63"/>
      <c r="E307" s="63"/>
      <c r="F307" s="63"/>
      <c r="G307" s="63"/>
      <c r="H307" s="63"/>
      <c r="O307" s="399"/>
      <c r="P307" s="399"/>
      <c r="Q307" s="399"/>
      <c r="R307" s="399"/>
      <c r="S307" s="399"/>
      <c r="T307" s="399"/>
      <c r="U307" s="399"/>
      <c r="V307" s="399"/>
      <c r="W307" s="399"/>
      <c r="X307" s="399"/>
      <c r="Y307" s="399"/>
      <c r="Z307" s="399"/>
      <c r="AA307" s="399"/>
      <c r="AB307" s="399"/>
      <c r="AC307" s="399"/>
      <c r="AD307" s="399"/>
      <c r="AE307" s="399"/>
      <c r="AF307" s="399"/>
      <c r="AG307" s="399"/>
      <c r="AH307" s="399"/>
      <c r="AI307" s="399"/>
      <c r="AJ307" s="399"/>
      <c r="AK307" s="399"/>
      <c r="AL307" s="399"/>
      <c r="AM307" s="399"/>
      <c r="AN307" s="399"/>
      <c r="AO307" s="399"/>
      <c r="AP307" s="399"/>
      <c r="AQ307" s="399"/>
      <c r="AR307" s="399"/>
      <c r="AS307" s="399"/>
      <c r="AT307" s="399"/>
      <c r="AV307" s="63"/>
      <c r="AW307" s="63"/>
      <c r="AX307" s="63"/>
      <c r="AY307" s="63"/>
      <c r="AZ307" s="63"/>
      <c r="BA307" s="63"/>
      <c r="BB307" s="63"/>
      <c r="BC307" s="63"/>
      <c r="BD307" s="63"/>
      <c r="BE307" s="63"/>
      <c r="BF307" s="63"/>
      <c r="BG307" s="63"/>
      <c r="BH307" s="63"/>
      <c r="BI307" s="63"/>
      <c r="BJ307" s="63"/>
      <c r="BK307" s="63"/>
      <c r="BL307" s="63"/>
      <c r="BM307" s="63"/>
      <c r="BN307" s="63"/>
    </row>
    <row r="308" ht="14.25" customHeight="1">
      <c r="A308" s="63"/>
      <c r="B308" s="63"/>
      <c r="C308" s="63"/>
      <c r="D308" s="63"/>
      <c r="E308" s="63"/>
      <c r="F308" s="63"/>
      <c r="G308" s="63"/>
      <c r="H308" s="63"/>
      <c r="O308" s="399"/>
      <c r="P308" s="399"/>
      <c r="Q308" s="399"/>
      <c r="R308" s="399"/>
      <c r="S308" s="399"/>
      <c r="T308" s="399"/>
      <c r="U308" s="399"/>
      <c r="V308" s="399"/>
      <c r="W308" s="399"/>
      <c r="X308" s="399"/>
      <c r="Y308" s="399"/>
      <c r="Z308" s="399"/>
      <c r="AA308" s="399"/>
      <c r="AB308" s="399"/>
      <c r="AC308" s="399"/>
      <c r="AD308" s="399"/>
      <c r="AE308" s="399"/>
      <c r="AF308" s="399"/>
      <c r="AG308" s="399"/>
      <c r="AH308" s="399"/>
      <c r="AI308" s="399"/>
      <c r="AJ308" s="399"/>
      <c r="AK308" s="399"/>
      <c r="AL308" s="399"/>
      <c r="AM308" s="399"/>
      <c r="AN308" s="399"/>
      <c r="AO308" s="399"/>
      <c r="AP308" s="399"/>
      <c r="AQ308" s="399"/>
      <c r="AR308" s="399"/>
      <c r="AS308" s="399"/>
      <c r="AT308" s="399"/>
      <c r="AV308" s="63"/>
      <c r="AW308" s="63"/>
      <c r="AX308" s="63"/>
      <c r="AY308" s="63"/>
      <c r="AZ308" s="63"/>
      <c r="BA308" s="63"/>
      <c r="BB308" s="63"/>
      <c r="BC308" s="63"/>
      <c r="BD308" s="63"/>
      <c r="BE308" s="63"/>
      <c r="BF308" s="63"/>
      <c r="BG308" s="63"/>
      <c r="BH308" s="63"/>
      <c r="BI308" s="63"/>
      <c r="BJ308" s="63"/>
      <c r="BK308" s="63"/>
      <c r="BL308" s="63"/>
      <c r="BM308" s="63"/>
      <c r="BN308" s="63"/>
    </row>
    <row r="309" ht="14.25" customHeight="1">
      <c r="A309" s="63"/>
      <c r="B309" s="63"/>
      <c r="C309" s="63"/>
      <c r="D309" s="63"/>
      <c r="E309" s="63"/>
      <c r="F309" s="63"/>
      <c r="G309" s="63"/>
      <c r="H309" s="63"/>
      <c r="O309" s="399"/>
      <c r="P309" s="399"/>
      <c r="Q309" s="399"/>
      <c r="R309" s="399"/>
      <c r="S309" s="399"/>
      <c r="T309" s="399"/>
      <c r="U309" s="399"/>
      <c r="V309" s="399"/>
      <c r="W309" s="399"/>
      <c r="X309" s="399"/>
      <c r="Y309" s="399"/>
      <c r="Z309" s="399"/>
      <c r="AA309" s="399"/>
      <c r="AB309" s="399"/>
      <c r="AC309" s="399"/>
      <c r="AD309" s="399"/>
      <c r="AE309" s="399"/>
      <c r="AF309" s="399"/>
      <c r="AG309" s="399"/>
      <c r="AH309" s="399"/>
      <c r="AI309" s="399"/>
      <c r="AJ309" s="399"/>
      <c r="AK309" s="399"/>
      <c r="AL309" s="399"/>
      <c r="AM309" s="399"/>
      <c r="AN309" s="399"/>
      <c r="AO309" s="399"/>
      <c r="AP309" s="399"/>
      <c r="AQ309" s="399"/>
      <c r="AR309" s="399"/>
      <c r="AS309" s="399"/>
      <c r="AT309" s="399"/>
      <c r="AV309" s="63"/>
      <c r="AW309" s="63"/>
      <c r="AX309" s="63"/>
      <c r="AY309" s="63"/>
      <c r="AZ309" s="63"/>
      <c r="BA309" s="63"/>
      <c r="BB309" s="63"/>
      <c r="BC309" s="63"/>
      <c r="BD309" s="63"/>
      <c r="BE309" s="63"/>
      <c r="BF309" s="63"/>
      <c r="BG309" s="63"/>
      <c r="BH309" s="63"/>
      <c r="BI309" s="63"/>
      <c r="BJ309" s="63"/>
      <c r="BK309" s="63"/>
      <c r="BL309" s="63"/>
      <c r="BM309" s="63"/>
      <c r="BN309" s="63"/>
    </row>
    <row r="310" ht="14.25" customHeight="1">
      <c r="A310" s="63"/>
      <c r="B310" s="63"/>
      <c r="C310" s="63"/>
      <c r="D310" s="63"/>
      <c r="E310" s="63"/>
      <c r="F310" s="63"/>
      <c r="G310" s="63"/>
      <c r="H310" s="63"/>
      <c r="O310" s="399"/>
      <c r="P310" s="399"/>
      <c r="Q310" s="399"/>
      <c r="R310" s="399"/>
      <c r="S310" s="399"/>
      <c r="T310" s="399"/>
      <c r="U310" s="399"/>
      <c r="V310" s="399"/>
      <c r="W310" s="399"/>
      <c r="X310" s="399"/>
      <c r="Y310" s="399"/>
      <c r="Z310" s="399"/>
      <c r="AA310" s="399"/>
      <c r="AB310" s="399"/>
      <c r="AC310" s="399"/>
      <c r="AD310" s="399"/>
      <c r="AE310" s="399"/>
      <c r="AF310" s="399"/>
      <c r="AG310" s="399"/>
      <c r="AH310" s="399"/>
      <c r="AI310" s="399"/>
      <c r="AJ310" s="399"/>
      <c r="AK310" s="399"/>
      <c r="AL310" s="399"/>
      <c r="AM310" s="399"/>
      <c r="AN310" s="399"/>
      <c r="AO310" s="399"/>
      <c r="AP310" s="399"/>
      <c r="AQ310" s="399"/>
      <c r="AR310" s="399"/>
      <c r="AS310" s="399"/>
      <c r="AT310" s="399"/>
      <c r="AV310" s="63"/>
      <c r="AW310" s="63"/>
      <c r="AX310" s="63"/>
      <c r="AY310" s="63"/>
      <c r="AZ310" s="63"/>
      <c r="BA310" s="63"/>
      <c r="BB310" s="63"/>
      <c r="BC310" s="63"/>
      <c r="BD310" s="63"/>
      <c r="BE310" s="63"/>
      <c r="BF310" s="63"/>
      <c r="BG310" s="63"/>
      <c r="BH310" s="63"/>
      <c r="BI310" s="63"/>
      <c r="BJ310" s="63"/>
      <c r="BK310" s="63"/>
      <c r="BL310" s="63"/>
      <c r="BM310" s="63"/>
      <c r="BN310" s="63"/>
    </row>
    <row r="311" ht="14.25" customHeight="1">
      <c r="A311" s="63"/>
      <c r="B311" s="63"/>
      <c r="C311" s="63"/>
      <c r="D311" s="63"/>
      <c r="E311" s="63"/>
      <c r="F311" s="63"/>
      <c r="G311" s="63"/>
      <c r="H311" s="63"/>
      <c r="O311" s="399"/>
      <c r="P311" s="399"/>
      <c r="Q311" s="399"/>
      <c r="R311" s="399"/>
      <c r="S311" s="399"/>
      <c r="T311" s="399"/>
      <c r="U311" s="399"/>
      <c r="V311" s="399"/>
      <c r="W311" s="399"/>
      <c r="X311" s="399"/>
      <c r="Y311" s="399"/>
      <c r="Z311" s="399"/>
      <c r="AA311" s="399"/>
      <c r="AB311" s="399"/>
      <c r="AC311" s="399"/>
      <c r="AD311" s="399"/>
      <c r="AE311" s="399"/>
      <c r="AF311" s="399"/>
      <c r="AG311" s="399"/>
      <c r="AH311" s="399"/>
      <c r="AI311" s="399"/>
      <c r="AJ311" s="399"/>
      <c r="AK311" s="399"/>
      <c r="AL311" s="399"/>
      <c r="AM311" s="399"/>
      <c r="AN311" s="399"/>
      <c r="AO311" s="399"/>
      <c r="AP311" s="399"/>
      <c r="AQ311" s="399"/>
      <c r="AR311" s="399"/>
      <c r="AS311" s="399"/>
      <c r="AT311" s="399"/>
      <c r="AV311" s="63"/>
      <c r="AW311" s="63"/>
      <c r="AX311" s="63"/>
      <c r="AY311" s="63"/>
      <c r="AZ311" s="63"/>
      <c r="BA311" s="63"/>
      <c r="BB311" s="63"/>
      <c r="BC311" s="63"/>
      <c r="BD311" s="63"/>
      <c r="BE311" s="63"/>
      <c r="BF311" s="63"/>
      <c r="BG311" s="63"/>
      <c r="BH311" s="63"/>
      <c r="BI311" s="63"/>
      <c r="BJ311" s="63"/>
      <c r="BK311" s="63"/>
      <c r="BL311" s="63"/>
      <c r="BM311" s="63"/>
      <c r="BN311" s="63"/>
    </row>
    <row r="312" ht="14.25" customHeight="1">
      <c r="A312" s="63"/>
      <c r="B312" s="63"/>
      <c r="C312" s="63"/>
      <c r="D312" s="63"/>
      <c r="E312" s="63"/>
      <c r="F312" s="63"/>
      <c r="G312" s="63"/>
      <c r="H312" s="63"/>
      <c r="O312" s="399"/>
      <c r="P312" s="399"/>
      <c r="Q312" s="399"/>
      <c r="R312" s="399"/>
      <c r="S312" s="399"/>
      <c r="T312" s="399"/>
      <c r="U312" s="399"/>
      <c r="V312" s="399"/>
      <c r="W312" s="399"/>
      <c r="X312" s="399"/>
      <c r="Y312" s="399"/>
      <c r="Z312" s="399"/>
      <c r="AA312" s="399"/>
      <c r="AB312" s="399"/>
      <c r="AC312" s="399"/>
      <c r="AD312" s="399"/>
      <c r="AE312" s="399"/>
      <c r="AF312" s="399"/>
      <c r="AG312" s="399"/>
      <c r="AH312" s="399"/>
      <c r="AI312" s="399"/>
      <c r="AJ312" s="399"/>
      <c r="AK312" s="399"/>
      <c r="AL312" s="399"/>
      <c r="AM312" s="399"/>
      <c r="AN312" s="399"/>
      <c r="AO312" s="399"/>
      <c r="AP312" s="399"/>
      <c r="AQ312" s="399"/>
      <c r="AR312" s="399"/>
      <c r="AS312" s="399"/>
      <c r="AT312" s="399"/>
      <c r="AV312" s="63"/>
      <c r="AW312" s="63"/>
      <c r="AX312" s="63"/>
      <c r="AY312" s="63"/>
      <c r="AZ312" s="63"/>
      <c r="BA312" s="63"/>
      <c r="BB312" s="63"/>
      <c r="BC312" s="63"/>
      <c r="BD312" s="63"/>
      <c r="BE312" s="63"/>
      <c r="BF312" s="63"/>
      <c r="BG312" s="63"/>
      <c r="BH312" s="63"/>
      <c r="BI312" s="63"/>
      <c r="BJ312" s="63"/>
      <c r="BK312" s="63"/>
      <c r="BL312" s="63"/>
      <c r="BM312" s="63"/>
      <c r="BN312" s="63"/>
    </row>
    <row r="313" ht="14.25" customHeight="1">
      <c r="A313" s="63"/>
      <c r="B313" s="63"/>
      <c r="C313" s="63"/>
      <c r="D313" s="63"/>
      <c r="E313" s="63"/>
      <c r="F313" s="63"/>
      <c r="G313" s="63"/>
      <c r="H313" s="63"/>
      <c r="O313" s="399"/>
      <c r="P313" s="399"/>
      <c r="Q313" s="399"/>
      <c r="R313" s="399"/>
      <c r="S313" s="399"/>
      <c r="T313" s="399"/>
      <c r="U313" s="399"/>
      <c r="V313" s="399"/>
      <c r="W313" s="399"/>
      <c r="X313" s="399"/>
      <c r="Y313" s="399"/>
      <c r="Z313" s="399"/>
      <c r="AA313" s="399"/>
      <c r="AB313" s="399"/>
      <c r="AC313" s="399"/>
      <c r="AD313" s="399"/>
      <c r="AE313" s="399"/>
      <c r="AF313" s="399"/>
      <c r="AG313" s="399"/>
      <c r="AH313" s="399"/>
      <c r="AI313" s="399"/>
      <c r="AJ313" s="399"/>
      <c r="AK313" s="399"/>
      <c r="AL313" s="399"/>
      <c r="AM313" s="399"/>
      <c r="AN313" s="399"/>
      <c r="AO313" s="399"/>
      <c r="AP313" s="399"/>
      <c r="AQ313" s="399"/>
      <c r="AR313" s="399"/>
      <c r="AS313" s="399"/>
      <c r="AT313" s="399"/>
      <c r="AV313" s="63"/>
      <c r="AW313" s="63"/>
      <c r="AX313" s="63"/>
      <c r="AY313" s="63"/>
      <c r="AZ313" s="63"/>
      <c r="BA313" s="63"/>
      <c r="BB313" s="63"/>
      <c r="BC313" s="63"/>
      <c r="BD313" s="63"/>
      <c r="BE313" s="63"/>
      <c r="BF313" s="63"/>
      <c r="BG313" s="63"/>
      <c r="BH313" s="63"/>
      <c r="BI313" s="63"/>
      <c r="BJ313" s="63"/>
      <c r="BK313" s="63"/>
      <c r="BL313" s="63"/>
      <c r="BM313" s="63"/>
      <c r="BN313" s="63"/>
    </row>
    <row r="314" ht="14.25" customHeight="1">
      <c r="A314" s="63"/>
      <c r="B314" s="63"/>
      <c r="C314" s="63"/>
      <c r="D314" s="63"/>
      <c r="E314" s="63"/>
      <c r="F314" s="63"/>
      <c r="G314" s="63"/>
      <c r="H314" s="63"/>
      <c r="O314" s="399"/>
      <c r="P314" s="399"/>
      <c r="Q314" s="399"/>
      <c r="R314" s="399"/>
      <c r="S314" s="399"/>
      <c r="T314" s="399"/>
      <c r="U314" s="399"/>
      <c r="V314" s="399"/>
      <c r="W314" s="399"/>
      <c r="X314" s="399"/>
      <c r="Y314" s="399"/>
      <c r="Z314" s="399"/>
      <c r="AA314" s="399"/>
      <c r="AB314" s="399"/>
      <c r="AC314" s="399"/>
      <c r="AD314" s="399"/>
      <c r="AE314" s="399"/>
      <c r="AF314" s="399"/>
      <c r="AG314" s="399"/>
      <c r="AH314" s="399"/>
      <c r="AI314" s="399"/>
      <c r="AJ314" s="399"/>
      <c r="AK314" s="399"/>
      <c r="AL314" s="399"/>
      <c r="AM314" s="399"/>
      <c r="AN314" s="399"/>
      <c r="AO314" s="399"/>
      <c r="AP314" s="399"/>
      <c r="AQ314" s="399"/>
      <c r="AR314" s="399"/>
      <c r="AS314" s="399"/>
      <c r="AT314" s="399"/>
      <c r="AV314" s="63"/>
      <c r="AW314" s="63"/>
      <c r="AX314" s="63"/>
      <c r="AY314" s="63"/>
      <c r="AZ314" s="63"/>
      <c r="BA314" s="63"/>
      <c r="BB314" s="63"/>
      <c r="BC314" s="63"/>
      <c r="BD314" s="63"/>
      <c r="BE314" s="63"/>
      <c r="BF314" s="63"/>
      <c r="BG314" s="63"/>
      <c r="BH314" s="63"/>
      <c r="BI314" s="63"/>
      <c r="BJ314" s="63"/>
      <c r="BK314" s="63"/>
      <c r="BL314" s="63"/>
      <c r="BM314" s="63"/>
      <c r="BN314" s="63"/>
    </row>
    <row r="315" ht="14.25" customHeight="1">
      <c r="A315" s="63"/>
      <c r="B315" s="63"/>
      <c r="C315" s="63"/>
      <c r="D315" s="63"/>
      <c r="E315" s="63"/>
      <c r="F315" s="63"/>
      <c r="G315" s="63"/>
      <c r="H315" s="63"/>
      <c r="O315" s="399"/>
      <c r="P315" s="399"/>
      <c r="Q315" s="399"/>
      <c r="R315" s="399"/>
      <c r="S315" s="399"/>
      <c r="T315" s="399"/>
      <c r="U315" s="399"/>
      <c r="V315" s="399"/>
      <c r="W315" s="399"/>
      <c r="X315" s="399"/>
      <c r="Y315" s="399"/>
      <c r="Z315" s="399"/>
      <c r="AA315" s="399"/>
      <c r="AB315" s="399"/>
      <c r="AC315" s="399"/>
      <c r="AD315" s="399"/>
      <c r="AE315" s="399"/>
      <c r="AF315" s="399"/>
      <c r="AG315" s="399"/>
      <c r="AH315" s="399"/>
      <c r="AI315" s="399"/>
      <c r="AJ315" s="399"/>
      <c r="AK315" s="399"/>
      <c r="AL315" s="399"/>
      <c r="AM315" s="399"/>
      <c r="AN315" s="399"/>
      <c r="AO315" s="399"/>
      <c r="AP315" s="399"/>
      <c r="AQ315" s="399"/>
      <c r="AR315" s="399"/>
      <c r="AS315" s="399"/>
      <c r="AT315" s="399"/>
      <c r="AV315" s="63"/>
      <c r="AW315" s="63"/>
      <c r="AX315" s="63"/>
      <c r="AY315" s="63"/>
      <c r="AZ315" s="63"/>
      <c r="BA315" s="63"/>
      <c r="BB315" s="63"/>
      <c r="BC315" s="63"/>
      <c r="BD315" s="63"/>
      <c r="BE315" s="63"/>
      <c r="BF315" s="63"/>
      <c r="BG315" s="63"/>
      <c r="BH315" s="63"/>
      <c r="BI315" s="63"/>
      <c r="BJ315" s="63"/>
      <c r="BK315" s="63"/>
      <c r="BL315" s="63"/>
      <c r="BM315" s="63"/>
      <c r="BN315" s="63"/>
    </row>
    <row r="316" ht="14.25" customHeight="1">
      <c r="A316" s="63"/>
      <c r="B316" s="63"/>
      <c r="C316" s="63"/>
      <c r="D316" s="63"/>
      <c r="E316" s="63"/>
      <c r="F316" s="63"/>
      <c r="G316" s="63"/>
      <c r="H316" s="63"/>
      <c r="O316" s="399"/>
      <c r="P316" s="399"/>
      <c r="Q316" s="399"/>
      <c r="R316" s="399"/>
      <c r="S316" s="399"/>
      <c r="T316" s="399"/>
      <c r="U316" s="399"/>
      <c r="V316" s="399"/>
      <c r="W316" s="399"/>
      <c r="X316" s="399"/>
      <c r="Y316" s="399"/>
      <c r="Z316" s="399"/>
      <c r="AA316" s="399"/>
      <c r="AB316" s="399"/>
      <c r="AC316" s="399"/>
      <c r="AD316" s="399"/>
      <c r="AE316" s="399"/>
      <c r="AF316" s="399"/>
      <c r="AG316" s="399"/>
      <c r="AH316" s="399"/>
      <c r="AI316" s="399"/>
      <c r="AJ316" s="399"/>
      <c r="AK316" s="399"/>
      <c r="AL316" s="399"/>
      <c r="AM316" s="399"/>
      <c r="AN316" s="399"/>
      <c r="AO316" s="399"/>
      <c r="AP316" s="399"/>
      <c r="AQ316" s="399"/>
      <c r="AR316" s="399"/>
      <c r="AS316" s="399"/>
      <c r="AT316" s="399"/>
      <c r="AV316" s="63"/>
      <c r="AW316" s="63"/>
      <c r="AX316" s="63"/>
      <c r="AY316" s="63"/>
      <c r="AZ316" s="63"/>
      <c r="BA316" s="63"/>
      <c r="BB316" s="63"/>
      <c r="BC316" s="63"/>
      <c r="BD316" s="63"/>
      <c r="BE316" s="63"/>
      <c r="BF316" s="63"/>
      <c r="BG316" s="63"/>
      <c r="BH316" s="63"/>
      <c r="BI316" s="63"/>
      <c r="BJ316" s="63"/>
      <c r="BK316" s="63"/>
      <c r="BL316" s="63"/>
      <c r="BM316" s="63"/>
      <c r="BN316" s="63"/>
    </row>
    <row r="317" ht="14.25" customHeight="1">
      <c r="A317" s="63"/>
      <c r="B317" s="63"/>
      <c r="C317" s="63"/>
      <c r="D317" s="63"/>
      <c r="E317" s="63"/>
      <c r="F317" s="63"/>
      <c r="G317" s="63"/>
      <c r="H317" s="63"/>
      <c r="O317" s="399"/>
      <c r="P317" s="399"/>
      <c r="Q317" s="399"/>
      <c r="R317" s="399"/>
      <c r="S317" s="399"/>
      <c r="T317" s="399"/>
      <c r="U317" s="399"/>
      <c r="V317" s="399"/>
      <c r="W317" s="399"/>
      <c r="X317" s="399"/>
      <c r="Y317" s="399"/>
      <c r="Z317" s="399"/>
      <c r="AA317" s="399"/>
      <c r="AB317" s="399"/>
      <c r="AC317" s="399"/>
      <c r="AD317" s="399"/>
      <c r="AE317" s="399"/>
      <c r="AF317" s="399"/>
      <c r="AG317" s="399"/>
      <c r="AH317" s="399"/>
      <c r="AI317" s="399"/>
      <c r="AJ317" s="399"/>
      <c r="AK317" s="399"/>
      <c r="AL317" s="399"/>
      <c r="AM317" s="399"/>
      <c r="AN317" s="399"/>
      <c r="AO317" s="399"/>
      <c r="AP317" s="399"/>
      <c r="AQ317" s="399"/>
      <c r="AR317" s="399"/>
      <c r="AS317" s="399"/>
      <c r="AT317" s="399"/>
      <c r="AV317" s="63"/>
      <c r="AW317" s="63"/>
      <c r="AX317" s="63"/>
      <c r="AY317" s="63"/>
      <c r="AZ317" s="63"/>
      <c r="BA317" s="63"/>
      <c r="BB317" s="63"/>
      <c r="BC317" s="63"/>
      <c r="BD317" s="63"/>
      <c r="BE317" s="63"/>
      <c r="BF317" s="63"/>
      <c r="BG317" s="63"/>
      <c r="BH317" s="63"/>
      <c r="BI317" s="63"/>
      <c r="BJ317" s="63"/>
      <c r="BK317" s="63"/>
      <c r="BL317" s="63"/>
      <c r="BM317" s="63"/>
      <c r="BN317" s="63"/>
    </row>
    <row r="318" ht="14.25" customHeight="1">
      <c r="A318" s="63"/>
      <c r="B318" s="63"/>
      <c r="C318" s="63"/>
      <c r="D318" s="63"/>
      <c r="E318" s="63"/>
      <c r="F318" s="63"/>
      <c r="G318" s="63"/>
      <c r="H318" s="63"/>
      <c r="O318" s="399"/>
      <c r="P318" s="399"/>
      <c r="Q318" s="399"/>
      <c r="R318" s="399"/>
      <c r="S318" s="399"/>
      <c r="T318" s="399"/>
      <c r="U318" s="399"/>
      <c r="V318" s="399"/>
      <c r="W318" s="399"/>
      <c r="X318" s="399"/>
      <c r="Y318" s="399"/>
      <c r="Z318" s="399"/>
      <c r="AA318" s="399"/>
      <c r="AB318" s="399"/>
      <c r="AC318" s="399"/>
      <c r="AD318" s="399"/>
      <c r="AE318" s="399"/>
      <c r="AF318" s="399"/>
      <c r="AG318" s="399"/>
      <c r="AH318" s="399"/>
      <c r="AI318" s="399"/>
      <c r="AJ318" s="399"/>
      <c r="AK318" s="399"/>
      <c r="AL318" s="399"/>
      <c r="AM318" s="399"/>
      <c r="AN318" s="399"/>
      <c r="AO318" s="399"/>
      <c r="AP318" s="399"/>
      <c r="AQ318" s="399"/>
      <c r="AR318" s="399"/>
      <c r="AS318" s="399"/>
      <c r="AT318" s="399"/>
      <c r="AV318" s="63"/>
      <c r="AW318" s="63"/>
      <c r="AX318" s="63"/>
      <c r="AY318" s="63"/>
      <c r="AZ318" s="63"/>
      <c r="BA318" s="63"/>
      <c r="BB318" s="63"/>
      <c r="BC318" s="63"/>
      <c r="BD318" s="63"/>
      <c r="BE318" s="63"/>
      <c r="BF318" s="63"/>
      <c r="BG318" s="63"/>
      <c r="BH318" s="63"/>
      <c r="BI318" s="63"/>
      <c r="BJ318" s="63"/>
      <c r="BK318" s="63"/>
      <c r="BL318" s="63"/>
      <c r="BM318" s="63"/>
      <c r="BN318" s="63"/>
    </row>
    <row r="319" ht="14.25" customHeight="1">
      <c r="A319" s="63"/>
      <c r="B319" s="63"/>
      <c r="C319" s="63"/>
      <c r="D319" s="63"/>
      <c r="E319" s="63"/>
      <c r="F319" s="63"/>
      <c r="G319" s="63"/>
      <c r="H319" s="63"/>
      <c r="O319" s="399"/>
      <c r="P319" s="399"/>
      <c r="Q319" s="399"/>
      <c r="R319" s="399"/>
      <c r="S319" s="399"/>
      <c r="T319" s="399"/>
      <c r="U319" s="399"/>
      <c r="V319" s="399"/>
      <c r="W319" s="399"/>
      <c r="X319" s="399"/>
      <c r="Y319" s="399"/>
      <c r="Z319" s="399"/>
      <c r="AA319" s="399"/>
      <c r="AB319" s="399"/>
      <c r="AC319" s="399"/>
      <c r="AD319" s="399"/>
      <c r="AE319" s="399"/>
      <c r="AF319" s="399"/>
      <c r="AG319" s="399"/>
      <c r="AH319" s="399"/>
      <c r="AI319" s="399"/>
      <c r="AJ319" s="399"/>
      <c r="AK319" s="399"/>
      <c r="AL319" s="399"/>
      <c r="AM319" s="399"/>
      <c r="AN319" s="399"/>
      <c r="AO319" s="399"/>
      <c r="AP319" s="399"/>
      <c r="AQ319" s="399"/>
      <c r="AR319" s="399"/>
      <c r="AS319" s="399"/>
      <c r="AT319" s="399"/>
      <c r="AV319" s="63"/>
      <c r="AW319" s="63"/>
      <c r="AX319" s="63"/>
      <c r="AY319" s="63"/>
      <c r="AZ319" s="63"/>
      <c r="BA319" s="63"/>
      <c r="BB319" s="63"/>
      <c r="BC319" s="63"/>
      <c r="BD319" s="63"/>
      <c r="BE319" s="63"/>
      <c r="BF319" s="63"/>
      <c r="BG319" s="63"/>
      <c r="BH319" s="63"/>
      <c r="BI319" s="63"/>
      <c r="BJ319" s="63"/>
      <c r="BK319" s="63"/>
      <c r="BL319" s="63"/>
      <c r="BM319" s="63"/>
      <c r="BN319" s="63"/>
    </row>
    <row r="320" ht="14.25" customHeight="1">
      <c r="A320" s="63"/>
      <c r="B320" s="63"/>
      <c r="C320" s="63"/>
      <c r="D320" s="63"/>
      <c r="E320" s="63"/>
      <c r="F320" s="63"/>
      <c r="G320" s="63"/>
      <c r="H320" s="63"/>
      <c r="O320" s="399"/>
      <c r="P320" s="399"/>
      <c r="Q320" s="399"/>
      <c r="R320" s="399"/>
      <c r="S320" s="399"/>
      <c r="T320" s="399"/>
      <c r="U320" s="399"/>
      <c r="V320" s="399"/>
      <c r="W320" s="399"/>
      <c r="X320" s="399"/>
      <c r="Y320" s="399"/>
      <c r="Z320" s="399"/>
      <c r="AA320" s="399"/>
      <c r="AB320" s="399"/>
      <c r="AC320" s="399"/>
      <c r="AD320" s="399"/>
      <c r="AE320" s="399"/>
      <c r="AF320" s="399"/>
      <c r="AG320" s="399"/>
      <c r="AH320" s="399"/>
      <c r="AI320" s="399"/>
      <c r="AJ320" s="399"/>
      <c r="AK320" s="399"/>
      <c r="AL320" s="399"/>
      <c r="AM320" s="399"/>
      <c r="AN320" s="399"/>
      <c r="AO320" s="399"/>
      <c r="AP320" s="399"/>
      <c r="AQ320" s="399"/>
      <c r="AR320" s="399"/>
      <c r="AS320" s="399"/>
      <c r="AT320" s="399"/>
      <c r="AV320" s="63"/>
      <c r="AW320" s="63"/>
      <c r="AX320" s="63"/>
      <c r="AY320" s="63"/>
      <c r="AZ320" s="63"/>
      <c r="BA320" s="63"/>
      <c r="BB320" s="63"/>
      <c r="BC320" s="63"/>
      <c r="BD320" s="63"/>
      <c r="BE320" s="63"/>
      <c r="BF320" s="63"/>
      <c r="BG320" s="63"/>
      <c r="BH320" s="63"/>
      <c r="BI320" s="63"/>
      <c r="BJ320" s="63"/>
      <c r="BK320" s="63"/>
      <c r="BL320" s="63"/>
      <c r="BM320" s="63"/>
      <c r="BN320" s="63"/>
    </row>
    <row r="321" ht="14.25" customHeight="1">
      <c r="A321" s="63"/>
      <c r="B321" s="63"/>
      <c r="C321" s="63"/>
      <c r="D321" s="63"/>
      <c r="E321" s="63"/>
      <c r="F321" s="63"/>
      <c r="G321" s="63"/>
      <c r="H321" s="63"/>
      <c r="O321" s="399"/>
      <c r="P321" s="399"/>
      <c r="Q321" s="399"/>
      <c r="R321" s="399"/>
      <c r="S321" s="399"/>
      <c r="T321" s="399"/>
      <c r="U321" s="399"/>
      <c r="V321" s="399"/>
      <c r="W321" s="399"/>
      <c r="X321" s="399"/>
      <c r="Y321" s="399"/>
      <c r="Z321" s="399"/>
      <c r="AA321" s="399"/>
      <c r="AB321" s="399"/>
      <c r="AC321" s="399"/>
      <c r="AD321" s="399"/>
      <c r="AE321" s="399"/>
      <c r="AF321" s="399"/>
      <c r="AG321" s="399"/>
      <c r="AH321" s="399"/>
      <c r="AI321" s="399"/>
      <c r="AJ321" s="399"/>
      <c r="AK321" s="399"/>
      <c r="AL321" s="399"/>
      <c r="AM321" s="399"/>
      <c r="AN321" s="399"/>
      <c r="AO321" s="399"/>
      <c r="AP321" s="399"/>
      <c r="AQ321" s="399"/>
      <c r="AR321" s="399"/>
      <c r="AS321" s="399"/>
      <c r="AT321" s="399"/>
      <c r="AV321" s="63"/>
      <c r="AW321" s="63"/>
      <c r="AX321" s="63"/>
      <c r="AY321" s="63"/>
      <c r="AZ321" s="63"/>
      <c r="BA321" s="63"/>
      <c r="BB321" s="63"/>
      <c r="BC321" s="63"/>
      <c r="BD321" s="63"/>
      <c r="BE321" s="63"/>
      <c r="BF321" s="63"/>
      <c r="BG321" s="63"/>
      <c r="BH321" s="63"/>
      <c r="BI321" s="63"/>
      <c r="BJ321" s="63"/>
      <c r="BK321" s="63"/>
      <c r="BL321" s="63"/>
      <c r="BM321" s="63"/>
      <c r="BN321" s="63"/>
    </row>
    <row r="322" ht="14.25" customHeight="1">
      <c r="A322" s="63"/>
      <c r="B322" s="63"/>
      <c r="C322" s="63"/>
      <c r="D322" s="63"/>
      <c r="E322" s="63"/>
      <c r="F322" s="63"/>
      <c r="G322" s="63"/>
      <c r="H322" s="63"/>
      <c r="O322" s="399"/>
      <c r="P322" s="399"/>
      <c r="Q322" s="399"/>
      <c r="R322" s="399"/>
      <c r="S322" s="399"/>
      <c r="T322" s="399"/>
      <c r="U322" s="399"/>
      <c r="V322" s="399"/>
      <c r="W322" s="399"/>
      <c r="X322" s="399"/>
      <c r="Y322" s="399"/>
      <c r="Z322" s="399"/>
      <c r="AA322" s="399"/>
      <c r="AB322" s="399"/>
      <c r="AC322" s="399"/>
      <c r="AD322" s="399"/>
      <c r="AE322" s="399"/>
      <c r="AF322" s="399"/>
      <c r="AG322" s="399"/>
      <c r="AH322" s="399"/>
      <c r="AI322" s="399"/>
      <c r="AJ322" s="399"/>
      <c r="AK322" s="399"/>
      <c r="AL322" s="399"/>
      <c r="AM322" s="399"/>
      <c r="AN322" s="399"/>
      <c r="AO322" s="399"/>
      <c r="AP322" s="399"/>
      <c r="AQ322" s="399"/>
      <c r="AR322" s="399"/>
      <c r="AS322" s="399"/>
      <c r="AT322" s="399"/>
      <c r="AV322" s="63"/>
      <c r="AW322" s="63"/>
      <c r="AX322" s="63"/>
      <c r="AY322" s="63"/>
      <c r="AZ322" s="63"/>
      <c r="BA322" s="63"/>
      <c r="BB322" s="63"/>
      <c r="BC322" s="63"/>
      <c r="BD322" s="63"/>
      <c r="BE322" s="63"/>
      <c r="BF322" s="63"/>
      <c r="BG322" s="63"/>
      <c r="BH322" s="63"/>
      <c r="BI322" s="63"/>
      <c r="BJ322" s="63"/>
      <c r="BK322" s="63"/>
      <c r="BL322" s="63"/>
      <c r="BM322" s="63"/>
      <c r="BN322" s="63"/>
    </row>
    <row r="323" ht="14.25" customHeight="1">
      <c r="A323" s="63"/>
      <c r="B323" s="63"/>
      <c r="C323" s="63"/>
      <c r="D323" s="63"/>
      <c r="E323" s="63"/>
      <c r="F323" s="63"/>
      <c r="G323" s="63"/>
      <c r="H323" s="63"/>
      <c r="O323" s="399"/>
      <c r="P323" s="399"/>
      <c r="Q323" s="399"/>
      <c r="R323" s="399"/>
      <c r="S323" s="399"/>
      <c r="T323" s="399"/>
      <c r="U323" s="399"/>
      <c r="V323" s="399"/>
      <c r="W323" s="399"/>
      <c r="X323" s="399"/>
      <c r="Y323" s="399"/>
      <c r="Z323" s="399"/>
      <c r="AA323" s="399"/>
      <c r="AB323" s="399"/>
      <c r="AC323" s="399"/>
      <c r="AD323" s="399"/>
      <c r="AE323" s="399"/>
      <c r="AF323" s="399"/>
      <c r="AG323" s="399"/>
      <c r="AH323" s="399"/>
      <c r="AI323" s="399"/>
      <c r="AJ323" s="399"/>
      <c r="AK323" s="399"/>
      <c r="AL323" s="399"/>
      <c r="AM323" s="399"/>
      <c r="AN323" s="399"/>
      <c r="AO323" s="399"/>
      <c r="AP323" s="399"/>
      <c r="AQ323" s="399"/>
      <c r="AR323" s="399"/>
      <c r="AS323" s="399"/>
      <c r="AT323" s="399"/>
      <c r="AV323" s="63"/>
      <c r="AW323" s="63"/>
      <c r="AX323" s="63"/>
      <c r="AY323" s="63"/>
      <c r="AZ323" s="63"/>
      <c r="BA323" s="63"/>
      <c r="BB323" s="63"/>
      <c r="BC323" s="63"/>
      <c r="BD323" s="63"/>
      <c r="BE323" s="63"/>
      <c r="BF323" s="63"/>
      <c r="BG323" s="63"/>
      <c r="BH323" s="63"/>
      <c r="BI323" s="63"/>
      <c r="BJ323" s="63"/>
      <c r="BK323" s="63"/>
      <c r="BL323" s="63"/>
      <c r="BM323" s="63"/>
      <c r="BN323" s="63"/>
    </row>
    <row r="324" ht="14.25" customHeight="1">
      <c r="A324" s="63"/>
      <c r="B324" s="63"/>
      <c r="C324" s="63"/>
      <c r="D324" s="63"/>
      <c r="E324" s="63"/>
      <c r="F324" s="63"/>
      <c r="G324" s="63"/>
      <c r="H324" s="63"/>
      <c r="O324" s="399"/>
      <c r="P324" s="399"/>
      <c r="Q324" s="399"/>
      <c r="R324" s="399"/>
      <c r="S324" s="399"/>
      <c r="T324" s="399"/>
      <c r="U324" s="399"/>
      <c r="V324" s="399"/>
      <c r="W324" s="399"/>
      <c r="X324" s="399"/>
      <c r="Y324" s="399"/>
      <c r="Z324" s="399"/>
      <c r="AA324" s="399"/>
      <c r="AB324" s="399"/>
      <c r="AC324" s="399"/>
      <c r="AD324" s="399"/>
      <c r="AE324" s="399"/>
      <c r="AF324" s="399"/>
      <c r="AG324" s="399"/>
      <c r="AH324" s="399"/>
      <c r="AI324" s="399"/>
      <c r="AJ324" s="399"/>
      <c r="AK324" s="399"/>
      <c r="AL324" s="399"/>
      <c r="AM324" s="399"/>
      <c r="AN324" s="399"/>
      <c r="AO324" s="399"/>
      <c r="AP324" s="399"/>
      <c r="AQ324" s="399"/>
      <c r="AR324" s="399"/>
      <c r="AS324" s="399"/>
      <c r="AT324" s="399"/>
      <c r="AV324" s="63"/>
      <c r="AW324" s="63"/>
      <c r="AX324" s="63"/>
      <c r="AY324" s="63"/>
      <c r="AZ324" s="63"/>
      <c r="BA324" s="63"/>
      <c r="BB324" s="63"/>
      <c r="BC324" s="63"/>
      <c r="BD324" s="63"/>
      <c r="BE324" s="63"/>
      <c r="BF324" s="63"/>
      <c r="BG324" s="63"/>
      <c r="BH324" s="63"/>
      <c r="BI324" s="63"/>
      <c r="BJ324" s="63"/>
      <c r="BK324" s="63"/>
      <c r="BL324" s="63"/>
      <c r="BM324" s="63"/>
      <c r="BN324" s="63"/>
    </row>
    <row r="325" ht="14.25" customHeight="1">
      <c r="A325" s="63"/>
      <c r="B325" s="63"/>
      <c r="C325" s="63"/>
      <c r="D325" s="63"/>
      <c r="E325" s="63"/>
      <c r="F325" s="63"/>
      <c r="G325" s="63"/>
      <c r="H325" s="63"/>
      <c r="O325" s="399"/>
      <c r="P325" s="399"/>
      <c r="Q325" s="399"/>
      <c r="R325" s="399"/>
      <c r="S325" s="399"/>
      <c r="T325" s="399"/>
      <c r="U325" s="399"/>
      <c r="V325" s="399"/>
      <c r="W325" s="399"/>
      <c r="X325" s="399"/>
      <c r="Y325" s="399"/>
      <c r="Z325" s="399"/>
      <c r="AA325" s="399"/>
      <c r="AB325" s="399"/>
      <c r="AC325" s="399"/>
      <c r="AD325" s="399"/>
      <c r="AE325" s="399"/>
      <c r="AF325" s="399"/>
      <c r="AG325" s="399"/>
      <c r="AH325" s="399"/>
      <c r="AI325" s="399"/>
      <c r="AJ325" s="399"/>
      <c r="AK325" s="399"/>
      <c r="AL325" s="399"/>
      <c r="AM325" s="399"/>
      <c r="AN325" s="399"/>
      <c r="AO325" s="399"/>
      <c r="AP325" s="399"/>
      <c r="AQ325" s="399"/>
      <c r="AR325" s="399"/>
      <c r="AS325" s="399"/>
      <c r="AT325" s="399"/>
      <c r="AV325" s="63"/>
      <c r="AW325" s="63"/>
      <c r="AX325" s="63"/>
      <c r="AY325" s="63"/>
      <c r="AZ325" s="63"/>
      <c r="BA325" s="63"/>
      <c r="BB325" s="63"/>
      <c r="BC325" s="63"/>
      <c r="BD325" s="63"/>
      <c r="BE325" s="63"/>
      <c r="BF325" s="63"/>
      <c r="BG325" s="63"/>
      <c r="BH325" s="63"/>
      <c r="BI325" s="63"/>
      <c r="BJ325" s="63"/>
      <c r="BK325" s="63"/>
      <c r="BL325" s="63"/>
      <c r="BM325" s="63"/>
      <c r="BN325" s="63"/>
    </row>
    <row r="326" ht="14.25" customHeight="1">
      <c r="A326" s="63"/>
      <c r="B326" s="63"/>
      <c r="C326" s="63"/>
      <c r="D326" s="63"/>
      <c r="E326" s="63"/>
      <c r="F326" s="63"/>
      <c r="G326" s="63"/>
      <c r="H326" s="63"/>
      <c r="O326" s="399"/>
      <c r="P326" s="399"/>
      <c r="Q326" s="399"/>
      <c r="R326" s="399"/>
      <c r="S326" s="399"/>
      <c r="T326" s="399"/>
      <c r="U326" s="399"/>
      <c r="V326" s="399"/>
      <c r="W326" s="399"/>
      <c r="X326" s="399"/>
      <c r="Y326" s="399"/>
      <c r="Z326" s="399"/>
      <c r="AA326" s="399"/>
      <c r="AB326" s="399"/>
      <c r="AC326" s="399"/>
      <c r="AD326" s="399"/>
      <c r="AE326" s="399"/>
      <c r="AF326" s="399"/>
      <c r="AG326" s="399"/>
      <c r="AH326" s="399"/>
      <c r="AI326" s="399"/>
      <c r="AJ326" s="399"/>
      <c r="AK326" s="399"/>
      <c r="AL326" s="399"/>
      <c r="AM326" s="399"/>
      <c r="AN326" s="399"/>
      <c r="AO326" s="399"/>
      <c r="AP326" s="399"/>
      <c r="AQ326" s="399"/>
      <c r="AR326" s="399"/>
      <c r="AS326" s="399"/>
      <c r="AT326" s="399"/>
      <c r="AV326" s="63"/>
      <c r="AW326" s="63"/>
      <c r="AX326" s="63"/>
      <c r="AY326" s="63"/>
      <c r="AZ326" s="63"/>
      <c r="BA326" s="63"/>
      <c r="BB326" s="63"/>
      <c r="BC326" s="63"/>
      <c r="BD326" s="63"/>
      <c r="BE326" s="63"/>
      <c r="BF326" s="63"/>
      <c r="BG326" s="63"/>
      <c r="BH326" s="63"/>
      <c r="BI326" s="63"/>
      <c r="BJ326" s="63"/>
      <c r="BK326" s="63"/>
      <c r="BL326" s="63"/>
      <c r="BM326" s="63"/>
      <c r="BN326" s="63"/>
    </row>
    <row r="327" ht="14.25" customHeight="1">
      <c r="A327" s="63"/>
      <c r="B327" s="63"/>
      <c r="C327" s="63"/>
      <c r="D327" s="63"/>
      <c r="E327" s="63"/>
      <c r="F327" s="63"/>
      <c r="G327" s="63"/>
      <c r="H327" s="63"/>
      <c r="O327" s="399"/>
      <c r="P327" s="399"/>
      <c r="Q327" s="399"/>
      <c r="R327" s="399"/>
      <c r="S327" s="399"/>
      <c r="T327" s="399"/>
      <c r="U327" s="399"/>
      <c r="V327" s="399"/>
      <c r="W327" s="399"/>
      <c r="X327" s="399"/>
      <c r="Y327" s="399"/>
      <c r="Z327" s="399"/>
      <c r="AA327" s="399"/>
      <c r="AB327" s="399"/>
      <c r="AC327" s="399"/>
      <c r="AD327" s="399"/>
      <c r="AE327" s="399"/>
      <c r="AF327" s="399"/>
      <c r="AG327" s="399"/>
      <c r="AH327" s="399"/>
      <c r="AI327" s="399"/>
      <c r="AJ327" s="399"/>
      <c r="AK327" s="399"/>
      <c r="AL327" s="399"/>
      <c r="AM327" s="399"/>
      <c r="AN327" s="399"/>
      <c r="AO327" s="399"/>
      <c r="AP327" s="399"/>
      <c r="AQ327" s="399"/>
      <c r="AR327" s="399"/>
      <c r="AS327" s="399"/>
      <c r="AT327" s="399"/>
      <c r="AV327" s="63"/>
      <c r="AW327" s="63"/>
      <c r="AX327" s="63"/>
      <c r="AY327" s="63"/>
      <c r="AZ327" s="63"/>
      <c r="BA327" s="63"/>
      <c r="BB327" s="63"/>
      <c r="BC327" s="63"/>
      <c r="BD327" s="63"/>
      <c r="BE327" s="63"/>
      <c r="BF327" s="63"/>
      <c r="BG327" s="63"/>
      <c r="BH327" s="63"/>
      <c r="BI327" s="63"/>
      <c r="BJ327" s="63"/>
      <c r="BK327" s="63"/>
      <c r="BL327" s="63"/>
      <c r="BM327" s="63"/>
      <c r="BN327" s="63"/>
    </row>
    <row r="328" ht="14.25" customHeight="1">
      <c r="A328" s="63"/>
      <c r="B328" s="63"/>
      <c r="C328" s="63"/>
      <c r="D328" s="63"/>
      <c r="E328" s="63"/>
      <c r="F328" s="63"/>
      <c r="G328" s="63"/>
      <c r="H328" s="63"/>
      <c r="O328" s="399"/>
      <c r="P328" s="399"/>
      <c r="Q328" s="399"/>
      <c r="R328" s="399"/>
      <c r="S328" s="399"/>
      <c r="T328" s="399"/>
      <c r="U328" s="399"/>
      <c r="V328" s="399"/>
      <c r="W328" s="399"/>
      <c r="X328" s="399"/>
      <c r="Y328" s="399"/>
      <c r="Z328" s="399"/>
      <c r="AA328" s="399"/>
      <c r="AB328" s="399"/>
      <c r="AC328" s="399"/>
      <c r="AD328" s="399"/>
      <c r="AE328" s="399"/>
      <c r="AF328" s="399"/>
      <c r="AG328" s="399"/>
      <c r="AH328" s="399"/>
      <c r="AI328" s="399"/>
      <c r="AJ328" s="399"/>
      <c r="AK328" s="399"/>
      <c r="AL328" s="399"/>
      <c r="AM328" s="399"/>
      <c r="AN328" s="399"/>
      <c r="AO328" s="399"/>
      <c r="AP328" s="399"/>
      <c r="AQ328" s="399"/>
      <c r="AR328" s="399"/>
      <c r="AS328" s="399"/>
      <c r="AT328" s="399"/>
      <c r="AV328" s="63"/>
      <c r="AW328" s="63"/>
      <c r="AX328" s="63"/>
      <c r="AY328" s="63"/>
      <c r="AZ328" s="63"/>
      <c r="BA328" s="63"/>
      <c r="BB328" s="63"/>
      <c r="BC328" s="63"/>
      <c r="BD328" s="63"/>
      <c r="BE328" s="63"/>
      <c r="BF328" s="63"/>
      <c r="BG328" s="63"/>
      <c r="BH328" s="63"/>
      <c r="BI328" s="63"/>
      <c r="BJ328" s="63"/>
      <c r="BK328" s="63"/>
      <c r="BL328" s="63"/>
      <c r="BM328" s="63"/>
      <c r="BN328" s="63"/>
    </row>
    <row r="329" ht="14.25" customHeight="1">
      <c r="A329" s="63"/>
      <c r="B329" s="63"/>
      <c r="C329" s="63"/>
      <c r="D329" s="63"/>
      <c r="E329" s="63"/>
      <c r="F329" s="63"/>
      <c r="G329" s="63"/>
      <c r="H329" s="63"/>
      <c r="O329" s="399"/>
      <c r="P329" s="399"/>
      <c r="Q329" s="399"/>
      <c r="R329" s="399"/>
      <c r="S329" s="399"/>
      <c r="T329" s="399"/>
      <c r="U329" s="399"/>
      <c r="V329" s="399"/>
      <c r="W329" s="399"/>
      <c r="X329" s="399"/>
      <c r="Y329" s="399"/>
      <c r="Z329" s="399"/>
      <c r="AA329" s="399"/>
      <c r="AB329" s="399"/>
      <c r="AC329" s="399"/>
      <c r="AD329" s="399"/>
      <c r="AE329" s="399"/>
      <c r="AF329" s="399"/>
      <c r="AG329" s="399"/>
      <c r="AH329" s="399"/>
      <c r="AI329" s="399"/>
      <c r="AJ329" s="399"/>
      <c r="AK329" s="399"/>
      <c r="AL329" s="399"/>
      <c r="AM329" s="399"/>
      <c r="AN329" s="399"/>
      <c r="AO329" s="399"/>
      <c r="AP329" s="399"/>
      <c r="AQ329" s="399"/>
      <c r="AR329" s="399"/>
      <c r="AS329" s="399"/>
      <c r="AT329" s="399"/>
      <c r="AV329" s="63"/>
      <c r="AW329" s="63"/>
      <c r="AX329" s="63"/>
      <c r="AY329" s="63"/>
      <c r="AZ329" s="63"/>
      <c r="BA329" s="63"/>
      <c r="BB329" s="63"/>
      <c r="BC329" s="63"/>
      <c r="BD329" s="63"/>
      <c r="BE329" s="63"/>
      <c r="BF329" s="63"/>
      <c r="BG329" s="63"/>
      <c r="BH329" s="63"/>
      <c r="BI329" s="63"/>
      <c r="BJ329" s="63"/>
      <c r="BK329" s="63"/>
      <c r="BL329" s="63"/>
      <c r="BM329" s="63"/>
      <c r="BN329" s="63"/>
    </row>
    <row r="330" ht="14.25" customHeight="1">
      <c r="A330" s="63"/>
      <c r="B330" s="63"/>
      <c r="C330" s="63"/>
      <c r="D330" s="63"/>
      <c r="E330" s="63"/>
      <c r="F330" s="63"/>
      <c r="G330" s="63"/>
      <c r="H330" s="63"/>
      <c r="O330" s="399"/>
      <c r="P330" s="399"/>
      <c r="Q330" s="399"/>
      <c r="R330" s="399"/>
      <c r="S330" s="399"/>
      <c r="T330" s="399"/>
      <c r="U330" s="399"/>
      <c r="V330" s="399"/>
      <c r="W330" s="399"/>
      <c r="X330" s="399"/>
      <c r="Y330" s="399"/>
      <c r="Z330" s="399"/>
      <c r="AA330" s="399"/>
      <c r="AB330" s="399"/>
      <c r="AC330" s="399"/>
      <c r="AD330" s="399"/>
      <c r="AE330" s="399"/>
      <c r="AF330" s="399"/>
      <c r="AG330" s="399"/>
      <c r="AH330" s="399"/>
      <c r="AI330" s="399"/>
      <c r="AJ330" s="399"/>
      <c r="AK330" s="399"/>
      <c r="AL330" s="399"/>
      <c r="AM330" s="399"/>
      <c r="AN330" s="399"/>
      <c r="AO330" s="399"/>
      <c r="AP330" s="399"/>
      <c r="AQ330" s="399"/>
      <c r="AR330" s="399"/>
      <c r="AS330" s="399"/>
      <c r="AT330" s="399"/>
      <c r="AV330" s="63"/>
      <c r="AW330" s="63"/>
      <c r="AX330" s="63"/>
      <c r="AY330" s="63"/>
      <c r="AZ330" s="63"/>
      <c r="BA330" s="63"/>
      <c r="BB330" s="63"/>
      <c r="BC330" s="63"/>
      <c r="BD330" s="63"/>
      <c r="BE330" s="63"/>
      <c r="BF330" s="63"/>
      <c r="BG330" s="63"/>
      <c r="BH330" s="63"/>
      <c r="BI330" s="63"/>
      <c r="BJ330" s="63"/>
      <c r="BK330" s="63"/>
      <c r="BL330" s="63"/>
      <c r="BM330" s="63"/>
      <c r="BN330" s="63"/>
    </row>
    <row r="331" ht="14.25" customHeight="1">
      <c r="A331" s="63"/>
      <c r="B331" s="63"/>
      <c r="C331" s="63"/>
      <c r="D331" s="63"/>
      <c r="E331" s="63"/>
      <c r="F331" s="63"/>
      <c r="G331" s="63"/>
      <c r="H331" s="63"/>
      <c r="O331" s="399"/>
      <c r="P331" s="399"/>
      <c r="Q331" s="399"/>
      <c r="R331" s="399"/>
      <c r="S331" s="399"/>
      <c r="T331" s="399"/>
      <c r="U331" s="399"/>
      <c r="V331" s="399"/>
      <c r="W331" s="399"/>
      <c r="X331" s="399"/>
      <c r="Y331" s="399"/>
      <c r="Z331" s="399"/>
      <c r="AA331" s="399"/>
      <c r="AB331" s="399"/>
      <c r="AC331" s="399"/>
      <c r="AD331" s="399"/>
      <c r="AE331" s="399"/>
      <c r="AF331" s="399"/>
      <c r="AG331" s="399"/>
      <c r="AH331" s="399"/>
      <c r="AI331" s="399"/>
      <c r="AJ331" s="399"/>
      <c r="AK331" s="399"/>
      <c r="AL331" s="399"/>
      <c r="AM331" s="399"/>
      <c r="AN331" s="399"/>
      <c r="AO331" s="399"/>
      <c r="AP331" s="399"/>
      <c r="AQ331" s="399"/>
      <c r="AR331" s="399"/>
      <c r="AS331" s="399"/>
      <c r="AT331" s="399"/>
      <c r="AV331" s="63"/>
      <c r="AW331" s="63"/>
      <c r="AX331" s="63"/>
      <c r="AY331" s="63"/>
      <c r="AZ331" s="63"/>
      <c r="BA331" s="63"/>
      <c r="BB331" s="63"/>
      <c r="BC331" s="63"/>
      <c r="BD331" s="63"/>
      <c r="BE331" s="63"/>
      <c r="BF331" s="63"/>
      <c r="BG331" s="63"/>
      <c r="BH331" s="63"/>
      <c r="BI331" s="63"/>
      <c r="BJ331" s="63"/>
      <c r="BK331" s="63"/>
      <c r="BL331" s="63"/>
      <c r="BM331" s="63"/>
      <c r="BN331" s="63"/>
    </row>
    <row r="332" ht="14.25" customHeight="1">
      <c r="A332" s="63"/>
      <c r="B332" s="63"/>
      <c r="C332" s="63"/>
      <c r="D332" s="63"/>
      <c r="E332" s="63"/>
      <c r="F332" s="63"/>
      <c r="G332" s="63"/>
      <c r="H332" s="63"/>
      <c r="O332" s="399"/>
      <c r="P332" s="399"/>
      <c r="Q332" s="399"/>
      <c r="R332" s="399"/>
      <c r="S332" s="399"/>
      <c r="T332" s="399"/>
      <c r="U332" s="399"/>
      <c r="V332" s="399"/>
      <c r="W332" s="399"/>
      <c r="X332" s="399"/>
      <c r="Y332" s="399"/>
      <c r="Z332" s="399"/>
      <c r="AA332" s="399"/>
      <c r="AB332" s="399"/>
      <c r="AC332" s="399"/>
      <c r="AD332" s="399"/>
      <c r="AE332" s="399"/>
      <c r="AF332" s="399"/>
      <c r="AG332" s="399"/>
      <c r="AH332" s="399"/>
      <c r="AI332" s="399"/>
      <c r="AJ332" s="399"/>
      <c r="AK332" s="399"/>
      <c r="AL332" s="399"/>
      <c r="AM332" s="399"/>
      <c r="AN332" s="399"/>
      <c r="AO332" s="399"/>
      <c r="AP332" s="399"/>
      <c r="AQ332" s="399"/>
      <c r="AR332" s="399"/>
      <c r="AS332" s="399"/>
      <c r="AT332" s="399"/>
      <c r="AV332" s="63"/>
      <c r="AW332" s="63"/>
      <c r="AX332" s="63"/>
      <c r="AY332" s="63"/>
      <c r="AZ332" s="63"/>
      <c r="BA332" s="63"/>
      <c r="BB332" s="63"/>
      <c r="BC332" s="63"/>
      <c r="BD332" s="63"/>
      <c r="BE332" s="63"/>
      <c r="BF332" s="63"/>
      <c r="BG332" s="63"/>
      <c r="BH332" s="63"/>
      <c r="BI332" s="63"/>
      <c r="BJ332" s="63"/>
      <c r="BK332" s="63"/>
      <c r="BL332" s="63"/>
      <c r="BM332" s="63"/>
      <c r="BN332" s="63"/>
    </row>
    <row r="333" ht="14.25" customHeight="1">
      <c r="A333" s="63"/>
      <c r="B333" s="63"/>
      <c r="C333" s="63"/>
      <c r="D333" s="63"/>
      <c r="E333" s="63"/>
      <c r="F333" s="63"/>
      <c r="G333" s="63"/>
      <c r="H333" s="63"/>
      <c r="O333" s="399"/>
      <c r="P333" s="399"/>
      <c r="Q333" s="399"/>
      <c r="R333" s="399"/>
      <c r="S333" s="399"/>
      <c r="T333" s="399"/>
      <c r="U333" s="399"/>
      <c r="V333" s="399"/>
      <c r="W333" s="399"/>
      <c r="X333" s="399"/>
      <c r="Y333" s="399"/>
      <c r="Z333" s="399"/>
      <c r="AA333" s="399"/>
      <c r="AB333" s="399"/>
      <c r="AC333" s="399"/>
      <c r="AD333" s="399"/>
      <c r="AE333" s="399"/>
      <c r="AF333" s="399"/>
      <c r="AG333" s="399"/>
      <c r="AH333" s="399"/>
      <c r="AI333" s="399"/>
      <c r="AJ333" s="399"/>
      <c r="AK333" s="399"/>
      <c r="AL333" s="399"/>
      <c r="AM333" s="399"/>
      <c r="AN333" s="399"/>
      <c r="AO333" s="399"/>
      <c r="AP333" s="399"/>
      <c r="AQ333" s="399"/>
      <c r="AR333" s="399"/>
      <c r="AS333" s="399"/>
      <c r="AT333" s="399"/>
      <c r="AV333" s="63"/>
      <c r="AW333" s="63"/>
      <c r="AX333" s="63"/>
      <c r="AY333" s="63"/>
      <c r="AZ333" s="63"/>
      <c r="BA333" s="63"/>
      <c r="BB333" s="63"/>
      <c r="BC333" s="63"/>
      <c r="BD333" s="63"/>
      <c r="BE333" s="63"/>
      <c r="BF333" s="63"/>
      <c r="BG333" s="63"/>
      <c r="BH333" s="63"/>
      <c r="BI333" s="63"/>
      <c r="BJ333" s="63"/>
      <c r="BK333" s="63"/>
      <c r="BL333" s="63"/>
      <c r="BM333" s="63"/>
      <c r="BN333" s="63"/>
    </row>
    <row r="334" ht="14.25" customHeight="1">
      <c r="A334" s="63"/>
      <c r="B334" s="63"/>
      <c r="C334" s="63"/>
      <c r="D334" s="63"/>
      <c r="E334" s="63"/>
      <c r="F334" s="63"/>
      <c r="G334" s="63"/>
      <c r="H334" s="63"/>
      <c r="O334" s="399"/>
      <c r="P334" s="399"/>
      <c r="Q334" s="399"/>
      <c r="R334" s="399"/>
      <c r="S334" s="399"/>
      <c r="T334" s="399"/>
      <c r="U334" s="399"/>
      <c r="V334" s="399"/>
      <c r="W334" s="399"/>
      <c r="X334" s="399"/>
      <c r="Y334" s="399"/>
      <c r="Z334" s="399"/>
      <c r="AA334" s="399"/>
      <c r="AB334" s="399"/>
      <c r="AC334" s="399"/>
      <c r="AD334" s="399"/>
      <c r="AE334" s="399"/>
      <c r="AF334" s="399"/>
      <c r="AG334" s="399"/>
      <c r="AH334" s="399"/>
      <c r="AI334" s="399"/>
      <c r="AJ334" s="399"/>
      <c r="AK334" s="399"/>
      <c r="AL334" s="399"/>
      <c r="AM334" s="399"/>
      <c r="AN334" s="399"/>
      <c r="AO334" s="399"/>
      <c r="AP334" s="399"/>
      <c r="AQ334" s="399"/>
      <c r="AR334" s="399"/>
      <c r="AS334" s="399"/>
      <c r="AT334" s="399"/>
      <c r="AV334" s="63"/>
      <c r="AW334" s="63"/>
      <c r="AX334" s="63"/>
      <c r="AY334" s="63"/>
      <c r="AZ334" s="63"/>
      <c r="BA334" s="63"/>
      <c r="BB334" s="63"/>
      <c r="BC334" s="63"/>
      <c r="BD334" s="63"/>
      <c r="BE334" s="63"/>
      <c r="BF334" s="63"/>
      <c r="BG334" s="63"/>
      <c r="BH334" s="63"/>
      <c r="BI334" s="63"/>
      <c r="BJ334" s="63"/>
      <c r="BK334" s="63"/>
      <c r="BL334" s="63"/>
      <c r="BM334" s="63"/>
      <c r="BN334" s="63"/>
    </row>
    <row r="335" ht="14.25" customHeight="1">
      <c r="A335" s="63"/>
      <c r="B335" s="63"/>
      <c r="C335" s="63"/>
      <c r="D335" s="63"/>
      <c r="E335" s="63"/>
      <c r="F335" s="63"/>
      <c r="G335" s="63"/>
      <c r="H335" s="63"/>
      <c r="O335" s="399"/>
      <c r="P335" s="399"/>
      <c r="Q335" s="399"/>
      <c r="R335" s="399"/>
      <c r="S335" s="399"/>
      <c r="T335" s="399"/>
      <c r="U335" s="399"/>
      <c r="V335" s="399"/>
      <c r="W335" s="399"/>
      <c r="X335" s="399"/>
      <c r="Y335" s="399"/>
      <c r="Z335" s="399"/>
      <c r="AA335" s="399"/>
      <c r="AB335" s="399"/>
      <c r="AC335" s="399"/>
      <c r="AD335" s="399"/>
      <c r="AE335" s="399"/>
      <c r="AF335" s="399"/>
      <c r="AG335" s="399"/>
      <c r="AH335" s="399"/>
      <c r="AI335" s="399"/>
      <c r="AJ335" s="399"/>
      <c r="AK335" s="399"/>
      <c r="AL335" s="399"/>
      <c r="AM335" s="399"/>
      <c r="AN335" s="399"/>
      <c r="AO335" s="399"/>
      <c r="AP335" s="399"/>
      <c r="AQ335" s="399"/>
      <c r="AR335" s="399"/>
      <c r="AS335" s="399"/>
      <c r="AT335" s="399"/>
      <c r="AV335" s="63"/>
      <c r="AW335" s="63"/>
      <c r="AX335" s="63"/>
      <c r="AY335" s="63"/>
      <c r="AZ335" s="63"/>
      <c r="BA335" s="63"/>
      <c r="BB335" s="63"/>
      <c r="BC335" s="63"/>
      <c r="BD335" s="63"/>
      <c r="BE335" s="63"/>
      <c r="BF335" s="63"/>
      <c r="BG335" s="63"/>
      <c r="BH335" s="63"/>
      <c r="BI335" s="63"/>
      <c r="BJ335" s="63"/>
      <c r="BK335" s="63"/>
      <c r="BL335" s="63"/>
      <c r="BM335" s="63"/>
      <c r="BN335" s="63"/>
    </row>
    <row r="336" ht="14.25" customHeight="1">
      <c r="A336" s="63"/>
      <c r="B336" s="63"/>
      <c r="C336" s="63"/>
      <c r="D336" s="63"/>
      <c r="E336" s="63"/>
      <c r="F336" s="63"/>
      <c r="G336" s="63"/>
      <c r="H336" s="63"/>
      <c r="O336" s="399"/>
      <c r="P336" s="399"/>
      <c r="Q336" s="399"/>
      <c r="R336" s="399"/>
      <c r="S336" s="399"/>
      <c r="T336" s="399"/>
      <c r="U336" s="399"/>
      <c r="V336" s="399"/>
      <c r="W336" s="399"/>
      <c r="X336" s="399"/>
      <c r="Y336" s="399"/>
      <c r="Z336" s="399"/>
      <c r="AA336" s="399"/>
      <c r="AB336" s="399"/>
      <c r="AC336" s="399"/>
      <c r="AD336" s="399"/>
      <c r="AE336" s="399"/>
      <c r="AF336" s="399"/>
      <c r="AG336" s="399"/>
      <c r="AH336" s="399"/>
      <c r="AI336" s="399"/>
      <c r="AJ336" s="399"/>
      <c r="AK336" s="399"/>
      <c r="AL336" s="399"/>
      <c r="AM336" s="399"/>
      <c r="AN336" s="399"/>
      <c r="AO336" s="399"/>
      <c r="AP336" s="399"/>
      <c r="AQ336" s="399"/>
      <c r="AR336" s="399"/>
      <c r="AS336" s="399"/>
      <c r="AT336" s="399"/>
      <c r="AV336" s="63"/>
      <c r="AW336" s="63"/>
      <c r="AX336" s="63"/>
      <c r="AY336" s="63"/>
      <c r="AZ336" s="63"/>
      <c r="BA336" s="63"/>
      <c r="BB336" s="63"/>
      <c r="BC336" s="63"/>
      <c r="BD336" s="63"/>
      <c r="BE336" s="63"/>
      <c r="BF336" s="63"/>
      <c r="BG336" s="63"/>
      <c r="BH336" s="63"/>
      <c r="BI336" s="63"/>
      <c r="BJ336" s="63"/>
      <c r="BK336" s="63"/>
      <c r="BL336" s="63"/>
      <c r="BM336" s="63"/>
      <c r="BN336" s="63"/>
    </row>
    <row r="337" ht="14.25" customHeight="1">
      <c r="A337" s="63"/>
      <c r="B337" s="63"/>
      <c r="C337" s="63"/>
      <c r="D337" s="63"/>
      <c r="E337" s="63"/>
      <c r="F337" s="63"/>
      <c r="G337" s="63"/>
      <c r="H337" s="63"/>
      <c r="O337" s="399"/>
      <c r="P337" s="399"/>
      <c r="Q337" s="399"/>
      <c r="R337" s="399"/>
      <c r="S337" s="399"/>
      <c r="T337" s="399"/>
      <c r="U337" s="399"/>
      <c r="V337" s="399"/>
      <c r="W337" s="399"/>
      <c r="X337" s="399"/>
      <c r="Y337" s="399"/>
      <c r="Z337" s="399"/>
      <c r="AA337" s="399"/>
      <c r="AB337" s="399"/>
      <c r="AC337" s="399"/>
      <c r="AD337" s="399"/>
      <c r="AE337" s="399"/>
      <c r="AF337" s="399"/>
      <c r="AG337" s="399"/>
      <c r="AH337" s="399"/>
      <c r="AI337" s="399"/>
      <c r="AJ337" s="399"/>
      <c r="AK337" s="399"/>
      <c r="AL337" s="399"/>
      <c r="AM337" s="399"/>
      <c r="AN337" s="399"/>
      <c r="AO337" s="399"/>
      <c r="AP337" s="399"/>
      <c r="AQ337" s="399"/>
      <c r="AR337" s="399"/>
      <c r="AS337" s="399"/>
      <c r="AT337" s="399"/>
      <c r="AV337" s="63"/>
      <c r="AW337" s="63"/>
      <c r="AX337" s="63"/>
      <c r="AY337" s="63"/>
      <c r="AZ337" s="63"/>
      <c r="BA337" s="63"/>
      <c r="BB337" s="63"/>
      <c r="BC337" s="63"/>
      <c r="BD337" s="63"/>
      <c r="BE337" s="63"/>
      <c r="BF337" s="63"/>
      <c r="BG337" s="63"/>
      <c r="BH337" s="63"/>
      <c r="BI337" s="63"/>
      <c r="BJ337" s="63"/>
      <c r="BK337" s="63"/>
      <c r="BL337" s="63"/>
      <c r="BM337" s="63"/>
      <c r="BN337" s="63"/>
    </row>
    <row r="338" ht="14.25" customHeight="1">
      <c r="A338" s="63"/>
      <c r="B338" s="63"/>
      <c r="C338" s="63"/>
      <c r="D338" s="63"/>
      <c r="E338" s="63"/>
      <c r="F338" s="63"/>
      <c r="G338" s="63"/>
      <c r="H338" s="63"/>
      <c r="O338" s="399"/>
      <c r="P338" s="399"/>
      <c r="Q338" s="399"/>
      <c r="R338" s="399"/>
      <c r="S338" s="399"/>
      <c r="T338" s="399"/>
      <c r="U338" s="399"/>
      <c r="V338" s="399"/>
      <c r="W338" s="399"/>
      <c r="X338" s="399"/>
      <c r="Y338" s="399"/>
      <c r="Z338" s="399"/>
      <c r="AA338" s="399"/>
      <c r="AB338" s="399"/>
      <c r="AC338" s="399"/>
      <c r="AD338" s="399"/>
      <c r="AE338" s="399"/>
      <c r="AF338" s="399"/>
      <c r="AG338" s="399"/>
      <c r="AH338" s="399"/>
      <c r="AI338" s="399"/>
      <c r="AJ338" s="399"/>
      <c r="AK338" s="399"/>
      <c r="AL338" s="399"/>
      <c r="AM338" s="399"/>
      <c r="AN338" s="399"/>
      <c r="AO338" s="399"/>
      <c r="AP338" s="399"/>
      <c r="AQ338" s="399"/>
      <c r="AR338" s="399"/>
      <c r="AS338" s="399"/>
      <c r="AT338" s="399"/>
      <c r="AV338" s="63"/>
      <c r="AW338" s="63"/>
      <c r="AX338" s="63"/>
      <c r="AY338" s="63"/>
      <c r="AZ338" s="63"/>
      <c r="BA338" s="63"/>
      <c r="BB338" s="63"/>
      <c r="BC338" s="63"/>
      <c r="BD338" s="63"/>
      <c r="BE338" s="63"/>
      <c r="BF338" s="63"/>
      <c r="BG338" s="63"/>
      <c r="BH338" s="63"/>
      <c r="BI338" s="63"/>
      <c r="BJ338" s="63"/>
      <c r="BK338" s="63"/>
      <c r="BL338" s="63"/>
      <c r="BM338" s="63"/>
      <c r="BN338" s="63"/>
    </row>
    <row r="339" ht="14.25" customHeight="1">
      <c r="A339" s="63"/>
      <c r="B339" s="63"/>
      <c r="C339" s="63"/>
      <c r="D339" s="63"/>
      <c r="E339" s="63"/>
      <c r="F339" s="63"/>
      <c r="G339" s="63"/>
      <c r="H339" s="63"/>
      <c r="O339" s="399"/>
      <c r="P339" s="399"/>
      <c r="Q339" s="399"/>
      <c r="R339" s="399"/>
      <c r="S339" s="399"/>
      <c r="T339" s="399"/>
      <c r="U339" s="399"/>
      <c r="V339" s="399"/>
      <c r="W339" s="399"/>
      <c r="X339" s="399"/>
      <c r="Y339" s="399"/>
      <c r="Z339" s="399"/>
      <c r="AA339" s="399"/>
      <c r="AB339" s="399"/>
      <c r="AC339" s="399"/>
      <c r="AD339" s="399"/>
      <c r="AE339" s="399"/>
      <c r="AF339" s="399"/>
      <c r="AG339" s="399"/>
      <c r="AH339" s="399"/>
      <c r="AI339" s="399"/>
      <c r="AJ339" s="399"/>
      <c r="AK339" s="399"/>
      <c r="AL339" s="399"/>
      <c r="AM339" s="399"/>
      <c r="AN339" s="399"/>
      <c r="AO339" s="399"/>
      <c r="AP339" s="399"/>
      <c r="AQ339" s="399"/>
      <c r="AR339" s="399"/>
      <c r="AS339" s="399"/>
      <c r="AT339" s="399"/>
      <c r="AV339" s="63"/>
      <c r="AW339" s="63"/>
      <c r="AX339" s="63"/>
      <c r="AY339" s="63"/>
      <c r="AZ339" s="63"/>
      <c r="BA339" s="63"/>
      <c r="BB339" s="63"/>
      <c r="BC339" s="63"/>
      <c r="BD339" s="63"/>
      <c r="BE339" s="63"/>
      <c r="BF339" s="63"/>
      <c r="BG339" s="63"/>
      <c r="BH339" s="63"/>
      <c r="BI339" s="63"/>
      <c r="BJ339" s="63"/>
      <c r="BK339" s="63"/>
      <c r="BL339" s="63"/>
      <c r="BM339" s="63"/>
      <c r="BN339" s="63"/>
    </row>
    <row r="340" ht="14.25" customHeight="1">
      <c r="A340" s="63"/>
      <c r="B340" s="63"/>
      <c r="C340" s="63"/>
      <c r="D340" s="63"/>
      <c r="E340" s="63"/>
      <c r="F340" s="63"/>
      <c r="G340" s="63"/>
      <c r="H340" s="63"/>
      <c r="O340" s="399"/>
      <c r="P340" s="399"/>
      <c r="Q340" s="399"/>
      <c r="R340" s="399"/>
      <c r="S340" s="399"/>
      <c r="T340" s="399"/>
      <c r="U340" s="399"/>
      <c r="V340" s="399"/>
      <c r="W340" s="399"/>
      <c r="X340" s="399"/>
      <c r="Y340" s="399"/>
      <c r="Z340" s="399"/>
      <c r="AA340" s="399"/>
      <c r="AB340" s="399"/>
      <c r="AC340" s="399"/>
      <c r="AD340" s="399"/>
      <c r="AE340" s="399"/>
      <c r="AF340" s="399"/>
      <c r="AG340" s="399"/>
      <c r="AH340" s="399"/>
      <c r="AI340" s="399"/>
      <c r="AJ340" s="399"/>
      <c r="AK340" s="399"/>
      <c r="AL340" s="399"/>
      <c r="AM340" s="399"/>
      <c r="AN340" s="399"/>
      <c r="AO340" s="399"/>
      <c r="AP340" s="399"/>
      <c r="AQ340" s="399"/>
      <c r="AR340" s="399"/>
      <c r="AS340" s="399"/>
      <c r="AT340" s="399"/>
      <c r="AV340" s="63"/>
      <c r="AW340" s="63"/>
      <c r="AX340" s="63"/>
      <c r="AY340" s="63"/>
      <c r="AZ340" s="63"/>
      <c r="BA340" s="63"/>
      <c r="BB340" s="63"/>
      <c r="BC340" s="63"/>
      <c r="BD340" s="63"/>
      <c r="BE340" s="63"/>
      <c r="BF340" s="63"/>
      <c r="BG340" s="63"/>
      <c r="BH340" s="63"/>
      <c r="BI340" s="63"/>
      <c r="BJ340" s="63"/>
      <c r="BK340" s="63"/>
      <c r="BL340" s="63"/>
      <c r="BM340" s="63"/>
      <c r="BN340" s="63"/>
    </row>
    <row r="341" ht="14.25" customHeight="1">
      <c r="A341" s="63"/>
      <c r="B341" s="63"/>
      <c r="C341" s="63"/>
      <c r="D341" s="63"/>
      <c r="E341" s="63"/>
      <c r="F341" s="63"/>
      <c r="G341" s="63"/>
      <c r="H341" s="63"/>
      <c r="O341" s="399"/>
      <c r="P341" s="399"/>
      <c r="Q341" s="399"/>
      <c r="R341" s="399"/>
      <c r="S341" s="399"/>
      <c r="T341" s="399"/>
      <c r="U341" s="399"/>
      <c r="V341" s="399"/>
      <c r="W341" s="399"/>
      <c r="X341" s="399"/>
      <c r="Y341" s="399"/>
      <c r="Z341" s="399"/>
      <c r="AA341" s="399"/>
      <c r="AB341" s="399"/>
      <c r="AC341" s="399"/>
      <c r="AD341" s="399"/>
      <c r="AE341" s="399"/>
      <c r="AF341" s="399"/>
      <c r="AG341" s="399"/>
      <c r="AH341" s="399"/>
      <c r="AI341" s="399"/>
      <c r="AJ341" s="399"/>
      <c r="AK341" s="399"/>
      <c r="AL341" s="399"/>
      <c r="AM341" s="399"/>
      <c r="AN341" s="399"/>
      <c r="AO341" s="399"/>
      <c r="AP341" s="399"/>
      <c r="AQ341" s="399"/>
      <c r="AR341" s="399"/>
      <c r="AS341" s="399"/>
      <c r="AT341" s="399"/>
      <c r="AV341" s="63"/>
      <c r="AW341" s="63"/>
      <c r="AX341" s="63"/>
      <c r="AY341" s="63"/>
      <c r="AZ341" s="63"/>
      <c r="BA341" s="63"/>
      <c r="BB341" s="63"/>
      <c r="BC341" s="63"/>
      <c r="BD341" s="63"/>
      <c r="BE341" s="63"/>
      <c r="BF341" s="63"/>
      <c r="BG341" s="63"/>
      <c r="BH341" s="63"/>
      <c r="BI341" s="63"/>
      <c r="BJ341" s="63"/>
      <c r="BK341" s="63"/>
      <c r="BL341" s="63"/>
      <c r="BM341" s="63"/>
      <c r="BN341" s="63"/>
    </row>
    <row r="342" ht="14.25" customHeight="1">
      <c r="A342" s="63"/>
      <c r="B342" s="63"/>
      <c r="C342" s="63"/>
      <c r="D342" s="63"/>
      <c r="E342" s="63"/>
      <c r="F342" s="63"/>
      <c r="G342" s="63"/>
      <c r="H342" s="63"/>
      <c r="O342" s="399"/>
      <c r="P342" s="399"/>
      <c r="Q342" s="399"/>
      <c r="R342" s="399"/>
      <c r="S342" s="399"/>
      <c r="T342" s="399"/>
      <c r="U342" s="399"/>
      <c r="V342" s="399"/>
      <c r="W342" s="399"/>
      <c r="X342" s="399"/>
      <c r="Y342" s="399"/>
      <c r="Z342" s="399"/>
      <c r="AA342" s="399"/>
      <c r="AB342" s="399"/>
      <c r="AC342" s="399"/>
      <c r="AD342" s="399"/>
      <c r="AE342" s="399"/>
      <c r="AF342" s="399"/>
      <c r="AG342" s="399"/>
      <c r="AH342" s="399"/>
      <c r="AI342" s="399"/>
      <c r="AJ342" s="399"/>
      <c r="AK342" s="399"/>
      <c r="AL342" s="399"/>
      <c r="AM342" s="399"/>
      <c r="AN342" s="399"/>
      <c r="AO342" s="399"/>
      <c r="AP342" s="399"/>
      <c r="AQ342" s="399"/>
      <c r="AR342" s="399"/>
      <c r="AS342" s="399"/>
      <c r="AT342" s="399"/>
      <c r="AV342" s="63"/>
      <c r="AW342" s="63"/>
      <c r="AX342" s="63"/>
      <c r="AY342" s="63"/>
      <c r="AZ342" s="63"/>
      <c r="BA342" s="63"/>
      <c r="BB342" s="63"/>
      <c r="BC342" s="63"/>
      <c r="BD342" s="63"/>
      <c r="BE342" s="63"/>
      <c r="BF342" s="63"/>
      <c r="BG342" s="63"/>
      <c r="BH342" s="63"/>
      <c r="BI342" s="63"/>
      <c r="BJ342" s="63"/>
      <c r="BK342" s="63"/>
      <c r="BL342" s="63"/>
      <c r="BM342" s="63"/>
      <c r="BN342" s="63"/>
    </row>
    <row r="343" ht="14.25" customHeight="1">
      <c r="A343" s="63"/>
      <c r="B343" s="63"/>
      <c r="C343" s="63"/>
      <c r="D343" s="63"/>
      <c r="E343" s="63"/>
      <c r="F343" s="63"/>
      <c r="G343" s="63"/>
      <c r="H343" s="63"/>
      <c r="O343" s="399"/>
      <c r="P343" s="399"/>
      <c r="Q343" s="399"/>
      <c r="R343" s="399"/>
      <c r="S343" s="399"/>
      <c r="T343" s="399"/>
      <c r="U343" s="399"/>
      <c r="V343" s="399"/>
      <c r="W343" s="399"/>
      <c r="X343" s="399"/>
      <c r="Y343" s="399"/>
      <c r="Z343" s="399"/>
      <c r="AA343" s="399"/>
      <c r="AB343" s="399"/>
      <c r="AC343" s="399"/>
      <c r="AD343" s="399"/>
      <c r="AE343" s="399"/>
      <c r="AF343" s="399"/>
      <c r="AG343" s="399"/>
      <c r="AH343" s="399"/>
      <c r="AI343" s="399"/>
      <c r="AJ343" s="399"/>
      <c r="AK343" s="399"/>
      <c r="AL343" s="399"/>
      <c r="AM343" s="399"/>
      <c r="AN343" s="399"/>
      <c r="AO343" s="399"/>
      <c r="AP343" s="399"/>
      <c r="AQ343" s="399"/>
      <c r="AR343" s="399"/>
      <c r="AS343" s="399"/>
      <c r="AT343" s="399"/>
      <c r="AV343" s="63"/>
      <c r="AW343" s="63"/>
      <c r="AX343" s="63"/>
      <c r="AY343" s="63"/>
      <c r="AZ343" s="63"/>
      <c r="BA343" s="63"/>
      <c r="BB343" s="63"/>
      <c r="BC343" s="63"/>
      <c r="BD343" s="63"/>
      <c r="BE343" s="63"/>
      <c r="BF343" s="63"/>
      <c r="BG343" s="63"/>
      <c r="BH343" s="63"/>
      <c r="BI343" s="63"/>
      <c r="BJ343" s="63"/>
      <c r="BK343" s="63"/>
      <c r="BL343" s="63"/>
      <c r="BM343" s="63"/>
      <c r="BN343" s="63"/>
    </row>
    <row r="344" ht="14.25" customHeight="1">
      <c r="A344" s="63"/>
      <c r="B344" s="63"/>
      <c r="C344" s="63"/>
      <c r="D344" s="63"/>
      <c r="E344" s="63"/>
      <c r="F344" s="63"/>
      <c r="G344" s="63"/>
      <c r="H344" s="63"/>
      <c r="O344" s="399"/>
      <c r="P344" s="399"/>
      <c r="Q344" s="399"/>
      <c r="R344" s="399"/>
      <c r="S344" s="399"/>
      <c r="T344" s="399"/>
      <c r="U344" s="399"/>
      <c r="V344" s="399"/>
      <c r="W344" s="399"/>
      <c r="X344" s="399"/>
      <c r="Y344" s="399"/>
      <c r="Z344" s="399"/>
      <c r="AA344" s="399"/>
      <c r="AB344" s="399"/>
      <c r="AC344" s="399"/>
      <c r="AD344" s="399"/>
      <c r="AE344" s="399"/>
      <c r="AF344" s="399"/>
      <c r="AG344" s="399"/>
      <c r="AH344" s="399"/>
      <c r="AI344" s="399"/>
      <c r="AJ344" s="399"/>
      <c r="AK344" s="399"/>
      <c r="AL344" s="399"/>
      <c r="AM344" s="399"/>
      <c r="AN344" s="399"/>
      <c r="AO344" s="399"/>
      <c r="AP344" s="399"/>
      <c r="AQ344" s="399"/>
      <c r="AR344" s="399"/>
      <c r="AS344" s="399"/>
      <c r="AT344" s="399"/>
      <c r="AV344" s="63"/>
      <c r="AW344" s="63"/>
      <c r="AX344" s="63"/>
      <c r="AY344" s="63"/>
      <c r="AZ344" s="63"/>
      <c r="BA344" s="63"/>
      <c r="BB344" s="63"/>
      <c r="BC344" s="63"/>
      <c r="BD344" s="63"/>
      <c r="BE344" s="63"/>
      <c r="BF344" s="63"/>
      <c r="BG344" s="63"/>
      <c r="BH344" s="63"/>
      <c r="BI344" s="63"/>
      <c r="BJ344" s="63"/>
      <c r="BK344" s="63"/>
      <c r="BL344" s="63"/>
      <c r="BM344" s="63"/>
      <c r="BN344" s="63"/>
    </row>
    <row r="345" ht="14.25" customHeight="1">
      <c r="A345" s="63"/>
      <c r="B345" s="63"/>
      <c r="C345" s="63"/>
      <c r="D345" s="63"/>
      <c r="E345" s="63"/>
      <c r="F345" s="63"/>
      <c r="G345" s="63"/>
      <c r="H345" s="63"/>
      <c r="O345" s="399"/>
      <c r="P345" s="399"/>
      <c r="Q345" s="399"/>
      <c r="R345" s="399"/>
      <c r="S345" s="399"/>
      <c r="T345" s="399"/>
      <c r="U345" s="399"/>
      <c r="V345" s="399"/>
      <c r="W345" s="399"/>
      <c r="X345" s="399"/>
      <c r="Y345" s="399"/>
      <c r="Z345" s="399"/>
      <c r="AA345" s="399"/>
      <c r="AB345" s="399"/>
      <c r="AC345" s="399"/>
      <c r="AD345" s="399"/>
      <c r="AE345" s="399"/>
      <c r="AF345" s="399"/>
      <c r="AG345" s="399"/>
      <c r="AH345" s="399"/>
      <c r="AI345" s="399"/>
      <c r="AJ345" s="399"/>
      <c r="AK345" s="399"/>
      <c r="AL345" s="399"/>
      <c r="AM345" s="399"/>
      <c r="AN345" s="399"/>
      <c r="AO345" s="399"/>
      <c r="AP345" s="399"/>
      <c r="AQ345" s="399"/>
      <c r="AR345" s="399"/>
      <c r="AS345" s="399"/>
      <c r="AT345" s="399"/>
      <c r="AV345" s="63"/>
      <c r="AW345" s="63"/>
      <c r="AX345" s="63"/>
      <c r="AY345" s="63"/>
      <c r="AZ345" s="63"/>
      <c r="BA345" s="63"/>
      <c r="BB345" s="63"/>
      <c r="BC345" s="63"/>
      <c r="BD345" s="63"/>
      <c r="BE345" s="63"/>
      <c r="BF345" s="63"/>
      <c r="BG345" s="63"/>
      <c r="BH345" s="63"/>
      <c r="BI345" s="63"/>
      <c r="BJ345" s="63"/>
      <c r="BK345" s="63"/>
      <c r="BL345" s="63"/>
      <c r="BM345" s="63"/>
      <c r="BN345" s="63"/>
    </row>
    <row r="346" ht="14.25" customHeight="1">
      <c r="A346" s="63"/>
      <c r="B346" s="63"/>
      <c r="C346" s="63"/>
      <c r="D346" s="63"/>
      <c r="E346" s="63"/>
      <c r="F346" s="63"/>
      <c r="G346" s="63"/>
      <c r="H346" s="63"/>
      <c r="O346" s="399"/>
      <c r="P346" s="399"/>
      <c r="Q346" s="399"/>
      <c r="R346" s="399"/>
      <c r="S346" s="399"/>
      <c r="T346" s="399"/>
      <c r="U346" s="399"/>
      <c r="V346" s="399"/>
      <c r="W346" s="399"/>
      <c r="X346" s="399"/>
      <c r="Y346" s="399"/>
      <c r="Z346" s="399"/>
      <c r="AA346" s="399"/>
      <c r="AB346" s="399"/>
      <c r="AC346" s="399"/>
      <c r="AD346" s="399"/>
      <c r="AE346" s="399"/>
      <c r="AF346" s="399"/>
      <c r="AG346" s="399"/>
      <c r="AH346" s="399"/>
      <c r="AI346" s="399"/>
      <c r="AJ346" s="399"/>
      <c r="AK346" s="399"/>
      <c r="AL346" s="399"/>
      <c r="AM346" s="399"/>
      <c r="AN346" s="399"/>
      <c r="AO346" s="399"/>
      <c r="AP346" s="399"/>
      <c r="AQ346" s="399"/>
      <c r="AR346" s="399"/>
      <c r="AS346" s="399"/>
      <c r="AT346" s="399"/>
      <c r="AV346" s="63"/>
      <c r="AW346" s="63"/>
      <c r="AX346" s="63"/>
      <c r="AY346" s="63"/>
      <c r="AZ346" s="63"/>
      <c r="BA346" s="63"/>
      <c r="BB346" s="63"/>
      <c r="BC346" s="63"/>
      <c r="BD346" s="63"/>
      <c r="BE346" s="63"/>
      <c r="BF346" s="63"/>
      <c r="BG346" s="63"/>
      <c r="BH346" s="63"/>
      <c r="BI346" s="63"/>
      <c r="BJ346" s="63"/>
      <c r="BK346" s="63"/>
      <c r="BL346" s="63"/>
      <c r="BM346" s="63"/>
      <c r="BN346" s="63"/>
    </row>
    <row r="347" ht="14.25" customHeight="1">
      <c r="A347" s="63"/>
      <c r="B347" s="63"/>
      <c r="C347" s="63"/>
      <c r="D347" s="63"/>
      <c r="E347" s="63"/>
      <c r="F347" s="63"/>
      <c r="G347" s="63"/>
      <c r="H347" s="63"/>
      <c r="O347" s="399"/>
      <c r="P347" s="399"/>
      <c r="Q347" s="399"/>
      <c r="R347" s="399"/>
      <c r="S347" s="399"/>
      <c r="T347" s="399"/>
      <c r="U347" s="399"/>
      <c r="V347" s="399"/>
      <c r="W347" s="399"/>
      <c r="X347" s="399"/>
      <c r="Y347" s="399"/>
      <c r="Z347" s="399"/>
      <c r="AA347" s="399"/>
      <c r="AB347" s="399"/>
      <c r="AC347" s="399"/>
      <c r="AD347" s="399"/>
      <c r="AE347" s="399"/>
      <c r="AF347" s="399"/>
      <c r="AG347" s="399"/>
      <c r="AH347" s="399"/>
      <c r="AI347" s="399"/>
      <c r="AJ347" s="399"/>
      <c r="AK347" s="399"/>
      <c r="AL347" s="399"/>
      <c r="AM347" s="399"/>
      <c r="AN347" s="399"/>
      <c r="AO347" s="399"/>
      <c r="AP347" s="399"/>
      <c r="AQ347" s="399"/>
      <c r="AR347" s="399"/>
      <c r="AS347" s="399"/>
      <c r="AT347" s="399"/>
      <c r="AV347" s="63"/>
      <c r="AW347" s="63"/>
      <c r="AX347" s="63"/>
      <c r="AY347" s="63"/>
      <c r="AZ347" s="63"/>
      <c r="BA347" s="63"/>
      <c r="BB347" s="63"/>
      <c r="BC347" s="63"/>
      <c r="BD347" s="63"/>
      <c r="BE347" s="63"/>
      <c r="BF347" s="63"/>
      <c r="BG347" s="63"/>
      <c r="BH347" s="63"/>
      <c r="BI347" s="63"/>
      <c r="BJ347" s="63"/>
      <c r="BK347" s="63"/>
      <c r="BL347" s="63"/>
      <c r="BM347" s="63"/>
      <c r="BN347" s="63"/>
    </row>
    <row r="348" ht="14.25" customHeight="1">
      <c r="A348" s="63"/>
      <c r="B348" s="63"/>
      <c r="C348" s="63"/>
      <c r="D348" s="63"/>
      <c r="E348" s="63"/>
      <c r="F348" s="63"/>
      <c r="G348" s="63"/>
      <c r="H348" s="63"/>
      <c r="O348" s="399"/>
      <c r="P348" s="399"/>
      <c r="Q348" s="399"/>
      <c r="R348" s="399"/>
      <c r="S348" s="399"/>
      <c r="T348" s="399"/>
      <c r="U348" s="399"/>
      <c r="V348" s="399"/>
      <c r="W348" s="399"/>
      <c r="X348" s="399"/>
      <c r="Y348" s="399"/>
      <c r="Z348" s="399"/>
      <c r="AA348" s="399"/>
      <c r="AB348" s="399"/>
      <c r="AC348" s="399"/>
      <c r="AD348" s="399"/>
      <c r="AE348" s="399"/>
      <c r="AF348" s="399"/>
      <c r="AG348" s="399"/>
      <c r="AH348" s="399"/>
      <c r="AI348" s="399"/>
      <c r="AJ348" s="399"/>
      <c r="AK348" s="399"/>
      <c r="AL348" s="399"/>
      <c r="AM348" s="399"/>
      <c r="AN348" s="399"/>
      <c r="AO348" s="399"/>
      <c r="AP348" s="399"/>
      <c r="AQ348" s="399"/>
      <c r="AR348" s="399"/>
      <c r="AS348" s="399"/>
      <c r="AT348" s="399"/>
      <c r="AV348" s="63"/>
      <c r="AW348" s="63"/>
      <c r="AX348" s="63"/>
      <c r="AY348" s="63"/>
      <c r="AZ348" s="63"/>
      <c r="BA348" s="63"/>
      <c r="BB348" s="63"/>
      <c r="BC348" s="63"/>
      <c r="BD348" s="63"/>
      <c r="BE348" s="63"/>
      <c r="BF348" s="63"/>
      <c r="BG348" s="63"/>
      <c r="BH348" s="63"/>
      <c r="BI348" s="63"/>
      <c r="BJ348" s="63"/>
      <c r="BK348" s="63"/>
      <c r="BL348" s="63"/>
      <c r="BM348" s="63"/>
      <c r="BN348" s="63"/>
    </row>
    <row r="349" ht="14.25" customHeight="1">
      <c r="A349" s="63"/>
      <c r="B349" s="63"/>
      <c r="C349" s="63"/>
      <c r="D349" s="63"/>
      <c r="E349" s="63"/>
      <c r="F349" s="63"/>
      <c r="G349" s="63"/>
      <c r="H349" s="63"/>
      <c r="O349" s="399"/>
      <c r="P349" s="399"/>
      <c r="Q349" s="399"/>
      <c r="R349" s="399"/>
      <c r="S349" s="399"/>
      <c r="T349" s="399"/>
      <c r="U349" s="399"/>
      <c r="V349" s="399"/>
      <c r="W349" s="399"/>
      <c r="X349" s="399"/>
      <c r="Y349" s="399"/>
      <c r="Z349" s="399"/>
      <c r="AA349" s="399"/>
      <c r="AB349" s="399"/>
      <c r="AC349" s="399"/>
      <c r="AD349" s="399"/>
      <c r="AE349" s="399"/>
      <c r="AF349" s="399"/>
      <c r="AG349" s="399"/>
      <c r="AH349" s="399"/>
      <c r="AI349" s="399"/>
      <c r="AJ349" s="399"/>
      <c r="AK349" s="399"/>
      <c r="AL349" s="399"/>
      <c r="AM349" s="399"/>
      <c r="AN349" s="399"/>
      <c r="AO349" s="399"/>
      <c r="AP349" s="399"/>
      <c r="AQ349" s="399"/>
      <c r="AR349" s="399"/>
      <c r="AS349" s="399"/>
      <c r="AT349" s="399"/>
      <c r="AV349" s="63"/>
      <c r="AW349" s="63"/>
      <c r="AX349" s="63"/>
      <c r="AY349" s="63"/>
      <c r="AZ349" s="63"/>
      <c r="BA349" s="63"/>
      <c r="BB349" s="63"/>
      <c r="BC349" s="63"/>
      <c r="BD349" s="63"/>
      <c r="BE349" s="63"/>
      <c r="BF349" s="63"/>
      <c r="BG349" s="63"/>
      <c r="BH349" s="63"/>
      <c r="BI349" s="63"/>
      <c r="BJ349" s="63"/>
      <c r="BK349" s="63"/>
      <c r="BL349" s="63"/>
      <c r="BM349" s="63"/>
      <c r="BN349" s="63"/>
    </row>
    <row r="350" ht="14.25" customHeight="1">
      <c r="A350" s="63"/>
      <c r="B350" s="63"/>
      <c r="C350" s="63"/>
      <c r="D350" s="63"/>
      <c r="E350" s="63"/>
      <c r="F350" s="63"/>
      <c r="G350" s="63"/>
      <c r="H350" s="63"/>
      <c r="O350" s="399"/>
      <c r="P350" s="399"/>
      <c r="Q350" s="399"/>
      <c r="R350" s="399"/>
      <c r="S350" s="399"/>
      <c r="T350" s="399"/>
      <c r="U350" s="399"/>
      <c r="V350" s="399"/>
      <c r="W350" s="399"/>
      <c r="X350" s="399"/>
      <c r="Y350" s="399"/>
      <c r="Z350" s="399"/>
      <c r="AA350" s="399"/>
      <c r="AB350" s="399"/>
      <c r="AC350" s="399"/>
      <c r="AD350" s="399"/>
      <c r="AE350" s="399"/>
      <c r="AF350" s="399"/>
      <c r="AG350" s="399"/>
      <c r="AH350" s="399"/>
      <c r="AI350" s="399"/>
      <c r="AJ350" s="399"/>
      <c r="AK350" s="399"/>
      <c r="AL350" s="399"/>
      <c r="AM350" s="399"/>
      <c r="AN350" s="399"/>
      <c r="AO350" s="399"/>
      <c r="AP350" s="399"/>
      <c r="AQ350" s="399"/>
      <c r="AR350" s="399"/>
      <c r="AS350" s="399"/>
      <c r="AT350" s="399"/>
      <c r="AV350" s="63"/>
      <c r="AW350" s="63"/>
      <c r="AX350" s="63"/>
      <c r="AY350" s="63"/>
      <c r="AZ350" s="63"/>
      <c r="BA350" s="63"/>
      <c r="BB350" s="63"/>
      <c r="BC350" s="63"/>
      <c r="BD350" s="63"/>
      <c r="BE350" s="63"/>
      <c r="BF350" s="63"/>
      <c r="BG350" s="63"/>
      <c r="BH350" s="63"/>
      <c r="BI350" s="63"/>
      <c r="BJ350" s="63"/>
      <c r="BK350" s="63"/>
      <c r="BL350" s="63"/>
      <c r="BM350" s="63"/>
      <c r="BN350" s="63"/>
    </row>
    <row r="351" ht="14.25" customHeight="1">
      <c r="A351" s="63"/>
      <c r="B351" s="63"/>
      <c r="C351" s="63"/>
      <c r="D351" s="63"/>
      <c r="E351" s="63"/>
      <c r="F351" s="63"/>
      <c r="G351" s="63"/>
      <c r="H351" s="63"/>
      <c r="O351" s="399"/>
      <c r="P351" s="399"/>
      <c r="Q351" s="399"/>
      <c r="R351" s="399"/>
      <c r="S351" s="399"/>
      <c r="T351" s="399"/>
      <c r="U351" s="399"/>
      <c r="V351" s="399"/>
      <c r="W351" s="399"/>
      <c r="X351" s="399"/>
      <c r="Y351" s="399"/>
      <c r="Z351" s="399"/>
      <c r="AA351" s="399"/>
      <c r="AB351" s="399"/>
      <c r="AC351" s="399"/>
      <c r="AD351" s="399"/>
      <c r="AE351" s="399"/>
      <c r="AF351" s="399"/>
      <c r="AG351" s="399"/>
      <c r="AH351" s="399"/>
      <c r="AI351" s="399"/>
      <c r="AJ351" s="399"/>
      <c r="AK351" s="399"/>
      <c r="AL351" s="399"/>
      <c r="AM351" s="399"/>
      <c r="AN351" s="399"/>
      <c r="AO351" s="399"/>
      <c r="AP351" s="399"/>
      <c r="AQ351" s="399"/>
      <c r="AR351" s="399"/>
      <c r="AS351" s="399"/>
      <c r="AT351" s="399"/>
      <c r="AV351" s="63"/>
      <c r="AW351" s="63"/>
      <c r="AX351" s="63"/>
      <c r="AY351" s="63"/>
      <c r="AZ351" s="63"/>
      <c r="BA351" s="63"/>
      <c r="BB351" s="63"/>
      <c r="BC351" s="63"/>
      <c r="BD351" s="63"/>
      <c r="BE351" s="63"/>
      <c r="BF351" s="63"/>
      <c r="BG351" s="63"/>
      <c r="BH351" s="63"/>
      <c r="BI351" s="63"/>
      <c r="BJ351" s="63"/>
      <c r="BK351" s="63"/>
      <c r="BL351" s="63"/>
      <c r="BM351" s="63"/>
      <c r="BN351" s="63"/>
    </row>
    <row r="352" ht="14.25" customHeight="1">
      <c r="A352" s="63"/>
      <c r="B352" s="63"/>
      <c r="C352" s="63"/>
      <c r="D352" s="63"/>
      <c r="E352" s="63"/>
      <c r="F352" s="63"/>
      <c r="G352" s="63"/>
      <c r="H352" s="63"/>
      <c r="O352" s="399"/>
      <c r="P352" s="399"/>
      <c r="Q352" s="399"/>
      <c r="R352" s="399"/>
      <c r="S352" s="399"/>
      <c r="T352" s="399"/>
      <c r="U352" s="399"/>
      <c r="V352" s="399"/>
      <c r="W352" s="399"/>
      <c r="X352" s="399"/>
      <c r="Y352" s="399"/>
      <c r="Z352" s="399"/>
      <c r="AA352" s="399"/>
      <c r="AB352" s="399"/>
      <c r="AC352" s="399"/>
      <c r="AD352" s="399"/>
      <c r="AE352" s="399"/>
      <c r="AF352" s="399"/>
      <c r="AG352" s="399"/>
      <c r="AH352" s="399"/>
      <c r="AI352" s="399"/>
      <c r="AJ352" s="399"/>
      <c r="AK352" s="399"/>
      <c r="AL352" s="399"/>
      <c r="AM352" s="399"/>
      <c r="AN352" s="399"/>
      <c r="AO352" s="399"/>
      <c r="AP352" s="399"/>
      <c r="AQ352" s="399"/>
      <c r="AR352" s="399"/>
      <c r="AS352" s="399"/>
      <c r="AT352" s="399"/>
      <c r="AV352" s="63"/>
      <c r="AW352" s="63"/>
      <c r="AX352" s="63"/>
      <c r="AY352" s="63"/>
      <c r="AZ352" s="63"/>
      <c r="BA352" s="63"/>
      <c r="BB352" s="63"/>
      <c r="BC352" s="63"/>
      <c r="BD352" s="63"/>
      <c r="BE352" s="63"/>
      <c r="BF352" s="63"/>
      <c r="BG352" s="63"/>
      <c r="BH352" s="63"/>
      <c r="BI352" s="63"/>
      <c r="BJ352" s="63"/>
      <c r="BK352" s="63"/>
      <c r="BL352" s="63"/>
      <c r="BM352" s="63"/>
      <c r="BN352" s="63"/>
    </row>
    <row r="353" ht="14.25" customHeight="1">
      <c r="A353" s="63"/>
      <c r="B353" s="63"/>
      <c r="C353" s="63"/>
      <c r="D353" s="63"/>
      <c r="E353" s="63"/>
      <c r="F353" s="63"/>
      <c r="G353" s="63"/>
      <c r="H353" s="63"/>
      <c r="O353" s="399"/>
      <c r="P353" s="399"/>
      <c r="Q353" s="399"/>
      <c r="R353" s="399"/>
      <c r="S353" s="399"/>
      <c r="T353" s="399"/>
      <c r="U353" s="399"/>
      <c r="V353" s="399"/>
      <c r="W353" s="399"/>
      <c r="X353" s="399"/>
      <c r="Y353" s="399"/>
      <c r="Z353" s="399"/>
      <c r="AA353" s="399"/>
      <c r="AB353" s="399"/>
      <c r="AC353" s="399"/>
      <c r="AD353" s="399"/>
      <c r="AE353" s="399"/>
      <c r="AF353" s="399"/>
      <c r="AG353" s="399"/>
      <c r="AH353" s="399"/>
      <c r="AI353" s="399"/>
      <c r="AJ353" s="399"/>
      <c r="AK353" s="399"/>
      <c r="AL353" s="399"/>
      <c r="AM353" s="399"/>
      <c r="AN353" s="399"/>
      <c r="AO353" s="399"/>
      <c r="AP353" s="399"/>
      <c r="AQ353" s="399"/>
      <c r="AR353" s="399"/>
      <c r="AS353" s="399"/>
      <c r="AT353" s="399"/>
      <c r="AV353" s="63"/>
      <c r="AW353" s="63"/>
      <c r="AX353" s="63"/>
      <c r="AY353" s="63"/>
      <c r="AZ353" s="63"/>
      <c r="BA353" s="63"/>
      <c r="BB353" s="63"/>
      <c r="BC353" s="63"/>
      <c r="BD353" s="63"/>
      <c r="BE353" s="63"/>
      <c r="BF353" s="63"/>
      <c r="BG353" s="63"/>
      <c r="BH353" s="63"/>
      <c r="BI353" s="63"/>
      <c r="BJ353" s="63"/>
      <c r="BK353" s="63"/>
      <c r="BL353" s="63"/>
      <c r="BM353" s="63"/>
      <c r="BN353" s="63"/>
    </row>
    <row r="354" ht="14.25" customHeight="1">
      <c r="A354" s="63"/>
      <c r="B354" s="63"/>
      <c r="C354" s="63"/>
      <c r="D354" s="63"/>
      <c r="E354" s="63"/>
      <c r="F354" s="63"/>
      <c r="G354" s="63"/>
      <c r="H354" s="63"/>
      <c r="O354" s="399"/>
      <c r="P354" s="399"/>
      <c r="Q354" s="399"/>
      <c r="R354" s="399"/>
      <c r="S354" s="399"/>
      <c r="T354" s="399"/>
      <c r="U354" s="399"/>
      <c r="V354" s="399"/>
      <c r="W354" s="399"/>
      <c r="X354" s="399"/>
      <c r="Y354" s="399"/>
      <c r="Z354" s="399"/>
      <c r="AA354" s="399"/>
      <c r="AB354" s="399"/>
      <c r="AC354" s="399"/>
      <c r="AD354" s="399"/>
      <c r="AE354" s="399"/>
      <c r="AF354" s="399"/>
      <c r="AG354" s="399"/>
      <c r="AH354" s="399"/>
      <c r="AI354" s="399"/>
      <c r="AJ354" s="399"/>
      <c r="AK354" s="399"/>
      <c r="AL354" s="399"/>
      <c r="AM354" s="399"/>
      <c r="AN354" s="399"/>
      <c r="AO354" s="399"/>
      <c r="AP354" s="399"/>
      <c r="AQ354" s="399"/>
      <c r="AR354" s="399"/>
      <c r="AS354" s="399"/>
      <c r="AT354" s="399"/>
      <c r="AV354" s="63"/>
      <c r="AW354" s="63"/>
      <c r="AX354" s="63"/>
      <c r="AY354" s="63"/>
      <c r="AZ354" s="63"/>
      <c r="BA354" s="63"/>
      <c r="BB354" s="63"/>
      <c r="BC354" s="63"/>
      <c r="BD354" s="63"/>
      <c r="BE354" s="63"/>
      <c r="BF354" s="63"/>
      <c r="BG354" s="63"/>
      <c r="BH354" s="63"/>
      <c r="BI354" s="63"/>
      <c r="BJ354" s="63"/>
      <c r="BK354" s="63"/>
      <c r="BL354" s="63"/>
      <c r="BM354" s="63"/>
      <c r="BN354" s="63"/>
    </row>
    <row r="355" ht="14.25" customHeight="1">
      <c r="A355" s="63"/>
      <c r="B355" s="63"/>
      <c r="C355" s="63"/>
      <c r="D355" s="63"/>
      <c r="E355" s="63"/>
      <c r="F355" s="63"/>
      <c r="G355" s="63"/>
      <c r="H355" s="63"/>
      <c r="O355" s="399"/>
      <c r="P355" s="399"/>
      <c r="Q355" s="399"/>
      <c r="R355" s="399"/>
      <c r="S355" s="399"/>
      <c r="T355" s="399"/>
      <c r="U355" s="399"/>
      <c r="V355" s="399"/>
      <c r="W355" s="399"/>
      <c r="X355" s="399"/>
      <c r="Y355" s="399"/>
      <c r="Z355" s="399"/>
      <c r="AA355" s="399"/>
      <c r="AB355" s="399"/>
      <c r="AC355" s="399"/>
      <c r="AD355" s="399"/>
      <c r="AE355" s="399"/>
      <c r="AF355" s="399"/>
      <c r="AG355" s="399"/>
      <c r="AH355" s="399"/>
      <c r="AI355" s="399"/>
      <c r="AJ355" s="399"/>
      <c r="AK355" s="399"/>
      <c r="AL355" s="399"/>
      <c r="AM355" s="399"/>
      <c r="AN355" s="399"/>
      <c r="AO355" s="399"/>
      <c r="AP355" s="399"/>
      <c r="AQ355" s="399"/>
      <c r="AR355" s="399"/>
      <c r="AS355" s="399"/>
      <c r="AT355" s="399"/>
      <c r="AV355" s="63"/>
      <c r="AW355" s="63"/>
      <c r="AX355" s="63"/>
      <c r="AY355" s="63"/>
      <c r="AZ355" s="63"/>
      <c r="BA355" s="63"/>
      <c r="BB355" s="63"/>
      <c r="BC355" s="63"/>
      <c r="BD355" s="63"/>
      <c r="BE355" s="63"/>
      <c r="BF355" s="63"/>
      <c r="BG355" s="63"/>
      <c r="BH355" s="63"/>
      <c r="BI355" s="63"/>
      <c r="BJ355" s="63"/>
      <c r="BK355" s="63"/>
      <c r="BL355" s="63"/>
      <c r="BM355" s="63"/>
      <c r="BN355" s="63"/>
    </row>
    <row r="356" ht="14.25" customHeight="1">
      <c r="A356" s="63"/>
      <c r="B356" s="63"/>
      <c r="C356" s="63"/>
      <c r="D356" s="63"/>
      <c r="E356" s="63"/>
      <c r="F356" s="63"/>
      <c r="G356" s="63"/>
      <c r="H356" s="63"/>
      <c r="O356" s="399"/>
      <c r="P356" s="399"/>
      <c r="Q356" s="399"/>
      <c r="R356" s="399"/>
      <c r="S356" s="399"/>
      <c r="T356" s="399"/>
      <c r="U356" s="399"/>
      <c r="V356" s="399"/>
      <c r="W356" s="399"/>
      <c r="X356" s="399"/>
      <c r="Y356" s="399"/>
      <c r="Z356" s="399"/>
      <c r="AA356" s="399"/>
      <c r="AB356" s="399"/>
      <c r="AC356" s="399"/>
      <c r="AD356" s="399"/>
      <c r="AE356" s="399"/>
      <c r="AF356" s="399"/>
      <c r="AG356" s="399"/>
      <c r="AH356" s="399"/>
      <c r="AI356" s="399"/>
      <c r="AJ356" s="399"/>
      <c r="AK356" s="399"/>
      <c r="AL356" s="399"/>
      <c r="AM356" s="399"/>
      <c r="AN356" s="399"/>
      <c r="AO356" s="399"/>
      <c r="AP356" s="399"/>
      <c r="AQ356" s="399"/>
      <c r="AR356" s="399"/>
      <c r="AS356" s="399"/>
      <c r="AT356" s="399"/>
      <c r="AV356" s="63"/>
      <c r="AW356" s="63"/>
      <c r="AX356" s="63"/>
      <c r="AY356" s="63"/>
      <c r="AZ356" s="63"/>
      <c r="BA356" s="63"/>
      <c r="BB356" s="63"/>
      <c r="BC356" s="63"/>
      <c r="BD356" s="63"/>
      <c r="BE356" s="63"/>
      <c r="BF356" s="63"/>
      <c r="BG356" s="63"/>
      <c r="BH356" s="63"/>
      <c r="BI356" s="63"/>
      <c r="BJ356" s="63"/>
      <c r="BK356" s="63"/>
      <c r="BL356" s="63"/>
      <c r="BM356" s="63"/>
      <c r="BN356" s="63"/>
    </row>
    <row r="357" ht="14.25" customHeight="1">
      <c r="A357" s="63"/>
      <c r="B357" s="63"/>
      <c r="C357" s="63"/>
      <c r="D357" s="63"/>
      <c r="E357" s="63"/>
      <c r="F357" s="63"/>
      <c r="G357" s="63"/>
      <c r="H357" s="63"/>
      <c r="O357" s="399"/>
      <c r="P357" s="399"/>
      <c r="Q357" s="399"/>
      <c r="R357" s="399"/>
      <c r="S357" s="399"/>
      <c r="T357" s="399"/>
      <c r="U357" s="399"/>
      <c r="V357" s="399"/>
      <c r="W357" s="399"/>
      <c r="X357" s="399"/>
      <c r="Y357" s="399"/>
      <c r="Z357" s="399"/>
      <c r="AA357" s="399"/>
      <c r="AB357" s="399"/>
      <c r="AC357" s="399"/>
      <c r="AD357" s="399"/>
      <c r="AE357" s="399"/>
      <c r="AF357" s="399"/>
      <c r="AG357" s="399"/>
      <c r="AH357" s="399"/>
      <c r="AI357" s="399"/>
      <c r="AJ357" s="399"/>
      <c r="AK357" s="399"/>
      <c r="AL357" s="399"/>
      <c r="AM357" s="399"/>
      <c r="AN357" s="399"/>
      <c r="AO357" s="399"/>
      <c r="AP357" s="399"/>
      <c r="AQ357" s="399"/>
      <c r="AR357" s="399"/>
      <c r="AS357" s="399"/>
      <c r="AT357" s="399"/>
      <c r="AV357" s="63"/>
      <c r="AW357" s="63"/>
      <c r="AX357" s="63"/>
      <c r="AY357" s="63"/>
      <c r="AZ357" s="63"/>
      <c r="BA357" s="63"/>
      <c r="BB357" s="63"/>
      <c r="BC357" s="63"/>
      <c r="BD357" s="63"/>
      <c r="BE357" s="63"/>
      <c r="BF357" s="63"/>
      <c r="BG357" s="63"/>
      <c r="BH357" s="63"/>
      <c r="BI357" s="63"/>
      <c r="BJ357" s="63"/>
      <c r="BK357" s="63"/>
      <c r="BL357" s="63"/>
      <c r="BM357" s="63"/>
      <c r="BN357" s="63"/>
    </row>
    <row r="358" ht="14.25" customHeight="1">
      <c r="A358" s="63"/>
      <c r="B358" s="63"/>
      <c r="C358" s="63"/>
      <c r="D358" s="63"/>
      <c r="E358" s="63"/>
      <c r="F358" s="63"/>
      <c r="G358" s="63"/>
      <c r="H358" s="63"/>
      <c r="O358" s="399"/>
      <c r="P358" s="399"/>
      <c r="Q358" s="399"/>
      <c r="R358" s="399"/>
      <c r="S358" s="399"/>
      <c r="T358" s="399"/>
      <c r="U358" s="399"/>
      <c r="V358" s="399"/>
      <c r="W358" s="399"/>
      <c r="X358" s="399"/>
      <c r="Y358" s="399"/>
      <c r="Z358" s="399"/>
      <c r="AA358" s="399"/>
      <c r="AB358" s="399"/>
      <c r="AC358" s="399"/>
      <c r="AD358" s="399"/>
      <c r="AE358" s="399"/>
      <c r="AF358" s="399"/>
      <c r="AG358" s="399"/>
      <c r="AH358" s="399"/>
      <c r="AI358" s="399"/>
      <c r="AJ358" s="399"/>
      <c r="AK358" s="399"/>
      <c r="AL358" s="399"/>
      <c r="AM358" s="399"/>
      <c r="AN358" s="399"/>
      <c r="AO358" s="399"/>
      <c r="AP358" s="399"/>
      <c r="AQ358" s="399"/>
      <c r="AR358" s="399"/>
      <c r="AS358" s="399"/>
      <c r="AT358" s="399"/>
      <c r="AV358" s="63"/>
      <c r="AW358" s="63"/>
      <c r="AX358" s="63"/>
      <c r="AY358" s="63"/>
      <c r="AZ358" s="63"/>
      <c r="BA358" s="63"/>
      <c r="BB358" s="63"/>
      <c r="BC358" s="63"/>
      <c r="BD358" s="63"/>
      <c r="BE358" s="63"/>
      <c r="BF358" s="63"/>
      <c r="BG358" s="63"/>
      <c r="BH358" s="63"/>
      <c r="BI358" s="63"/>
      <c r="BJ358" s="63"/>
      <c r="BK358" s="63"/>
      <c r="BL358" s="63"/>
      <c r="BM358" s="63"/>
      <c r="BN358" s="63"/>
    </row>
    <row r="359" ht="14.25" customHeight="1">
      <c r="A359" s="63"/>
      <c r="B359" s="63"/>
      <c r="C359" s="63"/>
      <c r="D359" s="63"/>
      <c r="E359" s="63"/>
      <c r="F359" s="63"/>
      <c r="G359" s="63"/>
      <c r="H359" s="63"/>
      <c r="O359" s="399"/>
      <c r="P359" s="63"/>
      <c r="Q359" s="63"/>
      <c r="R359" s="63"/>
      <c r="S359" s="63"/>
      <c r="T359" s="63"/>
      <c r="U359" s="63"/>
      <c r="V359" s="63"/>
      <c r="W359" s="63"/>
      <c r="X359" s="63"/>
      <c r="Y359" s="63"/>
      <c r="Z359" s="63"/>
      <c r="AE359" s="63"/>
      <c r="AF359" s="63"/>
      <c r="AG359" s="63"/>
      <c r="AH359" s="63"/>
      <c r="AI359" s="63"/>
      <c r="AJ359" s="63"/>
      <c r="AK359" s="63"/>
      <c r="AL359" s="63"/>
      <c r="AM359" s="63"/>
      <c r="AN359" s="63"/>
      <c r="AO359" s="63"/>
      <c r="AP359" s="63"/>
      <c r="AQ359" s="63"/>
      <c r="AR359" s="63"/>
      <c r="AS359" s="63"/>
      <c r="AT359" s="63"/>
      <c r="AV359" s="63"/>
      <c r="AW359" s="63"/>
      <c r="AX359" s="63"/>
      <c r="AY359" s="63"/>
      <c r="AZ359" s="63"/>
      <c r="BA359" s="63"/>
      <c r="BB359" s="63"/>
      <c r="BC359" s="63"/>
      <c r="BD359" s="63"/>
      <c r="BE359" s="63"/>
      <c r="BF359" s="63"/>
      <c r="BG359" s="63"/>
      <c r="BH359" s="63"/>
      <c r="BI359" s="63"/>
      <c r="BJ359" s="63"/>
      <c r="BK359" s="63"/>
      <c r="BL359" s="63"/>
      <c r="BM359" s="63"/>
      <c r="BN359" s="63"/>
    </row>
    <row r="360" ht="14.25" customHeight="1">
      <c r="A360" s="63"/>
      <c r="B360" s="63"/>
      <c r="C360" s="63"/>
      <c r="D360" s="63"/>
      <c r="E360" s="63"/>
      <c r="F360" s="63"/>
      <c r="G360" s="63"/>
      <c r="H360" s="63"/>
      <c r="O360" s="399"/>
      <c r="P360" s="63"/>
      <c r="Q360" s="63"/>
      <c r="R360" s="63"/>
      <c r="S360" s="63"/>
      <c r="T360" s="63"/>
      <c r="U360" s="63"/>
      <c r="V360" s="63"/>
      <c r="W360" s="63"/>
      <c r="X360" s="63"/>
      <c r="Y360" s="63"/>
      <c r="Z360" s="63"/>
      <c r="AE360" s="63"/>
      <c r="AF360" s="63"/>
      <c r="AG360" s="63"/>
      <c r="AH360" s="63"/>
      <c r="AI360" s="63"/>
      <c r="AJ360" s="63"/>
      <c r="AK360" s="63"/>
      <c r="AL360" s="63"/>
      <c r="AM360" s="63"/>
      <c r="AN360" s="63"/>
      <c r="AO360" s="63"/>
      <c r="AP360" s="63"/>
      <c r="AQ360" s="63"/>
      <c r="AR360" s="63"/>
      <c r="AS360" s="63"/>
      <c r="AT360" s="63"/>
      <c r="AV360" s="63"/>
      <c r="AW360" s="63"/>
      <c r="AX360" s="63"/>
      <c r="AY360" s="63"/>
      <c r="AZ360" s="63"/>
      <c r="BA360" s="63"/>
      <c r="BB360" s="63"/>
      <c r="BC360" s="63"/>
      <c r="BD360" s="63"/>
      <c r="BE360" s="63"/>
      <c r="BF360" s="63"/>
      <c r="BG360" s="63"/>
      <c r="BH360" s="63"/>
      <c r="BI360" s="63"/>
      <c r="BJ360" s="63"/>
      <c r="BK360" s="63"/>
      <c r="BL360" s="63"/>
      <c r="BM360" s="63"/>
      <c r="BN360" s="63"/>
    </row>
    <row r="361" ht="14.25" customHeight="1">
      <c r="A361" s="63"/>
      <c r="B361" s="63"/>
      <c r="C361" s="63"/>
      <c r="D361" s="63"/>
      <c r="E361" s="63"/>
      <c r="F361" s="63"/>
      <c r="G361" s="63"/>
      <c r="H361" s="63"/>
      <c r="O361" s="399"/>
      <c r="P361" s="63"/>
      <c r="Q361" s="63"/>
      <c r="R361" s="63"/>
      <c r="S361" s="63"/>
      <c r="T361" s="63"/>
      <c r="U361" s="63"/>
      <c r="V361" s="63"/>
      <c r="W361" s="63"/>
      <c r="X361" s="63"/>
      <c r="Y361" s="63"/>
      <c r="Z361" s="63"/>
      <c r="AE361" s="63"/>
      <c r="AF361" s="63"/>
      <c r="AG361" s="63"/>
      <c r="AH361" s="63"/>
      <c r="AI361" s="63"/>
      <c r="AJ361" s="63"/>
      <c r="AK361" s="63"/>
      <c r="AL361" s="63"/>
      <c r="AM361" s="63"/>
      <c r="AN361" s="63"/>
      <c r="AO361" s="63"/>
      <c r="AP361" s="63"/>
      <c r="AQ361" s="63"/>
      <c r="AR361" s="63"/>
      <c r="AS361" s="63"/>
      <c r="AT361" s="63"/>
      <c r="AV361" s="63"/>
      <c r="AW361" s="63"/>
      <c r="AX361" s="63"/>
      <c r="AY361" s="63"/>
      <c r="AZ361" s="63"/>
      <c r="BA361" s="63"/>
      <c r="BB361" s="63"/>
      <c r="BC361" s="63"/>
      <c r="BD361" s="63"/>
      <c r="BE361" s="63"/>
      <c r="BF361" s="63"/>
      <c r="BG361" s="63"/>
      <c r="BH361" s="63"/>
      <c r="BI361" s="63"/>
      <c r="BJ361" s="63"/>
      <c r="BK361" s="63"/>
      <c r="BL361" s="63"/>
      <c r="BM361" s="63"/>
      <c r="BN361" s="63"/>
    </row>
    <row r="362" ht="14.25" customHeight="1">
      <c r="A362" s="63"/>
      <c r="B362" s="63"/>
      <c r="C362" s="63"/>
      <c r="D362" s="63"/>
      <c r="E362" s="63"/>
      <c r="F362" s="63"/>
      <c r="G362" s="63"/>
      <c r="H362" s="63"/>
      <c r="O362" s="399"/>
      <c r="P362" s="63"/>
      <c r="Q362" s="63"/>
      <c r="R362" s="63"/>
      <c r="S362" s="63"/>
      <c r="T362" s="63"/>
      <c r="U362" s="63"/>
      <c r="V362" s="63"/>
      <c r="W362" s="63"/>
      <c r="X362" s="63"/>
      <c r="Y362" s="63"/>
      <c r="Z362" s="63"/>
      <c r="AE362" s="63"/>
      <c r="AF362" s="63"/>
      <c r="AG362" s="63"/>
      <c r="AH362" s="63"/>
      <c r="AI362" s="63"/>
      <c r="AJ362" s="63"/>
      <c r="AK362" s="63"/>
      <c r="AL362" s="63"/>
      <c r="AM362" s="63"/>
      <c r="AN362" s="63"/>
      <c r="AO362" s="63"/>
      <c r="AP362" s="63"/>
      <c r="AQ362" s="63"/>
      <c r="AR362" s="63"/>
      <c r="AS362" s="63"/>
      <c r="AT362" s="63"/>
      <c r="AV362" s="63"/>
      <c r="AW362" s="63"/>
      <c r="AX362" s="63"/>
      <c r="AY362" s="63"/>
      <c r="AZ362" s="63"/>
      <c r="BA362" s="63"/>
      <c r="BB362" s="63"/>
      <c r="BC362" s="63"/>
      <c r="BD362" s="63"/>
      <c r="BE362" s="63"/>
      <c r="BF362" s="63"/>
      <c r="BG362" s="63"/>
      <c r="BH362" s="63"/>
      <c r="BI362" s="63"/>
      <c r="BJ362" s="63"/>
      <c r="BK362" s="63"/>
      <c r="BL362" s="63"/>
      <c r="BM362" s="63"/>
      <c r="BN362" s="63"/>
    </row>
    <row r="363" ht="14.25" customHeight="1">
      <c r="A363" s="63"/>
      <c r="B363" s="63"/>
      <c r="C363" s="63"/>
      <c r="D363" s="63"/>
      <c r="E363" s="63"/>
      <c r="F363" s="63"/>
      <c r="G363" s="63"/>
      <c r="H363" s="63"/>
      <c r="O363" s="399"/>
      <c r="P363" s="63"/>
      <c r="Q363" s="63"/>
      <c r="R363" s="63"/>
      <c r="S363" s="63"/>
      <c r="T363" s="63"/>
      <c r="U363" s="63"/>
      <c r="V363" s="63"/>
      <c r="W363" s="63"/>
      <c r="X363" s="63"/>
      <c r="Y363" s="63"/>
      <c r="Z363" s="63"/>
      <c r="AE363" s="63"/>
      <c r="AF363" s="63"/>
      <c r="AG363" s="63"/>
      <c r="AH363" s="63"/>
      <c r="AI363" s="63"/>
      <c r="AJ363" s="63"/>
      <c r="AK363" s="63"/>
      <c r="AL363" s="63"/>
      <c r="AM363" s="63"/>
      <c r="AN363" s="63"/>
      <c r="AO363" s="63"/>
      <c r="AP363" s="63"/>
      <c r="AQ363" s="63"/>
      <c r="AR363" s="63"/>
      <c r="AS363" s="63"/>
      <c r="AT363" s="63"/>
      <c r="AV363" s="63"/>
      <c r="AW363" s="63"/>
      <c r="AX363" s="63"/>
      <c r="AY363" s="63"/>
      <c r="AZ363" s="63"/>
      <c r="BA363" s="63"/>
      <c r="BB363" s="63"/>
      <c r="BC363" s="63"/>
      <c r="BD363" s="63"/>
      <c r="BE363" s="63"/>
      <c r="BF363" s="63"/>
      <c r="BG363" s="63"/>
      <c r="BH363" s="63"/>
      <c r="BI363" s="63"/>
      <c r="BJ363" s="63"/>
      <c r="BK363" s="63"/>
      <c r="BL363" s="63"/>
      <c r="BM363" s="63"/>
      <c r="BN363" s="63"/>
    </row>
    <row r="364" ht="14.25" customHeight="1">
      <c r="A364" s="63"/>
      <c r="B364" s="63"/>
      <c r="C364" s="63"/>
      <c r="D364" s="63"/>
      <c r="E364" s="63"/>
      <c r="F364" s="63"/>
      <c r="G364" s="63"/>
      <c r="H364" s="63"/>
      <c r="O364" s="399"/>
      <c r="P364" s="63"/>
      <c r="Q364" s="63"/>
      <c r="R364" s="63"/>
      <c r="S364" s="63"/>
      <c r="T364" s="63"/>
      <c r="U364" s="63"/>
      <c r="V364" s="63"/>
      <c r="W364" s="63"/>
      <c r="X364" s="63"/>
      <c r="Y364" s="63"/>
      <c r="Z364" s="63"/>
      <c r="AE364" s="63"/>
      <c r="AF364" s="63"/>
      <c r="AG364" s="63"/>
      <c r="AH364" s="63"/>
      <c r="AI364" s="63"/>
      <c r="AJ364" s="63"/>
      <c r="AK364" s="63"/>
      <c r="AL364" s="63"/>
      <c r="AM364" s="63"/>
      <c r="AN364" s="63"/>
      <c r="AO364" s="63"/>
      <c r="AP364" s="63"/>
      <c r="AQ364" s="63"/>
      <c r="AR364" s="63"/>
      <c r="AS364" s="63"/>
      <c r="AT364" s="63"/>
      <c r="AV364" s="63"/>
      <c r="AW364" s="63"/>
      <c r="AX364" s="63"/>
      <c r="AY364" s="63"/>
      <c r="AZ364" s="63"/>
      <c r="BA364" s="63"/>
      <c r="BB364" s="63"/>
      <c r="BC364" s="63"/>
      <c r="BD364" s="63"/>
      <c r="BE364" s="63"/>
      <c r="BF364" s="63"/>
      <c r="BG364" s="63"/>
      <c r="BH364" s="63"/>
      <c r="BI364" s="63"/>
      <c r="BJ364" s="63"/>
      <c r="BK364" s="63"/>
      <c r="BL364" s="63"/>
      <c r="BM364" s="63"/>
      <c r="BN364" s="63"/>
    </row>
    <row r="365" ht="14.25" customHeight="1">
      <c r="A365" s="63"/>
      <c r="B365" s="63"/>
      <c r="C365" s="63"/>
      <c r="D365" s="63"/>
      <c r="E365" s="63"/>
      <c r="F365" s="63"/>
      <c r="G365" s="63"/>
      <c r="H365" s="63"/>
      <c r="O365" s="399"/>
      <c r="P365" s="63"/>
      <c r="Q365" s="63"/>
      <c r="R365" s="63"/>
      <c r="S365" s="63"/>
      <c r="T365" s="63"/>
      <c r="U365" s="63"/>
      <c r="V365" s="63"/>
      <c r="W365" s="63"/>
      <c r="X365" s="63"/>
      <c r="Y365" s="63"/>
      <c r="Z365" s="63"/>
      <c r="AE365" s="63"/>
      <c r="AF365" s="63"/>
      <c r="AG365" s="63"/>
      <c r="AH365" s="63"/>
      <c r="AI365" s="63"/>
      <c r="AJ365" s="63"/>
      <c r="AK365" s="63"/>
      <c r="AL365" s="63"/>
      <c r="AM365" s="63"/>
      <c r="AN365" s="63"/>
      <c r="AO365" s="63"/>
      <c r="AP365" s="63"/>
      <c r="AQ365" s="63"/>
      <c r="AR365" s="63"/>
      <c r="AS365" s="63"/>
      <c r="AT365" s="63"/>
      <c r="AV365" s="63"/>
      <c r="AW365" s="63"/>
      <c r="AX365" s="63"/>
      <c r="AY365" s="63"/>
      <c r="AZ365" s="63"/>
      <c r="BA365" s="63"/>
      <c r="BB365" s="63"/>
      <c r="BC365" s="63"/>
      <c r="BD365" s="63"/>
      <c r="BE365" s="63"/>
      <c r="BF365" s="63"/>
      <c r="BG365" s="63"/>
      <c r="BH365" s="63"/>
      <c r="BI365" s="63"/>
      <c r="BJ365" s="63"/>
      <c r="BK365" s="63"/>
      <c r="BL365" s="63"/>
      <c r="BM365" s="63"/>
      <c r="BN365" s="63"/>
    </row>
    <row r="366" ht="14.25" customHeight="1">
      <c r="A366" s="63"/>
      <c r="B366" s="63"/>
      <c r="C366" s="63"/>
      <c r="D366" s="63"/>
      <c r="E366" s="63"/>
      <c r="F366" s="63"/>
      <c r="G366" s="63"/>
      <c r="H366" s="63"/>
      <c r="O366" s="399"/>
      <c r="P366" s="63"/>
      <c r="Q366" s="63"/>
      <c r="R366" s="63"/>
      <c r="S366" s="63"/>
      <c r="T366" s="63"/>
      <c r="U366" s="63"/>
      <c r="V366" s="63"/>
      <c r="W366" s="63"/>
      <c r="X366" s="63"/>
      <c r="Y366" s="63"/>
      <c r="Z366" s="63"/>
      <c r="AE366" s="63"/>
      <c r="AF366" s="63"/>
      <c r="AG366" s="63"/>
      <c r="AH366" s="63"/>
      <c r="AI366" s="63"/>
      <c r="AJ366" s="63"/>
      <c r="AK366" s="63"/>
      <c r="AL366" s="63"/>
      <c r="AM366" s="63"/>
      <c r="AN366" s="63"/>
      <c r="AO366" s="63"/>
      <c r="AP366" s="63"/>
      <c r="AQ366" s="63"/>
      <c r="AR366" s="63"/>
      <c r="AS366" s="63"/>
      <c r="AT366" s="63"/>
      <c r="AV366" s="63"/>
      <c r="AW366" s="63"/>
      <c r="AX366" s="63"/>
      <c r="AY366" s="63"/>
      <c r="AZ366" s="63"/>
      <c r="BA366" s="63"/>
      <c r="BB366" s="63"/>
      <c r="BC366" s="63"/>
      <c r="BD366" s="63"/>
      <c r="BE366" s="63"/>
      <c r="BF366" s="63"/>
      <c r="BG366" s="63"/>
      <c r="BH366" s="63"/>
      <c r="BI366" s="63"/>
      <c r="BJ366" s="63"/>
      <c r="BK366" s="63"/>
      <c r="BL366" s="63"/>
      <c r="BM366" s="63"/>
      <c r="BN366" s="63"/>
    </row>
    <row r="367" ht="14.25" customHeight="1">
      <c r="A367" s="63"/>
      <c r="B367" s="63"/>
      <c r="C367" s="63"/>
      <c r="D367" s="63"/>
      <c r="E367" s="63"/>
      <c r="F367" s="63"/>
      <c r="G367" s="63"/>
      <c r="H367" s="63"/>
      <c r="O367" s="399"/>
      <c r="P367" s="63"/>
      <c r="Q367" s="63"/>
      <c r="R367" s="63"/>
      <c r="S367" s="63"/>
      <c r="T367" s="63"/>
      <c r="U367" s="63"/>
      <c r="V367" s="63"/>
      <c r="W367" s="63"/>
      <c r="X367" s="63"/>
      <c r="Y367" s="63"/>
      <c r="Z367" s="63"/>
      <c r="AE367" s="63"/>
      <c r="AF367" s="63"/>
      <c r="AG367" s="63"/>
      <c r="AH367" s="63"/>
      <c r="AI367" s="63"/>
      <c r="AJ367" s="63"/>
      <c r="AK367" s="63"/>
      <c r="AL367" s="63"/>
      <c r="AM367" s="63"/>
      <c r="AN367" s="63"/>
      <c r="AO367" s="63"/>
      <c r="AP367" s="63"/>
      <c r="AQ367" s="63"/>
      <c r="AR367" s="63"/>
      <c r="AS367" s="63"/>
      <c r="AT367" s="63"/>
      <c r="AV367" s="63"/>
      <c r="AW367" s="63"/>
      <c r="AX367" s="63"/>
      <c r="AY367" s="63"/>
      <c r="AZ367" s="63"/>
      <c r="BA367" s="63"/>
      <c r="BB367" s="63"/>
      <c r="BC367" s="63"/>
      <c r="BD367" s="63"/>
      <c r="BE367" s="63"/>
      <c r="BF367" s="63"/>
      <c r="BG367" s="63"/>
      <c r="BH367" s="63"/>
      <c r="BI367" s="63"/>
      <c r="BJ367" s="63"/>
      <c r="BK367" s="63"/>
      <c r="BL367" s="63"/>
      <c r="BM367" s="63"/>
      <c r="BN367" s="63"/>
    </row>
    <row r="368" ht="14.25" customHeight="1">
      <c r="A368" s="63"/>
      <c r="B368" s="63"/>
      <c r="C368" s="63"/>
      <c r="D368" s="63"/>
      <c r="E368" s="63"/>
      <c r="F368" s="63"/>
      <c r="G368" s="63"/>
      <c r="H368" s="63"/>
      <c r="O368" s="399"/>
      <c r="P368" s="63"/>
      <c r="Q368" s="63"/>
      <c r="R368" s="63"/>
      <c r="S368" s="63"/>
      <c r="T368" s="63"/>
      <c r="U368" s="63"/>
      <c r="V368" s="63"/>
      <c r="W368" s="63"/>
      <c r="X368" s="63"/>
      <c r="Y368" s="63"/>
      <c r="Z368" s="63"/>
      <c r="AE368" s="63"/>
      <c r="AF368" s="63"/>
      <c r="AG368" s="63"/>
      <c r="AH368" s="63"/>
      <c r="AI368" s="63"/>
      <c r="AJ368" s="63"/>
      <c r="AK368" s="63"/>
      <c r="AL368" s="63"/>
      <c r="AM368" s="63"/>
      <c r="AN368" s="63"/>
      <c r="AO368" s="63"/>
      <c r="AP368" s="63"/>
      <c r="AQ368" s="63"/>
      <c r="AR368" s="63"/>
      <c r="AS368" s="63"/>
      <c r="AT368" s="63"/>
      <c r="AV368" s="63"/>
      <c r="AW368" s="63"/>
      <c r="AX368" s="63"/>
      <c r="AY368" s="63"/>
      <c r="AZ368" s="63"/>
      <c r="BA368" s="63"/>
      <c r="BB368" s="63"/>
      <c r="BC368" s="63"/>
      <c r="BD368" s="63"/>
      <c r="BE368" s="63"/>
      <c r="BF368" s="63"/>
      <c r="BG368" s="63"/>
      <c r="BH368" s="63"/>
      <c r="BI368" s="63"/>
      <c r="BJ368" s="63"/>
      <c r="BK368" s="63"/>
      <c r="BL368" s="63"/>
      <c r="BM368" s="63"/>
      <c r="BN368" s="63"/>
    </row>
    <row r="369" ht="14.25" customHeight="1">
      <c r="A369" s="63"/>
      <c r="B369" s="63"/>
      <c r="C369" s="63"/>
      <c r="D369" s="63"/>
      <c r="E369" s="63"/>
      <c r="F369" s="63"/>
      <c r="G369" s="63"/>
      <c r="H369" s="63"/>
      <c r="O369" s="399"/>
      <c r="P369" s="63"/>
      <c r="Q369" s="63"/>
      <c r="R369" s="63"/>
      <c r="S369" s="63"/>
      <c r="T369" s="63"/>
      <c r="U369" s="63"/>
      <c r="V369" s="63"/>
      <c r="W369" s="63"/>
      <c r="X369" s="63"/>
      <c r="Y369" s="63"/>
      <c r="Z369" s="63"/>
      <c r="AE369" s="63"/>
      <c r="AF369" s="63"/>
      <c r="AG369" s="63"/>
      <c r="AH369" s="63"/>
      <c r="AI369" s="63"/>
      <c r="AJ369" s="63"/>
      <c r="AK369" s="63"/>
      <c r="AL369" s="63"/>
      <c r="AM369" s="63"/>
      <c r="AN369" s="63"/>
      <c r="AO369" s="63"/>
      <c r="AP369" s="63"/>
      <c r="AQ369" s="63"/>
      <c r="AR369" s="63"/>
      <c r="AS369" s="63"/>
      <c r="AT369" s="63"/>
      <c r="AV369" s="63"/>
      <c r="AW369" s="63"/>
      <c r="AX369" s="63"/>
      <c r="AY369" s="63"/>
      <c r="AZ369" s="63"/>
      <c r="BA369" s="63"/>
      <c r="BB369" s="63"/>
      <c r="BC369" s="63"/>
      <c r="BD369" s="63"/>
      <c r="BE369" s="63"/>
      <c r="BF369" s="63"/>
      <c r="BG369" s="63"/>
      <c r="BH369" s="63"/>
      <c r="BI369" s="63"/>
      <c r="BJ369" s="63"/>
      <c r="BK369" s="63"/>
      <c r="BL369" s="63"/>
      <c r="BM369" s="63"/>
      <c r="BN369" s="63"/>
    </row>
    <row r="370" ht="14.25" customHeight="1">
      <c r="A370" s="63"/>
      <c r="B370" s="63"/>
      <c r="C370" s="63"/>
      <c r="D370" s="63"/>
      <c r="E370" s="63"/>
      <c r="F370" s="63"/>
      <c r="G370" s="63"/>
      <c r="H370" s="63"/>
      <c r="O370" s="399"/>
      <c r="P370" s="63"/>
      <c r="Q370" s="63"/>
      <c r="R370" s="63"/>
      <c r="S370" s="63"/>
      <c r="T370" s="63"/>
      <c r="U370" s="63"/>
      <c r="V370" s="63"/>
      <c r="W370" s="63"/>
      <c r="X370" s="63"/>
      <c r="Y370" s="63"/>
      <c r="Z370" s="63"/>
      <c r="AE370" s="63"/>
      <c r="AF370" s="63"/>
      <c r="AG370" s="63"/>
      <c r="AH370" s="63"/>
      <c r="AI370" s="63"/>
      <c r="AJ370" s="63"/>
      <c r="AK370" s="63"/>
      <c r="AL370" s="63"/>
      <c r="AM370" s="63"/>
      <c r="AN370" s="63"/>
      <c r="AO370" s="63"/>
      <c r="AP370" s="63"/>
      <c r="AQ370" s="63"/>
      <c r="AR370" s="63"/>
      <c r="AS370" s="63"/>
      <c r="AT370" s="63"/>
      <c r="AV370" s="63"/>
      <c r="AW370" s="63"/>
      <c r="AX370" s="63"/>
      <c r="AY370" s="63"/>
      <c r="AZ370" s="63"/>
      <c r="BA370" s="63"/>
      <c r="BB370" s="63"/>
      <c r="BC370" s="63"/>
      <c r="BD370" s="63"/>
      <c r="BE370" s="63"/>
      <c r="BF370" s="63"/>
      <c r="BG370" s="63"/>
      <c r="BH370" s="63"/>
      <c r="BI370" s="63"/>
      <c r="BJ370" s="63"/>
      <c r="BK370" s="63"/>
      <c r="BL370" s="63"/>
      <c r="BM370" s="63"/>
      <c r="BN370" s="63"/>
    </row>
    <row r="371" ht="14.25" customHeight="1">
      <c r="A371" s="63"/>
      <c r="B371" s="63"/>
      <c r="C371" s="63"/>
      <c r="D371" s="63"/>
      <c r="E371" s="63"/>
      <c r="F371" s="63"/>
      <c r="G371" s="63"/>
      <c r="H371" s="63"/>
      <c r="O371" s="399"/>
      <c r="P371" s="63"/>
      <c r="Q371" s="63"/>
      <c r="R371" s="63"/>
      <c r="S371" s="63"/>
      <c r="T371" s="63"/>
      <c r="U371" s="63"/>
      <c r="V371" s="63"/>
      <c r="W371" s="63"/>
      <c r="X371" s="63"/>
      <c r="Y371" s="63"/>
      <c r="Z371" s="63"/>
      <c r="AE371" s="63"/>
      <c r="AF371" s="63"/>
      <c r="AG371" s="63"/>
      <c r="AH371" s="63"/>
      <c r="AI371" s="63"/>
      <c r="AJ371" s="63"/>
      <c r="AK371" s="63"/>
      <c r="AL371" s="63"/>
      <c r="AM371" s="63"/>
      <c r="AN371" s="63"/>
      <c r="AO371" s="63"/>
      <c r="AP371" s="63"/>
      <c r="AQ371" s="63"/>
      <c r="AR371" s="63"/>
      <c r="AS371" s="63"/>
      <c r="AT371" s="63"/>
      <c r="AV371" s="63"/>
      <c r="AW371" s="63"/>
      <c r="AX371" s="63"/>
      <c r="AY371" s="63"/>
      <c r="AZ371" s="63"/>
      <c r="BA371" s="63"/>
      <c r="BB371" s="63"/>
      <c r="BC371" s="63"/>
      <c r="BD371" s="63"/>
      <c r="BE371" s="63"/>
      <c r="BF371" s="63"/>
      <c r="BG371" s="63"/>
      <c r="BH371" s="63"/>
      <c r="BI371" s="63"/>
      <c r="BJ371" s="63"/>
      <c r="BK371" s="63"/>
      <c r="BL371" s="63"/>
      <c r="BM371" s="63"/>
      <c r="BN371" s="63"/>
    </row>
    <row r="372" ht="14.25" customHeight="1">
      <c r="A372" s="63"/>
      <c r="B372" s="63"/>
      <c r="C372" s="63"/>
      <c r="D372" s="63"/>
      <c r="E372" s="63"/>
      <c r="F372" s="63"/>
      <c r="G372" s="63"/>
      <c r="H372" s="63"/>
      <c r="O372" s="399"/>
      <c r="P372" s="63"/>
      <c r="Q372" s="63"/>
      <c r="R372" s="63"/>
      <c r="S372" s="63"/>
      <c r="T372" s="63"/>
      <c r="U372" s="63"/>
      <c r="V372" s="63"/>
      <c r="W372" s="63"/>
      <c r="X372" s="63"/>
      <c r="Y372" s="63"/>
      <c r="Z372" s="63"/>
      <c r="AE372" s="63"/>
      <c r="AF372" s="63"/>
      <c r="AG372" s="63"/>
      <c r="AH372" s="63"/>
      <c r="AI372" s="63"/>
      <c r="AJ372" s="63"/>
      <c r="AK372" s="63"/>
      <c r="AL372" s="63"/>
      <c r="AM372" s="63"/>
      <c r="AN372" s="63"/>
      <c r="AO372" s="63"/>
      <c r="AP372" s="63"/>
      <c r="AQ372" s="63"/>
      <c r="AR372" s="63"/>
      <c r="AS372" s="63"/>
      <c r="AT372" s="63"/>
      <c r="AV372" s="63"/>
      <c r="AW372" s="63"/>
      <c r="AX372" s="63"/>
      <c r="AY372" s="63"/>
      <c r="AZ372" s="63"/>
      <c r="BA372" s="63"/>
      <c r="BB372" s="63"/>
      <c r="BC372" s="63"/>
      <c r="BD372" s="63"/>
      <c r="BE372" s="63"/>
      <c r="BF372" s="63"/>
      <c r="BG372" s="63"/>
      <c r="BH372" s="63"/>
      <c r="BI372" s="63"/>
      <c r="BJ372" s="63"/>
      <c r="BK372" s="63"/>
      <c r="BL372" s="63"/>
      <c r="BM372" s="63"/>
      <c r="BN372" s="63"/>
    </row>
    <row r="373" ht="14.25" customHeight="1">
      <c r="A373" s="63"/>
      <c r="B373" s="63"/>
      <c r="C373" s="63"/>
      <c r="D373" s="63"/>
      <c r="E373" s="63"/>
      <c r="F373" s="63"/>
      <c r="G373" s="63"/>
      <c r="H373" s="63"/>
      <c r="O373" s="399"/>
      <c r="P373" s="63"/>
      <c r="Q373" s="63"/>
      <c r="R373" s="63"/>
      <c r="S373" s="63"/>
      <c r="T373" s="63"/>
      <c r="U373" s="63"/>
      <c r="V373" s="63"/>
      <c r="W373" s="63"/>
      <c r="X373" s="63"/>
      <c r="Y373" s="63"/>
      <c r="Z373" s="63"/>
      <c r="AE373" s="63"/>
      <c r="AF373" s="63"/>
      <c r="AG373" s="63"/>
      <c r="AH373" s="63"/>
      <c r="AI373" s="63"/>
      <c r="AJ373" s="63"/>
      <c r="AK373" s="63"/>
      <c r="AL373" s="63"/>
      <c r="AM373" s="63"/>
      <c r="AN373" s="63"/>
      <c r="AO373" s="63"/>
      <c r="AP373" s="63"/>
      <c r="AQ373" s="63"/>
      <c r="AR373" s="63"/>
      <c r="AS373" s="63"/>
      <c r="AT373" s="63"/>
      <c r="AV373" s="63"/>
      <c r="AW373" s="63"/>
      <c r="AX373" s="63"/>
      <c r="AY373" s="63"/>
      <c r="AZ373" s="63"/>
      <c r="BA373" s="63"/>
      <c r="BB373" s="63"/>
      <c r="BC373" s="63"/>
      <c r="BD373" s="63"/>
      <c r="BE373" s="63"/>
      <c r="BF373" s="63"/>
      <c r="BG373" s="63"/>
      <c r="BH373" s="63"/>
      <c r="BI373" s="63"/>
      <c r="BJ373" s="63"/>
      <c r="BK373" s="63"/>
      <c r="BL373" s="63"/>
      <c r="BM373" s="63"/>
      <c r="BN373" s="63"/>
    </row>
    <row r="374" ht="14.25" customHeight="1">
      <c r="A374" s="63"/>
      <c r="B374" s="63"/>
      <c r="C374" s="63"/>
      <c r="D374" s="63"/>
      <c r="E374" s="63"/>
      <c r="F374" s="63"/>
      <c r="G374" s="63"/>
      <c r="H374" s="63"/>
      <c r="O374" s="399"/>
      <c r="P374" s="63"/>
      <c r="Q374" s="63"/>
      <c r="R374" s="63"/>
      <c r="S374" s="63"/>
      <c r="T374" s="63"/>
      <c r="U374" s="63"/>
      <c r="V374" s="63"/>
      <c r="W374" s="63"/>
      <c r="X374" s="63"/>
      <c r="Y374" s="63"/>
      <c r="Z374" s="63"/>
      <c r="AE374" s="63"/>
      <c r="AF374" s="63"/>
      <c r="AG374" s="63"/>
      <c r="AH374" s="63"/>
      <c r="AI374" s="63"/>
      <c r="AJ374" s="63"/>
      <c r="AK374" s="63"/>
      <c r="AL374" s="63"/>
      <c r="AM374" s="63"/>
      <c r="AN374" s="63"/>
      <c r="AO374" s="63"/>
      <c r="AP374" s="63"/>
      <c r="AQ374" s="63"/>
      <c r="AR374" s="63"/>
      <c r="AS374" s="63"/>
      <c r="AT374" s="63"/>
      <c r="AV374" s="63"/>
      <c r="AW374" s="63"/>
      <c r="AX374" s="63"/>
      <c r="AY374" s="63"/>
      <c r="AZ374" s="63"/>
      <c r="BA374" s="63"/>
      <c r="BB374" s="63"/>
      <c r="BC374" s="63"/>
      <c r="BD374" s="63"/>
      <c r="BE374" s="63"/>
      <c r="BF374" s="63"/>
      <c r="BG374" s="63"/>
      <c r="BH374" s="63"/>
      <c r="BI374" s="63"/>
      <c r="BJ374" s="63"/>
      <c r="BK374" s="63"/>
      <c r="BL374" s="63"/>
      <c r="BM374" s="63"/>
      <c r="BN374" s="63"/>
    </row>
    <row r="375" ht="14.25" customHeight="1">
      <c r="A375" s="63"/>
      <c r="B375" s="63"/>
      <c r="C375" s="63"/>
      <c r="D375" s="63"/>
      <c r="E375" s="63"/>
      <c r="F375" s="63"/>
      <c r="G375" s="63"/>
      <c r="H375" s="63"/>
      <c r="O375" s="399"/>
      <c r="P375" s="63"/>
      <c r="Q375" s="63"/>
      <c r="R375" s="63"/>
      <c r="S375" s="63"/>
      <c r="T375" s="63"/>
      <c r="U375" s="63"/>
      <c r="V375" s="63"/>
      <c r="W375" s="63"/>
      <c r="X375" s="63"/>
      <c r="Y375" s="63"/>
      <c r="Z375" s="63"/>
      <c r="AE375" s="63"/>
      <c r="AF375" s="63"/>
      <c r="AG375" s="63"/>
      <c r="AH375" s="63"/>
      <c r="AI375" s="63"/>
      <c r="AJ375" s="63"/>
      <c r="AK375" s="63"/>
      <c r="AL375" s="63"/>
      <c r="AM375" s="63"/>
      <c r="AN375" s="63"/>
      <c r="AO375" s="63"/>
      <c r="AP375" s="63"/>
      <c r="AQ375" s="63"/>
      <c r="AR375" s="63"/>
      <c r="AS375" s="63"/>
      <c r="AT375" s="63"/>
      <c r="AV375" s="63"/>
      <c r="AW375" s="63"/>
      <c r="AX375" s="63"/>
      <c r="AY375" s="63"/>
      <c r="AZ375" s="63"/>
      <c r="BA375" s="63"/>
      <c r="BB375" s="63"/>
      <c r="BC375" s="63"/>
      <c r="BD375" s="63"/>
      <c r="BE375" s="63"/>
      <c r="BF375" s="63"/>
      <c r="BG375" s="63"/>
      <c r="BH375" s="63"/>
      <c r="BI375" s="63"/>
      <c r="BJ375" s="63"/>
      <c r="BK375" s="63"/>
      <c r="BL375" s="63"/>
      <c r="BM375" s="63"/>
      <c r="BN375" s="63"/>
    </row>
    <row r="376" ht="14.25" customHeight="1">
      <c r="A376" s="63"/>
      <c r="B376" s="63"/>
      <c r="C376" s="63"/>
      <c r="D376" s="63"/>
      <c r="E376" s="63"/>
      <c r="F376" s="63"/>
      <c r="G376" s="63"/>
      <c r="H376" s="63"/>
      <c r="O376" s="399"/>
      <c r="P376" s="63"/>
      <c r="Q376" s="63"/>
      <c r="R376" s="63"/>
      <c r="S376" s="63"/>
      <c r="T376" s="63"/>
      <c r="U376" s="63"/>
      <c r="V376" s="63"/>
      <c r="W376" s="63"/>
      <c r="X376" s="63"/>
      <c r="Y376" s="63"/>
      <c r="Z376" s="63"/>
      <c r="AE376" s="63"/>
      <c r="AF376" s="63"/>
      <c r="AG376" s="63"/>
      <c r="AH376" s="63"/>
      <c r="AI376" s="63"/>
      <c r="AJ376" s="63"/>
      <c r="AK376" s="63"/>
      <c r="AL376" s="63"/>
      <c r="AM376" s="63"/>
      <c r="AN376" s="63"/>
      <c r="AO376" s="63"/>
      <c r="AP376" s="63"/>
      <c r="AQ376" s="63"/>
      <c r="AR376" s="63"/>
      <c r="AS376" s="63"/>
      <c r="AT376" s="63"/>
      <c r="AV376" s="63"/>
      <c r="AW376" s="63"/>
      <c r="AX376" s="63"/>
      <c r="AY376" s="63"/>
      <c r="AZ376" s="63"/>
      <c r="BA376" s="63"/>
      <c r="BB376" s="63"/>
      <c r="BC376" s="63"/>
      <c r="BD376" s="63"/>
      <c r="BE376" s="63"/>
      <c r="BF376" s="63"/>
      <c r="BG376" s="63"/>
      <c r="BH376" s="63"/>
      <c r="BI376" s="63"/>
      <c r="BJ376" s="63"/>
      <c r="BK376" s="63"/>
      <c r="BL376" s="63"/>
      <c r="BM376" s="63"/>
      <c r="BN376" s="63"/>
    </row>
    <row r="377" ht="14.25" customHeight="1">
      <c r="A377" s="63"/>
      <c r="B377" s="63"/>
      <c r="C377" s="63"/>
      <c r="D377" s="63"/>
      <c r="E377" s="63"/>
      <c r="F377" s="63"/>
      <c r="G377" s="63"/>
      <c r="H377" s="63"/>
      <c r="O377" s="399"/>
      <c r="P377" s="63"/>
      <c r="Q377" s="63"/>
      <c r="R377" s="63"/>
      <c r="S377" s="63"/>
      <c r="T377" s="63"/>
      <c r="U377" s="63"/>
      <c r="V377" s="63"/>
      <c r="W377" s="63"/>
      <c r="X377" s="63"/>
      <c r="Y377" s="63"/>
      <c r="Z377" s="63"/>
      <c r="AE377" s="63"/>
      <c r="AF377" s="63"/>
      <c r="AG377" s="63"/>
      <c r="AH377" s="63"/>
      <c r="AI377" s="63"/>
      <c r="AJ377" s="63"/>
      <c r="AK377" s="63"/>
      <c r="AL377" s="63"/>
      <c r="AM377" s="63"/>
      <c r="AN377" s="63"/>
      <c r="AO377" s="63"/>
      <c r="AP377" s="63"/>
      <c r="AQ377" s="63"/>
      <c r="AR377" s="63"/>
      <c r="AS377" s="63"/>
      <c r="AT377" s="63"/>
      <c r="AV377" s="63"/>
      <c r="AW377" s="63"/>
      <c r="AX377" s="63"/>
      <c r="AY377" s="63"/>
      <c r="AZ377" s="63"/>
      <c r="BA377" s="63"/>
      <c r="BB377" s="63"/>
      <c r="BC377" s="63"/>
      <c r="BD377" s="63"/>
      <c r="BE377" s="63"/>
      <c r="BF377" s="63"/>
      <c r="BG377" s="63"/>
      <c r="BH377" s="63"/>
      <c r="BI377" s="63"/>
      <c r="BJ377" s="63"/>
      <c r="BK377" s="63"/>
      <c r="BL377" s="63"/>
      <c r="BM377" s="63"/>
      <c r="BN377" s="63"/>
    </row>
    <row r="378" ht="14.25" customHeight="1">
      <c r="A378" s="63"/>
      <c r="B378" s="63"/>
      <c r="C378" s="63"/>
      <c r="D378" s="63"/>
      <c r="E378" s="63"/>
      <c r="F378" s="63"/>
      <c r="G378" s="63"/>
      <c r="H378" s="63"/>
      <c r="O378" s="399"/>
      <c r="P378" s="63"/>
      <c r="Q378" s="63"/>
      <c r="R378" s="63"/>
      <c r="S378" s="63"/>
      <c r="T378" s="63"/>
      <c r="U378" s="63"/>
      <c r="V378" s="63"/>
      <c r="W378" s="63"/>
      <c r="X378" s="63"/>
      <c r="Y378" s="63"/>
      <c r="Z378" s="63"/>
      <c r="AE378" s="63"/>
      <c r="AF378" s="63"/>
      <c r="AG378" s="63"/>
      <c r="AH378" s="63"/>
      <c r="AI378" s="63"/>
      <c r="AJ378" s="63"/>
      <c r="AK378" s="63"/>
      <c r="AL378" s="63"/>
      <c r="AM378" s="63"/>
      <c r="AN378" s="63"/>
      <c r="AO378" s="63"/>
      <c r="AP378" s="63"/>
      <c r="AQ378" s="63"/>
      <c r="AR378" s="63"/>
      <c r="AS378" s="63"/>
      <c r="AT378" s="63"/>
      <c r="AV378" s="63"/>
      <c r="AW378" s="63"/>
      <c r="AX378" s="63"/>
      <c r="AY378" s="63"/>
      <c r="AZ378" s="63"/>
      <c r="BA378" s="63"/>
      <c r="BB378" s="63"/>
      <c r="BC378" s="63"/>
      <c r="BD378" s="63"/>
      <c r="BE378" s="63"/>
      <c r="BF378" s="63"/>
      <c r="BG378" s="63"/>
      <c r="BH378" s="63"/>
      <c r="BI378" s="63"/>
      <c r="BJ378" s="63"/>
      <c r="BK378" s="63"/>
      <c r="BL378" s="63"/>
      <c r="BM378" s="63"/>
      <c r="BN378" s="63"/>
    </row>
    <row r="379" ht="14.25" customHeight="1">
      <c r="A379" s="63"/>
      <c r="B379" s="63"/>
      <c r="C379" s="63"/>
      <c r="D379" s="63"/>
      <c r="E379" s="63"/>
      <c r="F379" s="63"/>
      <c r="G379" s="63"/>
      <c r="H379" s="63"/>
      <c r="O379" s="399"/>
      <c r="P379" s="63"/>
      <c r="Q379" s="63"/>
      <c r="R379" s="63"/>
      <c r="S379" s="63"/>
      <c r="T379" s="63"/>
      <c r="U379" s="63"/>
      <c r="V379" s="63"/>
      <c r="W379" s="63"/>
      <c r="X379" s="63"/>
      <c r="Y379" s="63"/>
      <c r="Z379" s="63"/>
      <c r="AE379" s="63"/>
      <c r="AF379" s="63"/>
      <c r="AG379" s="63"/>
      <c r="AH379" s="63"/>
      <c r="AI379" s="63"/>
      <c r="AJ379" s="63"/>
      <c r="AK379" s="63"/>
      <c r="AL379" s="63"/>
      <c r="AM379" s="63"/>
      <c r="AN379" s="63"/>
      <c r="AO379" s="63"/>
      <c r="AP379" s="63"/>
      <c r="AQ379" s="63"/>
      <c r="AR379" s="63"/>
      <c r="AS379" s="63"/>
      <c r="AT379" s="63"/>
      <c r="AV379" s="63"/>
      <c r="AW379" s="63"/>
      <c r="AX379" s="63"/>
      <c r="AY379" s="63"/>
      <c r="AZ379" s="63"/>
      <c r="BA379" s="63"/>
      <c r="BB379" s="63"/>
      <c r="BC379" s="63"/>
      <c r="BD379" s="63"/>
      <c r="BE379" s="63"/>
      <c r="BF379" s="63"/>
      <c r="BG379" s="63"/>
      <c r="BH379" s="63"/>
      <c r="BI379" s="63"/>
      <c r="BJ379" s="63"/>
      <c r="BK379" s="63"/>
      <c r="BL379" s="63"/>
      <c r="BM379" s="63"/>
      <c r="BN379" s="63"/>
    </row>
    <row r="380" ht="14.25" customHeight="1">
      <c r="A380" s="63"/>
      <c r="B380" s="63"/>
      <c r="C380" s="63"/>
      <c r="D380" s="63"/>
      <c r="E380" s="63"/>
      <c r="F380" s="63"/>
      <c r="G380" s="63"/>
      <c r="H380" s="63"/>
      <c r="O380" s="399"/>
      <c r="P380" s="63"/>
      <c r="Q380" s="63"/>
      <c r="R380" s="63"/>
      <c r="S380" s="63"/>
      <c r="T380" s="63"/>
      <c r="U380" s="63"/>
      <c r="V380" s="63"/>
      <c r="W380" s="63"/>
      <c r="X380" s="63"/>
      <c r="Y380" s="63"/>
      <c r="Z380" s="63"/>
      <c r="AE380" s="63"/>
      <c r="AF380" s="63"/>
      <c r="AG380" s="63"/>
      <c r="AH380" s="63"/>
      <c r="AI380" s="63"/>
      <c r="AJ380" s="63"/>
      <c r="AK380" s="63"/>
      <c r="AL380" s="63"/>
      <c r="AM380" s="63"/>
      <c r="AN380" s="63"/>
      <c r="AO380" s="63"/>
      <c r="AP380" s="63"/>
      <c r="AQ380" s="63"/>
      <c r="AR380" s="63"/>
      <c r="AS380" s="63"/>
      <c r="AT380" s="63"/>
      <c r="AV380" s="63"/>
      <c r="AW380" s="63"/>
      <c r="AX380" s="63"/>
      <c r="AY380" s="63"/>
      <c r="AZ380" s="63"/>
      <c r="BA380" s="63"/>
      <c r="BB380" s="63"/>
      <c r="BC380" s="63"/>
      <c r="BD380" s="63"/>
      <c r="BE380" s="63"/>
      <c r="BF380" s="63"/>
      <c r="BG380" s="63"/>
      <c r="BH380" s="63"/>
      <c r="BI380" s="63"/>
      <c r="BJ380" s="63"/>
      <c r="BK380" s="63"/>
      <c r="BL380" s="63"/>
      <c r="BM380" s="63"/>
      <c r="BN380" s="63"/>
    </row>
    <row r="381" ht="14.25" customHeight="1">
      <c r="A381" s="63"/>
      <c r="B381" s="63"/>
      <c r="C381" s="63"/>
      <c r="D381" s="63"/>
      <c r="E381" s="63"/>
      <c r="F381" s="63"/>
      <c r="G381" s="63"/>
      <c r="H381" s="63"/>
      <c r="O381" s="399"/>
      <c r="P381" s="63"/>
      <c r="Q381" s="63"/>
      <c r="R381" s="63"/>
      <c r="S381" s="63"/>
      <c r="T381" s="63"/>
      <c r="U381" s="63"/>
      <c r="V381" s="63"/>
      <c r="W381" s="63"/>
      <c r="X381" s="63"/>
      <c r="Y381" s="63"/>
      <c r="Z381" s="63"/>
      <c r="AE381" s="63"/>
      <c r="AF381" s="63"/>
      <c r="AG381" s="63"/>
      <c r="AH381" s="63"/>
      <c r="AI381" s="63"/>
      <c r="AJ381" s="63"/>
      <c r="AK381" s="63"/>
      <c r="AL381" s="63"/>
      <c r="AM381" s="63"/>
      <c r="AN381" s="63"/>
      <c r="AO381" s="63"/>
      <c r="AP381" s="63"/>
      <c r="AQ381" s="63"/>
      <c r="AR381" s="63"/>
      <c r="AS381" s="63"/>
      <c r="AT381" s="63"/>
      <c r="AV381" s="63"/>
      <c r="AW381" s="63"/>
      <c r="AX381" s="63"/>
      <c r="AY381" s="63"/>
      <c r="AZ381" s="63"/>
      <c r="BA381" s="63"/>
      <c r="BB381" s="63"/>
      <c r="BC381" s="63"/>
      <c r="BD381" s="63"/>
      <c r="BE381" s="63"/>
      <c r="BF381" s="63"/>
      <c r="BG381" s="63"/>
      <c r="BH381" s="63"/>
      <c r="BI381" s="63"/>
      <c r="BJ381" s="63"/>
      <c r="BK381" s="63"/>
      <c r="BL381" s="63"/>
      <c r="BM381" s="63"/>
      <c r="BN381" s="63"/>
    </row>
    <row r="382" ht="14.25" customHeight="1">
      <c r="A382" s="63"/>
      <c r="B382" s="63"/>
      <c r="C382" s="63"/>
      <c r="D382" s="63"/>
      <c r="E382" s="63"/>
      <c r="F382" s="63"/>
      <c r="G382" s="63"/>
      <c r="H382" s="63"/>
      <c r="O382" s="399"/>
      <c r="P382" s="63"/>
      <c r="Q382" s="63"/>
      <c r="R382" s="63"/>
      <c r="S382" s="63"/>
      <c r="T382" s="63"/>
      <c r="U382" s="63"/>
      <c r="V382" s="63"/>
      <c r="W382" s="63"/>
      <c r="X382" s="63"/>
      <c r="Y382" s="63"/>
      <c r="Z382" s="63"/>
      <c r="AE382" s="63"/>
      <c r="AF382" s="63"/>
      <c r="AG382" s="63"/>
      <c r="AH382" s="63"/>
      <c r="AI382" s="63"/>
      <c r="AJ382" s="63"/>
      <c r="AK382" s="63"/>
      <c r="AL382" s="63"/>
      <c r="AM382" s="63"/>
      <c r="AN382" s="63"/>
      <c r="AO382" s="63"/>
      <c r="AP382" s="63"/>
      <c r="AQ382" s="63"/>
      <c r="AR382" s="63"/>
      <c r="AS382" s="63"/>
      <c r="AT382" s="63"/>
      <c r="AV382" s="63"/>
      <c r="AW382" s="63"/>
      <c r="AX382" s="63"/>
      <c r="AY382" s="63"/>
      <c r="AZ382" s="63"/>
      <c r="BA382" s="63"/>
      <c r="BB382" s="63"/>
      <c r="BC382" s="63"/>
      <c r="BD382" s="63"/>
      <c r="BE382" s="63"/>
      <c r="BF382" s="63"/>
      <c r="BG382" s="63"/>
      <c r="BH382" s="63"/>
      <c r="BI382" s="63"/>
      <c r="BJ382" s="63"/>
      <c r="BK382" s="63"/>
      <c r="BL382" s="63"/>
      <c r="BM382" s="63"/>
      <c r="BN382" s="63"/>
    </row>
    <row r="383" ht="14.25" customHeight="1">
      <c r="A383" s="63"/>
      <c r="B383" s="63"/>
      <c r="C383" s="63"/>
      <c r="D383" s="63"/>
      <c r="E383" s="63"/>
      <c r="F383" s="63"/>
      <c r="G383" s="63"/>
      <c r="H383" s="63"/>
      <c r="O383" s="399"/>
      <c r="P383" s="63"/>
      <c r="Q383" s="63"/>
      <c r="R383" s="63"/>
      <c r="S383" s="63"/>
      <c r="T383" s="63"/>
      <c r="U383" s="63"/>
      <c r="V383" s="63"/>
      <c r="W383" s="63"/>
      <c r="X383" s="63"/>
      <c r="Y383" s="63"/>
      <c r="Z383" s="63"/>
      <c r="AE383" s="63"/>
      <c r="AF383" s="63"/>
      <c r="AG383" s="63"/>
      <c r="AH383" s="63"/>
      <c r="AI383" s="63"/>
      <c r="AJ383" s="63"/>
      <c r="AK383" s="63"/>
      <c r="AL383" s="63"/>
      <c r="AM383" s="63"/>
      <c r="AN383" s="63"/>
      <c r="AO383" s="63"/>
      <c r="AP383" s="63"/>
      <c r="AQ383" s="63"/>
      <c r="AR383" s="63"/>
      <c r="AS383" s="63"/>
      <c r="AT383" s="63"/>
      <c r="AV383" s="63"/>
      <c r="AW383" s="63"/>
      <c r="AX383" s="63"/>
      <c r="AY383" s="63"/>
      <c r="AZ383" s="63"/>
      <c r="BA383" s="63"/>
      <c r="BB383" s="63"/>
      <c r="BC383" s="63"/>
      <c r="BD383" s="63"/>
      <c r="BE383" s="63"/>
      <c r="BF383" s="63"/>
      <c r="BG383" s="63"/>
      <c r="BH383" s="63"/>
      <c r="BI383" s="63"/>
      <c r="BJ383" s="63"/>
      <c r="BK383" s="63"/>
      <c r="BL383" s="63"/>
      <c r="BM383" s="63"/>
      <c r="BN383" s="63"/>
    </row>
    <row r="384" ht="14.25" customHeight="1">
      <c r="A384" s="63"/>
      <c r="B384" s="63"/>
      <c r="C384" s="63"/>
      <c r="D384" s="63"/>
      <c r="E384" s="63"/>
      <c r="F384" s="63"/>
      <c r="G384" s="63"/>
      <c r="H384" s="63"/>
      <c r="O384" s="399"/>
      <c r="P384" s="63"/>
      <c r="Q384" s="63"/>
      <c r="R384" s="63"/>
      <c r="S384" s="63"/>
      <c r="T384" s="63"/>
      <c r="U384" s="63"/>
      <c r="V384" s="63"/>
      <c r="W384" s="63"/>
      <c r="X384" s="63"/>
      <c r="Y384" s="63"/>
      <c r="Z384" s="63"/>
      <c r="AE384" s="63"/>
      <c r="AF384" s="63"/>
      <c r="AG384" s="63"/>
      <c r="AH384" s="63"/>
      <c r="AI384" s="63"/>
      <c r="AJ384" s="63"/>
      <c r="AK384" s="63"/>
      <c r="AL384" s="63"/>
      <c r="AM384" s="63"/>
      <c r="AN384" s="63"/>
      <c r="AO384" s="63"/>
      <c r="AP384" s="63"/>
      <c r="AQ384" s="63"/>
      <c r="AR384" s="63"/>
      <c r="AS384" s="63"/>
      <c r="AT384" s="63"/>
      <c r="AV384" s="63"/>
      <c r="AW384" s="63"/>
      <c r="AX384" s="63"/>
      <c r="AY384" s="63"/>
      <c r="AZ384" s="63"/>
      <c r="BA384" s="63"/>
      <c r="BB384" s="63"/>
      <c r="BC384" s="63"/>
      <c r="BD384" s="63"/>
      <c r="BE384" s="63"/>
      <c r="BF384" s="63"/>
      <c r="BG384" s="63"/>
      <c r="BH384" s="63"/>
      <c r="BI384" s="63"/>
      <c r="BJ384" s="63"/>
      <c r="BK384" s="63"/>
      <c r="BL384" s="63"/>
      <c r="BM384" s="63"/>
      <c r="BN384" s="63"/>
    </row>
    <row r="385" ht="14.25" customHeight="1">
      <c r="A385" s="63"/>
      <c r="B385" s="63"/>
      <c r="C385" s="63"/>
      <c r="D385" s="63"/>
      <c r="E385" s="63"/>
      <c r="F385" s="63"/>
      <c r="G385" s="63"/>
      <c r="H385" s="63"/>
      <c r="O385" s="399"/>
      <c r="P385" s="63"/>
      <c r="Q385" s="63"/>
      <c r="R385" s="63"/>
      <c r="S385" s="63"/>
      <c r="T385" s="63"/>
      <c r="U385" s="63"/>
      <c r="V385" s="63"/>
      <c r="W385" s="63"/>
      <c r="X385" s="63"/>
      <c r="Y385" s="63"/>
      <c r="Z385" s="63"/>
      <c r="AE385" s="63"/>
      <c r="AF385" s="63"/>
      <c r="AG385" s="63"/>
      <c r="AH385" s="63"/>
      <c r="AI385" s="63"/>
      <c r="AJ385" s="63"/>
      <c r="AK385" s="63"/>
      <c r="AL385" s="63"/>
      <c r="AM385" s="63"/>
      <c r="AN385" s="63"/>
      <c r="AO385" s="63"/>
      <c r="AP385" s="63"/>
      <c r="AQ385" s="63"/>
      <c r="AR385" s="63"/>
      <c r="AS385" s="63"/>
      <c r="AT385" s="63"/>
      <c r="AV385" s="63"/>
      <c r="AW385" s="63"/>
      <c r="AX385" s="63"/>
      <c r="AY385" s="63"/>
      <c r="AZ385" s="63"/>
      <c r="BA385" s="63"/>
      <c r="BB385" s="63"/>
      <c r="BC385" s="63"/>
      <c r="BD385" s="63"/>
      <c r="BE385" s="63"/>
      <c r="BF385" s="63"/>
      <c r="BG385" s="63"/>
      <c r="BH385" s="63"/>
      <c r="BI385" s="63"/>
      <c r="BJ385" s="63"/>
      <c r="BK385" s="63"/>
      <c r="BL385" s="63"/>
      <c r="BM385" s="63"/>
      <c r="BN385" s="63"/>
    </row>
    <row r="386" ht="14.25" customHeight="1">
      <c r="A386" s="63"/>
      <c r="B386" s="63"/>
      <c r="C386" s="63"/>
      <c r="D386" s="63"/>
      <c r="E386" s="63"/>
      <c r="F386" s="63"/>
      <c r="G386" s="63"/>
      <c r="H386" s="63"/>
      <c r="O386" s="399"/>
      <c r="P386" s="63"/>
      <c r="Q386" s="63"/>
      <c r="R386" s="63"/>
      <c r="S386" s="63"/>
      <c r="T386" s="63"/>
      <c r="U386" s="63"/>
      <c r="V386" s="63"/>
      <c r="W386" s="63"/>
      <c r="X386" s="63"/>
      <c r="Y386" s="63"/>
      <c r="Z386" s="63"/>
      <c r="AE386" s="63"/>
      <c r="AF386" s="63"/>
      <c r="AG386" s="63"/>
      <c r="AH386" s="63"/>
      <c r="AI386" s="63"/>
      <c r="AJ386" s="63"/>
      <c r="AK386" s="63"/>
      <c r="AL386" s="63"/>
      <c r="AM386" s="63"/>
      <c r="AN386" s="63"/>
      <c r="AO386" s="63"/>
      <c r="AP386" s="63"/>
      <c r="AQ386" s="63"/>
      <c r="AR386" s="63"/>
      <c r="AS386" s="63"/>
      <c r="AT386" s="63"/>
      <c r="AV386" s="63"/>
      <c r="AW386" s="63"/>
      <c r="AX386" s="63"/>
      <c r="AY386" s="63"/>
      <c r="AZ386" s="63"/>
      <c r="BA386" s="63"/>
      <c r="BB386" s="63"/>
      <c r="BC386" s="63"/>
      <c r="BD386" s="63"/>
      <c r="BE386" s="63"/>
      <c r="BF386" s="63"/>
      <c r="BG386" s="63"/>
      <c r="BH386" s="63"/>
      <c r="BI386" s="63"/>
      <c r="BJ386" s="63"/>
      <c r="BK386" s="63"/>
      <c r="BL386" s="63"/>
      <c r="BM386" s="63"/>
      <c r="BN386" s="63"/>
    </row>
    <row r="387" ht="14.25" customHeight="1">
      <c r="A387" s="63"/>
      <c r="B387" s="63"/>
      <c r="C387" s="63"/>
      <c r="D387" s="63"/>
      <c r="E387" s="63"/>
      <c r="F387" s="63"/>
      <c r="G387" s="63"/>
      <c r="H387" s="63"/>
      <c r="O387" s="399"/>
      <c r="P387" s="63"/>
      <c r="Q387" s="63"/>
      <c r="R387" s="63"/>
      <c r="S387" s="63"/>
      <c r="T387" s="63"/>
      <c r="U387" s="63"/>
      <c r="V387" s="63"/>
      <c r="W387" s="63"/>
      <c r="X387" s="63"/>
      <c r="Y387" s="63"/>
      <c r="Z387" s="63"/>
      <c r="AE387" s="63"/>
      <c r="AF387" s="63"/>
      <c r="AG387" s="63"/>
      <c r="AH387" s="63"/>
      <c r="AI387" s="63"/>
      <c r="AJ387" s="63"/>
      <c r="AK387" s="63"/>
      <c r="AL387" s="63"/>
      <c r="AM387" s="63"/>
      <c r="AN387" s="63"/>
      <c r="AO387" s="63"/>
      <c r="AP387" s="63"/>
      <c r="AQ387" s="63"/>
      <c r="AR387" s="63"/>
      <c r="AS387" s="63"/>
      <c r="AT387" s="63"/>
      <c r="AV387" s="63"/>
      <c r="AW387" s="63"/>
      <c r="AX387" s="63"/>
      <c r="AY387" s="63"/>
      <c r="AZ387" s="63"/>
      <c r="BA387" s="63"/>
      <c r="BB387" s="63"/>
      <c r="BC387" s="63"/>
      <c r="BD387" s="63"/>
      <c r="BE387" s="63"/>
      <c r="BF387" s="63"/>
      <c r="BG387" s="63"/>
      <c r="BH387" s="63"/>
      <c r="BI387" s="63"/>
      <c r="BJ387" s="63"/>
      <c r="BK387" s="63"/>
      <c r="BL387" s="63"/>
      <c r="BM387" s="63"/>
      <c r="BN387" s="63"/>
    </row>
    <row r="388" ht="14.25" customHeight="1">
      <c r="A388" s="63"/>
      <c r="B388" s="63"/>
      <c r="C388" s="63"/>
      <c r="D388" s="63"/>
      <c r="E388" s="63"/>
      <c r="F388" s="63"/>
      <c r="G388" s="63"/>
      <c r="H388" s="63"/>
      <c r="O388" s="399"/>
      <c r="P388" s="63"/>
      <c r="Q388" s="63"/>
      <c r="R388" s="63"/>
      <c r="S388" s="63"/>
      <c r="T388" s="63"/>
      <c r="U388" s="63"/>
      <c r="V388" s="63"/>
      <c r="W388" s="63"/>
      <c r="X388" s="63"/>
      <c r="Y388" s="63"/>
      <c r="Z388" s="63"/>
      <c r="AE388" s="63"/>
      <c r="AF388" s="63"/>
      <c r="AG388" s="63"/>
      <c r="AH388" s="63"/>
      <c r="AI388" s="63"/>
      <c r="AJ388" s="63"/>
      <c r="AK388" s="63"/>
      <c r="AL388" s="63"/>
      <c r="AM388" s="63"/>
      <c r="AN388" s="63"/>
      <c r="AO388" s="63"/>
      <c r="AP388" s="63"/>
      <c r="AQ388" s="63"/>
      <c r="AR388" s="63"/>
      <c r="AS388" s="63"/>
      <c r="AT388" s="63"/>
      <c r="AV388" s="63"/>
      <c r="AW388" s="63"/>
      <c r="AX388" s="63"/>
      <c r="AY388" s="63"/>
      <c r="AZ388" s="63"/>
      <c r="BA388" s="63"/>
      <c r="BB388" s="63"/>
      <c r="BC388" s="63"/>
      <c r="BD388" s="63"/>
      <c r="BE388" s="63"/>
      <c r="BF388" s="63"/>
      <c r="BG388" s="63"/>
      <c r="BH388" s="63"/>
      <c r="BI388" s="63"/>
      <c r="BJ388" s="63"/>
      <c r="BK388" s="63"/>
      <c r="BL388" s="63"/>
      <c r="BM388" s="63"/>
      <c r="BN388" s="63"/>
    </row>
    <row r="389" ht="14.25" customHeight="1">
      <c r="A389" s="63"/>
      <c r="B389" s="63"/>
      <c r="C389" s="63"/>
      <c r="D389" s="63"/>
      <c r="E389" s="63"/>
      <c r="F389" s="63"/>
      <c r="G389" s="63"/>
      <c r="H389" s="63"/>
      <c r="O389" s="399"/>
      <c r="P389" s="63"/>
      <c r="Q389" s="63"/>
      <c r="R389" s="63"/>
      <c r="S389" s="63"/>
      <c r="T389" s="63"/>
      <c r="U389" s="63"/>
      <c r="V389" s="63"/>
      <c r="W389" s="63"/>
      <c r="X389" s="63"/>
      <c r="Y389" s="63"/>
      <c r="Z389" s="63"/>
      <c r="AE389" s="63"/>
      <c r="AF389" s="63"/>
      <c r="AG389" s="63"/>
      <c r="AH389" s="63"/>
      <c r="AI389" s="63"/>
      <c r="AJ389" s="63"/>
      <c r="AK389" s="63"/>
      <c r="AL389" s="63"/>
      <c r="AM389" s="63"/>
      <c r="AN389" s="63"/>
      <c r="AO389" s="63"/>
      <c r="AP389" s="63"/>
      <c r="AQ389" s="63"/>
      <c r="AR389" s="63"/>
      <c r="AS389" s="63"/>
      <c r="AT389" s="63"/>
      <c r="AV389" s="63"/>
      <c r="AW389" s="63"/>
      <c r="AX389" s="63"/>
      <c r="AY389" s="63"/>
      <c r="AZ389" s="63"/>
      <c r="BA389" s="63"/>
      <c r="BB389" s="63"/>
      <c r="BC389" s="63"/>
      <c r="BD389" s="63"/>
      <c r="BE389" s="63"/>
      <c r="BF389" s="63"/>
      <c r="BG389" s="63"/>
      <c r="BH389" s="63"/>
      <c r="BI389" s="63"/>
      <c r="BJ389" s="63"/>
      <c r="BK389" s="63"/>
      <c r="BL389" s="63"/>
      <c r="BM389" s="63"/>
      <c r="BN389" s="63"/>
    </row>
    <row r="390" ht="14.25" customHeight="1">
      <c r="A390" s="63"/>
      <c r="B390" s="63"/>
      <c r="C390" s="63"/>
      <c r="D390" s="63"/>
      <c r="E390" s="63"/>
      <c r="F390" s="63"/>
      <c r="G390" s="63"/>
      <c r="H390" s="63"/>
      <c r="O390" s="399"/>
      <c r="P390" s="63"/>
      <c r="Q390" s="63"/>
      <c r="R390" s="63"/>
      <c r="S390" s="63"/>
      <c r="T390" s="63"/>
      <c r="U390" s="63"/>
      <c r="V390" s="63"/>
      <c r="W390" s="63"/>
      <c r="X390" s="63"/>
      <c r="Y390" s="63"/>
      <c r="Z390" s="63"/>
      <c r="AE390" s="63"/>
      <c r="AF390" s="63"/>
      <c r="AG390" s="63"/>
      <c r="AH390" s="63"/>
      <c r="AI390" s="63"/>
      <c r="AJ390" s="63"/>
      <c r="AK390" s="63"/>
      <c r="AL390" s="63"/>
      <c r="AM390" s="63"/>
      <c r="AN390" s="63"/>
      <c r="AO390" s="63"/>
      <c r="AP390" s="63"/>
      <c r="AQ390" s="63"/>
      <c r="AR390" s="63"/>
      <c r="AS390" s="63"/>
      <c r="AT390" s="63"/>
      <c r="AV390" s="63"/>
      <c r="AW390" s="63"/>
      <c r="AX390" s="63"/>
      <c r="AY390" s="63"/>
      <c r="AZ390" s="63"/>
      <c r="BA390" s="63"/>
      <c r="BB390" s="63"/>
      <c r="BC390" s="63"/>
      <c r="BD390" s="63"/>
      <c r="BE390" s="63"/>
      <c r="BF390" s="63"/>
      <c r="BG390" s="63"/>
      <c r="BH390" s="63"/>
      <c r="BI390" s="63"/>
      <c r="BJ390" s="63"/>
      <c r="BK390" s="63"/>
      <c r="BL390" s="63"/>
      <c r="BM390" s="63"/>
      <c r="BN390" s="63"/>
    </row>
    <row r="391" ht="14.25" customHeight="1">
      <c r="A391" s="63"/>
      <c r="B391" s="63"/>
      <c r="C391" s="63"/>
      <c r="D391" s="63"/>
      <c r="E391" s="63"/>
      <c r="F391" s="63"/>
      <c r="G391" s="63"/>
      <c r="H391" s="63"/>
      <c r="O391" s="399"/>
      <c r="P391" s="63"/>
      <c r="Q391" s="63"/>
      <c r="R391" s="63"/>
      <c r="S391" s="63"/>
      <c r="T391" s="63"/>
      <c r="U391" s="63"/>
      <c r="V391" s="63"/>
      <c r="W391" s="63"/>
      <c r="X391" s="63"/>
      <c r="Y391" s="63"/>
      <c r="Z391" s="63"/>
      <c r="AE391" s="63"/>
      <c r="AF391" s="63"/>
      <c r="AG391" s="63"/>
      <c r="AH391" s="63"/>
      <c r="AI391" s="63"/>
      <c r="AJ391" s="63"/>
      <c r="AK391" s="63"/>
      <c r="AL391" s="63"/>
      <c r="AM391" s="63"/>
      <c r="AN391" s="63"/>
      <c r="AO391" s="63"/>
      <c r="AP391" s="63"/>
      <c r="AQ391" s="63"/>
      <c r="AR391" s="63"/>
      <c r="AS391" s="63"/>
      <c r="AT391" s="63"/>
      <c r="AV391" s="63"/>
      <c r="AW391" s="63"/>
      <c r="AX391" s="63"/>
      <c r="AY391" s="63"/>
      <c r="AZ391" s="63"/>
      <c r="BA391" s="63"/>
      <c r="BB391" s="63"/>
      <c r="BC391" s="63"/>
      <c r="BD391" s="63"/>
      <c r="BE391" s="63"/>
      <c r="BF391" s="63"/>
      <c r="BG391" s="63"/>
      <c r="BH391" s="63"/>
      <c r="BI391" s="63"/>
      <c r="BJ391" s="63"/>
      <c r="BK391" s="63"/>
      <c r="BL391" s="63"/>
      <c r="BM391" s="63"/>
      <c r="BN391" s="63"/>
    </row>
    <row r="392" ht="14.25" customHeight="1">
      <c r="A392" s="63"/>
      <c r="B392" s="63"/>
      <c r="C392" s="63"/>
      <c r="D392" s="63"/>
      <c r="E392" s="63"/>
      <c r="F392" s="63"/>
      <c r="G392" s="63"/>
      <c r="H392" s="63"/>
      <c r="O392" s="399"/>
      <c r="P392" s="63"/>
      <c r="Q392" s="63"/>
      <c r="R392" s="63"/>
      <c r="S392" s="63"/>
      <c r="T392" s="63"/>
      <c r="U392" s="63"/>
      <c r="V392" s="63"/>
      <c r="W392" s="63"/>
      <c r="X392" s="63"/>
      <c r="Y392" s="63"/>
      <c r="Z392" s="63"/>
      <c r="AE392" s="63"/>
      <c r="AF392" s="63"/>
      <c r="AG392" s="63"/>
      <c r="AH392" s="63"/>
      <c r="AI392" s="63"/>
      <c r="AJ392" s="63"/>
      <c r="AK392" s="63"/>
      <c r="AL392" s="63"/>
      <c r="AM392" s="63"/>
      <c r="AN392" s="63"/>
      <c r="AO392" s="63"/>
      <c r="AP392" s="63"/>
      <c r="AQ392" s="63"/>
      <c r="AR392" s="63"/>
      <c r="AS392" s="63"/>
      <c r="AT392" s="63"/>
      <c r="AV392" s="63"/>
      <c r="AW392" s="63"/>
      <c r="AX392" s="63"/>
      <c r="AY392" s="63"/>
      <c r="AZ392" s="63"/>
      <c r="BA392" s="63"/>
      <c r="BB392" s="63"/>
      <c r="BC392" s="63"/>
      <c r="BD392" s="63"/>
      <c r="BE392" s="63"/>
      <c r="BF392" s="63"/>
      <c r="BG392" s="63"/>
      <c r="BH392" s="63"/>
      <c r="BI392" s="63"/>
      <c r="BJ392" s="63"/>
      <c r="BK392" s="63"/>
      <c r="BL392" s="63"/>
      <c r="BM392" s="63"/>
      <c r="BN392" s="63"/>
    </row>
    <row r="393" ht="14.25" customHeight="1">
      <c r="A393" s="63"/>
      <c r="B393" s="63"/>
      <c r="C393" s="63"/>
      <c r="D393" s="63"/>
      <c r="E393" s="63"/>
      <c r="F393" s="63"/>
      <c r="G393" s="63"/>
      <c r="H393" s="63"/>
      <c r="O393" s="399"/>
      <c r="P393" s="63"/>
      <c r="Q393" s="63"/>
      <c r="R393" s="63"/>
      <c r="S393" s="63"/>
      <c r="T393" s="63"/>
      <c r="U393" s="63"/>
      <c r="V393" s="63"/>
      <c r="W393" s="63"/>
      <c r="X393" s="63"/>
      <c r="Y393" s="63"/>
      <c r="Z393" s="63"/>
      <c r="AE393" s="63"/>
      <c r="AF393" s="63"/>
      <c r="AG393" s="63"/>
      <c r="AH393" s="63"/>
      <c r="AI393" s="63"/>
      <c r="AJ393" s="63"/>
      <c r="AK393" s="63"/>
      <c r="AL393" s="63"/>
      <c r="AM393" s="63"/>
      <c r="AN393" s="63"/>
      <c r="AO393" s="63"/>
      <c r="AP393" s="63"/>
      <c r="AQ393" s="63"/>
      <c r="AR393" s="63"/>
      <c r="AS393" s="63"/>
      <c r="AT393" s="63"/>
      <c r="AV393" s="63"/>
      <c r="AW393" s="63"/>
      <c r="AX393" s="63"/>
      <c r="AY393" s="63"/>
      <c r="AZ393" s="63"/>
      <c r="BA393" s="63"/>
      <c r="BB393" s="63"/>
      <c r="BC393" s="63"/>
      <c r="BD393" s="63"/>
      <c r="BE393" s="63"/>
      <c r="BF393" s="63"/>
      <c r="BG393" s="63"/>
      <c r="BH393" s="63"/>
      <c r="BI393" s="63"/>
      <c r="BJ393" s="63"/>
      <c r="BK393" s="63"/>
      <c r="BL393" s="63"/>
      <c r="BM393" s="63"/>
      <c r="BN393" s="63"/>
    </row>
    <row r="394" ht="14.25" customHeight="1">
      <c r="A394" s="63"/>
      <c r="B394" s="63"/>
      <c r="C394" s="63"/>
      <c r="D394" s="63"/>
      <c r="E394" s="63"/>
      <c r="F394" s="63"/>
      <c r="G394" s="63"/>
      <c r="H394" s="63"/>
      <c r="O394" s="399"/>
      <c r="P394" s="63"/>
      <c r="Q394" s="63"/>
      <c r="R394" s="63"/>
      <c r="S394" s="63"/>
      <c r="T394" s="63"/>
      <c r="U394" s="63"/>
      <c r="V394" s="63"/>
      <c r="W394" s="63"/>
      <c r="X394" s="63"/>
      <c r="Y394" s="63"/>
      <c r="Z394" s="63"/>
      <c r="AE394" s="63"/>
      <c r="AF394" s="63"/>
      <c r="AG394" s="63"/>
      <c r="AH394" s="63"/>
      <c r="AI394" s="63"/>
      <c r="AJ394" s="63"/>
      <c r="AK394" s="63"/>
      <c r="AL394" s="63"/>
      <c r="AM394" s="63"/>
      <c r="AN394" s="63"/>
      <c r="AO394" s="63"/>
      <c r="AP394" s="63"/>
      <c r="AQ394" s="63"/>
      <c r="AR394" s="63"/>
      <c r="AS394" s="63"/>
      <c r="AT394" s="63"/>
      <c r="AV394" s="63"/>
      <c r="AW394" s="63"/>
      <c r="AX394" s="63"/>
      <c r="AY394" s="63"/>
      <c r="AZ394" s="63"/>
      <c r="BA394" s="63"/>
      <c r="BB394" s="63"/>
      <c r="BC394" s="63"/>
      <c r="BD394" s="63"/>
      <c r="BE394" s="63"/>
      <c r="BF394" s="63"/>
      <c r="BG394" s="63"/>
      <c r="BH394" s="63"/>
      <c r="BI394" s="63"/>
      <c r="BJ394" s="63"/>
      <c r="BK394" s="63"/>
      <c r="BL394" s="63"/>
      <c r="BM394" s="63"/>
      <c r="BN394" s="63"/>
    </row>
    <row r="395" ht="14.25" customHeight="1">
      <c r="A395" s="63"/>
      <c r="B395" s="63"/>
      <c r="C395" s="63"/>
      <c r="D395" s="63"/>
      <c r="E395" s="63"/>
      <c r="F395" s="63"/>
      <c r="G395" s="63"/>
      <c r="H395" s="63"/>
      <c r="I395" s="63"/>
      <c r="O395" s="399"/>
      <c r="P395" s="63"/>
      <c r="Q395" s="63"/>
      <c r="R395" s="63"/>
      <c r="S395" s="63"/>
      <c r="T395" s="63"/>
      <c r="U395" s="63"/>
      <c r="V395" s="63"/>
      <c r="W395" s="63"/>
      <c r="X395" s="63"/>
      <c r="Y395" s="63"/>
      <c r="Z395" s="63"/>
      <c r="AE395" s="63"/>
      <c r="AF395" s="63"/>
      <c r="AG395" s="63"/>
      <c r="AH395" s="63"/>
      <c r="AI395" s="63"/>
      <c r="AJ395" s="63"/>
      <c r="AK395" s="63"/>
      <c r="AL395" s="63"/>
      <c r="AM395" s="63"/>
      <c r="AN395" s="63"/>
      <c r="AO395" s="63"/>
      <c r="AP395" s="63"/>
      <c r="AQ395" s="63"/>
      <c r="AR395" s="63"/>
      <c r="AS395" s="63"/>
      <c r="AT395" s="63"/>
      <c r="AV395" s="63"/>
      <c r="AW395" s="63"/>
      <c r="AX395" s="63"/>
      <c r="AY395" s="63"/>
      <c r="AZ395" s="63"/>
      <c r="BA395" s="63"/>
      <c r="BB395" s="63"/>
      <c r="BC395" s="63"/>
      <c r="BD395" s="63"/>
      <c r="BE395" s="63"/>
      <c r="BF395" s="63"/>
      <c r="BG395" s="63"/>
      <c r="BH395" s="63"/>
      <c r="BI395" s="63"/>
      <c r="BJ395" s="63"/>
      <c r="BK395" s="63"/>
      <c r="BL395" s="63"/>
      <c r="BM395" s="63"/>
      <c r="BN395" s="63"/>
    </row>
    <row r="396" ht="14.25" customHeight="1">
      <c r="A396" s="63"/>
      <c r="B396" s="63"/>
      <c r="C396" s="63"/>
      <c r="D396" s="63"/>
      <c r="E396" s="63"/>
      <c r="F396" s="63"/>
      <c r="G396" s="63"/>
      <c r="H396" s="63"/>
      <c r="I396" s="63"/>
      <c r="O396" s="399"/>
      <c r="P396" s="63"/>
      <c r="Q396" s="63"/>
      <c r="R396" s="63"/>
      <c r="S396" s="63"/>
      <c r="T396" s="63"/>
      <c r="U396" s="63"/>
      <c r="V396" s="63"/>
      <c r="W396" s="63"/>
      <c r="X396" s="63"/>
      <c r="Y396" s="63"/>
      <c r="Z396" s="63"/>
      <c r="AE396" s="63"/>
      <c r="AF396" s="63"/>
      <c r="AG396" s="63"/>
      <c r="AH396" s="63"/>
      <c r="AI396" s="63"/>
      <c r="AJ396" s="63"/>
      <c r="AK396" s="63"/>
      <c r="AL396" s="63"/>
      <c r="AM396" s="63"/>
      <c r="AN396" s="63"/>
      <c r="AO396" s="63"/>
      <c r="AP396" s="63"/>
      <c r="AQ396" s="63"/>
      <c r="AR396" s="63"/>
      <c r="AS396" s="63"/>
      <c r="AT396" s="63"/>
      <c r="AV396" s="63"/>
      <c r="AW396" s="63"/>
      <c r="AX396" s="63"/>
      <c r="AY396" s="63"/>
      <c r="AZ396" s="63"/>
      <c r="BA396" s="63"/>
      <c r="BB396" s="63"/>
      <c r="BC396" s="63"/>
      <c r="BD396" s="63"/>
      <c r="BE396" s="63"/>
      <c r="BF396" s="63"/>
      <c r="BG396" s="63"/>
      <c r="BH396" s="63"/>
      <c r="BI396" s="63"/>
      <c r="BJ396" s="63"/>
      <c r="BK396" s="63"/>
      <c r="BL396" s="63"/>
      <c r="BM396" s="63"/>
      <c r="BN396" s="63"/>
    </row>
    <row r="397" ht="14.25" customHeight="1">
      <c r="A397" s="63"/>
      <c r="B397" s="63"/>
      <c r="C397" s="63"/>
      <c r="D397" s="63"/>
      <c r="E397" s="63"/>
      <c r="F397" s="63"/>
      <c r="G397" s="63"/>
      <c r="H397" s="63"/>
      <c r="I397" s="63"/>
      <c r="O397" s="399"/>
      <c r="P397" s="63"/>
      <c r="Q397" s="63"/>
      <c r="R397" s="63"/>
      <c r="S397" s="63"/>
      <c r="T397" s="63"/>
      <c r="U397" s="63"/>
      <c r="V397" s="63"/>
      <c r="W397" s="63"/>
      <c r="X397" s="63"/>
      <c r="Y397" s="63"/>
      <c r="Z397" s="63"/>
      <c r="AE397" s="63"/>
      <c r="AF397" s="63"/>
      <c r="AG397" s="63"/>
      <c r="AH397" s="63"/>
      <c r="AI397" s="63"/>
      <c r="AJ397" s="63"/>
      <c r="AK397" s="63"/>
      <c r="AL397" s="63"/>
      <c r="AM397" s="63"/>
      <c r="AN397" s="63"/>
      <c r="AO397" s="63"/>
      <c r="AP397" s="63"/>
      <c r="AQ397" s="63"/>
      <c r="AR397" s="63"/>
      <c r="AS397" s="63"/>
      <c r="AT397" s="63"/>
      <c r="AV397" s="63"/>
      <c r="AW397" s="63"/>
      <c r="AX397" s="63"/>
      <c r="AY397" s="63"/>
      <c r="AZ397" s="63"/>
      <c r="BA397" s="63"/>
      <c r="BB397" s="63"/>
      <c r="BC397" s="63"/>
      <c r="BD397" s="63"/>
      <c r="BE397" s="63"/>
      <c r="BF397" s="63"/>
      <c r="BG397" s="63"/>
      <c r="BH397" s="63"/>
      <c r="BI397" s="63"/>
      <c r="BJ397" s="63"/>
      <c r="BK397" s="63"/>
      <c r="BL397" s="63"/>
      <c r="BM397" s="63"/>
      <c r="BN397" s="63"/>
    </row>
    <row r="398" ht="14.25" customHeight="1">
      <c r="A398" s="63"/>
      <c r="B398" s="63"/>
      <c r="C398" s="63"/>
      <c r="D398" s="63"/>
      <c r="E398" s="63"/>
      <c r="F398" s="63"/>
      <c r="G398" s="63"/>
      <c r="H398" s="63"/>
      <c r="I398" s="63"/>
      <c r="O398" s="399"/>
      <c r="P398" s="63"/>
      <c r="Q398" s="63"/>
      <c r="R398" s="63"/>
      <c r="S398" s="63"/>
      <c r="T398" s="63"/>
      <c r="U398" s="63"/>
      <c r="V398" s="63"/>
      <c r="W398" s="63"/>
      <c r="X398" s="63"/>
      <c r="Y398" s="63"/>
      <c r="Z398" s="63"/>
      <c r="AE398" s="63"/>
      <c r="AF398" s="63"/>
      <c r="AG398" s="63"/>
      <c r="AH398" s="63"/>
      <c r="AI398" s="63"/>
      <c r="AJ398" s="63"/>
      <c r="AK398" s="63"/>
      <c r="AL398" s="63"/>
      <c r="AM398" s="63"/>
      <c r="AN398" s="63"/>
      <c r="AO398" s="63"/>
      <c r="AP398" s="63"/>
      <c r="AQ398" s="63"/>
      <c r="AR398" s="63"/>
      <c r="AS398" s="63"/>
      <c r="AT398" s="63"/>
      <c r="AV398" s="63"/>
      <c r="AW398" s="63"/>
      <c r="AX398" s="63"/>
      <c r="AY398" s="63"/>
      <c r="AZ398" s="63"/>
      <c r="BA398" s="63"/>
      <c r="BB398" s="63"/>
      <c r="BC398" s="63"/>
      <c r="BD398" s="63"/>
      <c r="BE398" s="63"/>
      <c r="BF398" s="63"/>
      <c r="BG398" s="63"/>
      <c r="BH398" s="63"/>
      <c r="BI398" s="63"/>
      <c r="BJ398" s="63"/>
      <c r="BK398" s="63"/>
      <c r="BL398" s="63"/>
      <c r="BM398" s="63"/>
      <c r="BN398" s="63"/>
    </row>
    <row r="399" ht="14.25" customHeight="1">
      <c r="A399" s="63"/>
      <c r="B399" s="63"/>
      <c r="C399" s="63"/>
      <c r="D399" s="63"/>
      <c r="E399" s="63"/>
      <c r="F399" s="63"/>
      <c r="G399" s="63"/>
      <c r="H399" s="63"/>
      <c r="I399" s="63"/>
      <c r="O399" s="399"/>
      <c r="P399" s="63"/>
      <c r="Q399" s="63"/>
      <c r="R399" s="63"/>
      <c r="S399" s="63"/>
      <c r="T399" s="63"/>
      <c r="U399" s="63"/>
      <c r="V399" s="63"/>
      <c r="W399" s="63"/>
      <c r="X399" s="63"/>
      <c r="Y399" s="63"/>
      <c r="Z399" s="63"/>
      <c r="AE399" s="63"/>
      <c r="AF399" s="63"/>
      <c r="AG399" s="63"/>
      <c r="AH399" s="63"/>
      <c r="AI399" s="63"/>
      <c r="AJ399" s="63"/>
      <c r="AK399" s="63"/>
      <c r="AL399" s="63"/>
      <c r="AM399" s="63"/>
      <c r="AN399" s="63"/>
      <c r="AO399" s="63"/>
      <c r="AP399" s="63"/>
      <c r="AQ399" s="63"/>
      <c r="AR399" s="63"/>
      <c r="AS399" s="63"/>
      <c r="AT399" s="63"/>
      <c r="AV399" s="63"/>
      <c r="AW399" s="63"/>
      <c r="AX399" s="63"/>
      <c r="AY399" s="63"/>
      <c r="AZ399" s="63"/>
      <c r="BA399" s="63"/>
      <c r="BB399" s="63"/>
      <c r="BC399" s="63"/>
      <c r="BD399" s="63"/>
      <c r="BE399" s="63"/>
      <c r="BF399" s="63"/>
      <c r="BG399" s="63"/>
      <c r="BH399" s="63"/>
      <c r="BI399" s="63"/>
      <c r="BJ399" s="63"/>
      <c r="BK399" s="63"/>
      <c r="BL399" s="63"/>
      <c r="BM399" s="63"/>
      <c r="BN399" s="63"/>
    </row>
    <row r="400" ht="14.25" customHeight="1">
      <c r="A400" s="63"/>
      <c r="B400" s="63"/>
      <c r="C400" s="63"/>
      <c r="D400" s="63"/>
      <c r="E400" s="63"/>
      <c r="F400" s="63"/>
      <c r="G400" s="63"/>
      <c r="H400" s="63"/>
      <c r="I400" s="63"/>
      <c r="O400" s="399"/>
      <c r="P400" s="63"/>
      <c r="Q400" s="63"/>
      <c r="R400" s="63"/>
      <c r="S400" s="63"/>
      <c r="T400" s="63"/>
      <c r="U400" s="63"/>
      <c r="V400" s="63"/>
      <c r="W400" s="63"/>
      <c r="X400" s="63"/>
      <c r="Y400" s="63"/>
      <c r="Z400" s="63"/>
      <c r="AE400" s="63"/>
      <c r="AF400" s="63"/>
      <c r="AG400" s="63"/>
      <c r="AH400" s="63"/>
      <c r="AI400" s="63"/>
      <c r="AJ400" s="63"/>
      <c r="AK400" s="63"/>
      <c r="AL400" s="63"/>
      <c r="AM400" s="63"/>
      <c r="AN400" s="63"/>
      <c r="AO400" s="63"/>
      <c r="AP400" s="63"/>
      <c r="AQ400" s="63"/>
      <c r="AR400" s="63"/>
      <c r="AS400" s="63"/>
      <c r="AT400" s="63"/>
      <c r="AV400" s="63"/>
      <c r="AW400" s="63"/>
      <c r="AX400" s="63"/>
      <c r="AY400" s="63"/>
      <c r="AZ400" s="63"/>
      <c r="BA400" s="63"/>
      <c r="BB400" s="63"/>
      <c r="BC400" s="63"/>
      <c r="BD400" s="63"/>
      <c r="BE400" s="63"/>
      <c r="BF400" s="63"/>
      <c r="BG400" s="63"/>
      <c r="BH400" s="63"/>
      <c r="BI400" s="63"/>
      <c r="BJ400" s="63"/>
      <c r="BK400" s="63"/>
      <c r="BL400" s="63"/>
      <c r="BM400" s="63"/>
      <c r="BN400" s="63"/>
    </row>
    <row r="401" ht="14.25" customHeight="1">
      <c r="A401" s="63"/>
      <c r="B401" s="63"/>
      <c r="C401" s="63"/>
      <c r="D401" s="63"/>
      <c r="E401" s="63"/>
      <c r="F401" s="63"/>
      <c r="G401" s="63"/>
      <c r="H401" s="63"/>
      <c r="I401" s="63"/>
      <c r="O401" s="399"/>
      <c r="P401" s="63"/>
      <c r="Q401" s="63"/>
      <c r="R401" s="63"/>
      <c r="S401" s="63"/>
      <c r="T401" s="63"/>
      <c r="U401" s="63"/>
      <c r="V401" s="63"/>
      <c r="W401" s="63"/>
      <c r="X401" s="63"/>
      <c r="Y401" s="63"/>
      <c r="Z401" s="63"/>
      <c r="AE401" s="63"/>
      <c r="AF401" s="63"/>
      <c r="AG401" s="63"/>
      <c r="AH401" s="63"/>
      <c r="AI401" s="63"/>
      <c r="AJ401" s="63"/>
      <c r="AK401" s="63"/>
      <c r="AL401" s="63"/>
      <c r="AM401" s="63"/>
      <c r="AN401" s="63"/>
      <c r="AO401" s="63"/>
      <c r="AP401" s="63"/>
      <c r="AQ401" s="63"/>
      <c r="AR401" s="63"/>
      <c r="AS401" s="63"/>
      <c r="AT401" s="63"/>
      <c r="AV401" s="63"/>
      <c r="AW401" s="63"/>
      <c r="AX401" s="63"/>
      <c r="AY401" s="63"/>
      <c r="AZ401" s="63"/>
      <c r="BA401" s="63"/>
      <c r="BB401" s="63"/>
      <c r="BC401" s="63"/>
      <c r="BD401" s="63"/>
      <c r="BE401" s="63"/>
      <c r="BF401" s="63"/>
      <c r="BG401" s="63"/>
      <c r="BH401" s="63"/>
      <c r="BI401" s="63"/>
      <c r="BJ401" s="63"/>
      <c r="BK401" s="63"/>
      <c r="BL401" s="63"/>
      <c r="BM401" s="63"/>
      <c r="BN401" s="63"/>
    </row>
    <row r="402" ht="14.25" customHeight="1">
      <c r="A402" s="63"/>
      <c r="B402" s="63"/>
      <c r="C402" s="63"/>
      <c r="D402" s="63"/>
      <c r="E402" s="63"/>
      <c r="F402" s="63"/>
      <c r="G402" s="63"/>
      <c r="H402" s="63"/>
      <c r="I402" s="63"/>
      <c r="O402" s="399"/>
      <c r="P402" s="63"/>
      <c r="Q402" s="63"/>
      <c r="R402" s="63"/>
      <c r="S402" s="63"/>
      <c r="T402" s="63"/>
      <c r="U402" s="63"/>
      <c r="V402" s="63"/>
      <c r="W402" s="63"/>
      <c r="X402" s="63"/>
      <c r="Y402" s="63"/>
      <c r="Z402" s="63"/>
      <c r="AE402" s="63"/>
      <c r="AF402" s="63"/>
      <c r="AG402" s="63"/>
      <c r="AH402" s="63"/>
      <c r="AI402" s="63"/>
      <c r="AJ402" s="63"/>
      <c r="AK402" s="63"/>
      <c r="AL402" s="63"/>
      <c r="AM402" s="63"/>
      <c r="AN402" s="63"/>
      <c r="AO402" s="63"/>
      <c r="AP402" s="63"/>
      <c r="AQ402" s="63"/>
      <c r="AR402" s="63"/>
      <c r="AS402" s="63"/>
      <c r="AT402" s="63"/>
      <c r="AV402" s="63"/>
      <c r="AW402" s="63"/>
      <c r="AX402" s="63"/>
      <c r="AY402" s="63"/>
      <c r="AZ402" s="63"/>
      <c r="BA402" s="63"/>
      <c r="BB402" s="63"/>
      <c r="BC402" s="63"/>
      <c r="BD402" s="63"/>
      <c r="BE402" s="63"/>
      <c r="BF402" s="63"/>
      <c r="BG402" s="63"/>
      <c r="BH402" s="63"/>
      <c r="BI402" s="63"/>
      <c r="BJ402" s="63"/>
      <c r="BK402" s="63"/>
      <c r="BL402" s="63"/>
      <c r="BM402" s="63"/>
      <c r="BN402" s="63"/>
    </row>
    <row r="403" ht="14.25" customHeight="1">
      <c r="A403" s="63"/>
      <c r="B403" s="63"/>
      <c r="C403" s="63"/>
      <c r="D403" s="63"/>
      <c r="E403" s="63"/>
      <c r="F403" s="63"/>
      <c r="G403" s="63"/>
      <c r="H403" s="63"/>
      <c r="I403" s="63"/>
      <c r="O403" s="399"/>
      <c r="P403" s="63"/>
      <c r="Q403" s="63"/>
      <c r="R403" s="63"/>
      <c r="S403" s="63"/>
      <c r="T403" s="63"/>
      <c r="U403" s="63"/>
      <c r="V403" s="63"/>
      <c r="W403" s="63"/>
      <c r="X403" s="63"/>
      <c r="Y403" s="63"/>
      <c r="Z403" s="63"/>
      <c r="AE403" s="63"/>
      <c r="AF403" s="63"/>
      <c r="AG403" s="63"/>
      <c r="AH403" s="63"/>
      <c r="AI403" s="63"/>
      <c r="AJ403" s="63"/>
      <c r="AK403" s="63"/>
      <c r="AL403" s="63"/>
      <c r="AM403" s="63"/>
      <c r="AN403" s="63"/>
      <c r="AO403" s="63"/>
      <c r="AP403" s="63"/>
      <c r="AQ403" s="63"/>
      <c r="AR403" s="63"/>
      <c r="AS403" s="63"/>
      <c r="AT403" s="63"/>
      <c r="AV403" s="63"/>
      <c r="AW403" s="63"/>
      <c r="AX403" s="63"/>
      <c r="AY403" s="63"/>
      <c r="AZ403" s="63"/>
      <c r="BA403" s="63"/>
      <c r="BB403" s="63"/>
      <c r="BC403" s="63"/>
      <c r="BD403" s="63"/>
      <c r="BE403" s="63"/>
      <c r="BF403" s="63"/>
      <c r="BG403" s="63"/>
      <c r="BH403" s="63"/>
      <c r="BI403" s="63"/>
      <c r="BJ403" s="63"/>
      <c r="BK403" s="63"/>
      <c r="BL403" s="63"/>
      <c r="BM403" s="63"/>
      <c r="BN403" s="63"/>
    </row>
    <row r="404" ht="14.25" customHeight="1">
      <c r="A404" s="63"/>
      <c r="B404" s="63"/>
      <c r="C404" s="63"/>
      <c r="D404" s="63"/>
      <c r="E404" s="63"/>
      <c r="F404" s="63"/>
      <c r="G404" s="63"/>
      <c r="H404" s="63"/>
      <c r="I404" s="63"/>
      <c r="O404" s="399"/>
      <c r="P404" s="63"/>
      <c r="Q404" s="63"/>
      <c r="R404" s="63"/>
      <c r="S404" s="63"/>
      <c r="T404" s="63"/>
      <c r="U404" s="63"/>
      <c r="V404" s="63"/>
      <c r="W404" s="63"/>
      <c r="X404" s="63"/>
      <c r="Y404" s="63"/>
      <c r="Z404" s="63"/>
      <c r="AE404" s="63"/>
      <c r="AF404" s="63"/>
      <c r="AG404" s="63"/>
      <c r="AH404" s="63"/>
      <c r="AI404" s="63"/>
      <c r="AJ404" s="63"/>
      <c r="AK404" s="63"/>
      <c r="AL404" s="63"/>
      <c r="AM404" s="63"/>
      <c r="AN404" s="63"/>
      <c r="AO404" s="63"/>
      <c r="AP404" s="63"/>
      <c r="AQ404" s="63"/>
      <c r="AR404" s="63"/>
      <c r="AS404" s="63"/>
      <c r="AT404" s="63"/>
      <c r="AV404" s="63"/>
      <c r="AW404" s="63"/>
      <c r="AX404" s="63"/>
      <c r="AY404" s="63"/>
      <c r="AZ404" s="63"/>
      <c r="BA404" s="63"/>
      <c r="BB404" s="63"/>
      <c r="BC404" s="63"/>
      <c r="BD404" s="63"/>
      <c r="BE404" s="63"/>
      <c r="BF404" s="63"/>
      <c r="BG404" s="63"/>
      <c r="BH404" s="63"/>
      <c r="BI404" s="63"/>
      <c r="BJ404" s="63"/>
      <c r="BK404" s="63"/>
      <c r="BL404" s="63"/>
      <c r="BM404" s="63"/>
      <c r="BN404" s="63"/>
    </row>
    <row r="405" ht="14.25" customHeight="1">
      <c r="A405" s="63"/>
      <c r="B405" s="63"/>
      <c r="C405" s="63"/>
      <c r="D405" s="63"/>
      <c r="E405" s="63"/>
      <c r="F405" s="63"/>
      <c r="G405" s="63"/>
      <c r="H405" s="63"/>
      <c r="I405" s="63"/>
      <c r="O405" s="399"/>
      <c r="P405" s="63"/>
      <c r="Q405" s="63"/>
      <c r="R405" s="63"/>
      <c r="S405" s="63"/>
      <c r="T405" s="63"/>
      <c r="U405" s="63"/>
      <c r="V405" s="63"/>
      <c r="W405" s="63"/>
      <c r="X405" s="63"/>
      <c r="Y405" s="63"/>
      <c r="Z405" s="63"/>
      <c r="AE405" s="63"/>
      <c r="AF405" s="63"/>
      <c r="AG405" s="63"/>
      <c r="AH405" s="63"/>
      <c r="AI405" s="63"/>
      <c r="AJ405" s="63"/>
      <c r="AK405" s="63"/>
      <c r="AL405" s="63"/>
      <c r="AM405" s="63"/>
      <c r="AN405" s="63"/>
      <c r="AO405" s="63"/>
      <c r="AP405" s="63"/>
      <c r="AQ405" s="63"/>
      <c r="AR405" s="63"/>
      <c r="AS405" s="63"/>
      <c r="AT405" s="63"/>
      <c r="AV405" s="63"/>
      <c r="AW405" s="63"/>
      <c r="AX405" s="63"/>
      <c r="AY405" s="63"/>
      <c r="AZ405" s="63"/>
      <c r="BA405" s="63"/>
      <c r="BB405" s="63"/>
      <c r="BC405" s="63"/>
      <c r="BD405" s="63"/>
      <c r="BE405" s="63"/>
      <c r="BF405" s="63"/>
      <c r="BG405" s="63"/>
      <c r="BH405" s="63"/>
      <c r="BI405" s="63"/>
      <c r="BJ405" s="63"/>
      <c r="BK405" s="63"/>
      <c r="BL405" s="63"/>
      <c r="BM405" s="63"/>
      <c r="BN405" s="63"/>
    </row>
    <row r="406" ht="14.25" customHeight="1">
      <c r="A406" s="63"/>
      <c r="B406" s="63"/>
      <c r="C406" s="63"/>
      <c r="D406" s="63"/>
      <c r="E406" s="63"/>
      <c r="F406" s="63"/>
      <c r="G406" s="63"/>
      <c r="H406" s="63"/>
      <c r="I406" s="63"/>
      <c r="O406" s="399"/>
      <c r="P406" s="63"/>
      <c r="Q406" s="63"/>
      <c r="R406" s="63"/>
      <c r="S406" s="63"/>
      <c r="T406" s="63"/>
      <c r="U406" s="63"/>
      <c r="V406" s="63"/>
      <c r="W406" s="63"/>
      <c r="X406" s="63"/>
      <c r="Y406" s="63"/>
      <c r="Z406" s="63"/>
      <c r="AE406" s="63"/>
      <c r="AF406" s="63"/>
      <c r="AG406" s="63"/>
      <c r="AH406" s="63"/>
      <c r="AI406" s="63"/>
      <c r="AJ406" s="63"/>
      <c r="AK406" s="63"/>
      <c r="AL406" s="63"/>
      <c r="AM406" s="63"/>
      <c r="AN406" s="63"/>
      <c r="AO406" s="63"/>
      <c r="AP406" s="63"/>
      <c r="AQ406" s="63"/>
      <c r="AR406" s="63"/>
      <c r="AS406" s="63"/>
      <c r="AT406" s="63"/>
      <c r="AV406" s="63"/>
      <c r="AW406" s="63"/>
      <c r="AX406" s="63"/>
      <c r="AY406" s="63"/>
      <c r="AZ406" s="63"/>
      <c r="BA406" s="63"/>
      <c r="BB406" s="63"/>
      <c r="BC406" s="63"/>
      <c r="BD406" s="63"/>
      <c r="BE406" s="63"/>
      <c r="BF406" s="63"/>
      <c r="BG406" s="63"/>
      <c r="BH406" s="63"/>
      <c r="BI406" s="63"/>
      <c r="BJ406" s="63"/>
      <c r="BK406" s="63"/>
      <c r="BL406" s="63"/>
      <c r="BM406" s="63"/>
      <c r="BN406" s="63"/>
    </row>
    <row r="407" ht="14.25" customHeight="1">
      <c r="A407" s="63"/>
      <c r="B407" s="63"/>
      <c r="C407" s="63"/>
      <c r="D407" s="63"/>
      <c r="E407" s="63"/>
      <c r="F407" s="63"/>
      <c r="G407" s="63"/>
      <c r="H407" s="63"/>
      <c r="I407" s="63"/>
      <c r="O407" s="399"/>
      <c r="P407" s="63"/>
      <c r="Q407" s="63"/>
      <c r="R407" s="63"/>
      <c r="S407" s="63"/>
      <c r="T407" s="63"/>
      <c r="U407" s="63"/>
      <c r="V407" s="63"/>
      <c r="W407" s="63"/>
      <c r="X407" s="63"/>
      <c r="Y407" s="63"/>
      <c r="Z407" s="63"/>
      <c r="AE407" s="63"/>
      <c r="AF407" s="63"/>
      <c r="AG407" s="63"/>
      <c r="AH407" s="63"/>
      <c r="AI407" s="63"/>
      <c r="AJ407" s="63"/>
      <c r="AK407" s="63"/>
      <c r="AL407" s="63"/>
      <c r="AM407" s="63"/>
      <c r="AN407" s="63"/>
      <c r="AO407" s="63"/>
      <c r="AP407" s="63"/>
      <c r="AQ407" s="63"/>
      <c r="AR407" s="63"/>
      <c r="AS407" s="63"/>
      <c r="AT407" s="63"/>
      <c r="AV407" s="63"/>
      <c r="AW407" s="63"/>
      <c r="AX407" s="63"/>
      <c r="AY407" s="63"/>
      <c r="AZ407" s="63"/>
      <c r="BA407" s="63"/>
      <c r="BB407" s="63"/>
      <c r="BC407" s="63"/>
      <c r="BD407" s="63"/>
      <c r="BE407" s="63"/>
      <c r="BF407" s="63"/>
      <c r="BG407" s="63"/>
      <c r="BH407" s="63"/>
      <c r="BI407" s="63"/>
      <c r="BJ407" s="63"/>
      <c r="BK407" s="63"/>
      <c r="BL407" s="63"/>
      <c r="BM407" s="63"/>
      <c r="BN407" s="63"/>
    </row>
    <row r="408" ht="14.25" customHeight="1">
      <c r="A408" s="63"/>
      <c r="B408" s="63"/>
      <c r="C408" s="63"/>
      <c r="D408" s="63"/>
      <c r="E408" s="63"/>
      <c r="F408" s="63"/>
      <c r="G408" s="63"/>
      <c r="H408" s="63"/>
      <c r="I408" s="63"/>
      <c r="O408" s="399"/>
      <c r="P408" s="63"/>
      <c r="Q408" s="63"/>
      <c r="R408" s="63"/>
      <c r="S408" s="63"/>
      <c r="T408" s="63"/>
      <c r="U408" s="63"/>
      <c r="V408" s="63"/>
      <c r="W408" s="63"/>
      <c r="X408" s="63"/>
      <c r="Y408" s="63"/>
      <c r="Z408" s="63"/>
      <c r="AE408" s="63"/>
      <c r="AF408" s="63"/>
      <c r="AG408" s="63"/>
      <c r="AH408" s="63"/>
      <c r="AI408" s="63"/>
      <c r="AJ408" s="63"/>
      <c r="AK408" s="63"/>
      <c r="AL408" s="63"/>
      <c r="AM408" s="63"/>
      <c r="AN408" s="63"/>
      <c r="AO408" s="63"/>
      <c r="AP408" s="63"/>
      <c r="AQ408" s="63"/>
      <c r="AR408" s="63"/>
      <c r="AS408" s="63"/>
      <c r="AT408" s="63"/>
      <c r="AV408" s="63"/>
      <c r="AW408" s="63"/>
      <c r="AX408" s="63"/>
      <c r="AY408" s="63"/>
      <c r="AZ408" s="63"/>
      <c r="BA408" s="63"/>
      <c r="BB408" s="63"/>
      <c r="BC408" s="63"/>
      <c r="BD408" s="63"/>
      <c r="BE408" s="63"/>
      <c r="BF408" s="63"/>
      <c r="BG408" s="63"/>
      <c r="BH408" s="63"/>
      <c r="BI408" s="63"/>
      <c r="BJ408" s="63"/>
      <c r="BK408" s="63"/>
      <c r="BL408" s="63"/>
      <c r="BM408" s="63"/>
      <c r="BN408" s="63"/>
    </row>
    <row r="409" ht="14.25" customHeight="1">
      <c r="A409" s="63"/>
      <c r="B409" s="63"/>
      <c r="C409" s="63"/>
      <c r="D409" s="63"/>
      <c r="E409" s="63"/>
      <c r="F409" s="63"/>
      <c r="G409" s="63"/>
      <c r="H409" s="63"/>
      <c r="I409" s="63"/>
      <c r="O409" s="399"/>
      <c r="P409" s="63"/>
      <c r="Q409" s="63"/>
      <c r="R409" s="63"/>
      <c r="S409" s="63"/>
      <c r="T409" s="63"/>
      <c r="U409" s="63"/>
      <c r="V409" s="63"/>
      <c r="W409" s="63"/>
      <c r="X409" s="63"/>
      <c r="Y409" s="63"/>
      <c r="Z409" s="63"/>
      <c r="AE409" s="63"/>
      <c r="AF409" s="63"/>
      <c r="AG409" s="63"/>
      <c r="AH409" s="63"/>
      <c r="AI409" s="63"/>
      <c r="AJ409" s="63"/>
      <c r="AK409" s="63"/>
      <c r="AL409" s="63"/>
      <c r="AM409" s="63"/>
      <c r="AN409" s="63"/>
      <c r="AO409" s="63"/>
      <c r="AP409" s="63"/>
      <c r="AQ409" s="63"/>
      <c r="AR409" s="63"/>
      <c r="AS409" s="63"/>
      <c r="AT409" s="63"/>
      <c r="AV409" s="63"/>
      <c r="AW409" s="63"/>
      <c r="AX409" s="63"/>
      <c r="AY409" s="63"/>
      <c r="AZ409" s="63"/>
      <c r="BA409" s="63"/>
      <c r="BB409" s="63"/>
      <c r="BC409" s="63"/>
      <c r="BD409" s="63"/>
      <c r="BE409" s="63"/>
      <c r="BF409" s="63"/>
      <c r="BG409" s="63"/>
      <c r="BH409" s="63"/>
      <c r="BI409" s="63"/>
      <c r="BJ409" s="63"/>
      <c r="BK409" s="63"/>
      <c r="BL409" s="63"/>
      <c r="BM409" s="63"/>
      <c r="BN409" s="63"/>
    </row>
    <row r="410" ht="14.25" customHeight="1">
      <c r="A410" s="63"/>
      <c r="B410" s="63"/>
      <c r="C410" s="63"/>
      <c r="D410" s="63"/>
      <c r="E410" s="63"/>
      <c r="F410" s="63"/>
      <c r="G410" s="63"/>
      <c r="H410" s="63"/>
      <c r="I410" s="63"/>
      <c r="O410" s="399"/>
      <c r="P410" s="63"/>
      <c r="Q410" s="63"/>
      <c r="R410" s="63"/>
      <c r="S410" s="63"/>
      <c r="T410" s="63"/>
      <c r="U410" s="63"/>
      <c r="V410" s="63"/>
      <c r="W410" s="63"/>
      <c r="X410" s="63"/>
      <c r="Y410" s="63"/>
      <c r="Z410" s="63"/>
      <c r="AE410" s="63"/>
      <c r="AF410" s="63"/>
      <c r="AG410" s="63"/>
      <c r="AH410" s="63"/>
      <c r="AI410" s="63"/>
      <c r="AJ410" s="63"/>
      <c r="AK410" s="63"/>
      <c r="AL410" s="63"/>
      <c r="AM410" s="63"/>
      <c r="AN410" s="63"/>
      <c r="AO410" s="63"/>
      <c r="AP410" s="63"/>
      <c r="AQ410" s="63"/>
      <c r="AR410" s="63"/>
      <c r="AS410" s="63"/>
      <c r="AT410" s="63"/>
      <c r="AV410" s="63"/>
      <c r="AW410" s="63"/>
      <c r="AX410" s="63"/>
      <c r="AY410" s="63"/>
      <c r="AZ410" s="63"/>
      <c r="BA410" s="63"/>
      <c r="BB410" s="63"/>
      <c r="BC410" s="63"/>
      <c r="BD410" s="63"/>
      <c r="BE410" s="63"/>
      <c r="BF410" s="63"/>
      <c r="BG410" s="63"/>
      <c r="BH410" s="63"/>
      <c r="BI410" s="63"/>
      <c r="BJ410" s="63"/>
      <c r="BK410" s="63"/>
      <c r="BL410" s="63"/>
      <c r="BM410" s="63"/>
      <c r="BN410" s="63"/>
    </row>
    <row r="411" ht="14.25" customHeight="1">
      <c r="A411" s="63"/>
      <c r="B411" s="63"/>
      <c r="C411" s="63"/>
      <c r="D411" s="63"/>
      <c r="E411" s="63"/>
      <c r="F411" s="63"/>
      <c r="G411" s="63"/>
      <c r="H411" s="63"/>
      <c r="I411" s="63"/>
      <c r="O411" s="399"/>
      <c r="P411" s="63"/>
      <c r="Q411" s="63"/>
      <c r="R411" s="63"/>
      <c r="S411" s="63"/>
      <c r="T411" s="63"/>
      <c r="U411" s="63"/>
      <c r="V411" s="63"/>
      <c r="W411" s="63"/>
      <c r="X411" s="63"/>
      <c r="Y411" s="63"/>
      <c r="Z411" s="63"/>
      <c r="AE411" s="63"/>
      <c r="AF411" s="63"/>
      <c r="AG411" s="63"/>
      <c r="AH411" s="63"/>
      <c r="AI411" s="63"/>
      <c r="AJ411" s="63"/>
      <c r="AK411" s="63"/>
      <c r="AL411" s="63"/>
      <c r="AM411" s="63"/>
      <c r="AN411" s="63"/>
      <c r="AO411" s="63"/>
      <c r="AP411" s="63"/>
      <c r="AQ411" s="63"/>
      <c r="AR411" s="63"/>
      <c r="AS411" s="63"/>
      <c r="AT411" s="63"/>
      <c r="AV411" s="63"/>
      <c r="AW411" s="63"/>
      <c r="AX411" s="63"/>
      <c r="AY411" s="63"/>
      <c r="AZ411" s="63"/>
      <c r="BA411" s="63"/>
      <c r="BB411" s="63"/>
      <c r="BC411" s="63"/>
      <c r="BD411" s="63"/>
      <c r="BE411" s="63"/>
      <c r="BF411" s="63"/>
      <c r="BG411" s="63"/>
      <c r="BH411" s="63"/>
      <c r="BI411" s="63"/>
      <c r="BJ411" s="63"/>
      <c r="BK411" s="63"/>
      <c r="BL411" s="63"/>
      <c r="BM411" s="63"/>
      <c r="BN411" s="63"/>
    </row>
    <row r="412" ht="14.25" customHeight="1">
      <c r="A412" s="63"/>
      <c r="B412" s="63"/>
      <c r="C412" s="63"/>
      <c r="D412" s="63"/>
      <c r="E412" s="63"/>
      <c r="F412" s="63"/>
      <c r="G412" s="63"/>
      <c r="H412" s="63"/>
      <c r="I412" s="63"/>
      <c r="O412" s="399"/>
      <c r="P412" s="63"/>
      <c r="Q412" s="63"/>
      <c r="R412" s="63"/>
      <c r="S412" s="63"/>
      <c r="T412" s="63"/>
      <c r="U412" s="63"/>
      <c r="V412" s="63"/>
      <c r="W412" s="63"/>
      <c r="X412" s="63"/>
      <c r="Y412" s="63"/>
      <c r="Z412" s="63"/>
      <c r="AE412" s="63"/>
      <c r="AF412" s="63"/>
      <c r="AG412" s="63"/>
      <c r="AH412" s="63"/>
      <c r="AI412" s="63"/>
      <c r="AJ412" s="63"/>
      <c r="AK412" s="63"/>
      <c r="AL412" s="63"/>
      <c r="AM412" s="63"/>
      <c r="AN412" s="63"/>
      <c r="AO412" s="63"/>
      <c r="AP412" s="63"/>
      <c r="AQ412" s="63"/>
      <c r="AR412" s="63"/>
      <c r="AS412" s="63"/>
      <c r="AT412" s="63"/>
      <c r="AV412" s="63"/>
      <c r="AW412" s="63"/>
      <c r="AX412" s="63"/>
      <c r="AY412" s="63"/>
      <c r="AZ412" s="63"/>
      <c r="BA412" s="63"/>
      <c r="BB412" s="63"/>
      <c r="BC412" s="63"/>
      <c r="BD412" s="63"/>
      <c r="BE412" s="63"/>
      <c r="BF412" s="63"/>
      <c r="BG412" s="63"/>
      <c r="BH412" s="63"/>
      <c r="BI412" s="63"/>
      <c r="BJ412" s="63"/>
      <c r="BK412" s="63"/>
      <c r="BL412" s="63"/>
      <c r="BM412" s="63"/>
      <c r="BN412" s="63"/>
    </row>
    <row r="413" ht="14.25" customHeight="1">
      <c r="A413" s="63"/>
      <c r="B413" s="63"/>
      <c r="C413" s="63"/>
      <c r="D413" s="63"/>
      <c r="E413" s="63"/>
      <c r="F413" s="63"/>
      <c r="G413" s="63"/>
      <c r="H413" s="63"/>
      <c r="I413" s="63"/>
      <c r="O413" s="399"/>
      <c r="P413" s="63"/>
      <c r="Q413" s="63"/>
      <c r="R413" s="63"/>
      <c r="S413" s="63"/>
      <c r="T413" s="63"/>
      <c r="U413" s="63"/>
      <c r="V413" s="63"/>
      <c r="W413" s="63"/>
      <c r="X413" s="63"/>
      <c r="Y413" s="63"/>
      <c r="Z413" s="63"/>
      <c r="AE413" s="63"/>
      <c r="AF413" s="63"/>
      <c r="AG413" s="63"/>
      <c r="AH413" s="63"/>
      <c r="AI413" s="63"/>
      <c r="AJ413" s="63"/>
      <c r="AK413" s="63"/>
      <c r="AL413" s="63"/>
      <c r="AM413" s="63"/>
      <c r="AN413" s="63"/>
      <c r="AO413" s="63"/>
      <c r="AP413" s="63"/>
      <c r="AQ413" s="63"/>
      <c r="AR413" s="63"/>
      <c r="AS413" s="63"/>
      <c r="AT413" s="63"/>
      <c r="AV413" s="63"/>
      <c r="AW413" s="63"/>
      <c r="AX413" s="63"/>
      <c r="AY413" s="63"/>
      <c r="AZ413" s="63"/>
      <c r="BA413" s="63"/>
      <c r="BB413" s="63"/>
      <c r="BC413" s="63"/>
      <c r="BD413" s="63"/>
      <c r="BE413" s="63"/>
      <c r="BF413" s="63"/>
      <c r="BG413" s="63"/>
      <c r="BH413" s="63"/>
      <c r="BI413" s="63"/>
      <c r="BJ413" s="63"/>
      <c r="BK413" s="63"/>
      <c r="BL413" s="63"/>
      <c r="BM413" s="63"/>
      <c r="BN413" s="63"/>
    </row>
    <row r="414" ht="14.25" customHeight="1">
      <c r="A414" s="63"/>
      <c r="B414" s="63"/>
      <c r="C414" s="63"/>
      <c r="D414" s="63"/>
      <c r="E414" s="63"/>
      <c r="F414" s="63"/>
      <c r="G414" s="63"/>
      <c r="H414" s="63"/>
      <c r="I414" s="63"/>
      <c r="O414" s="399"/>
      <c r="P414" s="63"/>
      <c r="Q414" s="63"/>
      <c r="R414" s="63"/>
      <c r="S414" s="63"/>
      <c r="T414" s="63"/>
      <c r="U414" s="63"/>
      <c r="V414" s="63"/>
      <c r="W414" s="63"/>
      <c r="X414" s="63"/>
      <c r="Y414" s="63"/>
      <c r="Z414" s="63"/>
      <c r="AE414" s="63"/>
      <c r="AF414" s="63"/>
      <c r="AG414" s="63"/>
      <c r="AH414" s="63"/>
      <c r="AI414" s="63"/>
      <c r="AJ414" s="63"/>
      <c r="AK414" s="63"/>
      <c r="AL414" s="63"/>
      <c r="AM414" s="63"/>
      <c r="AN414" s="63"/>
      <c r="AO414" s="63"/>
      <c r="AP414" s="63"/>
      <c r="AQ414" s="63"/>
      <c r="AR414" s="63"/>
      <c r="AS414" s="63"/>
      <c r="AT414" s="63"/>
      <c r="AV414" s="63"/>
      <c r="AW414" s="63"/>
      <c r="AX414" s="63"/>
      <c r="AY414" s="63"/>
      <c r="AZ414" s="63"/>
      <c r="BA414" s="63"/>
      <c r="BB414" s="63"/>
      <c r="BC414" s="63"/>
      <c r="BD414" s="63"/>
      <c r="BE414" s="63"/>
      <c r="BF414" s="63"/>
      <c r="BG414" s="63"/>
      <c r="BH414" s="63"/>
      <c r="BI414" s="63"/>
      <c r="BJ414" s="63"/>
      <c r="BK414" s="63"/>
      <c r="BL414" s="63"/>
      <c r="BM414" s="63"/>
      <c r="BN414" s="63"/>
    </row>
    <row r="415" ht="14.25" customHeight="1">
      <c r="A415" s="63"/>
      <c r="B415" s="63"/>
      <c r="C415" s="63"/>
      <c r="D415" s="63"/>
      <c r="E415" s="63"/>
      <c r="F415" s="63"/>
      <c r="G415" s="63"/>
      <c r="H415" s="63"/>
      <c r="I415" s="63"/>
      <c r="O415" s="399"/>
      <c r="P415" s="63"/>
      <c r="Q415" s="63"/>
      <c r="R415" s="63"/>
      <c r="S415" s="63"/>
      <c r="T415" s="63"/>
      <c r="U415" s="63"/>
      <c r="V415" s="63"/>
      <c r="W415" s="63"/>
      <c r="X415" s="63"/>
      <c r="Y415" s="63"/>
      <c r="Z415" s="63"/>
      <c r="AE415" s="63"/>
      <c r="AF415" s="63"/>
      <c r="AG415" s="63"/>
      <c r="AH415" s="63"/>
      <c r="AI415" s="63"/>
      <c r="AJ415" s="63"/>
      <c r="AK415" s="63"/>
      <c r="AL415" s="63"/>
      <c r="AM415" s="63"/>
      <c r="AN415" s="63"/>
      <c r="AO415" s="63"/>
      <c r="AP415" s="63"/>
      <c r="AQ415" s="63"/>
      <c r="AR415" s="63"/>
      <c r="AS415" s="63"/>
      <c r="AT415" s="63"/>
      <c r="AV415" s="63"/>
      <c r="AW415" s="63"/>
      <c r="AX415" s="63"/>
      <c r="AY415" s="63"/>
      <c r="AZ415" s="63"/>
      <c r="BA415" s="63"/>
      <c r="BB415" s="63"/>
      <c r="BC415" s="63"/>
      <c r="BD415" s="63"/>
      <c r="BE415" s="63"/>
      <c r="BF415" s="63"/>
      <c r="BG415" s="63"/>
      <c r="BH415" s="63"/>
      <c r="BI415" s="63"/>
      <c r="BJ415" s="63"/>
      <c r="BK415" s="63"/>
      <c r="BL415" s="63"/>
      <c r="BM415" s="63"/>
      <c r="BN415" s="63"/>
    </row>
    <row r="416" ht="14.25" customHeight="1">
      <c r="A416" s="63"/>
      <c r="B416" s="63"/>
      <c r="C416" s="63"/>
      <c r="D416" s="63"/>
      <c r="E416" s="63"/>
      <c r="F416" s="63"/>
      <c r="G416" s="63"/>
      <c r="H416" s="63"/>
      <c r="I416" s="63"/>
      <c r="O416" s="399"/>
      <c r="P416" s="63"/>
      <c r="Q416" s="63"/>
      <c r="R416" s="63"/>
      <c r="S416" s="63"/>
      <c r="T416" s="63"/>
      <c r="U416" s="63"/>
      <c r="V416" s="63"/>
      <c r="W416" s="63"/>
      <c r="X416" s="63"/>
      <c r="Y416" s="63"/>
      <c r="Z416" s="63"/>
      <c r="AE416" s="63"/>
      <c r="AF416" s="63"/>
      <c r="AG416" s="63"/>
      <c r="AH416" s="63"/>
      <c r="AI416" s="63"/>
      <c r="AJ416" s="63"/>
      <c r="AK416" s="63"/>
      <c r="AL416" s="63"/>
      <c r="AM416" s="63"/>
      <c r="AN416" s="63"/>
      <c r="AO416" s="63"/>
      <c r="AP416" s="63"/>
      <c r="AQ416" s="63"/>
      <c r="AR416" s="63"/>
      <c r="AS416" s="63"/>
      <c r="AT416" s="63"/>
      <c r="AV416" s="63"/>
      <c r="AW416" s="63"/>
      <c r="AX416" s="63"/>
      <c r="AY416" s="63"/>
      <c r="AZ416" s="63"/>
      <c r="BA416" s="63"/>
      <c r="BB416" s="63"/>
      <c r="BC416" s="63"/>
      <c r="BD416" s="63"/>
      <c r="BE416" s="63"/>
      <c r="BF416" s="63"/>
      <c r="BG416" s="63"/>
      <c r="BH416" s="63"/>
      <c r="BI416" s="63"/>
      <c r="BJ416" s="63"/>
      <c r="BK416" s="63"/>
      <c r="BL416" s="63"/>
      <c r="BM416" s="63"/>
      <c r="BN416" s="63"/>
    </row>
    <row r="417" ht="14.25" customHeight="1">
      <c r="A417" s="63"/>
      <c r="B417" s="63"/>
      <c r="C417" s="63"/>
      <c r="D417" s="63"/>
      <c r="E417" s="63"/>
      <c r="F417" s="63"/>
      <c r="G417" s="63"/>
      <c r="H417" s="63"/>
      <c r="I417" s="63"/>
      <c r="O417" s="399"/>
      <c r="P417" s="63"/>
      <c r="Q417" s="63"/>
      <c r="R417" s="63"/>
      <c r="S417" s="63"/>
      <c r="T417" s="63"/>
      <c r="U417" s="63"/>
      <c r="V417" s="63"/>
      <c r="W417" s="63"/>
      <c r="X417" s="63"/>
      <c r="Y417" s="63"/>
      <c r="Z417" s="63"/>
      <c r="AE417" s="63"/>
      <c r="AF417" s="63"/>
      <c r="AG417" s="63"/>
      <c r="AH417" s="63"/>
      <c r="AI417" s="63"/>
      <c r="AJ417" s="63"/>
      <c r="AK417" s="63"/>
      <c r="AL417" s="63"/>
      <c r="AM417" s="63"/>
      <c r="AN417" s="63"/>
      <c r="AO417" s="63"/>
      <c r="AP417" s="63"/>
      <c r="AQ417" s="63"/>
      <c r="AR417" s="63"/>
      <c r="AS417" s="63"/>
      <c r="AT417" s="63"/>
      <c r="AV417" s="63"/>
      <c r="AW417" s="63"/>
      <c r="AX417" s="63"/>
      <c r="AY417" s="63"/>
      <c r="AZ417" s="63"/>
      <c r="BA417" s="63"/>
      <c r="BB417" s="63"/>
      <c r="BC417" s="63"/>
      <c r="BD417" s="63"/>
      <c r="BE417" s="63"/>
      <c r="BF417" s="63"/>
      <c r="BG417" s="63"/>
      <c r="BH417" s="63"/>
      <c r="BI417" s="63"/>
      <c r="BJ417" s="63"/>
      <c r="BK417" s="63"/>
      <c r="BL417" s="63"/>
      <c r="BM417" s="63"/>
      <c r="BN417" s="63"/>
    </row>
    <row r="418" ht="14.25" customHeight="1">
      <c r="A418" s="63"/>
      <c r="B418" s="63"/>
      <c r="C418" s="63"/>
      <c r="D418" s="63"/>
      <c r="E418" s="63"/>
      <c r="F418" s="63"/>
      <c r="G418" s="63"/>
      <c r="H418" s="63"/>
      <c r="I418" s="63"/>
      <c r="O418" s="399"/>
      <c r="P418" s="63"/>
      <c r="Q418" s="63"/>
      <c r="R418" s="63"/>
      <c r="S418" s="63"/>
      <c r="T418" s="63"/>
      <c r="U418" s="63"/>
      <c r="V418" s="63"/>
      <c r="W418" s="63"/>
      <c r="X418" s="63"/>
      <c r="Y418" s="63"/>
      <c r="Z418" s="63"/>
      <c r="AE418" s="63"/>
      <c r="AF418" s="63"/>
      <c r="AG418" s="63"/>
      <c r="AH418" s="63"/>
      <c r="AI418" s="63"/>
      <c r="AJ418" s="63"/>
      <c r="AK418" s="63"/>
      <c r="AL418" s="63"/>
      <c r="AM418" s="63"/>
      <c r="AN418" s="63"/>
      <c r="AO418" s="63"/>
      <c r="AP418" s="63"/>
      <c r="AQ418" s="63"/>
      <c r="AR418" s="63"/>
      <c r="AS418" s="63"/>
      <c r="AT418" s="63"/>
      <c r="AV418" s="63"/>
      <c r="AW418" s="63"/>
      <c r="AX418" s="63"/>
      <c r="AY418" s="63"/>
      <c r="AZ418" s="63"/>
      <c r="BA418" s="63"/>
      <c r="BB418" s="63"/>
      <c r="BC418" s="63"/>
      <c r="BD418" s="63"/>
      <c r="BE418" s="63"/>
      <c r="BF418" s="63"/>
      <c r="BG418" s="63"/>
      <c r="BH418" s="63"/>
      <c r="BI418" s="63"/>
      <c r="BJ418" s="63"/>
      <c r="BK418" s="63"/>
      <c r="BL418" s="63"/>
      <c r="BM418" s="63"/>
      <c r="BN418" s="63"/>
    </row>
    <row r="419" ht="14.25" customHeight="1">
      <c r="A419" s="63"/>
      <c r="B419" s="63"/>
      <c r="C419" s="63"/>
      <c r="D419" s="63"/>
      <c r="E419" s="63"/>
      <c r="F419" s="63"/>
      <c r="G419" s="63"/>
      <c r="H419" s="63"/>
      <c r="I419" s="63"/>
      <c r="O419" s="399"/>
      <c r="P419" s="63"/>
      <c r="Q419" s="63"/>
      <c r="R419" s="63"/>
      <c r="S419" s="63"/>
      <c r="T419" s="63"/>
      <c r="U419" s="63"/>
      <c r="V419" s="63"/>
      <c r="W419" s="63"/>
      <c r="X419" s="63"/>
      <c r="Y419" s="63"/>
      <c r="Z419" s="63"/>
      <c r="AE419" s="63"/>
      <c r="AF419" s="63"/>
      <c r="AG419" s="63"/>
      <c r="AH419" s="63"/>
      <c r="AI419" s="63"/>
      <c r="AJ419" s="63"/>
      <c r="AK419" s="63"/>
      <c r="AL419" s="63"/>
      <c r="AM419" s="63"/>
      <c r="AN419" s="63"/>
      <c r="AO419" s="63"/>
      <c r="AP419" s="63"/>
      <c r="AQ419" s="63"/>
      <c r="AR419" s="63"/>
      <c r="AS419" s="63"/>
      <c r="AT419" s="63"/>
      <c r="AV419" s="63"/>
      <c r="AW419" s="63"/>
      <c r="AX419" s="63"/>
      <c r="AY419" s="63"/>
      <c r="AZ419" s="63"/>
      <c r="BA419" s="63"/>
      <c r="BB419" s="63"/>
      <c r="BC419" s="63"/>
      <c r="BD419" s="63"/>
      <c r="BE419" s="63"/>
      <c r="BF419" s="63"/>
      <c r="BG419" s="63"/>
      <c r="BH419" s="63"/>
      <c r="BI419" s="63"/>
      <c r="BJ419" s="63"/>
      <c r="BK419" s="63"/>
      <c r="BL419" s="63"/>
      <c r="BM419" s="63"/>
      <c r="BN419" s="63"/>
    </row>
    <row r="420" ht="14.25" customHeight="1">
      <c r="A420" s="63"/>
      <c r="B420" s="63"/>
      <c r="C420" s="63"/>
      <c r="D420" s="63"/>
      <c r="E420" s="63"/>
      <c r="F420" s="63"/>
      <c r="G420" s="63"/>
      <c r="H420" s="63"/>
      <c r="I420" s="63"/>
      <c r="O420" s="399"/>
      <c r="P420" s="63"/>
      <c r="Q420" s="63"/>
      <c r="R420" s="63"/>
      <c r="S420" s="63"/>
      <c r="T420" s="63"/>
      <c r="U420" s="63"/>
      <c r="V420" s="63"/>
      <c r="W420" s="63"/>
      <c r="X420" s="63"/>
      <c r="Y420" s="63"/>
      <c r="Z420" s="63"/>
      <c r="AE420" s="63"/>
      <c r="AF420" s="63"/>
      <c r="AG420" s="63"/>
      <c r="AH420" s="63"/>
      <c r="AI420" s="63"/>
      <c r="AJ420" s="63"/>
      <c r="AK420" s="63"/>
      <c r="AL420" s="63"/>
      <c r="AM420" s="63"/>
      <c r="AN420" s="63"/>
      <c r="AO420" s="63"/>
      <c r="AP420" s="63"/>
      <c r="AQ420" s="63"/>
      <c r="AR420" s="63"/>
      <c r="AS420" s="63"/>
      <c r="AT420" s="63"/>
      <c r="AV420" s="63"/>
      <c r="AW420" s="63"/>
      <c r="AX420" s="63"/>
      <c r="AY420" s="63"/>
      <c r="AZ420" s="63"/>
      <c r="BA420" s="63"/>
      <c r="BB420" s="63"/>
      <c r="BC420" s="63"/>
      <c r="BD420" s="63"/>
      <c r="BE420" s="63"/>
      <c r="BF420" s="63"/>
      <c r="BG420" s="63"/>
      <c r="BH420" s="63"/>
      <c r="BI420" s="63"/>
      <c r="BJ420" s="63"/>
      <c r="BK420" s="63"/>
      <c r="BL420" s="63"/>
      <c r="BM420" s="63"/>
      <c r="BN420" s="63"/>
    </row>
    <row r="421" ht="14.25" customHeight="1">
      <c r="A421" s="63"/>
      <c r="B421" s="63"/>
      <c r="C421" s="63"/>
      <c r="D421" s="63"/>
      <c r="E421" s="63"/>
      <c r="F421" s="63"/>
      <c r="G421" s="63"/>
      <c r="H421" s="63"/>
      <c r="I421" s="63"/>
      <c r="O421" s="399"/>
      <c r="P421" s="63"/>
      <c r="Q421" s="63"/>
      <c r="R421" s="63"/>
      <c r="S421" s="63"/>
      <c r="T421" s="63"/>
      <c r="U421" s="63"/>
      <c r="V421" s="63"/>
      <c r="W421" s="63"/>
      <c r="X421" s="63"/>
      <c r="Y421" s="63"/>
      <c r="Z421" s="63"/>
      <c r="AE421" s="63"/>
      <c r="AF421" s="63"/>
      <c r="AG421" s="63"/>
      <c r="AH421" s="63"/>
      <c r="AI421" s="63"/>
      <c r="AJ421" s="63"/>
      <c r="AK421" s="63"/>
      <c r="AL421" s="63"/>
      <c r="AM421" s="63"/>
      <c r="AN421" s="63"/>
      <c r="AO421" s="63"/>
      <c r="AP421" s="63"/>
      <c r="AQ421" s="63"/>
      <c r="AR421" s="63"/>
      <c r="AS421" s="63"/>
      <c r="AT421" s="63"/>
      <c r="AV421" s="63"/>
      <c r="AW421" s="63"/>
      <c r="AX421" s="63"/>
      <c r="AY421" s="63"/>
      <c r="AZ421" s="63"/>
      <c r="BA421" s="63"/>
      <c r="BB421" s="63"/>
      <c r="BC421" s="63"/>
      <c r="BD421" s="63"/>
      <c r="BE421" s="63"/>
      <c r="BF421" s="63"/>
      <c r="BG421" s="63"/>
      <c r="BH421" s="63"/>
      <c r="BI421" s="63"/>
      <c r="BJ421" s="63"/>
      <c r="BK421" s="63"/>
      <c r="BL421" s="63"/>
      <c r="BM421" s="63"/>
      <c r="BN421" s="63"/>
    </row>
    <row r="422" ht="14.25" customHeight="1">
      <c r="A422" s="63"/>
      <c r="B422" s="63"/>
      <c r="C422" s="63"/>
      <c r="D422" s="63"/>
      <c r="E422" s="63"/>
      <c r="F422" s="63"/>
      <c r="G422" s="63"/>
      <c r="H422" s="63"/>
      <c r="I422" s="63"/>
      <c r="O422" s="399"/>
      <c r="P422" s="63"/>
      <c r="Q422" s="63"/>
      <c r="R422" s="63"/>
      <c r="S422" s="63"/>
      <c r="T422" s="63"/>
      <c r="U422" s="63"/>
      <c r="V422" s="63"/>
      <c r="W422" s="63"/>
      <c r="X422" s="63"/>
      <c r="Y422" s="63"/>
      <c r="Z422" s="63"/>
      <c r="AE422" s="63"/>
      <c r="AF422" s="63"/>
      <c r="AG422" s="63"/>
      <c r="AH422" s="63"/>
      <c r="AI422" s="63"/>
      <c r="AJ422" s="63"/>
      <c r="AK422" s="63"/>
      <c r="AL422" s="63"/>
      <c r="AM422" s="63"/>
      <c r="AN422" s="63"/>
      <c r="AO422" s="63"/>
      <c r="AP422" s="63"/>
      <c r="AQ422" s="63"/>
      <c r="AR422" s="63"/>
      <c r="AS422" s="63"/>
      <c r="AT422" s="63"/>
      <c r="AV422" s="63"/>
      <c r="AW422" s="63"/>
      <c r="AX422" s="63"/>
      <c r="AY422" s="63"/>
      <c r="AZ422" s="63"/>
      <c r="BA422" s="63"/>
      <c r="BB422" s="63"/>
      <c r="BC422" s="63"/>
      <c r="BD422" s="63"/>
      <c r="BE422" s="63"/>
      <c r="BF422" s="63"/>
      <c r="BG422" s="63"/>
      <c r="BH422" s="63"/>
      <c r="BI422" s="63"/>
      <c r="BJ422" s="63"/>
      <c r="BK422" s="63"/>
      <c r="BL422" s="63"/>
      <c r="BM422" s="63"/>
      <c r="BN422" s="63"/>
    </row>
    <row r="423" ht="14.25" customHeight="1">
      <c r="A423" s="63"/>
      <c r="B423" s="63"/>
      <c r="C423" s="63"/>
      <c r="D423" s="63"/>
      <c r="E423" s="63"/>
      <c r="F423" s="63"/>
      <c r="G423" s="63"/>
      <c r="H423" s="63"/>
      <c r="I423" s="63"/>
      <c r="O423" s="399"/>
      <c r="P423" s="63"/>
      <c r="Q423" s="63"/>
      <c r="R423" s="63"/>
      <c r="S423" s="63"/>
      <c r="T423" s="63"/>
      <c r="U423" s="63"/>
      <c r="V423" s="63"/>
      <c r="W423" s="63"/>
      <c r="X423" s="63"/>
      <c r="Y423" s="63"/>
      <c r="Z423" s="63"/>
      <c r="AE423" s="63"/>
      <c r="AF423" s="63"/>
      <c r="AG423" s="63"/>
      <c r="AH423" s="63"/>
      <c r="AI423" s="63"/>
      <c r="AJ423" s="63"/>
      <c r="AK423" s="63"/>
      <c r="AL423" s="63"/>
      <c r="AM423" s="63"/>
      <c r="AN423" s="63"/>
      <c r="AO423" s="63"/>
      <c r="AP423" s="63"/>
      <c r="AQ423" s="63"/>
      <c r="AR423" s="63"/>
      <c r="AS423" s="63"/>
      <c r="AT423" s="63"/>
      <c r="AV423" s="63"/>
      <c r="AW423" s="63"/>
      <c r="AX423" s="63"/>
      <c r="AY423" s="63"/>
      <c r="AZ423" s="63"/>
      <c r="BA423" s="63"/>
      <c r="BB423" s="63"/>
      <c r="BC423" s="63"/>
      <c r="BD423" s="63"/>
      <c r="BE423" s="63"/>
      <c r="BF423" s="63"/>
      <c r="BG423" s="63"/>
      <c r="BH423" s="63"/>
      <c r="BI423" s="63"/>
      <c r="BJ423" s="63"/>
      <c r="BK423" s="63"/>
      <c r="BL423" s="63"/>
      <c r="BM423" s="63"/>
      <c r="BN423" s="63"/>
    </row>
    <row r="424" ht="14.25" customHeight="1">
      <c r="A424" s="63"/>
      <c r="B424" s="63"/>
      <c r="C424" s="63"/>
      <c r="D424" s="63"/>
      <c r="E424" s="63"/>
      <c r="F424" s="63"/>
      <c r="G424" s="63"/>
      <c r="H424" s="63"/>
      <c r="I424" s="63"/>
      <c r="O424" s="399"/>
      <c r="P424" s="63"/>
      <c r="Q424" s="63"/>
      <c r="R424" s="63"/>
      <c r="S424" s="63"/>
      <c r="T424" s="63"/>
      <c r="U424" s="63"/>
      <c r="V424" s="63"/>
      <c r="W424" s="63"/>
      <c r="X424" s="63"/>
      <c r="Y424" s="63"/>
      <c r="Z424" s="63"/>
      <c r="AE424" s="63"/>
      <c r="AF424" s="63"/>
      <c r="AG424" s="63"/>
      <c r="AH424" s="63"/>
      <c r="AI424" s="63"/>
      <c r="AJ424" s="63"/>
      <c r="AK424" s="63"/>
      <c r="AL424" s="63"/>
      <c r="AM424" s="63"/>
      <c r="AN424" s="63"/>
      <c r="AO424" s="63"/>
      <c r="AP424" s="63"/>
      <c r="AQ424" s="63"/>
      <c r="AR424" s="63"/>
      <c r="AS424" s="63"/>
      <c r="AT424" s="63"/>
      <c r="AV424" s="63"/>
      <c r="AW424" s="63"/>
      <c r="AX424" s="63"/>
      <c r="AY424" s="63"/>
      <c r="AZ424" s="63"/>
      <c r="BA424" s="63"/>
      <c r="BB424" s="63"/>
      <c r="BC424" s="63"/>
      <c r="BD424" s="63"/>
      <c r="BE424" s="63"/>
      <c r="BF424" s="63"/>
      <c r="BG424" s="63"/>
      <c r="BH424" s="63"/>
      <c r="BI424" s="63"/>
      <c r="BJ424" s="63"/>
      <c r="BK424" s="63"/>
      <c r="BL424" s="63"/>
      <c r="BM424" s="63"/>
      <c r="BN424" s="63"/>
    </row>
  </sheetData>
  <autoFilter ref="$A$13:$C$219"/>
  <mergeCells count="62">
    <mergeCell ref="AM11:AP11"/>
    <mergeCell ref="AQ11:AT11"/>
    <mergeCell ref="AS12:AS13"/>
    <mergeCell ref="AT12:AT13"/>
    <mergeCell ref="I10:J13"/>
    <mergeCell ref="K10:K13"/>
    <mergeCell ref="L10:Z10"/>
    <mergeCell ref="AA10:AT10"/>
    <mergeCell ref="O11:R11"/>
    <mergeCell ref="S11:V11"/>
    <mergeCell ref="W11:Z11"/>
    <mergeCell ref="L13:N13"/>
    <mergeCell ref="AE12:AE13"/>
    <mergeCell ref="AF12:AF13"/>
    <mergeCell ref="AG12:AG13"/>
    <mergeCell ref="AH12:AH13"/>
    <mergeCell ref="AI12:AI13"/>
    <mergeCell ref="AJ12:AJ13"/>
    <mergeCell ref="AK12:AK13"/>
    <mergeCell ref="AL12:AL13"/>
    <mergeCell ref="AM12:AM13"/>
    <mergeCell ref="AN12:AN13"/>
    <mergeCell ref="AO12:AO13"/>
    <mergeCell ref="AP12:AP13"/>
    <mergeCell ref="AQ12:AQ13"/>
    <mergeCell ref="AR12:AR13"/>
    <mergeCell ref="BL77:BL90"/>
    <mergeCell ref="BL124:BL143"/>
    <mergeCell ref="BL144:BL163"/>
    <mergeCell ref="BL164:BL183"/>
    <mergeCell ref="Q12:Q13"/>
    <mergeCell ref="R12:R13"/>
    <mergeCell ref="O12:O13"/>
    <mergeCell ref="P12:P13"/>
    <mergeCell ref="J14:J18"/>
    <mergeCell ref="J19:J28"/>
    <mergeCell ref="J29:J39"/>
    <mergeCell ref="J40:J49"/>
    <mergeCell ref="J50:J62"/>
    <mergeCell ref="AE11:AH11"/>
    <mergeCell ref="AI11:AL11"/>
    <mergeCell ref="S12:S13"/>
    <mergeCell ref="T12:T13"/>
    <mergeCell ref="U12:U13"/>
    <mergeCell ref="V12:V13"/>
    <mergeCell ref="W12:W13"/>
    <mergeCell ref="X12:X13"/>
    <mergeCell ref="Y12:Y13"/>
    <mergeCell ref="Z12:Z13"/>
    <mergeCell ref="AA13:AD13"/>
    <mergeCell ref="I14:I62"/>
    <mergeCell ref="I63:I220"/>
    <mergeCell ref="J184:J196"/>
    <mergeCell ref="J197:J209"/>
    <mergeCell ref="J210:J219"/>
    <mergeCell ref="J63:J76"/>
    <mergeCell ref="J77:J90"/>
    <mergeCell ref="J91:J103"/>
    <mergeCell ref="J104:J123"/>
    <mergeCell ref="J124:J143"/>
    <mergeCell ref="J144:J163"/>
    <mergeCell ref="J164:J183"/>
  </mergeCells>
  <printOptions/>
  <pageMargins bottom="0.75" footer="0.0" header="0.0" left="0.7000000000000001" right="0.7000000000000001"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showGridLines="0" workbookViewId="0"/>
  </sheetViews>
  <sheetFormatPr customHeight="1" defaultColWidth="14.43" defaultRowHeight="15.0" outlineLevelCol="1"/>
  <cols>
    <col customWidth="1" min="1" max="1" width="31.14"/>
    <col customWidth="1" hidden="1" min="2" max="2" width="13.57" outlineLevel="1"/>
    <col collapsed="1" customWidth="1" min="3" max="3" width="15.14"/>
    <col customWidth="1" hidden="1" min="4" max="4" width="9.14" outlineLevel="1"/>
    <col customWidth="1" hidden="1" min="5" max="5" width="24.14" outlineLevel="1"/>
    <col customWidth="1" hidden="1" min="6" max="6" width="32.14" outlineLevel="1"/>
    <col customWidth="1" hidden="1" min="7" max="7" width="3.43" outlineLevel="1"/>
    <col customWidth="1" min="8" max="8" width="4.14"/>
    <col customWidth="1" min="9" max="9" width="16.43"/>
    <col customWidth="1" min="10" max="10" width="29.14"/>
    <col customWidth="1" min="11" max="11" width="23.0"/>
    <col customWidth="1" min="12" max="14" width="6.0"/>
    <col customWidth="1" min="15" max="17" width="14.86"/>
    <col customWidth="1" min="18" max="18" width="16.14"/>
    <col customWidth="1" min="19" max="21" width="14.86"/>
    <col customWidth="1" min="22" max="22" width="16.14"/>
    <col customWidth="1" min="23" max="25" width="14.86"/>
    <col customWidth="1" min="26" max="26" width="23.14"/>
    <col customWidth="1" min="27" max="30" width="6.86"/>
    <col customWidth="1" min="31" max="33" width="14.86"/>
    <col customWidth="1" min="34" max="34" width="16.14"/>
    <col customWidth="1" min="35" max="37" width="14.86"/>
    <col customWidth="1" min="38" max="38" width="16.14"/>
    <col customWidth="1" min="39" max="41" width="14.86"/>
    <col customWidth="1" min="42" max="42" width="16.14"/>
    <col customWidth="1" min="43" max="45" width="14.86"/>
    <col customWidth="1" min="46" max="46" width="16.14"/>
    <col customWidth="1" hidden="1" min="47" max="47" width="115.14" outlineLevel="1"/>
    <col customWidth="1" hidden="1" min="48" max="48" width="12.57" outlineLevel="1"/>
    <col customWidth="1" hidden="1" min="49" max="49" width="24.86" outlineLevel="1"/>
    <col customWidth="1" hidden="1" min="50" max="50" width="17.86" outlineLevel="1"/>
    <col customWidth="1" hidden="1" min="51" max="51" width="31.57" outlineLevel="1"/>
    <col customWidth="1" hidden="1" min="52" max="52" width="9.86" outlineLevel="1"/>
    <col customWidth="1" hidden="1" min="53" max="53" width="10.86" outlineLevel="1"/>
    <col customWidth="1" hidden="1" min="54" max="60" width="13.14" outlineLevel="1"/>
    <col customWidth="1" min="61" max="62" width="13.14"/>
    <col customWidth="1" min="63" max="63" width="30.14"/>
    <col customWidth="1" min="64" max="64" width="31.0"/>
    <col customWidth="1" min="65" max="65" width="13.14"/>
    <col customWidth="1" min="66" max="66" width="11.0"/>
    <col customWidth="1" min="67" max="67" width="10.0"/>
    <col customWidth="1" min="68" max="68" width="30.14"/>
    <col customWidth="1" min="69" max="69" width="5.14"/>
    <col customWidth="1" min="70" max="72" width="14.86"/>
    <col customWidth="1" min="73" max="73" width="5.14"/>
    <col customWidth="1" min="74" max="74" width="14.57"/>
    <col customWidth="1" min="75" max="77" width="12.14"/>
    <col customWidth="1" min="78" max="83" width="8.86"/>
    <col customWidth="1" min="84" max="94" width="9.86"/>
  </cols>
  <sheetData>
    <row r="1" ht="39.75" customHeight="1">
      <c r="I1" s="108" t="s">
        <v>2293</v>
      </c>
      <c r="J1" s="108"/>
      <c r="K1" s="108"/>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c r="AL1" s="108"/>
      <c r="AM1" s="108"/>
      <c r="AN1" s="108"/>
      <c r="AO1" s="108"/>
      <c r="AP1" s="108"/>
      <c r="AQ1" s="108"/>
      <c r="AR1" s="108"/>
      <c r="AS1" s="108"/>
      <c r="AT1" s="108"/>
      <c r="AU1" s="63"/>
      <c r="BN1" s="405"/>
      <c r="BO1" s="405"/>
      <c r="BP1" s="405"/>
      <c r="BQ1" s="405"/>
      <c r="BR1" s="405"/>
      <c r="BS1" s="405"/>
      <c r="BT1" s="405"/>
      <c r="BU1" s="405"/>
      <c r="BV1" s="405"/>
      <c r="BW1" s="405"/>
      <c r="BX1" s="405"/>
      <c r="BY1" s="405"/>
    </row>
    <row r="2" ht="39.0" customHeight="1">
      <c r="I2" s="108" t="s">
        <v>2294</v>
      </c>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108"/>
      <c r="AO2" s="108"/>
      <c r="AP2" s="108"/>
      <c r="AQ2" s="108"/>
      <c r="AR2" s="108"/>
      <c r="AS2" s="108"/>
      <c r="AT2" s="108"/>
      <c r="AU2" s="63"/>
      <c r="BN2" s="405"/>
      <c r="BO2" s="405"/>
      <c r="BP2" s="405"/>
      <c r="BQ2" s="405"/>
      <c r="BR2" s="405"/>
      <c r="BS2" s="405"/>
      <c r="BT2" s="405"/>
      <c r="BU2" s="405"/>
      <c r="BV2" s="405"/>
      <c r="BW2" s="405"/>
      <c r="BX2" s="405"/>
      <c r="BY2" s="405"/>
    </row>
    <row r="3" ht="14.25" customHeight="1">
      <c r="I3" s="108" t="s">
        <v>2295</v>
      </c>
      <c r="J3" s="108"/>
      <c r="K3" s="108"/>
      <c r="L3" s="406" t="s">
        <v>2296</v>
      </c>
      <c r="M3" s="406" t="s">
        <v>2296</v>
      </c>
      <c r="N3" s="406" t="s">
        <v>2296</v>
      </c>
      <c r="O3" s="63"/>
      <c r="P3" s="63"/>
      <c r="Q3" s="406"/>
      <c r="R3" s="406"/>
      <c r="S3" s="406">
        <v>1.0</v>
      </c>
      <c r="T3" s="406" t="s">
        <v>2297</v>
      </c>
      <c r="U3" s="406"/>
      <c r="V3" s="407">
        <v>1.1</v>
      </c>
      <c r="W3" s="406"/>
      <c r="X3" s="406"/>
      <c r="Y3" s="406"/>
      <c r="Z3" s="406"/>
      <c r="AA3" s="406" t="s">
        <v>2298</v>
      </c>
      <c r="AB3" s="406" t="s">
        <v>2298</v>
      </c>
      <c r="AC3" s="406" t="s">
        <v>2298</v>
      </c>
      <c r="AD3" s="406" t="s">
        <v>2298</v>
      </c>
      <c r="AE3" s="406"/>
      <c r="AF3" s="406"/>
      <c r="AG3" s="406"/>
      <c r="AH3" s="406"/>
      <c r="AI3" s="406"/>
      <c r="AJ3" s="406"/>
      <c r="AK3" s="406"/>
      <c r="AL3" s="406"/>
      <c r="AM3" s="406"/>
      <c r="AN3" s="406"/>
      <c r="AO3" s="406"/>
      <c r="AP3" s="406"/>
      <c r="AQ3" s="406"/>
      <c r="AR3" s="406"/>
      <c r="AS3" s="406"/>
      <c r="AT3" s="406"/>
      <c r="AU3" s="63"/>
      <c r="AV3" s="408"/>
      <c r="AW3" s="409" t="s">
        <v>2378</v>
      </c>
      <c r="AX3" s="410"/>
      <c r="AY3" s="411"/>
      <c r="BK3" s="412" t="s">
        <v>2379</v>
      </c>
      <c r="BL3" s="412"/>
      <c r="BM3" s="413"/>
      <c r="BN3" s="405"/>
      <c r="BO3" s="405"/>
      <c r="BP3" s="405"/>
      <c r="BQ3" s="405"/>
      <c r="BR3" s="405"/>
      <c r="BS3" s="405"/>
      <c r="BT3" s="405"/>
      <c r="BU3" s="405"/>
      <c r="BV3" s="414" t="s">
        <v>2380</v>
      </c>
      <c r="BW3" s="415">
        <v>44166.0</v>
      </c>
      <c r="BX3" s="416" t="s">
        <v>2381</v>
      </c>
      <c r="BY3" s="416" t="s">
        <v>2382</v>
      </c>
      <c r="BZ3" s="416" t="s">
        <v>2383</v>
      </c>
      <c r="CA3" s="416" t="s">
        <v>2384</v>
      </c>
      <c r="CB3" s="416" t="s">
        <v>2385</v>
      </c>
      <c r="CC3" s="416" t="s">
        <v>2386</v>
      </c>
      <c r="CD3" s="416" t="s">
        <v>2387</v>
      </c>
      <c r="CE3" s="416" t="s">
        <v>2388</v>
      </c>
      <c r="CF3" s="416" t="s">
        <v>2389</v>
      </c>
      <c r="CG3" s="416" t="s">
        <v>2390</v>
      </c>
      <c r="CH3" s="416" t="s">
        <v>2391</v>
      </c>
      <c r="CI3" s="416" t="s">
        <v>2392</v>
      </c>
      <c r="CJ3" s="416" t="s">
        <v>2393</v>
      </c>
      <c r="CK3" s="416" t="s">
        <v>2394</v>
      </c>
      <c r="CL3" s="416" t="s">
        <v>2395</v>
      </c>
      <c r="CM3" s="416" t="s">
        <v>2396</v>
      </c>
      <c r="CN3" s="416" t="s">
        <v>2397</v>
      </c>
      <c r="CO3" s="416" t="s">
        <v>2398</v>
      </c>
      <c r="CP3" s="417" t="s">
        <v>2399</v>
      </c>
    </row>
    <row r="4" ht="14.25" customHeight="1">
      <c r="I4" s="406"/>
      <c r="J4" s="406"/>
      <c r="K4" s="406"/>
      <c r="L4" s="406" t="s">
        <v>13</v>
      </c>
      <c r="M4" s="406" t="s">
        <v>38</v>
      </c>
      <c r="N4" s="406" t="s">
        <v>39</v>
      </c>
      <c r="O4" s="406"/>
      <c r="P4" s="406"/>
      <c r="Q4" s="406"/>
      <c r="R4" s="406"/>
      <c r="S4" s="406"/>
      <c r="T4" s="406"/>
      <c r="U4" s="406"/>
      <c r="V4" s="406"/>
      <c r="W4" s="406"/>
      <c r="X4" s="406"/>
      <c r="Y4" s="406"/>
      <c r="Z4" s="406"/>
      <c r="AA4" s="406" t="s">
        <v>16</v>
      </c>
      <c r="AB4" s="406" t="s">
        <v>13</v>
      </c>
      <c r="AC4" s="406" t="s">
        <v>38</v>
      </c>
      <c r="AD4" s="406" t="s">
        <v>39</v>
      </c>
      <c r="AE4" s="406"/>
      <c r="AF4" s="406"/>
      <c r="AG4" s="406"/>
      <c r="AH4" s="406"/>
      <c r="AI4" s="406"/>
      <c r="AJ4" s="406"/>
      <c r="AK4" s="406"/>
      <c r="AL4" s="406"/>
      <c r="AM4" s="406"/>
      <c r="AN4" s="406"/>
      <c r="AO4" s="406"/>
      <c r="AP4" s="406"/>
      <c r="AQ4" s="406"/>
      <c r="AR4" s="406"/>
      <c r="AS4" s="406"/>
      <c r="AT4" s="406"/>
      <c r="AU4" s="63"/>
      <c r="AV4" s="418"/>
      <c r="AW4" s="419" t="s">
        <v>2400</v>
      </c>
      <c r="AX4" s="419">
        <v>600.0</v>
      </c>
      <c r="AY4" s="420"/>
      <c r="BK4" s="421"/>
      <c r="BL4" s="422" t="s">
        <v>2401</v>
      </c>
      <c r="BM4" s="423"/>
      <c r="BN4" s="405"/>
      <c r="BO4" s="405"/>
      <c r="BP4" s="405"/>
      <c r="BQ4" s="405"/>
      <c r="BR4" s="405"/>
      <c r="BS4" s="405"/>
      <c r="BT4" s="424"/>
      <c r="BU4" s="405"/>
      <c r="BV4" s="425" t="s">
        <v>2402</v>
      </c>
      <c r="BW4" s="426">
        <v>0.008</v>
      </c>
      <c r="BX4" s="427">
        <v>0.036</v>
      </c>
      <c r="BY4" s="427"/>
      <c r="BZ4" s="427"/>
      <c r="CA4" s="427"/>
      <c r="CB4" s="427"/>
      <c r="CC4" s="427"/>
      <c r="CD4" s="427"/>
      <c r="CE4" s="427"/>
      <c r="CF4" s="427"/>
      <c r="CG4" s="427"/>
      <c r="CH4" s="427"/>
      <c r="CI4" s="427"/>
      <c r="CJ4" s="427"/>
      <c r="CK4" s="427"/>
      <c r="CL4" s="427"/>
      <c r="CM4" s="427"/>
      <c r="CN4" s="427"/>
      <c r="CO4" s="427"/>
      <c r="CP4" s="428"/>
    </row>
    <row r="5" ht="14.25" customHeight="1">
      <c r="I5" s="406"/>
      <c r="J5" s="406"/>
      <c r="K5" s="429" t="s">
        <v>2299</v>
      </c>
      <c r="L5" s="261"/>
      <c r="M5" s="261"/>
      <c r="N5" s="261"/>
      <c r="O5" s="429" t="s">
        <v>81</v>
      </c>
      <c r="P5" s="430" t="s">
        <v>82</v>
      </c>
      <c r="Q5" s="429" t="s">
        <v>83</v>
      </c>
      <c r="R5" s="429"/>
      <c r="S5" s="429" t="s">
        <v>81</v>
      </c>
      <c r="T5" s="430" t="s">
        <v>82</v>
      </c>
      <c r="U5" s="429" t="s">
        <v>83</v>
      </c>
      <c r="V5" s="429"/>
      <c r="W5" s="429" t="s">
        <v>81</v>
      </c>
      <c r="X5" s="430" t="s">
        <v>82</v>
      </c>
      <c r="Y5" s="429" t="s">
        <v>83</v>
      </c>
      <c r="Z5" s="429"/>
      <c r="AA5" s="261"/>
      <c r="AB5" s="261"/>
      <c r="AC5" s="261"/>
      <c r="AD5" s="261"/>
      <c r="AE5" s="429" t="s">
        <v>81</v>
      </c>
      <c r="AF5" s="430" t="s">
        <v>82</v>
      </c>
      <c r="AG5" s="429" t="s">
        <v>83</v>
      </c>
      <c r="AH5" s="429"/>
      <c r="AI5" s="429" t="s">
        <v>81</v>
      </c>
      <c r="AJ5" s="430" t="s">
        <v>82</v>
      </c>
      <c r="AK5" s="429" t="s">
        <v>83</v>
      </c>
      <c r="AL5" s="429"/>
      <c r="AM5" s="429" t="s">
        <v>81</v>
      </c>
      <c r="AN5" s="430" t="s">
        <v>82</v>
      </c>
      <c r="AO5" s="429" t="s">
        <v>83</v>
      </c>
      <c r="AP5" s="429"/>
      <c r="AQ5" s="429" t="s">
        <v>81</v>
      </c>
      <c r="AR5" s="430" t="s">
        <v>82</v>
      </c>
      <c r="AS5" s="429" t="s">
        <v>83</v>
      </c>
      <c r="AT5" s="429"/>
      <c r="AU5" s="63"/>
      <c r="AV5" s="418"/>
      <c r="AW5" s="419" t="s">
        <v>2403</v>
      </c>
      <c r="AX5" s="419">
        <v>36.0</v>
      </c>
      <c r="AY5" s="420"/>
      <c r="BK5" s="431" t="s">
        <v>2404</v>
      </c>
      <c r="BL5" s="432" t="s">
        <v>2405</v>
      </c>
      <c r="BM5" s="433" t="s">
        <v>2406</v>
      </c>
      <c r="BN5" s="405"/>
      <c r="BO5" s="405"/>
      <c r="BP5" s="405"/>
      <c r="BQ5" s="405"/>
      <c r="BR5" s="405"/>
      <c r="BS5" s="405"/>
      <c r="BT5" s="434"/>
      <c r="BU5" s="434"/>
      <c r="BV5" s="425" t="s">
        <v>2407</v>
      </c>
      <c r="BW5" s="435">
        <f t="shared" ref="BW5:CP5" si="1">0.5*BW4</f>
        <v>0.004</v>
      </c>
      <c r="BX5" s="436">
        <f t="shared" si="1"/>
        <v>0.018</v>
      </c>
      <c r="BY5" s="436">
        <f t="shared" si="1"/>
        <v>0</v>
      </c>
      <c r="BZ5" s="436">
        <f t="shared" si="1"/>
        <v>0</v>
      </c>
      <c r="CA5" s="436">
        <f t="shared" si="1"/>
        <v>0</v>
      </c>
      <c r="CB5" s="436">
        <f t="shared" si="1"/>
        <v>0</v>
      </c>
      <c r="CC5" s="436">
        <f t="shared" si="1"/>
        <v>0</v>
      </c>
      <c r="CD5" s="436">
        <f t="shared" si="1"/>
        <v>0</v>
      </c>
      <c r="CE5" s="436">
        <f t="shared" si="1"/>
        <v>0</v>
      </c>
      <c r="CF5" s="436">
        <f t="shared" si="1"/>
        <v>0</v>
      </c>
      <c r="CG5" s="436">
        <f t="shared" si="1"/>
        <v>0</v>
      </c>
      <c r="CH5" s="436">
        <f t="shared" si="1"/>
        <v>0</v>
      </c>
      <c r="CI5" s="436">
        <f t="shared" si="1"/>
        <v>0</v>
      </c>
      <c r="CJ5" s="436">
        <f t="shared" si="1"/>
        <v>0</v>
      </c>
      <c r="CK5" s="436">
        <f t="shared" si="1"/>
        <v>0</v>
      </c>
      <c r="CL5" s="436">
        <f t="shared" si="1"/>
        <v>0</v>
      </c>
      <c r="CM5" s="436">
        <f t="shared" si="1"/>
        <v>0</v>
      </c>
      <c r="CN5" s="436">
        <f t="shared" si="1"/>
        <v>0</v>
      </c>
      <c r="CO5" s="436">
        <f t="shared" si="1"/>
        <v>0</v>
      </c>
      <c r="CP5" s="437">
        <f t="shared" si="1"/>
        <v>0</v>
      </c>
    </row>
    <row r="6" ht="14.25" customHeight="1">
      <c r="I6" s="406"/>
      <c r="J6" s="406"/>
      <c r="K6" s="429" t="s">
        <v>2300</v>
      </c>
      <c r="L6" s="429"/>
      <c r="M6" s="429"/>
      <c r="N6" s="429"/>
      <c r="O6" s="429" t="s">
        <v>13</v>
      </c>
      <c r="P6" s="429" t="s">
        <v>13</v>
      </c>
      <c r="Q6" s="429" t="s">
        <v>13</v>
      </c>
      <c r="R6" s="429"/>
      <c r="S6" s="429" t="s">
        <v>38</v>
      </c>
      <c r="T6" s="429" t="s">
        <v>38</v>
      </c>
      <c r="U6" s="429" t="s">
        <v>38</v>
      </c>
      <c r="V6" s="429"/>
      <c r="W6" s="429" t="s">
        <v>39</v>
      </c>
      <c r="X6" s="429" t="s">
        <v>39</v>
      </c>
      <c r="Y6" s="429" t="s">
        <v>39</v>
      </c>
      <c r="Z6" s="429"/>
      <c r="AA6" s="429"/>
      <c r="AB6" s="429"/>
      <c r="AC6" s="429"/>
      <c r="AD6" s="429"/>
      <c r="AE6" s="429" t="s">
        <v>16</v>
      </c>
      <c r="AF6" s="429" t="s">
        <v>16</v>
      </c>
      <c r="AG6" s="429" t="s">
        <v>16</v>
      </c>
      <c r="AH6" s="429"/>
      <c r="AI6" s="429" t="s">
        <v>13</v>
      </c>
      <c r="AJ6" s="429" t="s">
        <v>13</v>
      </c>
      <c r="AK6" s="429" t="s">
        <v>13</v>
      </c>
      <c r="AL6" s="429"/>
      <c r="AM6" s="429" t="s">
        <v>38</v>
      </c>
      <c r="AN6" s="429" t="s">
        <v>38</v>
      </c>
      <c r="AO6" s="429" t="s">
        <v>38</v>
      </c>
      <c r="AP6" s="429"/>
      <c r="AQ6" s="429" t="s">
        <v>39</v>
      </c>
      <c r="AR6" s="429" t="s">
        <v>39</v>
      </c>
      <c r="AS6" s="429" t="s">
        <v>39</v>
      </c>
      <c r="AT6" s="429"/>
      <c r="AU6" s="63"/>
      <c r="AV6" s="418"/>
      <c r="AW6" s="419" t="s">
        <v>2408</v>
      </c>
      <c r="AX6" s="419">
        <v>1.4</v>
      </c>
      <c r="AY6" s="420"/>
      <c r="BK6" s="438" t="s">
        <v>2409</v>
      </c>
      <c r="BL6" s="439">
        <v>575.0</v>
      </c>
      <c r="BM6" s="440">
        <v>86.31</v>
      </c>
      <c r="BN6" s="405"/>
      <c r="BO6" s="405"/>
      <c r="BP6" s="405"/>
      <c r="BQ6" s="405"/>
      <c r="BR6" s="405"/>
      <c r="BS6" s="405"/>
      <c r="BT6" s="405"/>
      <c r="BU6" s="405"/>
      <c r="BV6" s="441" t="s">
        <v>2410</v>
      </c>
      <c r="BW6" s="442">
        <f>SUM(BW5:CP5)</f>
        <v>0.022</v>
      </c>
      <c r="BX6" s="443"/>
      <c r="BY6" s="443"/>
      <c r="BZ6" s="443"/>
      <c r="CA6" s="443"/>
      <c r="CB6" s="443"/>
      <c r="CC6" s="443"/>
      <c r="CD6" s="443"/>
      <c r="CE6" s="443"/>
      <c r="CF6" s="443"/>
      <c r="CG6" s="443"/>
      <c r="CH6" s="443"/>
      <c r="CI6" s="443"/>
      <c r="CJ6" s="443"/>
      <c r="CK6" s="443"/>
      <c r="CL6" s="443"/>
      <c r="CM6" s="443"/>
      <c r="CN6" s="443"/>
      <c r="CO6" s="443"/>
      <c r="CP6" s="444"/>
    </row>
    <row r="7" ht="14.25" customHeight="1">
      <c r="I7" s="406"/>
      <c r="J7" s="406"/>
      <c r="K7" s="429" t="s">
        <v>2301</v>
      </c>
      <c r="L7" s="429"/>
      <c r="M7" s="429"/>
      <c r="N7" s="429"/>
      <c r="O7" s="263" t="s">
        <v>42</v>
      </c>
      <c r="P7" s="263" t="s">
        <v>42</v>
      </c>
      <c r="Q7" s="263" t="s">
        <v>42</v>
      </c>
      <c r="R7" s="429"/>
      <c r="S7" s="263" t="s">
        <v>42</v>
      </c>
      <c r="T7" s="263" t="s">
        <v>42</v>
      </c>
      <c r="U7" s="263" t="s">
        <v>42</v>
      </c>
      <c r="V7" s="429"/>
      <c r="W7" s="263" t="s">
        <v>42</v>
      </c>
      <c r="X7" s="263" t="s">
        <v>42</v>
      </c>
      <c r="Y7" s="263" t="s">
        <v>42</v>
      </c>
      <c r="Z7" s="429"/>
      <c r="AA7" s="429"/>
      <c r="AB7" s="429"/>
      <c r="AC7" s="429"/>
      <c r="AD7" s="429"/>
      <c r="AE7" s="263" t="s">
        <v>15</v>
      </c>
      <c r="AF7" s="263" t="s">
        <v>15</v>
      </c>
      <c r="AG7" s="263" t="s">
        <v>15</v>
      </c>
      <c r="AH7" s="429"/>
      <c r="AI7" s="263" t="s">
        <v>15</v>
      </c>
      <c r="AJ7" s="263" t="s">
        <v>15</v>
      </c>
      <c r="AK7" s="263" t="s">
        <v>15</v>
      </c>
      <c r="AL7" s="429"/>
      <c r="AM7" s="263" t="s">
        <v>15</v>
      </c>
      <c r="AN7" s="263" t="s">
        <v>15</v>
      </c>
      <c r="AO7" s="263" t="s">
        <v>15</v>
      </c>
      <c r="AP7" s="429"/>
      <c r="AQ7" s="263" t="s">
        <v>15</v>
      </c>
      <c r="AR7" s="263" t="s">
        <v>15</v>
      </c>
      <c r="AS7" s="263" t="s">
        <v>15</v>
      </c>
      <c r="AT7" s="429"/>
      <c r="AU7" s="63"/>
      <c r="AV7" s="418"/>
      <c r="AW7" s="419" t="s">
        <v>2411</v>
      </c>
      <c r="AX7" s="445">
        <f>AX4/AX5*AX6</f>
        <v>23.33333333</v>
      </c>
      <c r="AY7" s="420"/>
      <c r="BK7" s="446" t="s">
        <v>2412</v>
      </c>
      <c r="BL7" s="447">
        <v>615.0</v>
      </c>
      <c r="BM7" s="448">
        <v>86.31</v>
      </c>
      <c r="BN7" s="405"/>
      <c r="BO7" s="405"/>
      <c r="BP7" s="405"/>
      <c r="BQ7" s="405"/>
      <c r="BV7" s="405"/>
    </row>
    <row r="8" ht="14.25" customHeight="1">
      <c r="I8" s="406"/>
      <c r="J8" s="406"/>
      <c r="K8" s="406"/>
      <c r="L8" s="406"/>
      <c r="M8" s="406"/>
      <c r="N8" s="406"/>
      <c r="O8" s="406" t="s">
        <v>2302</v>
      </c>
      <c r="P8" s="407">
        <v>0.1</v>
      </c>
      <c r="Q8" s="406"/>
      <c r="R8" s="406"/>
      <c r="S8" s="406" t="s">
        <v>81</v>
      </c>
      <c r="T8" s="407" t="s">
        <v>2303</v>
      </c>
      <c r="U8" s="406" t="s">
        <v>2304</v>
      </c>
      <c r="V8" s="406"/>
      <c r="W8" s="406" t="s">
        <v>2305</v>
      </c>
      <c r="X8" s="407">
        <v>0.1</v>
      </c>
      <c r="Y8" s="406"/>
      <c r="Z8" s="406"/>
      <c r="AA8" s="406"/>
      <c r="AB8" s="406"/>
      <c r="AC8" s="406"/>
      <c r="AD8" s="406"/>
      <c r="AE8" s="406"/>
      <c r="AF8" s="406"/>
      <c r="AG8" s="406"/>
      <c r="AH8" s="406"/>
      <c r="AI8" s="406"/>
      <c r="AJ8" s="406"/>
      <c r="AK8" s="406"/>
      <c r="AL8" s="406"/>
      <c r="AM8" s="406" t="s">
        <v>81</v>
      </c>
      <c r="AN8" s="407" t="s">
        <v>2303</v>
      </c>
      <c r="AO8" s="406" t="s">
        <v>2304</v>
      </c>
      <c r="AP8" s="406"/>
      <c r="AQ8" s="406"/>
      <c r="AR8" s="406"/>
      <c r="AS8" s="406"/>
      <c r="AT8" s="406"/>
      <c r="AU8" s="63"/>
      <c r="AV8" s="449"/>
      <c r="AW8" s="450"/>
      <c r="AX8" s="450"/>
      <c r="AY8" s="451"/>
      <c r="BN8" s="405"/>
      <c r="BO8" s="405"/>
      <c r="BP8" s="405"/>
      <c r="BQ8" s="405"/>
      <c r="BR8" s="405"/>
      <c r="BS8" s="405"/>
      <c r="BT8" s="405"/>
      <c r="BU8" s="405"/>
      <c r="BV8" s="405"/>
    </row>
    <row r="9" ht="14.25" customHeight="1">
      <c r="O9" s="265"/>
      <c r="P9" s="265"/>
      <c r="Q9" s="265"/>
      <c r="R9" s="265"/>
      <c r="S9" s="265"/>
      <c r="T9" s="265"/>
      <c r="U9" s="265"/>
      <c r="V9" s="265"/>
      <c r="W9" s="265"/>
      <c r="X9" s="265"/>
      <c r="Y9" s="265"/>
      <c r="Z9" s="265"/>
      <c r="BN9" s="405"/>
      <c r="BO9" s="405"/>
      <c r="BP9" s="405"/>
      <c r="BQ9" s="405"/>
      <c r="BR9" s="405"/>
      <c r="BS9" s="405"/>
      <c r="BT9" s="405"/>
      <c r="BU9" s="405"/>
      <c r="BV9" s="405"/>
    </row>
    <row r="10" ht="74.25" customHeight="1">
      <c r="I10" s="452" t="s">
        <v>2306</v>
      </c>
      <c r="J10" s="267"/>
      <c r="K10" s="453" t="s">
        <v>2307</v>
      </c>
      <c r="L10" s="454" t="s">
        <v>2308</v>
      </c>
      <c r="M10" s="81"/>
      <c r="N10" s="81"/>
      <c r="O10" s="81"/>
      <c r="P10" s="81"/>
      <c r="Q10" s="81"/>
      <c r="R10" s="81"/>
      <c r="S10" s="81"/>
      <c r="T10" s="81"/>
      <c r="U10" s="81"/>
      <c r="V10" s="81"/>
      <c r="W10" s="81"/>
      <c r="X10" s="81"/>
      <c r="Y10" s="81"/>
      <c r="Z10" s="71"/>
      <c r="AA10" s="455" t="s">
        <v>2309</v>
      </c>
      <c r="AB10" s="81"/>
      <c r="AC10" s="81"/>
      <c r="AD10" s="81"/>
      <c r="AE10" s="81"/>
      <c r="AF10" s="81"/>
      <c r="AG10" s="81"/>
      <c r="AH10" s="81"/>
      <c r="AI10" s="81"/>
      <c r="AJ10" s="81"/>
      <c r="AK10" s="81"/>
      <c r="AL10" s="81"/>
      <c r="AM10" s="81"/>
      <c r="AN10" s="81"/>
      <c r="AO10" s="81"/>
      <c r="AP10" s="81"/>
      <c r="AQ10" s="81"/>
      <c r="AR10" s="81"/>
      <c r="AS10" s="81"/>
      <c r="AT10" s="71"/>
      <c r="AV10" s="456" t="s">
        <v>2413</v>
      </c>
      <c r="AW10" s="81"/>
      <c r="AX10" s="81"/>
      <c r="AY10" s="81"/>
      <c r="AZ10" s="81"/>
      <c r="BA10" s="81"/>
      <c r="BB10" s="71"/>
      <c r="BC10" s="103"/>
      <c r="BD10" s="103"/>
      <c r="BE10" s="103"/>
      <c r="BF10" s="103"/>
      <c r="BG10" s="103"/>
      <c r="BH10" s="103"/>
      <c r="BI10" s="103"/>
      <c r="BJ10" s="103"/>
      <c r="BN10" s="405"/>
      <c r="BO10" s="405"/>
      <c r="BP10" s="405"/>
      <c r="BQ10" s="405"/>
      <c r="BR10" s="405"/>
      <c r="BS10" s="405"/>
      <c r="BT10" s="405"/>
      <c r="BU10" s="405"/>
      <c r="BV10" s="405"/>
    </row>
    <row r="11" ht="30.0" customHeight="1">
      <c r="I11" s="272"/>
      <c r="J11" s="273"/>
      <c r="K11" s="274"/>
      <c r="L11" s="457" t="s">
        <v>13</v>
      </c>
      <c r="M11" s="458" t="s">
        <v>38</v>
      </c>
      <c r="N11" s="459" t="s">
        <v>39</v>
      </c>
      <c r="O11" s="460" t="s">
        <v>13</v>
      </c>
      <c r="P11" s="279"/>
      <c r="Q11" s="279"/>
      <c r="R11" s="280"/>
      <c r="S11" s="460" t="s">
        <v>38</v>
      </c>
      <c r="T11" s="279"/>
      <c r="U11" s="279"/>
      <c r="V11" s="280"/>
      <c r="W11" s="460" t="s">
        <v>39</v>
      </c>
      <c r="X11" s="279"/>
      <c r="Y11" s="279"/>
      <c r="Z11" s="280"/>
      <c r="AA11" s="457" t="s">
        <v>16</v>
      </c>
      <c r="AB11" s="457" t="s">
        <v>13</v>
      </c>
      <c r="AC11" s="458" t="s">
        <v>38</v>
      </c>
      <c r="AD11" s="459" t="s">
        <v>39</v>
      </c>
      <c r="AE11" s="460" t="s">
        <v>16</v>
      </c>
      <c r="AF11" s="279"/>
      <c r="AG11" s="279"/>
      <c r="AH11" s="280"/>
      <c r="AI11" s="460" t="s">
        <v>13</v>
      </c>
      <c r="AJ11" s="279"/>
      <c r="AK11" s="279"/>
      <c r="AL11" s="280"/>
      <c r="AM11" s="460" t="s">
        <v>38</v>
      </c>
      <c r="AN11" s="279"/>
      <c r="AO11" s="279"/>
      <c r="AP11" s="280"/>
      <c r="AQ11" s="460" t="s">
        <v>39</v>
      </c>
      <c r="AR11" s="279"/>
      <c r="AS11" s="279"/>
      <c r="AT11" s="280"/>
      <c r="AZ11" s="456" t="s">
        <v>13</v>
      </c>
      <c r="BA11" s="81"/>
      <c r="BB11" s="71"/>
      <c r="BC11" s="456" t="s">
        <v>38</v>
      </c>
      <c r="BD11" s="81"/>
      <c r="BE11" s="71"/>
      <c r="BF11" s="456" t="s">
        <v>39</v>
      </c>
      <c r="BG11" s="81"/>
      <c r="BH11" s="71"/>
      <c r="BI11" s="103"/>
      <c r="BJ11" s="103"/>
      <c r="BR11" s="405"/>
      <c r="BS11" s="405"/>
      <c r="BT11" s="405"/>
      <c r="BU11" s="405"/>
      <c r="BV11" s="405"/>
      <c r="BW11" s="405"/>
      <c r="BX11" s="405"/>
      <c r="BY11" s="405"/>
    </row>
    <row r="12" ht="21.75" customHeight="1">
      <c r="I12" s="272"/>
      <c r="J12" s="273"/>
      <c r="K12" s="274"/>
      <c r="L12" s="461">
        <f t="shared" ref="L12:N12" si="2">SUM(L14:L219)</f>
        <v>0</v>
      </c>
      <c r="M12" s="461">
        <f t="shared" si="2"/>
        <v>0</v>
      </c>
      <c r="N12" s="461">
        <f t="shared" si="2"/>
        <v>0</v>
      </c>
      <c r="O12" s="282" t="s">
        <v>2310</v>
      </c>
      <c r="P12" s="283" t="s">
        <v>2311</v>
      </c>
      <c r="Q12" s="284" t="s">
        <v>2312</v>
      </c>
      <c r="R12" s="285" t="s">
        <v>2313</v>
      </c>
      <c r="S12" s="282" t="s">
        <v>2310</v>
      </c>
      <c r="T12" s="283" t="s">
        <v>2311</v>
      </c>
      <c r="U12" s="284" t="s">
        <v>2312</v>
      </c>
      <c r="V12" s="285" t="s">
        <v>2313</v>
      </c>
      <c r="W12" s="282" t="s">
        <v>2310</v>
      </c>
      <c r="X12" s="283" t="s">
        <v>2311</v>
      </c>
      <c r="Y12" s="284" t="s">
        <v>2312</v>
      </c>
      <c r="Z12" s="285" t="s">
        <v>2313</v>
      </c>
      <c r="AA12" s="461">
        <f t="shared" ref="AA12:AD12" si="3">SUM(AA14:AA219)</f>
        <v>0</v>
      </c>
      <c r="AB12" s="461">
        <f t="shared" si="3"/>
        <v>0</v>
      </c>
      <c r="AC12" s="461">
        <f t="shared" si="3"/>
        <v>0</v>
      </c>
      <c r="AD12" s="462">
        <f t="shared" si="3"/>
        <v>0</v>
      </c>
      <c r="AE12" s="287" t="s">
        <v>2310</v>
      </c>
      <c r="AF12" s="287" t="s">
        <v>2311</v>
      </c>
      <c r="AG12" s="287" t="s">
        <v>2312</v>
      </c>
      <c r="AH12" s="288" t="s">
        <v>2313</v>
      </c>
      <c r="AI12" s="287" t="s">
        <v>2310</v>
      </c>
      <c r="AJ12" s="287" t="s">
        <v>2311</v>
      </c>
      <c r="AK12" s="287" t="s">
        <v>2312</v>
      </c>
      <c r="AL12" s="288" t="s">
        <v>2313</v>
      </c>
      <c r="AM12" s="287" t="s">
        <v>2310</v>
      </c>
      <c r="AN12" s="287" t="s">
        <v>2311</v>
      </c>
      <c r="AO12" s="287" t="s">
        <v>2312</v>
      </c>
      <c r="AP12" s="288" t="s">
        <v>2313</v>
      </c>
      <c r="AQ12" s="289" t="s">
        <v>2310</v>
      </c>
      <c r="AR12" s="290" t="s">
        <v>2311</v>
      </c>
      <c r="AS12" s="291" t="s">
        <v>2312</v>
      </c>
      <c r="AT12" s="288" t="s">
        <v>2313</v>
      </c>
      <c r="AV12" s="463" t="s">
        <v>2414</v>
      </c>
      <c r="AW12" s="463" t="s">
        <v>2415</v>
      </c>
      <c r="AX12" s="463" t="s">
        <v>2416</v>
      </c>
      <c r="AY12" s="463" t="s">
        <v>2417</v>
      </c>
      <c r="AZ12" s="463" t="s">
        <v>81</v>
      </c>
      <c r="BA12" s="463" t="s">
        <v>82</v>
      </c>
      <c r="BB12" s="463" t="s">
        <v>83</v>
      </c>
      <c r="BC12" s="463" t="s">
        <v>81</v>
      </c>
      <c r="BD12" s="463" t="s">
        <v>82</v>
      </c>
      <c r="BE12" s="463" t="s">
        <v>83</v>
      </c>
      <c r="BF12" s="463" t="s">
        <v>81</v>
      </c>
      <c r="BG12" s="463" t="s">
        <v>82</v>
      </c>
      <c r="BH12" s="463" t="s">
        <v>83</v>
      </c>
      <c r="BI12" s="103"/>
      <c r="BJ12" s="103"/>
      <c r="BK12" s="464" t="s">
        <v>2418</v>
      </c>
      <c r="BL12" s="412"/>
      <c r="BM12" s="412"/>
      <c r="BN12" s="465"/>
      <c r="BO12" s="466"/>
      <c r="BP12" s="264"/>
      <c r="BQ12" s="264"/>
      <c r="BR12" s="467" t="s">
        <v>2419</v>
      </c>
      <c r="BS12" s="468"/>
      <c r="BT12" s="469"/>
      <c r="BU12" s="470"/>
      <c r="BV12" s="467" t="s">
        <v>2420</v>
      </c>
      <c r="BW12" s="468"/>
      <c r="BX12" s="468"/>
      <c r="BY12" s="469"/>
    </row>
    <row r="13" ht="30.0" customHeight="1">
      <c r="A13" s="471" t="s">
        <v>2314</v>
      </c>
      <c r="B13" s="472" t="s">
        <v>2315</v>
      </c>
      <c r="C13" s="472" t="s">
        <v>2315</v>
      </c>
      <c r="D13" s="472"/>
      <c r="E13" s="472"/>
      <c r="F13" s="472"/>
      <c r="G13" s="472"/>
      <c r="I13" s="294"/>
      <c r="J13" s="295"/>
      <c r="K13" s="296"/>
      <c r="L13" s="473">
        <f>SUM(L12:N12)</f>
        <v>0</v>
      </c>
      <c r="M13" s="81"/>
      <c r="N13" s="71"/>
      <c r="O13" s="298"/>
      <c r="P13" s="299"/>
      <c r="Q13" s="300"/>
      <c r="R13" s="296"/>
      <c r="S13" s="298"/>
      <c r="T13" s="299"/>
      <c r="U13" s="300"/>
      <c r="V13" s="296"/>
      <c r="W13" s="298"/>
      <c r="X13" s="299"/>
      <c r="Y13" s="300"/>
      <c r="Z13" s="296"/>
      <c r="AA13" s="473">
        <f>AB12+AC12+AD12+AA12</f>
        <v>0</v>
      </c>
      <c r="AB13" s="81"/>
      <c r="AC13" s="81"/>
      <c r="AD13" s="71"/>
      <c r="AE13" s="296"/>
      <c r="AF13" s="296"/>
      <c r="AG13" s="296"/>
      <c r="AH13" s="296"/>
      <c r="AI13" s="296"/>
      <c r="AJ13" s="296"/>
      <c r="AK13" s="296"/>
      <c r="AL13" s="296"/>
      <c r="AM13" s="296"/>
      <c r="AN13" s="296"/>
      <c r="AO13" s="296"/>
      <c r="AP13" s="296"/>
      <c r="AQ13" s="298"/>
      <c r="AR13" s="299"/>
      <c r="AS13" s="300"/>
      <c r="AT13" s="296"/>
      <c r="AV13" s="296"/>
      <c r="AW13" s="474" t="s">
        <v>2421</v>
      </c>
      <c r="AX13" s="474" t="s">
        <v>2422</v>
      </c>
      <c r="AY13" s="474" t="s">
        <v>2423</v>
      </c>
      <c r="AZ13" s="296"/>
      <c r="BA13" s="296"/>
      <c r="BB13" s="296"/>
      <c r="BC13" s="296"/>
      <c r="BD13" s="296"/>
      <c r="BE13" s="296"/>
      <c r="BF13" s="296"/>
      <c r="BG13" s="296"/>
      <c r="BH13" s="296"/>
      <c r="BI13" s="103"/>
      <c r="BJ13" s="103"/>
      <c r="BK13" s="475"/>
      <c r="BL13" s="476"/>
      <c r="BM13" s="477" t="s">
        <v>2424</v>
      </c>
      <c r="BN13" s="478" t="s">
        <v>2425</v>
      </c>
      <c r="BO13" s="479" t="s">
        <v>2426</v>
      </c>
      <c r="BP13" s="480"/>
      <c r="BQ13" s="480"/>
      <c r="BR13" s="481" t="s">
        <v>13</v>
      </c>
      <c r="BS13" s="482" t="s">
        <v>38</v>
      </c>
      <c r="BT13" s="482" t="s">
        <v>39</v>
      </c>
      <c r="BU13" s="483"/>
      <c r="BV13" s="482" t="s">
        <v>16</v>
      </c>
      <c r="BW13" s="482" t="s">
        <v>13</v>
      </c>
      <c r="BX13" s="482" t="s">
        <v>38</v>
      </c>
      <c r="BY13" s="482" t="s">
        <v>39</v>
      </c>
    </row>
    <row r="14" ht="15.0" customHeight="1">
      <c r="A14" s="261" t="s">
        <v>17</v>
      </c>
      <c r="B14" s="348" t="s">
        <v>17</v>
      </c>
      <c r="C14" s="348">
        <v>250.0</v>
      </c>
      <c r="D14" s="348"/>
      <c r="E14" s="349" t="s">
        <v>2316</v>
      </c>
      <c r="F14" s="349" t="s">
        <v>2317</v>
      </c>
      <c r="G14" s="349" t="s">
        <v>2318</v>
      </c>
      <c r="I14" s="484" t="s">
        <v>2319</v>
      </c>
      <c r="J14" s="485" t="s">
        <v>2320</v>
      </c>
      <c r="K14" s="351">
        <f t="shared" ref="K14:K18" si="11">C14</f>
        <v>250</v>
      </c>
      <c r="L14" s="352"/>
      <c r="M14" s="353"/>
      <c r="N14" s="354"/>
      <c r="O14" s="486">
        <v>54097.77647431229</v>
      </c>
      <c r="P14" s="487">
        <v>0.0</v>
      </c>
      <c r="Q14" s="487">
        <v>178357.31917082245</v>
      </c>
      <c r="R14" s="488">
        <f t="shared" ref="R14:R219" si="12">SUM(O14:Q14)</f>
        <v>232455.0956</v>
      </c>
      <c r="S14" s="486">
        <v>54097.77647431229</v>
      </c>
      <c r="T14" s="487">
        <v>0.0</v>
      </c>
      <c r="U14" s="487">
        <v>178357.30406954698</v>
      </c>
      <c r="V14" s="488">
        <f t="shared" ref="V14:V219" si="13">SUM(S14:U14)</f>
        <v>232455.0805</v>
      </c>
      <c r="W14" s="486">
        <v>54036.09123828029</v>
      </c>
      <c r="X14" s="487">
        <v>0.0</v>
      </c>
      <c r="Y14" s="487">
        <v>172877.6617207382</v>
      </c>
      <c r="Z14" s="489">
        <f t="shared" ref="Z14:Z219" si="14">SUM(W14:Y14)</f>
        <v>226913.753</v>
      </c>
      <c r="AA14" s="352"/>
      <c r="AB14" s="353"/>
      <c r="AC14" s="353"/>
      <c r="AD14" s="354"/>
      <c r="AE14" s="486">
        <f t="shared" ref="AE14:AG14" si="4">AI14</f>
        <v>54097.77647</v>
      </c>
      <c r="AF14" s="487">
        <f t="shared" si="4"/>
        <v>0</v>
      </c>
      <c r="AG14" s="487">
        <f t="shared" si="4"/>
        <v>178380.6525</v>
      </c>
      <c r="AH14" s="490">
        <f t="shared" ref="AH14:AH87" si="16">SUM(AE14:AG14)</f>
        <v>232478.429</v>
      </c>
      <c r="AI14" s="487">
        <f t="shared" ref="AI14:AK14" si="5">AZ14</f>
        <v>54097.77647</v>
      </c>
      <c r="AJ14" s="487">
        <f t="shared" si="5"/>
        <v>0</v>
      </c>
      <c r="AK14" s="487">
        <f t="shared" si="5"/>
        <v>178380.6525</v>
      </c>
      <c r="AL14" s="490">
        <f t="shared" ref="AL14:AL87" si="18">SUM(AI14:AK14)</f>
        <v>232478.429</v>
      </c>
      <c r="AM14" s="487">
        <f t="shared" ref="AM14:AO14" si="6">BC14</f>
        <v>54097.77647</v>
      </c>
      <c r="AN14" s="487">
        <f t="shared" si="6"/>
        <v>0</v>
      </c>
      <c r="AO14" s="487">
        <f t="shared" si="6"/>
        <v>178380.6374</v>
      </c>
      <c r="AP14" s="490">
        <f t="shared" ref="AP14:AP87" si="20">SUM(AM14:AO14)</f>
        <v>232478.4139</v>
      </c>
      <c r="AQ14" s="487">
        <f t="shared" ref="AQ14:AS14" si="7">BF14</f>
        <v>54036.09124</v>
      </c>
      <c r="AR14" s="487">
        <f t="shared" si="7"/>
        <v>0</v>
      </c>
      <c r="AS14" s="487">
        <f t="shared" si="7"/>
        <v>172900.9951</v>
      </c>
      <c r="AT14" s="491">
        <f t="shared" ref="AT14:AT87" si="22">SUM(AQ14:AS14)</f>
        <v>226937.0863</v>
      </c>
      <c r="AV14" s="63">
        <f t="shared" ref="AV14:AV220" si="23">IF(K14&lt;3500,1,2)</f>
        <v>1</v>
      </c>
      <c r="AW14" s="356">
        <f t="shared" ref="AW14:AW220" si="24">AV14*$AX$7</f>
        <v>23.33333333</v>
      </c>
      <c r="AX14" s="357">
        <f t="shared" ref="AX14:AX220" si="25">IF(K14&lt;4000,K14/1.4,K14/1.3)</f>
        <v>178.5714286</v>
      </c>
      <c r="AY14" s="103">
        <f t="shared" ref="AY14:AY220" si="26">ROUNDUP(AX14/500,0)*500</f>
        <v>500</v>
      </c>
      <c r="AZ14" s="358">
        <f t="shared" ref="AZ14:BA14" si="8">O14</f>
        <v>54097.77647</v>
      </c>
      <c r="BA14" s="358">
        <f t="shared" si="8"/>
        <v>0</v>
      </c>
      <c r="BB14" s="358">
        <f t="shared" ref="BB14:BB220" si="28">Q14+AW14</f>
        <v>178380.6525</v>
      </c>
      <c r="BC14" s="358">
        <f t="shared" ref="BC14:BD14" si="9">S14</f>
        <v>54097.77647</v>
      </c>
      <c r="BD14" s="358">
        <f t="shared" si="9"/>
        <v>0</v>
      </c>
      <c r="BE14" s="358">
        <f t="shared" ref="BE14:BE220" si="30">U14+AW14</f>
        <v>178380.6374</v>
      </c>
      <c r="BF14" s="358">
        <f t="shared" ref="BF14:BG14" si="10">W14</f>
        <v>54036.09124</v>
      </c>
      <c r="BG14" s="358">
        <f t="shared" si="10"/>
        <v>0</v>
      </c>
      <c r="BH14" s="358">
        <f t="shared" ref="BH14:BH220" si="32">Y14+AW14</f>
        <v>172900.9951</v>
      </c>
      <c r="BI14" s="358"/>
      <c r="BJ14" s="358"/>
      <c r="BK14" s="492" t="s">
        <v>2319</v>
      </c>
      <c r="BL14" s="493" t="s">
        <v>2320</v>
      </c>
      <c r="BM14" s="493">
        <v>250.0</v>
      </c>
      <c r="BN14" s="494">
        <v>1.0</v>
      </c>
      <c r="BO14" s="494">
        <v>0.0</v>
      </c>
      <c r="BP14" s="480"/>
      <c r="BQ14" s="480"/>
      <c r="BR14" s="495">
        <f>P14*$BN14*($BL$7/$BL$6)+P14*$BO14*($BM$7/$BM$6)</f>
        <v>0</v>
      </c>
      <c r="BS14" s="495">
        <f t="shared" ref="BS14:BS219" si="33">T14*$BN14*($BL$7/$BL$6)+T14*$BO14*($BM$7/$BM$6)</f>
        <v>0</v>
      </c>
      <c r="BT14" s="495">
        <f t="shared" ref="BT14:BT219" si="34">X14*$BN14*($BL$7/$BL$6)+X14*$BO14*($BM$7/$BM$6)</f>
        <v>0</v>
      </c>
      <c r="BU14" s="496"/>
      <c r="BV14" s="495">
        <f t="shared" ref="BV14:BV219" si="35">AF14*$BN14*($BL$7/$BL$6)+AF14*$BO14*($BM$7/$BM$6)</f>
        <v>0</v>
      </c>
      <c r="BW14" s="495">
        <f t="shared" ref="BW14:BW219" si="36">AJ14*$BN14*($BL$7/$BL$6)+AJ14*$BO14*($BM$7/$BM$6)</f>
        <v>0</v>
      </c>
      <c r="BX14" s="495">
        <f t="shared" ref="BX14:BX219" si="37">AN14*$BN14*($BL$7/$BL$6)+AN14*$BO14*($BM$7/$BM$6)</f>
        <v>0</v>
      </c>
      <c r="BY14" s="495">
        <f t="shared" ref="BY14:BY219" si="38">AR14*$BN14*($BL$7/$BL$6)+AR14*$BO14*($BM$7/$BM$6)</f>
        <v>0</v>
      </c>
    </row>
    <row r="15" ht="15.0" customHeight="1">
      <c r="A15" s="261" t="s">
        <v>17</v>
      </c>
      <c r="B15" s="348" t="s">
        <v>17</v>
      </c>
      <c r="C15" s="348">
        <v>750.0</v>
      </c>
      <c r="D15" s="348"/>
      <c r="E15" s="349" t="s">
        <v>2316</v>
      </c>
      <c r="F15" s="349" t="s">
        <v>2317</v>
      </c>
      <c r="G15" s="349" t="s">
        <v>2318</v>
      </c>
      <c r="I15" s="274"/>
      <c r="J15" s="274"/>
      <c r="K15" s="361">
        <f t="shared" si="11"/>
        <v>750</v>
      </c>
      <c r="L15" s="362"/>
      <c r="M15" s="363"/>
      <c r="N15" s="364"/>
      <c r="O15" s="497">
        <v>55240.42272883065</v>
      </c>
      <c r="P15" s="498">
        <v>0.0</v>
      </c>
      <c r="Q15" s="498">
        <v>283456.7451881969</v>
      </c>
      <c r="R15" s="499">
        <f t="shared" si="12"/>
        <v>338697.1679</v>
      </c>
      <c r="S15" s="497">
        <v>55240.42272883065</v>
      </c>
      <c r="T15" s="498">
        <v>0.0</v>
      </c>
      <c r="U15" s="498">
        <v>283456.72104264057</v>
      </c>
      <c r="V15" s="499">
        <f t="shared" si="13"/>
        <v>338697.1438</v>
      </c>
      <c r="W15" s="497">
        <v>55135.37684399866</v>
      </c>
      <c r="X15" s="498">
        <v>0.0</v>
      </c>
      <c r="Y15" s="498">
        <v>274124.92552489246</v>
      </c>
      <c r="Z15" s="500">
        <f t="shared" si="14"/>
        <v>329260.3024</v>
      </c>
      <c r="AA15" s="362"/>
      <c r="AB15" s="363"/>
      <c r="AC15" s="363"/>
      <c r="AD15" s="364"/>
      <c r="AE15" s="497">
        <f t="shared" ref="AE15:AG15" si="15">AI15</f>
        <v>55240.42273</v>
      </c>
      <c r="AF15" s="498">
        <f t="shared" si="15"/>
        <v>0</v>
      </c>
      <c r="AG15" s="498">
        <f t="shared" si="15"/>
        <v>283480.0785</v>
      </c>
      <c r="AH15" s="501">
        <f t="shared" si="16"/>
        <v>338720.5013</v>
      </c>
      <c r="AI15" s="498">
        <f t="shared" ref="AI15:AK15" si="17">AZ15</f>
        <v>55240.42273</v>
      </c>
      <c r="AJ15" s="498">
        <f t="shared" si="17"/>
        <v>0</v>
      </c>
      <c r="AK15" s="498">
        <f t="shared" si="17"/>
        <v>283480.0785</v>
      </c>
      <c r="AL15" s="501">
        <f t="shared" si="18"/>
        <v>338720.5013</v>
      </c>
      <c r="AM15" s="498">
        <f t="shared" ref="AM15:AO15" si="19">BC15</f>
        <v>55240.42273</v>
      </c>
      <c r="AN15" s="498">
        <f t="shared" si="19"/>
        <v>0</v>
      </c>
      <c r="AO15" s="498">
        <f t="shared" si="19"/>
        <v>283480.0544</v>
      </c>
      <c r="AP15" s="501">
        <f t="shared" si="20"/>
        <v>338720.4771</v>
      </c>
      <c r="AQ15" s="498">
        <f t="shared" ref="AQ15:AS15" si="21">BF15</f>
        <v>55135.37684</v>
      </c>
      <c r="AR15" s="498">
        <f t="shared" si="21"/>
        <v>0</v>
      </c>
      <c r="AS15" s="498">
        <f t="shared" si="21"/>
        <v>274148.2589</v>
      </c>
      <c r="AT15" s="502">
        <f t="shared" si="22"/>
        <v>329283.6357</v>
      </c>
      <c r="AV15" s="63">
        <f t="shared" si="23"/>
        <v>1</v>
      </c>
      <c r="AW15" s="356">
        <f t="shared" si="24"/>
        <v>23.33333333</v>
      </c>
      <c r="AX15" s="357">
        <f t="shared" si="25"/>
        <v>535.7142857</v>
      </c>
      <c r="AY15" s="103">
        <f t="shared" si="26"/>
        <v>1000</v>
      </c>
      <c r="AZ15" s="358">
        <f t="shared" ref="AZ15:BA15" si="27">O15</f>
        <v>55240.42273</v>
      </c>
      <c r="BA15" s="358">
        <f t="shared" si="27"/>
        <v>0</v>
      </c>
      <c r="BB15" s="358">
        <f t="shared" si="28"/>
        <v>283480.0785</v>
      </c>
      <c r="BC15" s="358">
        <f t="shared" ref="BC15:BD15" si="29">S15</f>
        <v>55240.42273</v>
      </c>
      <c r="BD15" s="358">
        <f t="shared" si="29"/>
        <v>0</v>
      </c>
      <c r="BE15" s="358">
        <f t="shared" si="30"/>
        <v>283480.0544</v>
      </c>
      <c r="BF15" s="358">
        <f t="shared" ref="BF15:BG15" si="31">W15</f>
        <v>55135.37684</v>
      </c>
      <c r="BG15" s="358">
        <f t="shared" si="31"/>
        <v>0</v>
      </c>
      <c r="BH15" s="358">
        <f t="shared" si="32"/>
        <v>274148.2589</v>
      </c>
      <c r="BI15" s="358"/>
      <c r="BJ15" s="358"/>
      <c r="BK15" s="503"/>
      <c r="BL15" s="503"/>
      <c r="BM15" s="493">
        <v>750.0</v>
      </c>
      <c r="BN15" s="494">
        <v>1.0</v>
      </c>
      <c r="BO15" s="494">
        <v>0.0</v>
      </c>
      <c r="BP15" s="480"/>
      <c r="BQ15" s="480"/>
      <c r="BR15" s="495">
        <f t="shared" ref="BR15:BR219" si="46">P15*BN15*($BL$7/$BL$6)+P15*BO15*($BM$7/$BM$6)</f>
        <v>0</v>
      </c>
      <c r="BS15" s="495">
        <f t="shared" si="33"/>
        <v>0</v>
      </c>
      <c r="BT15" s="495">
        <f t="shared" si="34"/>
        <v>0</v>
      </c>
      <c r="BU15" s="496"/>
      <c r="BV15" s="495">
        <f t="shared" si="35"/>
        <v>0</v>
      </c>
      <c r="BW15" s="495">
        <f t="shared" si="36"/>
        <v>0</v>
      </c>
      <c r="BX15" s="495">
        <f t="shared" si="37"/>
        <v>0</v>
      </c>
      <c r="BY15" s="495">
        <f t="shared" si="38"/>
        <v>0</v>
      </c>
    </row>
    <row r="16" ht="15.0" customHeight="1">
      <c r="A16" s="261" t="s">
        <v>17</v>
      </c>
      <c r="B16" s="348" t="s">
        <v>17</v>
      </c>
      <c r="C16" s="348">
        <v>1250.0</v>
      </c>
      <c r="D16" s="348"/>
      <c r="E16" s="349" t="s">
        <v>2316</v>
      </c>
      <c r="F16" s="349" t="s">
        <v>2317</v>
      </c>
      <c r="G16" s="349" t="s">
        <v>2318</v>
      </c>
      <c r="I16" s="274"/>
      <c r="J16" s="274"/>
      <c r="K16" s="361">
        <f t="shared" si="11"/>
        <v>1250</v>
      </c>
      <c r="L16" s="362"/>
      <c r="M16" s="363"/>
      <c r="N16" s="364"/>
      <c r="O16" s="497">
        <v>56491.42048936477</v>
      </c>
      <c r="P16" s="498">
        <v>0.0</v>
      </c>
      <c r="Q16" s="498">
        <v>403694.682179988</v>
      </c>
      <c r="R16" s="499">
        <f t="shared" si="12"/>
        <v>460186.1027</v>
      </c>
      <c r="S16" s="497">
        <v>56491.42048936477</v>
      </c>
      <c r="T16" s="498">
        <v>0.0</v>
      </c>
      <c r="U16" s="498">
        <v>403694.5683913613</v>
      </c>
      <c r="V16" s="499">
        <f t="shared" si="13"/>
        <v>460185.9889</v>
      </c>
      <c r="W16" s="497">
        <v>56170.40086859677</v>
      </c>
      <c r="X16" s="498">
        <v>0.0</v>
      </c>
      <c r="Y16" s="498">
        <v>375176.7557949754</v>
      </c>
      <c r="Z16" s="500">
        <f t="shared" si="14"/>
        <v>431347.1567</v>
      </c>
      <c r="AA16" s="362"/>
      <c r="AB16" s="363"/>
      <c r="AC16" s="363"/>
      <c r="AD16" s="364"/>
      <c r="AE16" s="497">
        <f t="shared" ref="AE16:AG16" si="39">AI16</f>
        <v>56491.42049</v>
      </c>
      <c r="AF16" s="498">
        <f t="shared" si="39"/>
        <v>0</v>
      </c>
      <c r="AG16" s="498">
        <f t="shared" si="39"/>
        <v>403718.0155</v>
      </c>
      <c r="AH16" s="501">
        <f t="shared" si="16"/>
        <v>460209.436</v>
      </c>
      <c r="AI16" s="498">
        <f t="shared" ref="AI16:AK16" si="40">AZ16</f>
        <v>56491.42049</v>
      </c>
      <c r="AJ16" s="498">
        <f t="shared" si="40"/>
        <v>0</v>
      </c>
      <c r="AK16" s="498">
        <f t="shared" si="40"/>
        <v>403718.0155</v>
      </c>
      <c r="AL16" s="501">
        <f t="shared" si="18"/>
        <v>460209.436</v>
      </c>
      <c r="AM16" s="498">
        <f t="shared" ref="AM16:AO16" si="41">BC16</f>
        <v>56491.42049</v>
      </c>
      <c r="AN16" s="498">
        <f t="shared" si="41"/>
        <v>0</v>
      </c>
      <c r="AO16" s="498">
        <f t="shared" si="41"/>
        <v>403717.9017</v>
      </c>
      <c r="AP16" s="501">
        <f t="shared" si="20"/>
        <v>460209.3222</v>
      </c>
      <c r="AQ16" s="498">
        <f t="shared" ref="AQ16:AS16" si="42">BF16</f>
        <v>56170.40087</v>
      </c>
      <c r="AR16" s="498">
        <f t="shared" si="42"/>
        <v>0</v>
      </c>
      <c r="AS16" s="498">
        <f t="shared" si="42"/>
        <v>375200.0891</v>
      </c>
      <c r="AT16" s="502">
        <f t="shared" si="22"/>
        <v>431370.49</v>
      </c>
      <c r="AV16" s="63">
        <f t="shared" si="23"/>
        <v>1</v>
      </c>
      <c r="AW16" s="356">
        <f t="shared" si="24"/>
        <v>23.33333333</v>
      </c>
      <c r="AX16" s="357">
        <f t="shared" si="25"/>
        <v>892.8571429</v>
      </c>
      <c r="AY16" s="103">
        <f t="shared" si="26"/>
        <v>1000</v>
      </c>
      <c r="AZ16" s="358">
        <f t="shared" ref="AZ16:BA16" si="43">O16</f>
        <v>56491.42049</v>
      </c>
      <c r="BA16" s="358">
        <f t="shared" si="43"/>
        <v>0</v>
      </c>
      <c r="BB16" s="358">
        <f t="shared" si="28"/>
        <v>403718.0155</v>
      </c>
      <c r="BC16" s="358">
        <f t="shared" ref="BC16:BD16" si="44">S16</f>
        <v>56491.42049</v>
      </c>
      <c r="BD16" s="358">
        <f t="shared" si="44"/>
        <v>0</v>
      </c>
      <c r="BE16" s="358">
        <f t="shared" si="30"/>
        <v>403717.9017</v>
      </c>
      <c r="BF16" s="358">
        <f t="shared" ref="BF16:BG16" si="45">W16</f>
        <v>56170.40087</v>
      </c>
      <c r="BG16" s="358">
        <f t="shared" si="45"/>
        <v>0</v>
      </c>
      <c r="BH16" s="358">
        <f t="shared" si="32"/>
        <v>375200.0891</v>
      </c>
      <c r="BI16" s="358"/>
      <c r="BJ16" s="358"/>
      <c r="BK16" s="503"/>
      <c r="BL16" s="503"/>
      <c r="BM16" s="493">
        <v>1250.0</v>
      </c>
      <c r="BN16" s="494">
        <v>1.0</v>
      </c>
      <c r="BO16" s="494">
        <v>0.0</v>
      </c>
      <c r="BP16" s="480"/>
      <c r="BQ16" s="480"/>
      <c r="BR16" s="495">
        <f t="shared" si="46"/>
        <v>0</v>
      </c>
      <c r="BS16" s="495">
        <f t="shared" si="33"/>
        <v>0</v>
      </c>
      <c r="BT16" s="495">
        <f t="shared" si="34"/>
        <v>0</v>
      </c>
      <c r="BU16" s="496"/>
      <c r="BV16" s="495">
        <f t="shared" si="35"/>
        <v>0</v>
      </c>
      <c r="BW16" s="495">
        <f t="shared" si="36"/>
        <v>0</v>
      </c>
      <c r="BX16" s="495">
        <f t="shared" si="37"/>
        <v>0</v>
      </c>
      <c r="BY16" s="495">
        <f t="shared" si="38"/>
        <v>0</v>
      </c>
    </row>
    <row r="17" ht="15.0" customHeight="1">
      <c r="A17" s="261" t="s">
        <v>17</v>
      </c>
      <c r="B17" s="348" t="s">
        <v>17</v>
      </c>
      <c r="C17" s="348">
        <v>1750.0</v>
      </c>
      <c r="D17" s="348"/>
      <c r="E17" s="349" t="s">
        <v>2316</v>
      </c>
      <c r="F17" s="349" t="s">
        <v>2317</v>
      </c>
      <c r="G17" s="349" t="s">
        <v>2318</v>
      </c>
      <c r="I17" s="274"/>
      <c r="J17" s="274"/>
      <c r="K17" s="361">
        <f t="shared" si="11"/>
        <v>1750</v>
      </c>
      <c r="L17" s="362"/>
      <c r="M17" s="363"/>
      <c r="N17" s="364"/>
      <c r="O17" s="497">
        <v>58081.48988812725</v>
      </c>
      <c r="P17" s="498">
        <v>0.0</v>
      </c>
      <c r="Q17" s="498">
        <v>548421.1624643906</v>
      </c>
      <c r="R17" s="499">
        <f t="shared" si="12"/>
        <v>606502.6524</v>
      </c>
      <c r="S17" s="497">
        <v>58081.48988812725</v>
      </c>
      <c r="T17" s="498">
        <v>0.0</v>
      </c>
      <c r="U17" s="498">
        <v>548421.1538998875</v>
      </c>
      <c r="V17" s="499">
        <f t="shared" si="13"/>
        <v>606502.6438</v>
      </c>
      <c r="W17" s="497">
        <v>56969.87367254325</v>
      </c>
      <c r="X17" s="498">
        <v>0.0</v>
      </c>
      <c r="Y17" s="498">
        <v>449670.79971851903</v>
      </c>
      <c r="Z17" s="500">
        <f t="shared" si="14"/>
        <v>506640.6734</v>
      </c>
      <c r="AA17" s="362"/>
      <c r="AB17" s="363"/>
      <c r="AC17" s="363"/>
      <c r="AD17" s="364"/>
      <c r="AE17" s="497">
        <f t="shared" ref="AE17:AG17" si="47">AI17</f>
        <v>58081.48989</v>
      </c>
      <c r="AF17" s="498">
        <f t="shared" si="47"/>
        <v>0</v>
      </c>
      <c r="AG17" s="498">
        <f t="shared" si="47"/>
        <v>548444.4958</v>
      </c>
      <c r="AH17" s="501">
        <f t="shared" si="16"/>
        <v>606525.9857</v>
      </c>
      <c r="AI17" s="498">
        <f t="shared" ref="AI17:AK17" si="48">AZ17</f>
        <v>58081.48989</v>
      </c>
      <c r="AJ17" s="498">
        <f t="shared" si="48"/>
        <v>0</v>
      </c>
      <c r="AK17" s="498">
        <f t="shared" si="48"/>
        <v>548444.4958</v>
      </c>
      <c r="AL17" s="501">
        <f t="shared" si="18"/>
        <v>606525.9857</v>
      </c>
      <c r="AM17" s="498">
        <f t="shared" ref="AM17:AO17" si="49">BC17</f>
        <v>58081.48989</v>
      </c>
      <c r="AN17" s="498">
        <f t="shared" si="49"/>
        <v>0</v>
      </c>
      <c r="AO17" s="498">
        <f t="shared" si="49"/>
        <v>548444.4872</v>
      </c>
      <c r="AP17" s="501">
        <f t="shared" si="20"/>
        <v>606525.9771</v>
      </c>
      <c r="AQ17" s="498">
        <f t="shared" ref="AQ17:AS17" si="50">BF17</f>
        <v>56969.87367</v>
      </c>
      <c r="AR17" s="498">
        <f t="shared" si="50"/>
        <v>0</v>
      </c>
      <c r="AS17" s="498">
        <f t="shared" si="50"/>
        <v>449694.1331</v>
      </c>
      <c r="AT17" s="502">
        <f t="shared" si="22"/>
        <v>506664.0067</v>
      </c>
      <c r="AV17" s="63">
        <f t="shared" si="23"/>
        <v>1</v>
      </c>
      <c r="AW17" s="356">
        <f t="shared" si="24"/>
        <v>23.33333333</v>
      </c>
      <c r="AX17" s="357">
        <f t="shared" si="25"/>
        <v>1250</v>
      </c>
      <c r="AY17" s="103">
        <f t="shared" si="26"/>
        <v>1500</v>
      </c>
      <c r="AZ17" s="358">
        <f t="shared" ref="AZ17:BA17" si="51">O17</f>
        <v>58081.48989</v>
      </c>
      <c r="BA17" s="358">
        <f t="shared" si="51"/>
        <v>0</v>
      </c>
      <c r="BB17" s="358">
        <f t="shared" si="28"/>
        <v>548444.4958</v>
      </c>
      <c r="BC17" s="358">
        <f t="shared" ref="BC17:BD17" si="52">S17</f>
        <v>58081.48989</v>
      </c>
      <c r="BD17" s="358">
        <f t="shared" si="52"/>
        <v>0</v>
      </c>
      <c r="BE17" s="358">
        <f t="shared" si="30"/>
        <v>548444.4872</v>
      </c>
      <c r="BF17" s="358">
        <f t="shared" ref="BF17:BG17" si="53">W17</f>
        <v>56969.87367</v>
      </c>
      <c r="BG17" s="358">
        <f t="shared" si="53"/>
        <v>0</v>
      </c>
      <c r="BH17" s="358">
        <f t="shared" si="32"/>
        <v>449694.1331</v>
      </c>
      <c r="BI17" s="358"/>
      <c r="BJ17" s="358"/>
      <c r="BK17" s="503"/>
      <c r="BL17" s="503"/>
      <c r="BM17" s="493">
        <v>1750.0</v>
      </c>
      <c r="BN17" s="494">
        <v>1.0</v>
      </c>
      <c r="BO17" s="494">
        <v>0.0</v>
      </c>
      <c r="BP17" s="480"/>
      <c r="BQ17" s="480"/>
      <c r="BR17" s="495">
        <f t="shared" si="46"/>
        <v>0</v>
      </c>
      <c r="BS17" s="495">
        <f t="shared" si="33"/>
        <v>0</v>
      </c>
      <c r="BT17" s="495">
        <f t="shared" si="34"/>
        <v>0</v>
      </c>
      <c r="BU17" s="496"/>
      <c r="BV17" s="495">
        <f t="shared" si="35"/>
        <v>0</v>
      </c>
      <c r="BW17" s="495">
        <f t="shared" si="36"/>
        <v>0</v>
      </c>
      <c r="BX17" s="495">
        <f t="shared" si="37"/>
        <v>0</v>
      </c>
      <c r="BY17" s="495">
        <f t="shared" si="38"/>
        <v>0</v>
      </c>
    </row>
    <row r="18" ht="15.75" customHeight="1">
      <c r="A18" s="261" t="s">
        <v>17</v>
      </c>
      <c r="B18" s="348" t="s">
        <v>17</v>
      </c>
      <c r="C18" s="348">
        <v>2250.0</v>
      </c>
      <c r="D18" s="348"/>
      <c r="E18" s="349" t="s">
        <v>2316</v>
      </c>
      <c r="F18" s="349" t="s">
        <v>2317</v>
      </c>
      <c r="G18" s="349" t="s">
        <v>2318</v>
      </c>
      <c r="I18" s="274"/>
      <c r="J18" s="296"/>
      <c r="K18" s="369">
        <f t="shared" si="11"/>
        <v>2250</v>
      </c>
      <c r="L18" s="370"/>
      <c r="M18" s="371"/>
      <c r="N18" s="372"/>
      <c r="O18" s="504">
        <v>59043.12267201216</v>
      </c>
      <c r="P18" s="505">
        <v>0.0</v>
      </c>
      <c r="Q18" s="505">
        <v>637630.9240726883</v>
      </c>
      <c r="R18" s="506">
        <f t="shared" si="12"/>
        <v>696674.0467</v>
      </c>
      <c r="S18" s="504">
        <v>59043.12267201216</v>
      </c>
      <c r="T18" s="505">
        <v>0.0</v>
      </c>
      <c r="U18" s="505">
        <v>637630.9249679219</v>
      </c>
      <c r="V18" s="506">
        <f t="shared" si="13"/>
        <v>696674.0476</v>
      </c>
      <c r="W18" s="504">
        <v>58334.90054195689</v>
      </c>
      <c r="X18" s="505">
        <v>0.0</v>
      </c>
      <c r="Y18" s="505">
        <v>574800.589959196</v>
      </c>
      <c r="Z18" s="507">
        <f t="shared" si="14"/>
        <v>633135.4905</v>
      </c>
      <c r="AA18" s="370"/>
      <c r="AB18" s="371"/>
      <c r="AC18" s="371"/>
      <c r="AD18" s="372"/>
      <c r="AE18" s="504">
        <v>0.0</v>
      </c>
      <c r="AF18" s="505">
        <f>AJ18</f>
        <v>0</v>
      </c>
      <c r="AG18" s="505">
        <v>0.0</v>
      </c>
      <c r="AH18" s="508">
        <f t="shared" si="16"/>
        <v>0</v>
      </c>
      <c r="AI18" s="505">
        <v>0.0</v>
      </c>
      <c r="AJ18" s="505">
        <f>BA18</f>
        <v>0</v>
      </c>
      <c r="AK18" s="505">
        <v>0.0</v>
      </c>
      <c r="AL18" s="508">
        <f t="shared" si="18"/>
        <v>0</v>
      </c>
      <c r="AM18" s="505">
        <v>0.0</v>
      </c>
      <c r="AN18" s="505">
        <v>0.0</v>
      </c>
      <c r="AO18" s="505">
        <v>0.0</v>
      </c>
      <c r="AP18" s="508">
        <f t="shared" si="20"/>
        <v>0</v>
      </c>
      <c r="AQ18" s="505"/>
      <c r="AR18" s="505">
        <f>BG18</f>
        <v>0</v>
      </c>
      <c r="AS18" s="505"/>
      <c r="AT18" s="509">
        <f t="shared" si="22"/>
        <v>0</v>
      </c>
      <c r="AV18" s="63">
        <f t="shared" si="23"/>
        <v>1</v>
      </c>
      <c r="AW18" s="356">
        <f t="shared" si="24"/>
        <v>23.33333333</v>
      </c>
      <c r="AX18" s="357">
        <f t="shared" si="25"/>
        <v>1607.142857</v>
      </c>
      <c r="AY18" s="103">
        <f t="shared" si="26"/>
        <v>2000</v>
      </c>
      <c r="AZ18" s="358">
        <f t="shared" ref="AZ18:BA18" si="54">O18</f>
        <v>59043.12267</v>
      </c>
      <c r="BA18" s="358">
        <f t="shared" si="54"/>
        <v>0</v>
      </c>
      <c r="BB18" s="358">
        <f t="shared" si="28"/>
        <v>637654.2574</v>
      </c>
      <c r="BC18" s="358">
        <f t="shared" ref="BC18:BD18" si="55">S18</f>
        <v>59043.12267</v>
      </c>
      <c r="BD18" s="358">
        <f t="shared" si="55"/>
        <v>0</v>
      </c>
      <c r="BE18" s="358">
        <f t="shared" si="30"/>
        <v>637654.2583</v>
      </c>
      <c r="BF18" s="358">
        <f t="shared" ref="BF18:BG18" si="56">W18</f>
        <v>58334.90054</v>
      </c>
      <c r="BG18" s="358">
        <f t="shared" si="56"/>
        <v>0</v>
      </c>
      <c r="BH18" s="358">
        <f t="shared" si="32"/>
        <v>574823.9233</v>
      </c>
      <c r="BI18" s="358"/>
      <c r="BJ18" s="358"/>
      <c r="BK18" s="503"/>
      <c r="BL18" s="510"/>
      <c r="BM18" s="493">
        <v>2250.0</v>
      </c>
      <c r="BN18" s="494">
        <v>1.0</v>
      </c>
      <c r="BO18" s="494">
        <v>0.0</v>
      </c>
      <c r="BP18" s="480"/>
      <c r="BQ18" s="480"/>
      <c r="BR18" s="495">
        <f t="shared" si="46"/>
        <v>0</v>
      </c>
      <c r="BS18" s="495">
        <f t="shared" si="33"/>
        <v>0</v>
      </c>
      <c r="BT18" s="495">
        <f t="shared" si="34"/>
        <v>0</v>
      </c>
      <c r="BU18" s="496"/>
      <c r="BV18" s="495">
        <f t="shared" si="35"/>
        <v>0</v>
      </c>
      <c r="BW18" s="495">
        <f t="shared" si="36"/>
        <v>0</v>
      </c>
      <c r="BX18" s="495">
        <f t="shared" si="37"/>
        <v>0</v>
      </c>
      <c r="BY18" s="495">
        <f t="shared" si="38"/>
        <v>0</v>
      </c>
    </row>
    <row r="19" ht="15.0" customHeight="1">
      <c r="A19" s="261" t="s">
        <v>19</v>
      </c>
      <c r="B19" s="348" t="s">
        <v>2321</v>
      </c>
      <c r="C19" s="348">
        <v>500.0</v>
      </c>
      <c r="D19" s="348"/>
      <c r="E19" s="349" t="s">
        <v>2322</v>
      </c>
      <c r="F19" s="349" t="s">
        <v>2323</v>
      </c>
      <c r="G19" s="349" t="s">
        <v>2324</v>
      </c>
      <c r="I19" s="274"/>
      <c r="J19" s="485" t="s">
        <v>2325</v>
      </c>
      <c r="K19" s="511">
        <v>500.0</v>
      </c>
      <c r="L19" s="512"/>
      <c r="M19" s="513"/>
      <c r="N19" s="514"/>
      <c r="O19" s="515">
        <v>0.0</v>
      </c>
      <c r="P19" s="516">
        <v>0.0</v>
      </c>
      <c r="Q19" s="516">
        <v>0.0</v>
      </c>
      <c r="R19" s="517">
        <f t="shared" si="12"/>
        <v>0</v>
      </c>
      <c r="S19" s="515">
        <v>0.0</v>
      </c>
      <c r="T19" s="516">
        <v>0.0</v>
      </c>
      <c r="U19" s="516">
        <v>0.0</v>
      </c>
      <c r="V19" s="517">
        <f t="shared" si="13"/>
        <v>0</v>
      </c>
      <c r="W19" s="515">
        <v>0.0</v>
      </c>
      <c r="X19" s="516">
        <v>0.0</v>
      </c>
      <c r="Y19" s="516">
        <v>0.0</v>
      </c>
      <c r="Z19" s="518">
        <f t="shared" si="14"/>
        <v>0</v>
      </c>
      <c r="AA19" s="512"/>
      <c r="AB19" s="513"/>
      <c r="AC19" s="513"/>
      <c r="AD19" s="514"/>
      <c r="AE19" s="486"/>
      <c r="AF19" s="487"/>
      <c r="AG19" s="487"/>
      <c r="AH19" s="490">
        <f t="shared" si="16"/>
        <v>0</v>
      </c>
      <c r="AI19" s="487"/>
      <c r="AJ19" s="487"/>
      <c r="AK19" s="487"/>
      <c r="AL19" s="490">
        <f t="shared" si="18"/>
        <v>0</v>
      </c>
      <c r="AM19" s="487"/>
      <c r="AN19" s="487"/>
      <c r="AO19" s="487"/>
      <c r="AP19" s="490">
        <f t="shared" si="20"/>
        <v>0</v>
      </c>
      <c r="AQ19" s="487"/>
      <c r="AR19" s="487"/>
      <c r="AS19" s="487"/>
      <c r="AT19" s="491">
        <f t="shared" si="22"/>
        <v>0</v>
      </c>
      <c r="AV19" s="63">
        <f t="shared" si="23"/>
        <v>1</v>
      </c>
      <c r="AW19" s="356">
        <f t="shared" si="24"/>
        <v>23.33333333</v>
      </c>
      <c r="AX19" s="357">
        <f t="shared" si="25"/>
        <v>357.1428571</v>
      </c>
      <c r="AY19" s="103">
        <f t="shared" si="26"/>
        <v>500</v>
      </c>
      <c r="AZ19" s="358">
        <f t="shared" ref="AZ19:BA19" si="57">O19</f>
        <v>0</v>
      </c>
      <c r="BA19" s="358">
        <f t="shared" si="57"/>
        <v>0</v>
      </c>
      <c r="BB19" s="358">
        <f t="shared" si="28"/>
        <v>23.33333333</v>
      </c>
      <c r="BC19" s="358">
        <f t="shared" ref="BC19:BD19" si="58">S19</f>
        <v>0</v>
      </c>
      <c r="BD19" s="358">
        <f t="shared" si="58"/>
        <v>0</v>
      </c>
      <c r="BE19" s="358">
        <f t="shared" si="30"/>
        <v>23.33333333</v>
      </c>
      <c r="BF19" s="358">
        <f t="shared" ref="BF19:BG19" si="59">W19</f>
        <v>0</v>
      </c>
      <c r="BG19" s="358">
        <f t="shared" si="59"/>
        <v>0</v>
      </c>
      <c r="BH19" s="358">
        <f t="shared" si="32"/>
        <v>23.33333333</v>
      </c>
      <c r="BI19" s="358"/>
      <c r="BJ19" s="358"/>
      <c r="BK19" s="503"/>
      <c r="BL19" s="519" t="s">
        <v>2325</v>
      </c>
      <c r="BM19" s="493">
        <v>500.0</v>
      </c>
      <c r="BN19" s="494">
        <v>1.0</v>
      </c>
      <c r="BO19" s="494">
        <v>0.0</v>
      </c>
      <c r="BP19" s="480"/>
      <c r="BQ19" s="480"/>
      <c r="BR19" s="495">
        <f t="shared" si="46"/>
        <v>0</v>
      </c>
      <c r="BS19" s="495">
        <f t="shared" si="33"/>
        <v>0</v>
      </c>
      <c r="BT19" s="495">
        <f t="shared" si="34"/>
        <v>0</v>
      </c>
      <c r="BU19" s="496"/>
      <c r="BV19" s="495">
        <f t="shared" si="35"/>
        <v>0</v>
      </c>
      <c r="BW19" s="495">
        <f t="shared" si="36"/>
        <v>0</v>
      </c>
      <c r="BX19" s="495">
        <f t="shared" si="37"/>
        <v>0</v>
      </c>
      <c r="BY19" s="495">
        <f t="shared" si="38"/>
        <v>0</v>
      </c>
    </row>
    <row r="20" ht="15.0" customHeight="1">
      <c r="A20" s="261" t="s">
        <v>19</v>
      </c>
      <c r="B20" s="348" t="s">
        <v>2321</v>
      </c>
      <c r="C20" s="348">
        <v>1000.0</v>
      </c>
      <c r="D20" s="348"/>
      <c r="E20" s="349" t="s">
        <v>2322</v>
      </c>
      <c r="F20" s="349" t="s">
        <v>2323</v>
      </c>
      <c r="G20" s="349" t="s">
        <v>2324</v>
      </c>
      <c r="I20" s="274"/>
      <c r="J20" s="274"/>
      <c r="K20" s="361">
        <f t="shared" ref="K20:K116" si="67">C20</f>
        <v>1000</v>
      </c>
      <c r="L20" s="362"/>
      <c r="M20" s="363"/>
      <c r="N20" s="364"/>
      <c r="O20" s="497">
        <v>59232.667292961974</v>
      </c>
      <c r="P20" s="498">
        <v>59469.80938272735</v>
      </c>
      <c r="Q20" s="498">
        <v>342939.75604218384</v>
      </c>
      <c r="R20" s="499">
        <f t="shared" si="12"/>
        <v>461642.2327</v>
      </c>
      <c r="S20" s="497">
        <v>59738.234264235936</v>
      </c>
      <c r="T20" s="498">
        <v>59654.165568</v>
      </c>
      <c r="U20" s="498">
        <v>318163.1081953279</v>
      </c>
      <c r="V20" s="499">
        <f t="shared" si="13"/>
        <v>437555.508</v>
      </c>
      <c r="W20" s="497">
        <v>59593.586264235935</v>
      </c>
      <c r="X20" s="498">
        <v>59076.121328</v>
      </c>
      <c r="Y20" s="498">
        <v>320124.852396366</v>
      </c>
      <c r="Z20" s="500">
        <f t="shared" si="14"/>
        <v>438794.56</v>
      </c>
      <c r="AA20" s="362"/>
      <c r="AB20" s="363"/>
      <c r="AC20" s="363"/>
      <c r="AD20" s="364"/>
      <c r="AE20" s="497">
        <f t="shared" ref="AE20:AG20" si="60">AI20</f>
        <v>59232.66729</v>
      </c>
      <c r="AF20" s="498">
        <f t="shared" si="60"/>
        <v>59469.80938</v>
      </c>
      <c r="AG20" s="498">
        <f t="shared" si="60"/>
        <v>342963.0894</v>
      </c>
      <c r="AH20" s="501">
        <f t="shared" si="16"/>
        <v>461665.5661</v>
      </c>
      <c r="AI20" s="498">
        <f t="shared" ref="AI20:AK20" si="61">AZ20</f>
        <v>59232.66729</v>
      </c>
      <c r="AJ20" s="498">
        <f t="shared" si="61"/>
        <v>59469.80938</v>
      </c>
      <c r="AK20" s="498">
        <f t="shared" si="61"/>
        <v>342963.0894</v>
      </c>
      <c r="AL20" s="501">
        <f t="shared" si="18"/>
        <v>461665.5661</v>
      </c>
      <c r="AM20" s="498">
        <f t="shared" ref="AM20:AO20" si="62">BC20</f>
        <v>59738.23426</v>
      </c>
      <c r="AN20" s="498">
        <f t="shared" si="62"/>
        <v>59654.16557</v>
      </c>
      <c r="AO20" s="498">
        <f t="shared" si="62"/>
        <v>318186.4415</v>
      </c>
      <c r="AP20" s="501">
        <f t="shared" si="20"/>
        <v>437578.8414</v>
      </c>
      <c r="AQ20" s="498">
        <f t="shared" ref="AQ20:AS20" si="63">BF20</f>
        <v>59593.58626</v>
      </c>
      <c r="AR20" s="498">
        <f t="shared" si="63"/>
        <v>59076.12133</v>
      </c>
      <c r="AS20" s="498">
        <f t="shared" si="63"/>
        <v>320148.1857</v>
      </c>
      <c r="AT20" s="502">
        <f t="shared" si="22"/>
        <v>438817.8933</v>
      </c>
      <c r="AV20" s="63">
        <f t="shared" si="23"/>
        <v>1</v>
      </c>
      <c r="AW20" s="356">
        <f t="shared" si="24"/>
        <v>23.33333333</v>
      </c>
      <c r="AX20" s="357">
        <f t="shared" si="25"/>
        <v>714.2857143</v>
      </c>
      <c r="AY20" s="103">
        <f t="shared" si="26"/>
        <v>1000</v>
      </c>
      <c r="AZ20" s="358">
        <f t="shared" ref="AZ20:BA20" si="64">O20</f>
        <v>59232.66729</v>
      </c>
      <c r="BA20" s="358">
        <f t="shared" si="64"/>
        <v>59469.80938</v>
      </c>
      <c r="BB20" s="358">
        <f t="shared" si="28"/>
        <v>342963.0894</v>
      </c>
      <c r="BC20" s="358">
        <f t="shared" ref="BC20:BD20" si="65">S20</f>
        <v>59738.23426</v>
      </c>
      <c r="BD20" s="358">
        <f t="shared" si="65"/>
        <v>59654.16557</v>
      </c>
      <c r="BE20" s="358">
        <f t="shared" si="30"/>
        <v>318186.4415</v>
      </c>
      <c r="BF20" s="358">
        <f t="shared" ref="BF20:BG20" si="66">W20</f>
        <v>59593.58626</v>
      </c>
      <c r="BG20" s="358">
        <f t="shared" si="66"/>
        <v>59076.12133</v>
      </c>
      <c r="BH20" s="358">
        <f t="shared" si="32"/>
        <v>320148.1857</v>
      </c>
      <c r="BI20" s="358"/>
      <c r="BJ20" s="358"/>
      <c r="BK20" s="503"/>
      <c r="BL20" s="503"/>
      <c r="BM20" s="493">
        <v>1000.0</v>
      </c>
      <c r="BN20" s="494">
        <v>1.0</v>
      </c>
      <c r="BO20" s="494">
        <v>0.0</v>
      </c>
      <c r="BP20" s="480"/>
      <c r="BQ20" s="480"/>
      <c r="BR20" s="495">
        <f t="shared" si="46"/>
        <v>63606.8396</v>
      </c>
      <c r="BS20" s="495">
        <f t="shared" si="33"/>
        <v>63804.02056</v>
      </c>
      <c r="BT20" s="495">
        <f t="shared" si="34"/>
        <v>63185.76455</v>
      </c>
      <c r="BU20" s="496"/>
      <c r="BV20" s="495">
        <f t="shared" si="35"/>
        <v>63606.8396</v>
      </c>
      <c r="BW20" s="495">
        <f t="shared" si="36"/>
        <v>63606.8396</v>
      </c>
      <c r="BX20" s="495">
        <f t="shared" si="37"/>
        <v>63804.02056</v>
      </c>
      <c r="BY20" s="495">
        <f t="shared" si="38"/>
        <v>63185.76455</v>
      </c>
    </row>
    <row r="21" ht="15.0" customHeight="1">
      <c r="A21" s="261" t="s">
        <v>19</v>
      </c>
      <c r="B21" s="348" t="s">
        <v>2321</v>
      </c>
      <c r="C21" s="348">
        <v>1500.0</v>
      </c>
      <c r="D21" s="348"/>
      <c r="E21" s="349" t="s">
        <v>2322</v>
      </c>
      <c r="F21" s="349" t="s">
        <v>2323</v>
      </c>
      <c r="G21" s="349" t="s">
        <v>2324</v>
      </c>
      <c r="I21" s="274"/>
      <c r="J21" s="274"/>
      <c r="K21" s="361">
        <f t="shared" si="67"/>
        <v>1500</v>
      </c>
      <c r="L21" s="362"/>
      <c r="M21" s="363"/>
      <c r="N21" s="364"/>
      <c r="O21" s="497">
        <v>70611.88488704312</v>
      </c>
      <c r="P21" s="498">
        <v>195539.62284897084</v>
      </c>
      <c r="Q21" s="498">
        <v>366893.3587800763</v>
      </c>
      <c r="R21" s="499">
        <f t="shared" si="12"/>
        <v>633044.8665</v>
      </c>
      <c r="S21" s="497">
        <v>70508.66941104377</v>
      </c>
      <c r="T21" s="498">
        <v>194800.90888</v>
      </c>
      <c r="U21" s="498">
        <v>376314.63936886156</v>
      </c>
      <c r="V21" s="499">
        <f t="shared" si="13"/>
        <v>641624.2177</v>
      </c>
      <c r="W21" s="497">
        <v>74019.82352621177</v>
      </c>
      <c r="X21" s="498">
        <v>207980.31755199996</v>
      </c>
      <c r="Y21" s="498">
        <v>369490.43298763764</v>
      </c>
      <c r="Z21" s="500">
        <f t="shared" si="14"/>
        <v>651490.5741</v>
      </c>
      <c r="AA21" s="362"/>
      <c r="AB21" s="363"/>
      <c r="AC21" s="363"/>
      <c r="AD21" s="364"/>
      <c r="AE21" s="497">
        <f t="shared" ref="AE21:AG21" si="68">AI21</f>
        <v>71534.05029</v>
      </c>
      <c r="AF21" s="498">
        <f t="shared" si="68"/>
        <v>243826.342</v>
      </c>
      <c r="AG21" s="498">
        <f t="shared" si="68"/>
        <v>451589.4835</v>
      </c>
      <c r="AH21" s="501">
        <f t="shared" si="16"/>
        <v>766949.8758</v>
      </c>
      <c r="AI21" s="498">
        <f t="shared" ref="AI21:AK21" si="69">AVERAGE(AZ21:AZ22)</f>
        <v>71534.05029</v>
      </c>
      <c r="AJ21" s="498">
        <f t="shared" si="69"/>
        <v>243826.342</v>
      </c>
      <c r="AK21" s="498">
        <f t="shared" si="69"/>
        <v>451589.4835</v>
      </c>
      <c r="AL21" s="501">
        <f t="shared" si="18"/>
        <v>766949.8758</v>
      </c>
      <c r="AM21" s="498">
        <f t="shared" ref="AM21:AO21" si="70">AVERAGE(BC21:BC22)</f>
        <v>73038.05173</v>
      </c>
      <c r="AN21" s="498">
        <f t="shared" si="70"/>
        <v>243876.8649</v>
      </c>
      <c r="AO21" s="498">
        <f t="shared" si="70"/>
        <v>433934.3047</v>
      </c>
      <c r="AP21" s="501">
        <f t="shared" si="20"/>
        <v>750849.2213</v>
      </c>
      <c r="AQ21" s="498">
        <f t="shared" ref="AQ21:AS21" si="71">AVERAGE(BF21:BF22)</f>
        <v>74793.62879</v>
      </c>
      <c r="AR21" s="498">
        <f t="shared" si="71"/>
        <v>250466.5692</v>
      </c>
      <c r="AS21" s="498">
        <f t="shared" si="71"/>
        <v>430522.2016</v>
      </c>
      <c r="AT21" s="502">
        <f t="shared" si="22"/>
        <v>755782.3995</v>
      </c>
      <c r="AV21" s="63">
        <f t="shared" si="23"/>
        <v>1</v>
      </c>
      <c r="AW21" s="356">
        <f t="shared" si="24"/>
        <v>23.33333333</v>
      </c>
      <c r="AX21" s="357">
        <f t="shared" si="25"/>
        <v>1071.428571</v>
      </c>
      <c r="AY21" s="103">
        <f t="shared" si="26"/>
        <v>1500</v>
      </c>
      <c r="AZ21" s="358">
        <f t="shared" ref="AZ21:BA21" si="72">O21</f>
        <v>70611.88489</v>
      </c>
      <c r="BA21" s="358">
        <f t="shared" si="72"/>
        <v>195539.6228</v>
      </c>
      <c r="BB21" s="358">
        <f t="shared" si="28"/>
        <v>366916.6921</v>
      </c>
      <c r="BC21" s="358">
        <f t="shared" ref="BC21:BD21" si="73">S21</f>
        <v>70508.66941</v>
      </c>
      <c r="BD21" s="358">
        <f t="shared" si="73"/>
        <v>194800.9089</v>
      </c>
      <c r="BE21" s="358">
        <f t="shared" si="30"/>
        <v>376337.9727</v>
      </c>
      <c r="BF21" s="358">
        <f t="shared" ref="BF21:BG21" si="74">W21</f>
        <v>74019.82353</v>
      </c>
      <c r="BG21" s="358">
        <f t="shared" si="74"/>
        <v>207980.3176</v>
      </c>
      <c r="BH21" s="358">
        <f t="shared" si="32"/>
        <v>369513.7663</v>
      </c>
      <c r="BI21" s="358"/>
      <c r="BJ21" s="358"/>
      <c r="BK21" s="503"/>
      <c r="BL21" s="503"/>
      <c r="BM21" s="493">
        <v>1500.0</v>
      </c>
      <c r="BN21" s="494">
        <v>1.0</v>
      </c>
      <c r="BO21" s="494">
        <v>0.0</v>
      </c>
      <c r="BP21" s="480"/>
      <c r="BQ21" s="480"/>
      <c r="BR21" s="495">
        <f t="shared" si="46"/>
        <v>209142.3792</v>
      </c>
      <c r="BS21" s="495">
        <f t="shared" si="33"/>
        <v>208352.2765</v>
      </c>
      <c r="BT21" s="495">
        <f t="shared" si="34"/>
        <v>222448.5136</v>
      </c>
      <c r="BU21" s="496"/>
      <c r="BV21" s="495">
        <f t="shared" si="35"/>
        <v>260788.1744</v>
      </c>
      <c r="BW21" s="495">
        <f t="shared" si="36"/>
        <v>260788.1744</v>
      </c>
      <c r="BX21" s="495">
        <f t="shared" si="37"/>
        <v>260842.212</v>
      </c>
      <c r="BY21" s="495">
        <f t="shared" si="38"/>
        <v>267890.3305</v>
      </c>
    </row>
    <row r="22" ht="15.0" customHeight="1">
      <c r="A22" s="261" t="s">
        <v>19</v>
      </c>
      <c r="B22" s="348" t="s">
        <v>2321</v>
      </c>
      <c r="C22" s="348">
        <v>2000.0</v>
      </c>
      <c r="D22" s="348"/>
      <c r="E22" s="349" t="s">
        <v>2322</v>
      </c>
      <c r="F22" s="349" t="s">
        <v>2323</v>
      </c>
      <c r="G22" s="349" t="s">
        <v>2324</v>
      </c>
      <c r="I22" s="274"/>
      <c r="J22" s="274"/>
      <c r="K22" s="361">
        <f t="shared" si="67"/>
        <v>2000</v>
      </c>
      <c r="L22" s="362"/>
      <c r="M22" s="363"/>
      <c r="N22" s="364"/>
      <c r="O22" s="497">
        <v>72456.2157028704</v>
      </c>
      <c r="P22" s="498">
        <v>292113.0610732799</v>
      </c>
      <c r="Q22" s="498">
        <v>536238.9416450865</v>
      </c>
      <c r="R22" s="499">
        <f t="shared" si="12"/>
        <v>900808.2184</v>
      </c>
      <c r="S22" s="497">
        <v>75567.43405354684</v>
      </c>
      <c r="T22" s="498">
        <v>292952.820832</v>
      </c>
      <c r="U22" s="498">
        <v>491507.3034600455</v>
      </c>
      <c r="V22" s="499">
        <f t="shared" si="13"/>
        <v>860027.5583</v>
      </c>
      <c r="W22" s="497">
        <v>75567.43405354684</v>
      </c>
      <c r="X22" s="498">
        <v>292952.820832</v>
      </c>
      <c r="Y22" s="498">
        <v>491507.3034600455</v>
      </c>
      <c r="Z22" s="500">
        <f t="shared" si="14"/>
        <v>860027.5583</v>
      </c>
      <c r="AA22" s="362"/>
      <c r="AB22" s="363"/>
      <c r="AC22" s="363"/>
      <c r="AD22" s="364"/>
      <c r="AE22" s="497">
        <f t="shared" ref="AE22:AG22" si="75">AI22</f>
        <v>76720.07201</v>
      </c>
      <c r="AF22" s="498">
        <f t="shared" si="75"/>
        <v>367798.0327</v>
      </c>
      <c r="AG22" s="498">
        <f t="shared" si="75"/>
        <v>625608.9894</v>
      </c>
      <c r="AH22" s="501">
        <f t="shared" si="16"/>
        <v>1070127.094</v>
      </c>
      <c r="AI22" s="498">
        <f t="shared" ref="AI22:AK22" si="76">AZ23</f>
        <v>76720.07201</v>
      </c>
      <c r="AJ22" s="498">
        <f t="shared" si="76"/>
        <v>367798.0327</v>
      </c>
      <c r="AK22" s="498">
        <f t="shared" si="76"/>
        <v>625608.9894</v>
      </c>
      <c r="AL22" s="501">
        <f t="shared" si="18"/>
        <v>1070127.094</v>
      </c>
      <c r="AM22" s="498">
        <f t="shared" ref="AM22:AO22" si="77">BC23</f>
        <v>79568.88362</v>
      </c>
      <c r="AN22" s="498">
        <f t="shared" si="77"/>
        <v>377347.2799</v>
      </c>
      <c r="AO22" s="498">
        <f t="shared" si="77"/>
        <v>574785.8377</v>
      </c>
      <c r="AP22" s="501">
        <f t="shared" si="20"/>
        <v>1031702.001</v>
      </c>
      <c r="AQ22" s="498">
        <f t="shared" ref="AQ22:AS22" si="78">SUM(BF23)</f>
        <v>79568.88362</v>
      </c>
      <c r="AR22" s="498">
        <f t="shared" si="78"/>
        <v>377347.2799</v>
      </c>
      <c r="AS22" s="498">
        <f t="shared" si="78"/>
        <v>574785.8377</v>
      </c>
      <c r="AT22" s="502">
        <f t="shared" si="22"/>
        <v>1031702.001</v>
      </c>
      <c r="AV22" s="63">
        <f t="shared" si="23"/>
        <v>1</v>
      </c>
      <c r="AW22" s="356">
        <f t="shared" si="24"/>
        <v>23.33333333</v>
      </c>
      <c r="AX22" s="357">
        <f t="shared" si="25"/>
        <v>1428.571429</v>
      </c>
      <c r="AY22" s="103">
        <f t="shared" si="26"/>
        <v>1500</v>
      </c>
      <c r="AZ22" s="358">
        <f t="shared" ref="AZ22:BA22" si="79">O22</f>
        <v>72456.2157</v>
      </c>
      <c r="BA22" s="358">
        <f t="shared" si="79"/>
        <v>292113.0611</v>
      </c>
      <c r="BB22" s="358">
        <f t="shared" si="28"/>
        <v>536262.275</v>
      </c>
      <c r="BC22" s="358">
        <f t="shared" ref="BC22:BD22" si="80">S22</f>
        <v>75567.43405</v>
      </c>
      <c r="BD22" s="358">
        <f t="shared" si="80"/>
        <v>292952.8208</v>
      </c>
      <c r="BE22" s="358">
        <f t="shared" si="30"/>
        <v>491530.6368</v>
      </c>
      <c r="BF22" s="358">
        <f t="shared" ref="BF22:BG22" si="81">W22</f>
        <v>75567.43405</v>
      </c>
      <c r="BG22" s="358">
        <f t="shared" si="81"/>
        <v>292952.8208</v>
      </c>
      <c r="BH22" s="358">
        <f t="shared" si="32"/>
        <v>491530.6368</v>
      </c>
      <c r="BI22" s="358"/>
      <c r="BJ22" s="358"/>
      <c r="BK22" s="503"/>
      <c r="BL22" s="503"/>
      <c r="BM22" s="493">
        <v>2000.0</v>
      </c>
      <c r="BN22" s="494">
        <v>1.0</v>
      </c>
      <c r="BO22" s="494">
        <v>0.0</v>
      </c>
      <c r="BP22" s="480"/>
      <c r="BQ22" s="480"/>
      <c r="BR22" s="520">
        <f t="shared" si="46"/>
        <v>312433.9697</v>
      </c>
      <c r="BS22" s="520">
        <f t="shared" si="33"/>
        <v>313332.1475</v>
      </c>
      <c r="BT22" s="520">
        <f t="shared" si="34"/>
        <v>313332.1475</v>
      </c>
      <c r="BU22" s="521"/>
      <c r="BV22" s="520">
        <f t="shared" si="35"/>
        <v>393383.9828</v>
      </c>
      <c r="BW22" s="520">
        <f t="shared" si="36"/>
        <v>393383.9828</v>
      </c>
      <c r="BX22" s="520">
        <f t="shared" si="37"/>
        <v>403597.5254</v>
      </c>
      <c r="BY22" s="520">
        <f t="shared" si="38"/>
        <v>403597.5254</v>
      </c>
    </row>
    <row r="23" ht="15.0" customHeight="1">
      <c r="A23" s="261" t="s">
        <v>19</v>
      </c>
      <c r="B23" s="348" t="s">
        <v>2321</v>
      </c>
      <c r="C23" s="348">
        <v>2500.0</v>
      </c>
      <c r="D23" s="348"/>
      <c r="E23" s="349" t="s">
        <v>2322</v>
      </c>
      <c r="F23" s="349" t="s">
        <v>2323</v>
      </c>
      <c r="G23" s="349" t="s">
        <v>2324</v>
      </c>
      <c r="I23" s="274"/>
      <c r="J23" s="274"/>
      <c r="K23" s="361">
        <f t="shared" si="67"/>
        <v>2500</v>
      </c>
      <c r="L23" s="362"/>
      <c r="M23" s="363"/>
      <c r="N23" s="364"/>
      <c r="O23" s="497">
        <v>76720.07201381342</v>
      </c>
      <c r="P23" s="498">
        <v>367798.0327065223</v>
      </c>
      <c r="Q23" s="498">
        <v>625585.6560407497</v>
      </c>
      <c r="R23" s="499">
        <f t="shared" si="12"/>
        <v>1070103.761</v>
      </c>
      <c r="S23" s="497">
        <v>79568.88361851498</v>
      </c>
      <c r="T23" s="498">
        <v>377347.2798719999</v>
      </c>
      <c r="U23" s="498">
        <v>574762.5043588923</v>
      </c>
      <c r="V23" s="499">
        <f t="shared" si="13"/>
        <v>1031678.668</v>
      </c>
      <c r="W23" s="497">
        <v>79568.88361851498</v>
      </c>
      <c r="X23" s="498">
        <v>377347.2798719999</v>
      </c>
      <c r="Y23" s="498">
        <v>574762.5043588923</v>
      </c>
      <c r="Z23" s="500">
        <f t="shared" si="14"/>
        <v>1031678.668</v>
      </c>
      <c r="AA23" s="362"/>
      <c r="AB23" s="363"/>
      <c r="AC23" s="363"/>
      <c r="AD23" s="364"/>
      <c r="AE23" s="497">
        <f t="shared" ref="AE23:AG23" si="82">AI23</f>
        <v>79409.13281</v>
      </c>
      <c r="AF23" s="498">
        <f t="shared" si="82"/>
        <v>459381.2558</v>
      </c>
      <c r="AG23" s="498">
        <f t="shared" si="82"/>
        <v>657048.085</v>
      </c>
      <c r="AH23" s="501">
        <f t="shared" si="16"/>
        <v>1195838.474</v>
      </c>
      <c r="AI23" s="498">
        <f t="shared" ref="AI23:AK23" si="83">AZ24</f>
        <v>79409.13281</v>
      </c>
      <c r="AJ23" s="498">
        <f t="shared" si="83"/>
        <v>459381.2558</v>
      </c>
      <c r="AK23" s="498">
        <f t="shared" si="83"/>
        <v>657048.085</v>
      </c>
      <c r="AL23" s="501">
        <f t="shared" si="18"/>
        <v>1195838.474</v>
      </c>
      <c r="AM23" s="498">
        <f t="shared" ref="AM23:AO23" si="84">BC24</f>
        <v>82245.09617</v>
      </c>
      <c r="AN23" s="498">
        <f t="shared" si="84"/>
        <v>463649.2849</v>
      </c>
      <c r="AO23" s="498">
        <f t="shared" si="84"/>
        <v>627411.3826</v>
      </c>
      <c r="AP23" s="501">
        <f t="shared" si="20"/>
        <v>1173305.764</v>
      </c>
      <c r="AQ23" s="498">
        <f t="shared" ref="AQ23:AS23" si="85">BF24</f>
        <v>82245.09617</v>
      </c>
      <c r="AR23" s="498">
        <f t="shared" si="85"/>
        <v>463649.2849</v>
      </c>
      <c r="AS23" s="498">
        <f t="shared" si="85"/>
        <v>627411.3826</v>
      </c>
      <c r="AT23" s="502">
        <f t="shared" si="22"/>
        <v>1173305.764</v>
      </c>
      <c r="AV23" s="63">
        <f t="shared" si="23"/>
        <v>1</v>
      </c>
      <c r="AW23" s="356">
        <f t="shared" si="24"/>
        <v>23.33333333</v>
      </c>
      <c r="AX23" s="357">
        <f t="shared" si="25"/>
        <v>1785.714286</v>
      </c>
      <c r="AY23" s="103">
        <f t="shared" si="26"/>
        <v>2000</v>
      </c>
      <c r="AZ23" s="358">
        <f t="shared" ref="AZ23:BA23" si="86">O23</f>
        <v>76720.07201</v>
      </c>
      <c r="BA23" s="358">
        <f t="shared" si="86"/>
        <v>367798.0327</v>
      </c>
      <c r="BB23" s="358">
        <f t="shared" si="28"/>
        <v>625608.9894</v>
      </c>
      <c r="BC23" s="358">
        <f t="shared" ref="BC23:BD23" si="87">S23</f>
        <v>79568.88362</v>
      </c>
      <c r="BD23" s="358">
        <f t="shared" si="87"/>
        <v>377347.2799</v>
      </c>
      <c r="BE23" s="358">
        <f t="shared" si="30"/>
        <v>574785.8377</v>
      </c>
      <c r="BF23" s="358">
        <f t="shared" ref="BF23:BG23" si="88">W23</f>
        <v>79568.88362</v>
      </c>
      <c r="BG23" s="358">
        <f t="shared" si="88"/>
        <v>377347.2799</v>
      </c>
      <c r="BH23" s="358">
        <f t="shared" si="32"/>
        <v>574785.8377</v>
      </c>
      <c r="BI23" s="358"/>
      <c r="BJ23" s="358"/>
      <c r="BK23" s="503"/>
      <c r="BL23" s="503"/>
      <c r="BM23" s="493">
        <v>2500.0</v>
      </c>
      <c r="BN23" s="494">
        <v>1.0</v>
      </c>
      <c r="BO23" s="494">
        <v>0.0</v>
      </c>
      <c r="BP23" s="480"/>
      <c r="BQ23" s="480"/>
      <c r="BR23" s="495">
        <f t="shared" si="46"/>
        <v>393383.9828</v>
      </c>
      <c r="BS23" s="495">
        <f t="shared" si="33"/>
        <v>403597.5254</v>
      </c>
      <c r="BT23" s="495">
        <f t="shared" si="34"/>
        <v>403597.5254</v>
      </c>
      <c r="BU23" s="496"/>
      <c r="BV23" s="495">
        <f t="shared" si="35"/>
        <v>491338.2127</v>
      </c>
      <c r="BW23" s="495">
        <f t="shared" si="36"/>
        <v>491338.2127</v>
      </c>
      <c r="BX23" s="495">
        <f t="shared" si="37"/>
        <v>495903.1482</v>
      </c>
      <c r="BY23" s="495">
        <f t="shared" si="38"/>
        <v>495903.1482</v>
      </c>
    </row>
    <row r="24" ht="15.0" customHeight="1">
      <c r="A24" s="261" t="s">
        <v>19</v>
      </c>
      <c r="B24" s="348" t="s">
        <v>2321</v>
      </c>
      <c r="C24" s="348">
        <v>3000.0</v>
      </c>
      <c r="D24" s="348"/>
      <c r="E24" s="349" t="s">
        <v>2322</v>
      </c>
      <c r="F24" s="349" t="s">
        <v>2323</v>
      </c>
      <c r="G24" s="349" t="s">
        <v>2324</v>
      </c>
      <c r="I24" s="274"/>
      <c r="J24" s="274"/>
      <c r="K24" s="361">
        <f t="shared" si="67"/>
        <v>3000</v>
      </c>
      <c r="L24" s="362"/>
      <c r="M24" s="363"/>
      <c r="N24" s="364"/>
      <c r="O24" s="497">
        <v>79409.13281375088</v>
      </c>
      <c r="P24" s="498">
        <v>459381.2557825867</v>
      </c>
      <c r="Q24" s="498">
        <v>657024.7516760618</v>
      </c>
      <c r="R24" s="499">
        <f t="shared" si="12"/>
        <v>1195815.14</v>
      </c>
      <c r="S24" s="497">
        <v>82245.096170472</v>
      </c>
      <c r="T24" s="498">
        <v>463649.284904</v>
      </c>
      <c r="U24" s="498">
        <v>627388.0492409111</v>
      </c>
      <c r="V24" s="499">
        <f t="shared" si="13"/>
        <v>1173282.43</v>
      </c>
      <c r="W24" s="497">
        <v>82245.096170472</v>
      </c>
      <c r="X24" s="498">
        <v>463649.284904</v>
      </c>
      <c r="Y24" s="498">
        <v>627388.0492409111</v>
      </c>
      <c r="Z24" s="500">
        <f t="shared" si="14"/>
        <v>1173282.43</v>
      </c>
      <c r="AA24" s="362"/>
      <c r="AB24" s="363"/>
      <c r="AC24" s="363"/>
      <c r="AD24" s="364"/>
      <c r="AE24" s="497">
        <f t="shared" ref="AE24:AG24" si="89">AI24</f>
        <v>80531.41038</v>
      </c>
      <c r="AF24" s="498">
        <f t="shared" si="89"/>
        <v>452248.5326</v>
      </c>
      <c r="AG24" s="498">
        <f t="shared" si="89"/>
        <v>854209.0471</v>
      </c>
      <c r="AH24" s="501">
        <f t="shared" si="16"/>
        <v>1386988.99</v>
      </c>
      <c r="AI24" s="498">
        <f t="shared" ref="AI24:AK24" si="90">AZ25</f>
        <v>80531.41038</v>
      </c>
      <c r="AJ24" s="498">
        <f t="shared" si="90"/>
        <v>452248.5326</v>
      </c>
      <c r="AK24" s="498">
        <f t="shared" si="90"/>
        <v>854209.0471</v>
      </c>
      <c r="AL24" s="501">
        <f t="shared" si="18"/>
        <v>1386988.99</v>
      </c>
      <c r="AM24" s="498">
        <f t="shared" ref="AM24:AO24" si="91">BC25</f>
        <v>81330.6435</v>
      </c>
      <c r="AN24" s="498">
        <f t="shared" si="91"/>
        <v>460007.6062</v>
      </c>
      <c r="AO24" s="498">
        <f t="shared" si="91"/>
        <v>716023.1959</v>
      </c>
      <c r="AP24" s="501">
        <f t="shared" si="20"/>
        <v>1257361.446</v>
      </c>
      <c r="AQ24" s="498">
        <f t="shared" ref="AQ24:AS24" si="92">BF25</f>
        <v>87219.78904</v>
      </c>
      <c r="AR24" s="498">
        <f t="shared" si="92"/>
        <v>556425.3854</v>
      </c>
      <c r="AS24" s="498">
        <f t="shared" si="92"/>
        <v>628393.5862</v>
      </c>
      <c r="AT24" s="502">
        <f t="shared" si="22"/>
        <v>1272038.761</v>
      </c>
      <c r="AV24" s="63">
        <f t="shared" si="23"/>
        <v>1</v>
      </c>
      <c r="AW24" s="356">
        <f t="shared" si="24"/>
        <v>23.33333333</v>
      </c>
      <c r="AX24" s="357">
        <f t="shared" si="25"/>
        <v>2142.857143</v>
      </c>
      <c r="AY24" s="103">
        <f t="shared" si="26"/>
        <v>2500</v>
      </c>
      <c r="AZ24" s="358">
        <f t="shared" ref="AZ24:BA24" si="93">O24</f>
        <v>79409.13281</v>
      </c>
      <c r="BA24" s="358">
        <f t="shared" si="93"/>
        <v>459381.2558</v>
      </c>
      <c r="BB24" s="358">
        <f t="shared" si="28"/>
        <v>657048.085</v>
      </c>
      <c r="BC24" s="358">
        <f t="shared" ref="BC24:BD24" si="94">S24</f>
        <v>82245.09617</v>
      </c>
      <c r="BD24" s="358">
        <f t="shared" si="94"/>
        <v>463649.2849</v>
      </c>
      <c r="BE24" s="358">
        <f t="shared" si="30"/>
        <v>627411.3826</v>
      </c>
      <c r="BF24" s="358">
        <f t="shared" ref="BF24:BG24" si="95">W24</f>
        <v>82245.09617</v>
      </c>
      <c r="BG24" s="358">
        <f t="shared" si="95"/>
        <v>463649.2849</v>
      </c>
      <c r="BH24" s="358">
        <f t="shared" si="32"/>
        <v>627411.3826</v>
      </c>
      <c r="BI24" s="358"/>
      <c r="BJ24" s="358"/>
      <c r="BK24" s="503"/>
      <c r="BL24" s="503"/>
      <c r="BM24" s="493">
        <v>3000.0</v>
      </c>
      <c r="BN24" s="494">
        <v>1.0</v>
      </c>
      <c r="BO24" s="494">
        <v>0.0</v>
      </c>
      <c r="BP24" s="480"/>
      <c r="BQ24" s="480"/>
      <c r="BR24" s="495">
        <f t="shared" si="46"/>
        <v>491338.2127</v>
      </c>
      <c r="BS24" s="495">
        <f t="shared" si="33"/>
        <v>495903.1482</v>
      </c>
      <c r="BT24" s="495">
        <f t="shared" si="34"/>
        <v>495903.1482</v>
      </c>
      <c r="BU24" s="496"/>
      <c r="BV24" s="495">
        <f t="shared" si="35"/>
        <v>483709.3001</v>
      </c>
      <c r="BW24" s="495">
        <f t="shared" si="36"/>
        <v>483709.3001</v>
      </c>
      <c r="BX24" s="495">
        <f t="shared" si="37"/>
        <v>492008.1353</v>
      </c>
      <c r="BY24" s="495">
        <f t="shared" si="38"/>
        <v>595133.2383</v>
      </c>
    </row>
    <row r="25" ht="15.0" customHeight="1">
      <c r="A25" s="261" t="s">
        <v>19</v>
      </c>
      <c r="B25" s="348" t="s">
        <v>2321</v>
      </c>
      <c r="C25" s="348">
        <v>3500.0</v>
      </c>
      <c r="D25" s="348"/>
      <c r="E25" s="349" t="s">
        <v>2322</v>
      </c>
      <c r="F25" s="349" t="s">
        <v>2323</v>
      </c>
      <c r="G25" s="349" t="s">
        <v>2324</v>
      </c>
      <c r="I25" s="274"/>
      <c r="J25" s="274"/>
      <c r="K25" s="361">
        <f t="shared" si="67"/>
        <v>3500</v>
      </c>
      <c r="L25" s="362"/>
      <c r="M25" s="363"/>
      <c r="N25" s="364"/>
      <c r="O25" s="497">
        <v>80531.41038111663</v>
      </c>
      <c r="P25" s="498">
        <v>452248.5326350345</v>
      </c>
      <c r="Q25" s="498">
        <v>854162.3804537811</v>
      </c>
      <c r="R25" s="499">
        <f t="shared" si="12"/>
        <v>1386942.323</v>
      </c>
      <c r="S25" s="497">
        <v>81330.64350278031</v>
      </c>
      <c r="T25" s="498">
        <v>460007.606192</v>
      </c>
      <c r="U25" s="498">
        <v>715976.5292141704</v>
      </c>
      <c r="V25" s="499">
        <f t="shared" si="13"/>
        <v>1257314.779</v>
      </c>
      <c r="W25" s="497">
        <v>87219.78904285372</v>
      </c>
      <c r="X25" s="498">
        <v>556425.3854240001</v>
      </c>
      <c r="Y25" s="498">
        <v>628346.9195021584</v>
      </c>
      <c r="Z25" s="500">
        <f t="shared" si="14"/>
        <v>1271992.094</v>
      </c>
      <c r="AA25" s="362"/>
      <c r="AB25" s="363"/>
      <c r="AC25" s="363"/>
      <c r="AD25" s="364"/>
      <c r="AE25" s="497">
        <f t="shared" ref="AE25:AG25" si="96">AI25</f>
        <v>88650.97975</v>
      </c>
      <c r="AF25" s="498">
        <f t="shared" si="96"/>
        <v>567258.7661</v>
      </c>
      <c r="AG25" s="498">
        <f t="shared" si="96"/>
        <v>957535.3484</v>
      </c>
      <c r="AH25" s="501">
        <f t="shared" si="16"/>
        <v>1613445.094</v>
      </c>
      <c r="AI25" s="498">
        <f t="shared" ref="AI25:AK25" si="97">AVERAGE(AZ26:AZ27)</f>
        <v>88650.97975</v>
      </c>
      <c r="AJ25" s="498">
        <f t="shared" si="97"/>
        <v>567258.7661</v>
      </c>
      <c r="AK25" s="498">
        <f t="shared" si="97"/>
        <v>957535.3484</v>
      </c>
      <c r="AL25" s="501">
        <f t="shared" si="18"/>
        <v>1613445.094</v>
      </c>
      <c r="AM25" s="498">
        <f t="shared" ref="AM25:AO25" si="98">AVERAGE(BC26:BC27)</f>
        <v>87093.50611</v>
      </c>
      <c r="AN25" s="498">
        <f t="shared" si="98"/>
        <v>570760.8826</v>
      </c>
      <c r="AO25" s="498">
        <f t="shared" si="98"/>
        <v>832157.5308</v>
      </c>
      <c r="AP25" s="501">
        <f t="shared" si="20"/>
        <v>1490011.919</v>
      </c>
      <c r="AQ25" s="498">
        <f t="shared" ref="AQ25:AS25" si="99">AVERAGE(BF26:BF27)</f>
        <v>89138.01922</v>
      </c>
      <c r="AR25" s="498">
        <f t="shared" si="99"/>
        <v>628218.48</v>
      </c>
      <c r="AS25" s="498">
        <f t="shared" si="99"/>
        <v>733988.9832</v>
      </c>
      <c r="AT25" s="502">
        <f t="shared" si="22"/>
        <v>1451345.482</v>
      </c>
      <c r="AV25" s="63">
        <f t="shared" si="23"/>
        <v>2</v>
      </c>
      <c r="AW25" s="356">
        <f t="shared" si="24"/>
        <v>46.66666667</v>
      </c>
      <c r="AX25" s="357">
        <f t="shared" si="25"/>
        <v>2500</v>
      </c>
      <c r="AY25" s="103">
        <f t="shared" si="26"/>
        <v>2500</v>
      </c>
      <c r="AZ25" s="358">
        <f t="shared" ref="AZ25:BA25" si="100">O25</f>
        <v>80531.41038</v>
      </c>
      <c r="BA25" s="358">
        <f t="shared" si="100"/>
        <v>452248.5326</v>
      </c>
      <c r="BB25" s="358">
        <f t="shared" si="28"/>
        <v>854209.0471</v>
      </c>
      <c r="BC25" s="358">
        <f t="shared" ref="BC25:BD25" si="101">S25</f>
        <v>81330.6435</v>
      </c>
      <c r="BD25" s="358">
        <f t="shared" si="101"/>
        <v>460007.6062</v>
      </c>
      <c r="BE25" s="358">
        <f t="shared" si="30"/>
        <v>716023.1959</v>
      </c>
      <c r="BF25" s="358">
        <f t="shared" ref="BF25:BG25" si="102">W25</f>
        <v>87219.78904</v>
      </c>
      <c r="BG25" s="358">
        <f t="shared" si="102"/>
        <v>556425.3854</v>
      </c>
      <c r="BH25" s="358">
        <f t="shared" si="32"/>
        <v>628393.5862</v>
      </c>
      <c r="BI25" s="358"/>
      <c r="BJ25" s="358"/>
      <c r="BK25" s="503"/>
      <c r="BL25" s="503"/>
      <c r="BM25" s="493">
        <v>3500.0</v>
      </c>
      <c r="BN25" s="494">
        <v>1.0</v>
      </c>
      <c r="BO25" s="494">
        <v>0.0</v>
      </c>
      <c r="BP25" s="480"/>
      <c r="BQ25" s="480"/>
      <c r="BR25" s="495">
        <f t="shared" si="46"/>
        <v>483709.3001</v>
      </c>
      <c r="BS25" s="495">
        <f t="shared" si="33"/>
        <v>492008.1353</v>
      </c>
      <c r="BT25" s="495">
        <f t="shared" si="34"/>
        <v>595133.2383</v>
      </c>
      <c r="BU25" s="496"/>
      <c r="BV25" s="495">
        <f t="shared" si="35"/>
        <v>606720.2455</v>
      </c>
      <c r="BW25" s="495">
        <f t="shared" si="36"/>
        <v>606720.2455</v>
      </c>
      <c r="BX25" s="495">
        <f t="shared" si="37"/>
        <v>610465.9875</v>
      </c>
      <c r="BY25" s="495">
        <f t="shared" si="38"/>
        <v>671920.6352</v>
      </c>
    </row>
    <row r="26" ht="15.0" customHeight="1">
      <c r="A26" s="261" t="s">
        <v>19</v>
      </c>
      <c r="B26" s="348" t="s">
        <v>2321</v>
      </c>
      <c r="C26" s="348">
        <v>4000.0</v>
      </c>
      <c r="D26" s="348"/>
      <c r="E26" s="349" t="s">
        <v>2322</v>
      </c>
      <c r="F26" s="349" t="s">
        <v>2323</v>
      </c>
      <c r="G26" s="349" t="s">
        <v>2324</v>
      </c>
      <c r="I26" s="274"/>
      <c r="J26" s="274"/>
      <c r="K26" s="361">
        <f t="shared" si="67"/>
        <v>4000</v>
      </c>
      <c r="L26" s="362"/>
      <c r="M26" s="363"/>
      <c r="N26" s="364"/>
      <c r="O26" s="497">
        <v>86803.50922383742</v>
      </c>
      <c r="P26" s="498">
        <v>529298.1704789137</v>
      </c>
      <c r="Q26" s="498">
        <v>950902.9342160452</v>
      </c>
      <c r="R26" s="499">
        <f t="shared" si="12"/>
        <v>1567004.614</v>
      </c>
      <c r="S26" s="497">
        <v>86281.94324112027</v>
      </c>
      <c r="T26" s="498">
        <v>534806.530848</v>
      </c>
      <c r="U26" s="498">
        <v>795300.7128819632</v>
      </c>
      <c r="V26" s="499">
        <f t="shared" si="13"/>
        <v>1416389.187</v>
      </c>
      <c r="W26" s="497">
        <v>88230.81835794536</v>
      </c>
      <c r="X26" s="498">
        <v>645212.9806880001</v>
      </c>
      <c r="Y26" s="498">
        <v>657769.3010210857</v>
      </c>
      <c r="Z26" s="500">
        <f t="shared" si="14"/>
        <v>1391213.1</v>
      </c>
      <c r="AA26" s="362"/>
      <c r="AB26" s="363"/>
      <c r="AC26" s="363"/>
      <c r="AD26" s="364"/>
      <c r="AE26" s="497">
        <f t="shared" ref="AE26:AG26" si="103">AI26</f>
        <v>98464.50443</v>
      </c>
      <c r="AF26" s="498">
        <f t="shared" si="103"/>
        <v>688731.4748</v>
      </c>
      <c r="AG26" s="498">
        <f t="shared" si="103"/>
        <v>971083.2401</v>
      </c>
      <c r="AH26" s="501">
        <f t="shared" si="16"/>
        <v>1758279.219</v>
      </c>
      <c r="AI26" s="498">
        <f t="shared" ref="AI26:AK26" si="104">AZ28</f>
        <v>98464.50443</v>
      </c>
      <c r="AJ26" s="498">
        <f t="shared" si="104"/>
        <v>688731.4748</v>
      </c>
      <c r="AK26" s="498">
        <f t="shared" si="104"/>
        <v>971083.2401</v>
      </c>
      <c r="AL26" s="501">
        <f t="shared" si="18"/>
        <v>1758279.219</v>
      </c>
      <c r="AM26" s="498">
        <f t="shared" ref="AM26:AO26" si="105">BC28</f>
        <v>95069.71871</v>
      </c>
      <c r="AN26" s="498">
        <f t="shared" si="105"/>
        <v>683224.168</v>
      </c>
      <c r="AO26" s="498">
        <f t="shared" si="105"/>
        <v>925368.3326</v>
      </c>
      <c r="AP26" s="501">
        <f t="shared" si="20"/>
        <v>1703662.219</v>
      </c>
      <c r="AQ26" s="498">
        <f t="shared" ref="AQ26:AS26" si="106">BF28</f>
        <v>92549.24851</v>
      </c>
      <c r="AR26" s="498">
        <f t="shared" si="106"/>
        <v>680358.0705</v>
      </c>
      <c r="AS26" s="498">
        <f t="shared" si="106"/>
        <v>923547.9859</v>
      </c>
      <c r="AT26" s="502">
        <f t="shared" si="22"/>
        <v>1696455.305</v>
      </c>
      <c r="AV26" s="63">
        <f t="shared" si="23"/>
        <v>2</v>
      </c>
      <c r="AW26" s="356">
        <f t="shared" si="24"/>
        <v>46.66666667</v>
      </c>
      <c r="AX26" s="357">
        <f t="shared" si="25"/>
        <v>3076.923077</v>
      </c>
      <c r="AY26" s="103">
        <f t="shared" si="26"/>
        <v>3500</v>
      </c>
      <c r="AZ26" s="358">
        <f t="shared" ref="AZ26:BA26" si="107">O26</f>
        <v>86803.50922</v>
      </c>
      <c r="BA26" s="358">
        <f t="shared" si="107"/>
        <v>529298.1705</v>
      </c>
      <c r="BB26" s="358">
        <f t="shared" si="28"/>
        <v>950949.6009</v>
      </c>
      <c r="BC26" s="358">
        <f t="shared" ref="BC26:BD26" si="108">S26</f>
        <v>86281.94324</v>
      </c>
      <c r="BD26" s="358">
        <f t="shared" si="108"/>
        <v>534806.5308</v>
      </c>
      <c r="BE26" s="358">
        <f t="shared" si="30"/>
        <v>795347.3795</v>
      </c>
      <c r="BF26" s="358">
        <f t="shared" ref="BF26:BG26" si="109">W26</f>
        <v>88230.81836</v>
      </c>
      <c r="BG26" s="358">
        <f t="shared" si="109"/>
        <v>645212.9807</v>
      </c>
      <c r="BH26" s="358">
        <f t="shared" si="32"/>
        <v>657815.9677</v>
      </c>
      <c r="BI26" s="358"/>
      <c r="BJ26" s="358"/>
      <c r="BK26" s="503"/>
      <c r="BL26" s="503"/>
      <c r="BM26" s="493">
        <v>4000.0</v>
      </c>
      <c r="BN26" s="494">
        <v>1.0</v>
      </c>
      <c r="BO26" s="494">
        <v>0.0</v>
      </c>
      <c r="BP26" s="480"/>
      <c r="BQ26" s="480"/>
      <c r="BR26" s="495">
        <f t="shared" si="46"/>
        <v>566118.9128</v>
      </c>
      <c r="BS26" s="495">
        <f t="shared" si="33"/>
        <v>572010.4634</v>
      </c>
      <c r="BT26" s="495">
        <f t="shared" si="34"/>
        <v>690097.362</v>
      </c>
      <c r="BU26" s="496"/>
      <c r="BV26" s="495">
        <f t="shared" si="35"/>
        <v>736643.2296</v>
      </c>
      <c r="BW26" s="495">
        <f t="shared" si="36"/>
        <v>736643.2296</v>
      </c>
      <c r="BX26" s="495">
        <f t="shared" si="37"/>
        <v>730752.8058</v>
      </c>
      <c r="BY26" s="495">
        <f t="shared" si="38"/>
        <v>727687.3276</v>
      </c>
    </row>
    <row r="27" ht="15.0" customHeight="1">
      <c r="A27" s="261" t="s">
        <v>19</v>
      </c>
      <c r="B27" s="348" t="s">
        <v>2321</v>
      </c>
      <c r="C27" s="348">
        <v>4500.0</v>
      </c>
      <c r="D27" s="348"/>
      <c r="E27" s="349" t="s">
        <v>2322</v>
      </c>
      <c r="F27" s="349" t="s">
        <v>2323</v>
      </c>
      <c r="G27" s="349" t="s">
        <v>2324</v>
      </c>
      <c r="I27" s="274"/>
      <c r="J27" s="274"/>
      <c r="K27" s="361">
        <f t="shared" si="67"/>
        <v>4500</v>
      </c>
      <c r="L27" s="362"/>
      <c r="M27" s="363"/>
      <c r="N27" s="364"/>
      <c r="O27" s="497">
        <v>90498.4502799924</v>
      </c>
      <c r="P27" s="498">
        <v>605219.3616839562</v>
      </c>
      <c r="Q27" s="498">
        <v>964074.4293296525</v>
      </c>
      <c r="R27" s="499">
        <f t="shared" si="12"/>
        <v>1659792.241</v>
      </c>
      <c r="S27" s="497">
        <v>87905.06897002016</v>
      </c>
      <c r="T27" s="498">
        <v>606715.2343039999</v>
      </c>
      <c r="U27" s="498">
        <v>868921.0153186189</v>
      </c>
      <c r="V27" s="499">
        <f t="shared" si="13"/>
        <v>1563541.319</v>
      </c>
      <c r="W27" s="497">
        <v>90045.22007470773</v>
      </c>
      <c r="X27" s="498">
        <v>611223.9793760001</v>
      </c>
      <c r="Y27" s="498">
        <v>810115.3321271758</v>
      </c>
      <c r="Z27" s="500">
        <f t="shared" si="14"/>
        <v>1511384.532</v>
      </c>
      <c r="AA27" s="362"/>
      <c r="AB27" s="363"/>
      <c r="AC27" s="363"/>
      <c r="AD27" s="364"/>
      <c r="AE27" s="497"/>
      <c r="AF27" s="498"/>
      <c r="AG27" s="498"/>
      <c r="AH27" s="501">
        <f t="shared" si="16"/>
        <v>0</v>
      </c>
      <c r="AI27" s="498"/>
      <c r="AJ27" s="498"/>
      <c r="AK27" s="498"/>
      <c r="AL27" s="501">
        <f t="shared" si="18"/>
        <v>0</v>
      </c>
      <c r="AM27" s="498"/>
      <c r="AN27" s="498"/>
      <c r="AO27" s="498"/>
      <c r="AP27" s="501">
        <f t="shared" si="20"/>
        <v>0</v>
      </c>
      <c r="AQ27" s="498"/>
      <c r="AR27" s="498"/>
      <c r="AS27" s="498"/>
      <c r="AT27" s="502">
        <f t="shared" si="22"/>
        <v>0</v>
      </c>
      <c r="AV27" s="63">
        <f t="shared" si="23"/>
        <v>2</v>
      </c>
      <c r="AW27" s="356">
        <f t="shared" si="24"/>
        <v>46.66666667</v>
      </c>
      <c r="AX27" s="357">
        <f t="shared" si="25"/>
        <v>3461.538462</v>
      </c>
      <c r="AY27" s="103">
        <f t="shared" si="26"/>
        <v>3500</v>
      </c>
      <c r="AZ27" s="358">
        <f t="shared" ref="AZ27:BA27" si="110">O27</f>
        <v>90498.45028</v>
      </c>
      <c r="BA27" s="358">
        <f t="shared" si="110"/>
        <v>605219.3617</v>
      </c>
      <c r="BB27" s="358">
        <f t="shared" si="28"/>
        <v>964121.096</v>
      </c>
      <c r="BC27" s="358">
        <f t="shared" ref="BC27:BD27" si="111">S27</f>
        <v>87905.06897</v>
      </c>
      <c r="BD27" s="358">
        <f t="shared" si="111"/>
        <v>606715.2343</v>
      </c>
      <c r="BE27" s="358">
        <f t="shared" si="30"/>
        <v>868967.682</v>
      </c>
      <c r="BF27" s="358">
        <f t="shared" ref="BF27:BG27" si="112">W27</f>
        <v>90045.22007</v>
      </c>
      <c r="BG27" s="358">
        <f t="shared" si="112"/>
        <v>611223.9794</v>
      </c>
      <c r="BH27" s="358">
        <f t="shared" si="32"/>
        <v>810161.9988</v>
      </c>
      <c r="BI27" s="358"/>
      <c r="BJ27" s="358"/>
      <c r="BK27" s="503"/>
      <c r="BL27" s="503"/>
      <c r="BM27" s="493">
        <v>4500.0</v>
      </c>
      <c r="BN27" s="494">
        <v>1.0</v>
      </c>
      <c r="BO27" s="494">
        <v>0.0</v>
      </c>
      <c r="BP27" s="480"/>
      <c r="BQ27" s="480"/>
      <c r="BR27" s="495">
        <f t="shared" si="46"/>
        <v>647321.5781</v>
      </c>
      <c r="BS27" s="495">
        <f t="shared" si="33"/>
        <v>648921.5115</v>
      </c>
      <c r="BT27" s="495">
        <f t="shared" si="34"/>
        <v>653743.9084</v>
      </c>
      <c r="BU27" s="496"/>
      <c r="BV27" s="495">
        <f t="shared" si="35"/>
        <v>0</v>
      </c>
      <c r="BW27" s="495">
        <f t="shared" si="36"/>
        <v>0</v>
      </c>
      <c r="BX27" s="495">
        <f t="shared" si="37"/>
        <v>0</v>
      </c>
      <c r="BY27" s="495">
        <f t="shared" si="38"/>
        <v>0</v>
      </c>
    </row>
    <row r="28" ht="15.75" customHeight="1">
      <c r="A28" s="261" t="s">
        <v>19</v>
      </c>
      <c r="B28" s="348" t="s">
        <v>2321</v>
      </c>
      <c r="C28" s="348">
        <v>5000.0</v>
      </c>
      <c r="D28" s="348"/>
      <c r="E28" s="349" t="s">
        <v>2322</v>
      </c>
      <c r="F28" s="349" t="s">
        <v>2323</v>
      </c>
      <c r="G28" s="349" t="s">
        <v>2324</v>
      </c>
      <c r="I28" s="274"/>
      <c r="J28" s="296"/>
      <c r="K28" s="369">
        <f t="shared" si="67"/>
        <v>5000</v>
      </c>
      <c r="L28" s="370"/>
      <c r="M28" s="371"/>
      <c r="N28" s="372"/>
      <c r="O28" s="504">
        <v>98464.50443092533</v>
      </c>
      <c r="P28" s="505">
        <v>688731.4748126636</v>
      </c>
      <c r="Q28" s="505">
        <v>971036.5734217033</v>
      </c>
      <c r="R28" s="506">
        <f t="shared" si="12"/>
        <v>1758232.553</v>
      </c>
      <c r="S28" s="504">
        <v>95069.71871476324</v>
      </c>
      <c r="T28" s="505">
        <v>683224.1679983217</v>
      </c>
      <c r="U28" s="505">
        <v>925321.6659336543</v>
      </c>
      <c r="V28" s="506">
        <f t="shared" si="13"/>
        <v>1703615.553</v>
      </c>
      <c r="W28" s="504">
        <v>92549.2485056286</v>
      </c>
      <c r="X28" s="505">
        <v>680358.07048</v>
      </c>
      <c r="Y28" s="505">
        <v>923501.3192603564</v>
      </c>
      <c r="Z28" s="507">
        <f t="shared" si="14"/>
        <v>1696408.638</v>
      </c>
      <c r="AA28" s="370"/>
      <c r="AB28" s="371"/>
      <c r="AC28" s="371"/>
      <c r="AD28" s="372"/>
      <c r="AE28" s="504"/>
      <c r="AF28" s="505"/>
      <c r="AG28" s="505"/>
      <c r="AH28" s="508">
        <f t="shared" si="16"/>
        <v>0</v>
      </c>
      <c r="AI28" s="505"/>
      <c r="AJ28" s="505"/>
      <c r="AK28" s="505"/>
      <c r="AL28" s="508">
        <f t="shared" si="18"/>
        <v>0</v>
      </c>
      <c r="AM28" s="505"/>
      <c r="AN28" s="505"/>
      <c r="AO28" s="505"/>
      <c r="AP28" s="508">
        <f t="shared" si="20"/>
        <v>0</v>
      </c>
      <c r="AQ28" s="505"/>
      <c r="AR28" s="505"/>
      <c r="AS28" s="505"/>
      <c r="AT28" s="509">
        <f t="shared" si="22"/>
        <v>0</v>
      </c>
      <c r="AV28" s="63">
        <f t="shared" si="23"/>
        <v>2</v>
      </c>
      <c r="AW28" s="356">
        <f t="shared" si="24"/>
        <v>46.66666667</v>
      </c>
      <c r="AX28" s="357">
        <f t="shared" si="25"/>
        <v>3846.153846</v>
      </c>
      <c r="AY28" s="103">
        <f t="shared" si="26"/>
        <v>4000</v>
      </c>
      <c r="AZ28" s="358">
        <f t="shared" ref="AZ28:BA28" si="113">O28</f>
        <v>98464.50443</v>
      </c>
      <c r="BA28" s="358">
        <f t="shared" si="113"/>
        <v>688731.4748</v>
      </c>
      <c r="BB28" s="358">
        <f t="shared" si="28"/>
        <v>971083.2401</v>
      </c>
      <c r="BC28" s="358">
        <f t="shared" ref="BC28:BD28" si="114">S28</f>
        <v>95069.71871</v>
      </c>
      <c r="BD28" s="358">
        <f t="shared" si="114"/>
        <v>683224.168</v>
      </c>
      <c r="BE28" s="358">
        <f t="shared" si="30"/>
        <v>925368.3326</v>
      </c>
      <c r="BF28" s="358">
        <f t="shared" ref="BF28:BG28" si="115">W28</f>
        <v>92549.24851</v>
      </c>
      <c r="BG28" s="358">
        <f t="shared" si="115"/>
        <v>680358.0705</v>
      </c>
      <c r="BH28" s="358">
        <f t="shared" si="32"/>
        <v>923547.9859</v>
      </c>
      <c r="BI28" s="358"/>
      <c r="BJ28" s="358"/>
      <c r="BK28" s="503"/>
      <c r="BL28" s="510"/>
      <c r="BM28" s="493">
        <v>5000.0</v>
      </c>
      <c r="BN28" s="494">
        <v>1.0</v>
      </c>
      <c r="BO28" s="494">
        <v>0.0</v>
      </c>
      <c r="BP28" s="480"/>
      <c r="BQ28" s="480"/>
      <c r="BR28" s="495">
        <f t="shared" si="46"/>
        <v>736643.2296</v>
      </c>
      <c r="BS28" s="495">
        <f t="shared" si="33"/>
        <v>730752.8058</v>
      </c>
      <c r="BT28" s="495">
        <f t="shared" si="34"/>
        <v>727687.3276</v>
      </c>
      <c r="BU28" s="496"/>
      <c r="BV28" s="495">
        <f t="shared" si="35"/>
        <v>0</v>
      </c>
      <c r="BW28" s="495">
        <f t="shared" si="36"/>
        <v>0</v>
      </c>
      <c r="BX28" s="495">
        <f t="shared" si="37"/>
        <v>0</v>
      </c>
      <c r="BY28" s="495">
        <f t="shared" si="38"/>
        <v>0</v>
      </c>
    </row>
    <row r="29" ht="15.0" customHeight="1">
      <c r="A29" s="261" t="s">
        <v>21</v>
      </c>
      <c r="B29" s="348" t="s">
        <v>2326</v>
      </c>
      <c r="C29" s="348">
        <v>500.0</v>
      </c>
      <c r="D29" s="348"/>
      <c r="E29" s="349" t="s">
        <v>2327</v>
      </c>
      <c r="F29" s="349" t="s">
        <v>2328</v>
      </c>
      <c r="G29" s="349" t="s">
        <v>2329</v>
      </c>
      <c r="I29" s="274"/>
      <c r="J29" s="485" t="s">
        <v>2330</v>
      </c>
      <c r="K29" s="351">
        <f t="shared" si="67"/>
        <v>500</v>
      </c>
      <c r="L29" s="352"/>
      <c r="M29" s="353"/>
      <c r="N29" s="354"/>
      <c r="O29" s="486">
        <v>61829.44516926117</v>
      </c>
      <c r="P29" s="487">
        <v>30180.351717884074</v>
      </c>
      <c r="Q29" s="487">
        <v>262700.89792068355</v>
      </c>
      <c r="R29" s="488">
        <f t="shared" si="12"/>
        <v>354710.6948</v>
      </c>
      <c r="S29" s="486">
        <v>56329.880482305336</v>
      </c>
      <c r="T29" s="487">
        <v>31282.114025200313</v>
      </c>
      <c r="U29" s="487">
        <v>258326.13747813308</v>
      </c>
      <c r="V29" s="488">
        <f t="shared" si="13"/>
        <v>345938.132</v>
      </c>
      <c r="W29" s="486">
        <v>50273.664881539946</v>
      </c>
      <c r="X29" s="487">
        <v>31183.333180048205</v>
      </c>
      <c r="Y29" s="487">
        <v>262477.17353690026</v>
      </c>
      <c r="Z29" s="489">
        <f t="shared" si="14"/>
        <v>343934.1716</v>
      </c>
      <c r="AA29" s="352"/>
      <c r="AB29" s="353"/>
      <c r="AC29" s="353"/>
      <c r="AD29" s="354"/>
      <c r="AE29" s="486">
        <f t="shared" ref="AE29:AG29" si="116">AI29</f>
        <v>61829.44517</v>
      </c>
      <c r="AF29" s="487">
        <f t="shared" si="116"/>
        <v>30180.35172</v>
      </c>
      <c r="AG29" s="487">
        <f t="shared" si="116"/>
        <v>262724.2313</v>
      </c>
      <c r="AH29" s="490">
        <f t="shared" si="16"/>
        <v>354734.0281</v>
      </c>
      <c r="AI29" s="487">
        <f t="shared" ref="AI29:AK29" si="117">AZ29</f>
        <v>61829.44517</v>
      </c>
      <c r="AJ29" s="487">
        <f t="shared" si="117"/>
        <v>30180.35172</v>
      </c>
      <c r="AK29" s="487">
        <f t="shared" si="117"/>
        <v>262724.2313</v>
      </c>
      <c r="AL29" s="490">
        <f t="shared" si="18"/>
        <v>354734.0281</v>
      </c>
      <c r="AM29" s="487">
        <f t="shared" ref="AM29:AO29" si="118">BC29</f>
        <v>56329.88048</v>
      </c>
      <c r="AN29" s="487">
        <f t="shared" si="118"/>
        <v>31282.11403</v>
      </c>
      <c r="AO29" s="487">
        <f t="shared" si="118"/>
        <v>258349.4708</v>
      </c>
      <c r="AP29" s="490">
        <f t="shared" si="20"/>
        <v>345961.4653</v>
      </c>
      <c r="AQ29" s="487">
        <f t="shared" ref="AQ29:AS29" si="119">BF29</f>
        <v>50273.66488</v>
      </c>
      <c r="AR29" s="487">
        <f t="shared" si="119"/>
        <v>31183.33318</v>
      </c>
      <c r="AS29" s="487">
        <f t="shared" si="119"/>
        <v>262500.5069</v>
      </c>
      <c r="AT29" s="491">
        <f t="shared" si="22"/>
        <v>343957.5049</v>
      </c>
      <c r="AU29" s="424"/>
      <c r="AV29" s="63">
        <f t="shared" si="23"/>
        <v>1</v>
      </c>
      <c r="AW29" s="356">
        <f t="shared" si="24"/>
        <v>23.33333333</v>
      </c>
      <c r="AX29" s="357">
        <f t="shared" si="25"/>
        <v>357.1428571</v>
      </c>
      <c r="AY29" s="103">
        <f t="shared" si="26"/>
        <v>500</v>
      </c>
      <c r="AZ29" s="358">
        <f t="shared" ref="AZ29:BA29" si="120">O29</f>
        <v>61829.44517</v>
      </c>
      <c r="BA29" s="358">
        <f t="shared" si="120"/>
        <v>30180.35172</v>
      </c>
      <c r="BB29" s="358">
        <f t="shared" si="28"/>
        <v>262724.2313</v>
      </c>
      <c r="BC29" s="358">
        <f t="shared" ref="BC29:BD29" si="121">S29</f>
        <v>56329.88048</v>
      </c>
      <c r="BD29" s="358">
        <f t="shared" si="121"/>
        <v>31282.11403</v>
      </c>
      <c r="BE29" s="358">
        <f t="shared" si="30"/>
        <v>258349.4708</v>
      </c>
      <c r="BF29" s="358">
        <f t="shared" ref="BF29:BG29" si="122">W29</f>
        <v>50273.66488</v>
      </c>
      <c r="BG29" s="358">
        <f t="shared" si="122"/>
        <v>31183.33318</v>
      </c>
      <c r="BH29" s="358">
        <f t="shared" si="32"/>
        <v>262500.5069</v>
      </c>
      <c r="BI29" s="358"/>
      <c r="BJ29" s="358"/>
      <c r="BK29" s="503"/>
      <c r="BL29" s="519" t="s">
        <v>2330</v>
      </c>
      <c r="BM29" s="493">
        <v>500.0</v>
      </c>
      <c r="BN29" s="494">
        <v>1.0</v>
      </c>
      <c r="BO29" s="494">
        <v>0.0</v>
      </c>
      <c r="BP29" s="480"/>
      <c r="BQ29" s="480"/>
      <c r="BR29" s="495">
        <f t="shared" si="46"/>
        <v>32279.85445</v>
      </c>
      <c r="BS29" s="495">
        <f t="shared" si="33"/>
        <v>33458.26109</v>
      </c>
      <c r="BT29" s="495">
        <f t="shared" si="34"/>
        <v>33352.60853</v>
      </c>
      <c r="BU29" s="496"/>
      <c r="BV29" s="495">
        <f t="shared" si="35"/>
        <v>32279.85445</v>
      </c>
      <c r="BW29" s="495">
        <f t="shared" si="36"/>
        <v>32279.85445</v>
      </c>
      <c r="BX29" s="495">
        <f t="shared" si="37"/>
        <v>33458.26109</v>
      </c>
      <c r="BY29" s="495">
        <f t="shared" si="38"/>
        <v>33352.60853</v>
      </c>
    </row>
    <row r="30" ht="15.0" customHeight="1">
      <c r="A30" s="261" t="s">
        <v>21</v>
      </c>
      <c r="B30" s="348" t="s">
        <v>2326</v>
      </c>
      <c r="C30" s="348">
        <v>1000.0</v>
      </c>
      <c r="D30" s="348"/>
      <c r="E30" s="349" t="s">
        <v>2327</v>
      </c>
      <c r="F30" s="349" t="s">
        <v>2328</v>
      </c>
      <c r="G30" s="349" t="s">
        <v>2329</v>
      </c>
      <c r="I30" s="274"/>
      <c r="J30" s="274"/>
      <c r="K30" s="361">
        <f t="shared" si="67"/>
        <v>1000</v>
      </c>
      <c r="L30" s="362"/>
      <c r="M30" s="363"/>
      <c r="N30" s="364"/>
      <c r="O30" s="497">
        <v>67378.43939716439</v>
      </c>
      <c r="P30" s="498">
        <v>74327.34755363245</v>
      </c>
      <c r="Q30" s="498">
        <v>342433.81842446513</v>
      </c>
      <c r="R30" s="499">
        <f t="shared" si="12"/>
        <v>484139.6054</v>
      </c>
      <c r="S30" s="497">
        <v>62160.61721116527</v>
      </c>
      <c r="T30" s="498">
        <v>75146.86930867945</v>
      </c>
      <c r="U30" s="498">
        <v>317808.1857909808</v>
      </c>
      <c r="V30" s="499">
        <f t="shared" si="13"/>
        <v>455115.6723</v>
      </c>
      <c r="W30" s="497">
        <v>56078.68633844609</v>
      </c>
      <c r="X30" s="498">
        <v>74883.94173689374</v>
      </c>
      <c r="Y30" s="498">
        <v>325921.33442344994</v>
      </c>
      <c r="Z30" s="500">
        <f t="shared" si="14"/>
        <v>456883.9625</v>
      </c>
      <c r="AA30" s="362"/>
      <c r="AB30" s="363"/>
      <c r="AC30" s="363"/>
      <c r="AD30" s="364"/>
      <c r="AE30" s="497">
        <f t="shared" ref="AE30:AG30" si="123">AI30</f>
        <v>67378.4394</v>
      </c>
      <c r="AF30" s="498">
        <f t="shared" si="123"/>
        <v>74327.34755</v>
      </c>
      <c r="AG30" s="498">
        <f t="shared" si="123"/>
        <v>342457.1518</v>
      </c>
      <c r="AH30" s="501">
        <f t="shared" si="16"/>
        <v>484162.9387</v>
      </c>
      <c r="AI30" s="498">
        <f t="shared" ref="AI30:AK30" si="124">AZ30</f>
        <v>67378.4394</v>
      </c>
      <c r="AJ30" s="498">
        <f t="shared" si="124"/>
        <v>74327.34755</v>
      </c>
      <c r="AK30" s="498">
        <f t="shared" si="124"/>
        <v>342457.1518</v>
      </c>
      <c r="AL30" s="501">
        <f t="shared" si="18"/>
        <v>484162.9387</v>
      </c>
      <c r="AM30" s="498">
        <f t="shared" ref="AM30:AO30" si="125">BC30</f>
        <v>62160.61721</v>
      </c>
      <c r="AN30" s="498">
        <f t="shared" si="125"/>
        <v>75146.86931</v>
      </c>
      <c r="AO30" s="498">
        <f t="shared" si="125"/>
        <v>317831.5191</v>
      </c>
      <c r="AP30" s="501">
        <f t="shared" si="20"/>
        <v>455139.0056</v>
      </c>
      <c r="AQ30" s="498">
        <f t="shared" ref="AQ30:AS30" si="126">BF30</f>
        <v>56078.68634</v>
      </c>
      <c r="AR30" s="498">
        <f t="shared" si="126"/>
        <v>74883.94174</v>
      </c>
      <c r="AS30" s="498">
        <f t="shared" si="126"/>
        <v>325944.6678</v>
      </c>
      <c r="AT30" s="502">
        <f t="shared" si="22"/>
        <v>456907.2958</v>
      </c>
      <c r="AU30" s="522" t="s">
        <v>2331</v>
      </c>
      <c r="AV30" s="63">
        <f t="shared" si="23"/>
        <v>1</v>
      </c>
      <c r="AW30" s="356">
        <f t="shared" si="24"/>
        <v>23.33333333</v>
      </c>
      <c r="AX30" s="357">
        <f t="shared" si="25"/>
        <v>714.2857143</v>
      </c>
      <c r="AY30" s="103">
        <f t="shared" si="26"/>
        <v>1000</v>
      </c>
      <c r="AZ30" s="358">
        <f t="shared" ref="AZ30:BA30" si="127">O30</f>
        <v>67378.4394</v>
      </c>
      <c r="BA30" s="358">
        <f t="shared" si="127"/>
        <v>74327.34755</v>
      </c>
      <c r="BB30" s="358">
        <f t="shared" si="28"/>
        <v>342457.1518</v>
      </c>
      <c r="BC30" s="358">
        <f t="shared" ref="BC30:BD30" si="128">S30</f>
        <v>62160.61721</v>
      </c>
      <c r="BD30" s="358">
        <f t="shared" si="128"/>
        <v>75146.86931</v>
      </c>
      <c r="BE30" s="358">
        <f t="shared" si="30"/>
        <v>317831.5191</v>
      </c>
      <c r="BF30" s="358">
        <f t="shared" ref="BF30:BG30" si="129">W30</f>
        <v>56078.68634</v>
      </c>
      <c r="BG30" s="358">
        <f t="shared" si="129"/>
        <v>74883.94174</v>
      </c>
      <c r="BH30" s="358">
        <f t="shared" si="32"/>
        <v>325944.6678</v>
      </c>
      <c r="BI30" s="358"/>
      <c r="BJ30" s="358"/>
      <c r="BK30" s="503"/>
      <c r="BL30" s="503"/>
      <c r="BM30" s="493">
        <v>1000.0</v>
      </c>
      <c r="BN30" s="494">
        <v>1.0</v>
      </c>
      <c r="BO30" s="494">
        <v>0.0</v>
      </c>
      <c r="BP30" s="480"/>
      <c r="BQ30" s="480"/>
      <c r="BR30" s="495">
        <f t="shared" si="46"/>
        <v>79497.94564</v>
      </c>
      <c r="BS30" s="495">
        <f t="shared" si="33"/>
        <v>80374.47761</v>
      </c>
      <c r="BT30" s="495">
        <f t="shared" si="34"/>
        <v>80093.25942</v>
      </c>
      <c r="BU30" s="496"/>
      <c r="BV30" s="495">
        <f t="shared" si="35"/>
        <v>79497.94564</v>
      </c>
      <c r="BW30" s="495">
        <f t="shared" si="36"/>
        <v>79497.94564</v>
      </c>
      <c r="BX30" s="495">
        <f t="shared" si="37"/>
        <v>80374.47761</v>
      </c>
      <c r="BY30" s="495">
        <f t="shared" si="38"/>
        <v>80093.25942</v>
      </c>
    </row>
    <row r="31" ht="15.0" customHeight="1">
      <c r="A31" s="261" t="s">
        <v>21</v>
      </c>
      <c r="B31" s="348" t="s">
        <v>2326</v>
      </c>
      <c r="C31" s="348">
        <v>1500.0</v>
      </c>
      <c r="D31" s="348"/>
      <c r="E31" s="349" t="s">
        <v>2327</v>
      </c>
      <c r="F31" s="349" t="s">
        <v>2328</v>
      </c>
      <c r="G31" s="349" t="s">
        <v>2329</v>
      </c>
      <c r="I31" s="274"/>
      <c r="J31" s="274"/>
      <c r="K31" s="361">
        <f t="shared" si="67"/>
        <v>1500</v>
      </c>
      <c r="L31" s="362"/>
      <c r="M31" s="363"/>
      <c r="N31" s="364"/>
      <c r="O31" s="497">
        <v>69394.00602870404</v>
      </c>
      <c r="P31" s="498">
        <v>115790.66291602483</v>
      </c>
      <c r="Q31" s="498">
        <v>380370.2155178322</v>
      </c>
      <c r="R31" s="499">
        <f t="shared" si="12"/>
        <v>565554.8845</v>
      </c>
      <c r="S31" s="497">
        <v>63158.44506014826</v>
      </c>
      <c r="T31" s="498">
        <v>114564.40275715574</v>
      </c>
      <c r="U31" s="498">
        <v>384932.47484118806</v>
      </c>
      <c r="V31" s="499">
        <f t="shared" si="13"/>
        <v>562655.3227</v>
      </c>
      <c r="W31" s="497">
        <v>58973.551121720215</v>
      </c>
      <c r="X31" s="498">
        <v>114503.17736235826</v>
      </c>
      <c r="Y31" s="498">
        <v>379396.0847271432</v>
      </c>
      <c r="Z31" s="500">
        <f t="shared" si="14"/>
        <v>552872.8132</v>
      </c>
      <c r="AA31" s="362"/>
      <c r="AB31" s="363"/>
      <c r="AC31" s="363"/>
      <c r="AD31" s="364"/>
      <c r="AE31" s="497">
        <f t="shared" ref="AE31:AG31" si="130">AI31</f>
        <v>70980.09405</v>
      </c>
      <c r="AF31" s="498">
        <f t="shared" si="130"/>
        <v>134074.8601</v>
      </c>
      <c r="AG31" s="498">
        <f t="shared" si="130"/>
        <v>413852.3005</v>
      </c>
      <c r="AH31" s="501">
        <f t="shared" si="16"/>
        <v>618907.2547</v>
      </c>
      <c r="AI31" s="498">
        <f t="shared" ref="AI31:AK31" si="131">AVERAGE(AZ31:AZ32)</f>
        <v>70980.09405</v>
      </c>
      <c r="AJ31" s="498">
        <f t="shared" si="131"/>
        <v>134074.8601</v>
      </c>
      <c r="AK31" s="498">
        <f t="shared" si="131"/>
        <v>413852.3005</v>
      </c>
      <c r="AL31" s="501">
        <f t="shared" si="18"/>
        <v>618907.2547</v>
      </c>
      <c r="AM31" s="498">
        <f t="shared" ref="AM31:AO31" si="132">AVERAGE(BC31:BC32)</f>
        <v>64746.9025</v>
      </c>
      <c r="AN31" s="498">
        <f t="shared" si="132"/>
        <v>132725.3988</v>
      </c>
      <c r="AO31" s="498">
        <f t="shared" si="132"/>
        <v>418184.5264</v>
      </c>
      <c r="AP31" s="501">
        <f t="shared" si="20"/>
        <v>615656.8277</v>
      </c>
      <c r="AQ31" s="498">
        <f t="shared" ref="AQ31:AS31" si="133">AVERAGE(BF31:BF32)</f>
        <v>60320.81069</v>
      </c>
      <c r="AR31" s="498">
        <f t="shared" si="133"/>
        <v>135294.9503</v>
      </c>
      <c r="AS31" s="498">
        <f t="shared" si="133"/>
        <v>403515.2307</v>
      </c>
      <c r="AT31" s="502">
        <f t="shared" si="22"/>
        <v>599130.9917</v>
      </c>
      <c r="AV31" s="63">
        <f t="shared" si="23"/>
        <v>1</v>
      </c>
      <c r="AW31" s="356">
        <f t="shared" si="24"/>
        <v>23.33333333</v>
      </c>
      <c r="AX31" s="357">
        <f t="shared" si="25"/>
        <v>1071.428571</v>
      </c>
      <c r="AY31" s="103">
        <f t="shared" si="26"/>
        <v>1500</v>
      </c>
      <c r="AZ31" s="358">
        <f t="shared" ref="AZ31:BA31" si="134">O31</f>
        <v>69394.00603</v>
      </c>
      <c r="BA31" s="358">
        <f t="shared" si="134"/>
        <v>115790.6629</v>
      </c>
      <c r="BB31" s="358">
        <f t="shared" si="28"/>
        <v>380393.5489</v>
      </c>
      <c r="BC31" s="358">
        <f t="shared" ref="BC31:BD31" si="135">S31</f>
        <v>63158.44506</v>
      </c>
      <c r="BD31" s="358">
        <f t="shared" si="135"/>
        <v>114564.4028</v>
      </c>
      <c r="BE31" s="358">
        <f t="shared" si="30"/>
        <v>384955.8082</v>
      </c>
      <c r="BF31" s="358">
        <f t="shared" ref="BF31:BG31" si="136">W31</f>
        <v>58973.55112</v>
      </c>
      <c r="BG31" s="358">
        <f t="shared" si="136"/>
        <v>114503.1774</v>
      </c>
      <c r="BH31" s="358">
        <f t="shared" si="32"/>
        <v>379419.4181</v>
      </c>
      <c r="BI31" s="358"/>
      <c r="BJ31" s="358"/>
      <c r="BK31" s="503"/>
      <c r="BL31" s="503"/>
      <c r="BM31" s="493">
        <v>1500.0</v>
      </c>
      <c r="BN31" s="494">
        <v>1.0</v>
      </c>
      <c r="BO31" s="494">
        <v>0.0</v>
      </c>
      <c r="BP31" s="480"/>
      <c r="BQ31" s="480"/>
      <c r="BR31" s="495">
        <f t="shared" si="46"/>
        <v>123845.6656</v>
      </c>
      <c r="BS31" s="495">
        <f t="shared" si="33"/>
        <v>122534.1003</v>
      </c>
      <c r="BT31" s="495">
        <f t="shared" si="34"/>
        <v>122468.6158</v>
      </c>
      <c r="BU31" s="496"/>
      <c r="BV31" s="495">
        <f t="shared" si="35"/>
        <v>143401.8069</v>
      </c>
      <c r="BW31" s="495">
        <f t="shared" si="36"/>
        <v>143401.8069</v>
      </c>
      <c r="BX31" s="495">
        <f t="shared" si="37"/>
        <v>141958.47</v>
      </c>
      <c r="BY31" s="495">
        <f t="shared" si="38"/>
        <v>144706.773</v>
      </c>
    </row>
    <row r="32" ht="15.0" customHeight="1">
      <c r="A32" s="261" t="s">
        <v>21</v>
      </c>
      <c r="B32" s="348" t="s">
        <v>2326</v>
      </c>
      <c r="C32" s="348">
        <v>2000.0</v>
      </c>
      <c r="D32" s="348"/>
      <c r="E32" s="349" t="s">
        <v>2327</v>
      </c>
      <c r="F32" s="349" t="s">
        <v>2328</v>
      </c>
      <c r="G32" s="349" t="s">
        <v>2329</v>
      </c>
      <c r="I32" s="274"/>
      <c r="J32" s="274"/>
      <c r="K32" s="361">
        <f t="shared" si="67"/>
        <v>2000</v>
      </c>
      <c r="L32" s="362"/>
      <c r="M32" s="363"/>
      <c r="N32" s="364"/>
      <c r="O32" s="497">
        <v>72566.18207802896</v>
      </c>
      <c r="P32" s="498">
        <v>152359.05732224736</v>
      </c>
      <c r="Q32" s="498">
        <v>447287.7188004273</v>
      </c>
      <c r="R32" s="499">
        <f t="shared" si="12"/>
        <v>672212.9582</v>
      </c>
      <c r="S32" s="497">
        <v>66335.359940603</v>
      </c>
      <c r="T32" s="498">
        <v>150886.39479268919</v>
      </c>
      <c r="U32" s="498">
        <v>451389.91131483973</v>
      </c>
      <c r="V32" s="499">
        <f t="shared" si="13"/>
        <v>668611.666</v>
      </c>
      <c r="W32" s="497">
        <v>61668.07026770527</v>
      </c>
      <c r="X32" s="498">
        <v>156086.7233243363</v>
      </c>
      <c r="Y32" s="498">
        <v>427587.7099315169</v>
      </c>
      <c r="Z32" s="500">
        <f t="shared" si="14"/>
        <v>645342.5035</v>
      </c>
      <c r="AA32" s="362"/>
      <c r="AB32" s="363"/>
      <c r="AC32" s="363"/>
      <c r="AD32" s="364"/>
      <c r="AE32" s="497">
        <f t="shared" ref="AE32:AG32" si="137">AI32</f>
        <v>74466.73433</v>
      </c>
      <c r="AF32" s="498">
        <f t="shared" si="137"/>
        <v>181251.5532</v>
      </c>
      <c r="AG32" s="498">
        <f t="shared" si="137"/>
        <v>496862.9873</v>
      </c>
      <c r="AH32" s="501">
        <f t="shared" si="16"/>
        <v>752581.2748</v>
      </c>
      <c r="AI32" s="498">
        <f t="shared" ref="AI32:AK32" si="138">AZ33</f>
        <v>74466.73433</v>
      </c>
      <c r="AJ32" s="498">
        <f t="shared" si="138"/>
        <v>181251.5532</v>
      </c>
      <c r="AK32" s="498">
        <f t="shared" si="138"/>
        <v>496862.9873</v>
      </c>
      <c r="AL32" s="501">
        <f t="shared" si="18"/>
        <v>752581.2748</v>
      </c>
      <c r="AM32" s="498">
        <f t="shared" ref="AM32:AO32" si="139">BC33</f>
        <v>69608.2581</v>
      </c>
      <c r="AN32" s="498">
        <f t="shared" si="139"/>
        <v>183313.9338</v>
      </c>
      <c r="AO32" s="498">
        <f t="shared" si="139"/>
        <v>489324.1356</v>
      </c>
      <c r="AP32" s="501">
        <f t="shared" si="20"/>
        <v>742246.3275</v>
      </c>
      <c r="AQ32" s="498">
        <f t="shared" ref="AQ32:AS32" si="140">SUM(BF33)</f>
        <v>64074.33892</v>
      </c>
      <c r="AR32" s="498">
        <f t="shared" si="140"/>
        <v>184861.4432</v>
      </c>
      <c r="AS32" s="498">
        <f t="shared" si="140"/>
        <v>484021.4352</v>
      </c>
      <c r="AT32" s="502">
        <f t="shared" si="22"/>
        <v>732957.2173</v>
      </c>
      <c r="AV32" s="63">
        <f t="shared" si="23"/>
        <v>1</v>
      </c>
      <c r="AW32" s="356">
        <f t="shared" si="24"/>
        <v>23.33333333</v>
      </c>
      <c r="AX32" s="357">
        <f t="shared" si="25"/>
        <v>1428.571429</v>
      </c>
      <c r="AY32" s="103">
        <f t="shared" si="26"/>
        <v>1500</v>
      </c>
      <c r="AZ32" s="358">
        <f t="shared" ref="AZ32:BA32" si="141">O32</f>
        <v>72566.18208</v>
      </c>
      <c r="BA32" s="358">
        <f t="shared" si="141"/>
        <v>152359.0573</v>
      </c>
      <c r="BB32" s="358">
        <f t="shared" si="28"/>
        <v>447311.0521</v>
      </c>
      <c r="BC32" s="358">
        <f t="shared" ref="BC32:BD32" si="142">S32</f>
        <v>66335.35994</v>
      </c>
      <c r="BD32" s="358">
        <f t="shared" si="142"/>
        <v>150886.3948</v>
      </c>
      <c r="BE32" s="358">
        <f t="shared" si="30"/>
        <v>451413.2446</v>
      </c>
      <c r="BF32" s="358">
        <f t="shared" ref="BF32:BG32" si="143">W32</f>
        <v>61668.07027</v>
      </c>
      <c r="BG32" s="358">
        <f t="shared" si="143"/>
        <v>156086.7233</v>
      </c>
      <c r="BH32" s="358">
        <f t="shared" si="32"/>
        <v>427611.0433</v>
      </c>
      <c r="BI32" s="358"/>
      <c r="BJ32" s="358"/>
      <c r="BK32" s="503"/>
      <c r="BL32" s="503"/>
      <c r="BM32" s="493">
        <v>2000.0</v>
      </c>
      <c r="BN32" s="494">
        <v>1.0</v>
      </c>
      <c r="BO32" s="494">
        <v>0.0</v>
      </c>
      <c r="BP32" s="480"/>
      <c r="BQ32" s="480"/>
      <c r="BR32" s="495">
        <f t="shared" si="46"/>
        <v>162957.9483</v>
      </c>
      <c r="BS32" s="495">
        <f t="shared" si="33"/>
        <v>161382.8396</v>
      </c>
      <c r="BT32" s="495">
        <f t="shared" si="34"/>
        <v>166944.9302</v>
      </c>
      <c r="BU32" s="496"/>
      <c r="BV32" s="495">
        <f t="shared" si="35"/>
        <v>193860.3569</v>
      </c>
      <c r="BW32" s="495">
        <f t="shared" si="36"/>
        <v>193860.3569</v>
      </c>
      <c r="BX32" s="495">
        <f t="shared" si="37"/>
        <v>196066.2074</v>
      </c>
      <c r="BY32" s="495">
        <f t="shared" si="38"/>
        <v>197721.3697</v>
      </c>
    </row>
    <row r="33" ht="15.0" customHeight="1">
      <c r="A33" s="261" t="s">
        <v>21</v>
      </c>
      <c r="B33" s="348" t="s">
        <v>2326</v>
      </c>
      <c r="C33" s="348">
        <v>2500.0</v>
      </c>
      <c r="D33" s="348"/>
      <c r="E33" s="349" t="s">
        <v>2327</v>
      </c>
      <c r="F33" s="349" t="s">
        <v>2328</v>
      </c>
      <c r="G33" s="349" t="s">
        <v>2329</v>
      </c>
      <c r="I33" s="274"/>
      <c r="J33" s="274"/>
      <c r="K33" s="361">
        <f t="shared" si="67"/>
        <v>2500</v>
      </c>
      <c r="L33" s="362"/>
      <c r="M33" s="363"/>
      <c r="N33" s="364"/>
      <c r="O33" s="497">
        <v>74466.7343327362</v>
      </c>
      <c r="P33" s="498">
        <v>181251.55317106238</v>
      </c>
      <c r="Q33" s="498">
        <v>496839.6539234371</v>
      </c>
      <c r="R33" s="499">
        <f t="shared" si="12"/>
        <v>752557.9414</v>
      </c>
      <c r="S33" s="497">
        <v>69608.2580958143</v>
      </c>
      <c r="T33" s="498">
        <v>183313.93376379836</v>
      </c>
      <c r="U33" s="498">
        <v>489300.8022608311</v>
      </c>
      <c r="V33" s="499">
        <f t="shared" si="13"/>
        <v>742222.9941</v>
      </c>
      <c r="W33" s="497">
        <v>64074.33892022201</v>
      </c>
      <c r="X33" s="498">
        <v>184861.44317629264</v>
      </c>
      <c r="Y33" s="498">
        <v>483998.10182741884</v>
      </c>
      <c r="Z33" s="500">
        <f t="shared" si="14"/>
        <v>732933.8839</v>
      </c>
      <c r="AA33" s="362"/>
      <c r="AB33" s="363"/>
      <c r="AC33" s="363"/>
      <c r="AD33" s="364"/>
      <c r="AE33" s="497">
        <f t="shared" ref="AE33:AG33" si="144">AI33</f>
        <v>75549.26307</v>
      </c>
      <c r="AF33" s="498">
        <f t="shared" si="144"/>
        <v>197967.3924</v>
      </c>
      <c r="AG33" s="498">
        <f t="shared" si="144"/>
        <v>543513.0274</v>
      </c>
      <c r="AH33" s="501">
        <f t="shared" si="16"/>
        <v>817029.6828</v>
      </c>
      <c r="AI33" s="498">
        <f t="shared" ref="AI33:AK33" si="145">AZ34</f>
        <v>75549.26307</v>
      </c>
      <c r="AJ33" s="498">
        <f t="shared" si="145"/>
        <v>197967.3924</v>
      </c>
      <c r="AK33" s="498">
        <f t="shared" si="145"/>
        <v>543513.0274</v>
      </c>
      <c r="AL33" s="501">
        <f t="shared" si="18"/>
        <v>817029.6828</v>
      </c>
      <c r="AM33" s="498">
        <f t="shared" ref="AM33:AO33" si="146">BC34</f>
        <v>70796.82565</v>
      </c>
      <c r="AN33" s="498">
        <f t="shared" si="146"/>
        <v>201821.0818</v>
      </c>
      <c r="AO33" s="498">
        <f t="shared" si="146"/>
        <v>516613.9637</v>
      </c>
      <c r="AP33" s="501">
        <f t="shared" si="20"/>
        <v>789231.8711</v>
      </c>
      <c r="AQ33" s="498">
        <f t="shared" ref="AQ33:AS33" si="147">BF34</f>
        <v>64701.82849</v>
      </c>
      <c r="AR33" s="498">
        <f t="shared" si="147"/>
        <v>201248.0298</v>
      </c>
      <c r="AS33" s="498">
        <f t="shared" si="147"/>
        <v>529868.9703</v>
      </c>
      <c r="AT33" s="502">
        <f t="shared" si="22"/>
        <v>795818.8285</v>
      </c>
      <c r="AV33" s="63">
        <f t="shared" si="23"/>
        <v>1</v>
      </c>
      <c r="AW33" s="356">
        <f t="shared" si="24"/>
        <v>23.33333333</v>
      </c>
      <c r="AX33" s="357">
        <f t="shared" si="25"/>
        <v>1785.714286</v>
      </c>
      <c r="AY33" s="103">
        <f t="shared" si="26"/>
        <v>2000</v>
      </c>
      <c r="AZ33" s="358">
        <f t="shared" ref="AZ33:BA33" si="148">O33</f>
        <v>74466.73433</v>
      </c>
      <c r="BA33" s="358">
        <f t="shared" si="148"/>
        <v>181251.5532</v>
      </c>
      <c r="BB33" s="358">
        <f t="shared" si="28"/>
        <v>496862.9873</v>
      </c>
      <c r="BC33" s="358">
        <f t="shared" ref="BC33:BD33" si="149">S33</f>
        <v>69608.2581</v>
      </c>
      <c r="BD33" s="358">
        <f t="shared" si="149"/>
        <v>183313.9338</v>
      </c>
      <c r="BE33" s="358">
        <f t="shared" si="30"/>
        <v>489324.1356</v>
      </c>
      <c r="BF33" s="358">
        <f t="shared" ref="BF33:BG33" si="150">W33</f>
        <v>64074.33892</v>
      </c>
      <c r="BG33" s="358">
        <f t="shared" si="150"/>
        <v>184861.4432</v>
      </c>
      <c r="BH33" s="358">
        <f t="shared" si="32"/>
        <v>484021.4352</v>
      </c>
      <c r="BI33" s="358"/>
      <c r="BJ33" s="358"/>
      <c r="BK33" s="503"/>
      <c r="BL33" s="503"/>
      <c r="BM33" s="493">
        <v>2500.0</v>
      </c>
      <c r="BN33" s="494">
        <v>1.0</v>
      </c>
      <c r="BO33" s="494">
        <v>0.0</v>
      </c>
      <c r="BP33" s="480"/>
      <c r="BQ33" s="480"/>
      <c r="BR33" s="495">
        <f t="shared" si="46"/>
        <v>193860.3569</v>
      </c>
      <c r="BS33" s="495">
        <f t="shared" si="33"/>
        <v>196066.2074</v>
      </c>
      <c r="BT33" s="495">
        <f t="shared" si="34"/>
        <v>197721.3697</v>
      </c>
      <c r="BU33" s="496"/>
      <c r="BV33" s="495">
        <f t="shared" si="35"/>
        <v>211739.0371</v>
      </c>
      <c r="BW33" s="495">
        <f t="shared" si="36"/>
        <v>211739.0371</v>
      </c>
      <c r="BX33" s="495">
        <f t="shared" si="37"/>
        <v>215860.8092</v>
      </c>
      <c r="BY33" s="495">
        <f t="shared" si="38"/>
        <v>215247.8927</v>
      </c>
    </row>
    <row r="34" ht="15.0" customHeight="1">
      <c r="A34" s="261" t="s">
        <v>21</v>
      </c>
      <c r="B34" s="348" t="s">
        <v>2326</v>
      </c>
      <c r="C34" s="348">
        <v>3000.0</v>
      </c>
      <c r="D34" s="348"/>
      <c r="E34" s="349" t="s">
        <v>2327</v>
      </c>
      <c r="F34" s="349" t="s">
        <v>2328</v>
      </c>
      <c r="G34" s="349" t="s">
        <v>2329</v>
      </c>
      <c r="I34" s="274"/>
      <c r="J34" s="274"/>
      <c r="K34" s="361">
        <f t="shared" si="67"/>
        <v>3000</v>
      </c>
      <c r="L34" s="362"/>
      <c r="M34" s="363"/>
      <c r="N34" s="364"/>
      <c r="O34" s="497">
        <v>75549.26306822004</v>
      </c>
      <c r="P34" s="498">
        <v>197967.39236434118</v>
      </c>
      <c r="Q34" s="498">
        <v>543489.6940593905</v>
      </c>
      <c r="R34" s="499">
        <f t="shared" si="12"/>
        <v>817006.3495</v>
      </c>
      <c r="S34" s="497">
        <v>70796.82565162845</v>
      </c>
      <c r="T34" s="498">
        <v>201821.0817976969</v>
      </c>
      <c r="U34" s="498">
        <v>516590.63033521705</v>
      </c>
      <c r="V34" s="499">
        <f t="shared" si="13"/>
        <v>789208.5378</v>
      </c>
      <c r="W34" s="497">
        <v>64701.828491041764</v>
      </c>
      <c r="X34" s="498">
        <v>201248.02976955794</v>
      </c>
      <c r="Y34" s="498">
        <v>529845.6369186867</v>
      </c>
      <c r="Z34" s="500">
        <f t="shared" si="14"/>
        <v>795795.4952</v>
      </c>
      <c r="AA34" s="362"/>
      <c r="AB34" s="363"/>
      <c r="AC34" s="363"/>
      <c r="AD34" s="364"/>
      <c r="AE34" s="497">
        <f t="shared" ref="AE34:AG34" si="151">AI34</f>
        <v>76591.41761</v>
      </c>
      <c r="AF34" s="498">
        <f t="shared" si="151"/>
        <v>227762.0068</v>
      </c>
      <c r="AG34" s="498">
        <f t="shared" si="151"/>
        <v>654586.3224</v>
      </c>
      <c r="AH34" s="501">
        <f t="shared" si="16"/>
        <v>958939.7468</v>
      </c>
      <c r="AI34" s="498">
        <f t="shared" ref="AI34:AK34" si="152">AZ35</f>
        <v>76591.41761</v>
      </c>
      <c r="AJ34" s="498">
        <f t="shared" si="152"/>
        <v>227762.0068</v>
      </c>
      <c r="AK34" s="498">
        <f t="shared" si="152"/>
        <v>654586.3224</v>
      </c>
      <c r="AL34" s="501">
        <f t="shared" si="18"/>
        <v>958939.7468</v>
      </c>
      <c r="AM34" s="498">
        <f t="shared" ref="AM34:AO34" si="153">BC35</f>
        <v>71708.23294</v>
      </c>
      <c r="AN34" s="498">
        <f t="shared" si="153"/>
        <v>227074.7117</v>
      </c>
      <c r="AO34" s="498">
        <f t="shared" si="153"/>
        <v>585619.0802</v>
      </c>
      <c r="AP34" s="501">
        <f t="shared" si="20"/>
        <v>884402.0249</v>
      </c>
      <c r="AQ34" s="498">
        <f t="shared" ref="AQ34:AS34" si="154">BF35</f>
        <v>65500.17278</v>
      </c>
      <c r="AR34" s="498">
        <f t="shared" si="154"/>
        <v>226432.2815</v>
      </c>
      <c r="AS34" s="498">
        <f t="shared" si="154"/>
        <v>590579.3873</v>
      </c>
      <c r="AT34" s="502">
        <f t="shared" si="22"/>
        <v>882511.8415</v>
      </c>
      <c r="AV34" s="63">
        <f t="shared" si="23"/>
        <v>1</v>
      </c>
      <c r="AW34" s="356">
        <f t="shared" si="24"/>
        <v>23.33333333</v>
      </c>
      <c r="AX34" s="357">
        <f t="shared" si="25"/>
        <v>2142.857143</v>
      </c>
      <c r="AY34" s="103">
        <f t="shared" si="26"/>
        <v>2500</v>
      </c>
      <c r="AZ34" s="358">
        <f t="shared" ref="AZ34:BA34" si="155">O34</f>
        <v>75549.26307</v>
      </c>
      <c r="BA34" s="358">
        <f t="shared" si="155"/>
        <v>197967.3924</v>
      </c>
      <c r="BB34" s="358">
        <f t="shared" si="28"/>
        <v>543513.0274</v>
      </c>
      <c r="BC34" s="358">
        <f t="shared" ref="BC34:BD34" si="156">S34</f>
        <v>70796.82565</v>
      </c>
      <c r="BD34" s="358">
        <f t="shared" si="156"/>
        <v>201821.0818</v>
      </c>
      <c r="BE34" s="358">
        <f t="shared" si="30"/>
        <v>516613.9637</v>
      </c>
      <c r="BF34" s="358">
        <f t="shared" ref="BF34:BG34" si="157">W34</f>
        <v>64701.82849</v>
      </c>
      <c r="BG34" s="358">
        <f t="shared" si="157"/>
        <v>201248.0298</v>
      </c>
      <c r="BH34" s="358">
        <f t="shared" si="32"/>
        <v>529868.9703</v>
      </c>
      <c r="BI34" s="358"/>
      <c r="BJ34" s="358"/>
      <c r="BK34" s="503"/>
      <c r="BL34" s="503"/>
      <c r="BM34" s="493">
        <v>3000.0</v>
      </c>
      <c r="BN34" s="494">
        <v>1.0</v>
      </c>
      <c r="BO34" s="494">
        <v>0.0</v>
      </c>
      <c r="BP34" s="480"/>
      <c r="BQ34" s="480"/>
      <c r="BR34" s="495">
        <f t="shared" si="46"/>
        <v>211739.0371</v>
      </c>
      <c r="BS34" s="495">
        <f t="shared" si="33"/>
        <v>215860.8092</v>
      </c>
      <c r="BT34" s="495">
        <f t="shared" si="34"/>
        <v>215247.8927</v>
      </c>
      <c r="BU34" s="496"/>
      <c r="BV34" s="495">
        <f t="shared" si="35"/>
        <v>243606.3203</v>
      </c>
      <c r="BW34" s="495">
        <f t="shared" si="36"/>
        <v>243606.3203</v>
      </c>
      <c r="BX34" s="495">
        <f t="shared" si="37"/>
        <v>242871.2134</v>
      </c>
      <c r="BY34" s="495">
        <f t="shared" si="38"/>
        <v>242184.0924</v>
      </c>
    </row>
    <row r="35" ht="15.0" customHeight="1">
      <c r="A35" s="261" t="s">
        <v>21</v>
      </c>
      <c r="B35" s="348" t="s">
        <v>2326</v>
      </c>
      <c r="C35" s="348">
        <v>3500.0</v>
      </c>
      <c r="D35" s="348"/>
      <c r="E35" s="349" t="s">
        <v>2327</v>
      </c>
      <c r="F35" s="349" t="s">
        <v>2328</v>
      </c>
      <c r="G35" s="349" t="s">
        <v>2329</v>
      </c>
      <c r="I35" s="274"/>
      <c r="J35" s="274"/>
      <c r="K35" s="361">
        <f t="shared" si="67"/>
        <v>3500</v>
      </c>
      <c r="L35" s="362"/>
      <c r="M35" s="363"/>
      <c r="N35" s="364"/>
      <c r="O35" s="497">
        <v>76591.41760717084</v>
      </c>
      <c r="P35" s="498">
        <v>227762.0067968306</v>
      </c>
      <c r="Q35" s="498">
        <v>654539.6557394882</v>
      </c>
      <c r="R35" s="499">
        <f t="shared" si="12"/>
        <v>958893.0801</v>
      </c>
      <c r="S35" s="497">
        <v>71708.23294310401</v>
      </c>
      <c r="T35" s="498">
        <v>227074.71173358295</v>
      </c>
      <c r="U35" s="498">
        <v>585572.4135478489</v>
      </c>
      <c r="V35" s="499">
        <f t="shared" si="13"/>
        <v>884355.3582</v>
      </c>
      <c r="W35" s="497">
        <v>65500.17278095307</v>
      </c>
      <c r="X35" s="498">
        <v>226432.28149870093</v>
      </c>
      <c r="Y35" s="498">
        <v>590532.7206030835</v>
      </c>
      <c r="Z35" s="500">
        <f t="shared" si="14"/>
        <v>882465.1749</v>
      </c>
      <c r="AA35" s="362"/>
      <c r="AB35" s="363"/>
      <c r="AC35" s="363"/>
      <c r="AD35" s="364"/>
      <c r="AE35" s="497">
        <f t="shared" ref="AE35:AG35" si="158">AI35</f>
        <v>76425.97137</v>
      </c>
      <c r="AF35" s="498">
        <f t="shared" si="158"/>
        <v>254065.0298</v>
      </c>
      <c r="AG35" s="498">
        <f t="shared" si="158"/>
        <v>784446.7179</v>
      </c>
      <c r="AH35" s="501">
        <f t="shared" si="16"/>
        <v>1114937.719</v>
      </c>
      <c r="AI35" s="498">
        <f t="shared" ref="AI35:AK35" si="159">AVERAGE(AZ36:AZ37)</f>
        <v>76425.97137</v>
      </c>
      <c r="AJ35" s="498">
        <f t="shared" si="159"/>
        <v>254065.0298</v>
      </c>
      <c r="AK35" s="498">
        <f t="shared" si="159"/>
        <v>784446.7179</v>
      </c>
      <c r="AL35" s="501">
        <f t="shared" si="18"/>
        <v>1114937.719</v>
      </c>
      <c r="AM35" s="498">
        <f t="shared" ref="AM35:AO35" si="160">AVERAGE(BC36:BC37)</f>
        <v>71829.1223</v>
      </c>
      <c r="AN35" s="498">
        <f t="shared" si="160"/>
        <v>250826.9306</v>
      </c>
      <c r="AO35" s="498">
        <f t="shared" si="160"/>
        <v>765753.5201</v>
      </c>
      <c r="AP35" s="501">
        <f t="shared" si="20"/>
        <v>1088409.573</v>
      </c>
      <c r="AQ35" s="498">
        <f t="shared" ref="AQ35:AS35" si="161">AVERAGE(BF36:BF37)</f>
        <v>65464.71527</v>
      </c>
      <c r="AR35" s="498">
        <f t="shared" si="161"/>
        <v>250085.5604</v>
      </c>
      <c r="AS35" s="498">
        <f t="shared" si="161"/>
        <v>760623.9058</v>
      </c>
      <c r="AT35" s="502">
        <f t="shared" si="22"/>
        <v>1076174.182</v>
      </c>
      <c r="AV35" s="63">
        <f t="shared" si="23"/>
        <v>2</v>
      </c>
      <c r="AW35" s="356">
        <f t="shared" si="24"/>
        <v>46.66666667</v>
      </c>
      <c r="AX35" s="357">
        <f t="shared" si="25"/>
        <v>2500</v>
      </c>
      <c r="AY35" s="103">
        <f t="shared" si="26"/>
        <v>2500</v>
      </c>
      <c r="AZ35" s="358">
        <f t="shared" ref="AZ35:BA35" si="162">O35</f>
        <v>76591.41761</v>
      </c>
      <c r="BA35" s="358">
        <f t="shared" si="162"/>
        <v>227762.0068</v>
      </c>
      <c r="BB35" s="358">
        <f t="shared" si="28"/>
        <v>654586.3224</v>
      </c>
      <c r="BC35" s="358">
        <f t="shared" ref="BC35:BD35" si="163">S35</f>
        <v>71708.23294</v>
      </c>
      <c r="BD35" s="358">
        <f t="shared" si="163"/>
        <v>227074.7117</v>
      </c>
      <c r="BE35" s="358">
        <f t="shared" si="30"/>
        <v>585619.0802</v>
      </c>
      <c r="BF35" s="358">
        <f t="shared" ref="BF35:BG35" si="164">W35</f>
        <v>65500.17278</v>
      </c>
      <c r="BG35" s="358">
        <f t="shared" si="164"/>
        <v>226432.2815</v>
      </c>
      <c r="BH35" s="358">
        <f t="shared" si="32"/>
        <v>590579.3873</v>
      </c>
      <c r="BI35" s="358"/>
      <c r="BJ35" s="358"/>
      <c r="BK35" s="503"/>
      <c r="BL35" s="503"/>
      <c r="BM35" s="493">
        <v>3500.0</v>
      </c>
      <c r="BN35" s="494">
        <v>1.0</v>
      </c>
      <c r="BO35" s="494">
        <v>0.0</v>
      </c>
      <c r="BP35" s="480"/>
      <c r="BQ35" s="480"/>
      <c r="BR35" s="495">
        <f t="shared" si="46"/>
        <v>243606.3203</v>
      </c>
      <c r="BS35" s="495">
        <f t="shared" si="33"/>
        <v>242871.2134</v>
      </c>
      <c r="BT35" s="495">
        <f t="shared" si="34"/>
        <v>242184.0924</v>
      </c>
      <c r="BU35" s="496"/>
      <c r="BV35" s="495">
        <f t="shared" si="35"/>
        <v>271739.1189</v>
      </c>
      <c r="BW35" s="495">
        <f t="shared" si="36"/>
        <v>271739.1189</v>
      </c>
      <c r="BX35" s="495">
        <f t="shared" si="37"/>
        <v>268275.7605</v>
      </c>
      <c r="BY35" s="495">
        <f t="shared" si="38"/>
        <v>267482.8168</v>
      </c>
    </row>
    <row r="36" ht="15.0" customHeight="1">
      <c r="A36" s="261" t="s">
        <v>21</v>
      </c>
      <c r="B36" s="348" t="s">
        <v>2326</v>
      </c>
      <c r="C36" s="348">
        <v>4000.0</v>
      </c>
      <c r="D36" s="348"/>
      <c r="E36" s="349" t="s">
        <v>2327</v>
      </c>
      <c r="F36" s="349" t="s">
        <v>2328</v>
      </c>
      <c r="G36" s="349" t="s">
        <v>2329</v>
      </c>
      <c r="I36" s="274"/>
      <c r="J36" s="274"/>
      <c r="K36" s="361">
        <f t="shared" si="67"/>
        <v>4000</v>
      </c>
      <c r="L36" s="362"/>
      <c r="M36" s="363"/>
      <c r="N36" s="364"/>
      <c r="O36" s="497">
        <v>76748.08977619748</v>
      </c>
      <c r="P36" s="498">
        <v>254361.49559795574</v>
      </c>
      <c r="Q36" s="498">
        <v>753872.7737689062</v>
      </c>
      <c r="R36" s="499">
        <f t="shared" si="12"/>
        <v>1084982.359</v>
      </c>
      <c r="S36" s="497">
        <v>71780.67345959284</v>
      </c>
      <c r="T36" s="498">
        <v>247164.0231513193</v>
      </c>
      <c r="U36" s="498">
        <v>713977.1107797567</v>
      </c>
      <c r="V36" s="499">
        <f t="shared" si="13"/>
        <v>1032921.807</v>
      </c>
      <c r="W36" s="497">
        <v>65295.01998240651</v>
      </c>
      <c r="X36" s="498">
        <v>246456.0993748285</v>
      </c>
      <c r="Y36" s="498">
        <v>696616.4656018371</v>
      </c>
      <c r="Z36" s="500">
        <f t="shared" si="14"/>
        <v>1008367.585</v>
      </c>
      <c r="AA36" s="362"/>
      <c r="AB36" s="363"/>
      <c r="AC36" s="363"/>
      <c r="AD36" s="364"/>
      <c r="AE36" s="497">
        <f t="shared" ref="AE36:AG36" si="165">AI36</f>
        <v>78909.7263</v>
      </c>
      <c r="AF36" s="498">
        <f t="shared" si="165"/>
        <v>287020.0752</v>
      </c>
      <c r="AG36" s="498">
        <f t="shared" si="165"/>
        <v>908013.6805</v>
      </c>
      <c r="AH36" s="501">
        <f t="shared" si="16"/>
        <v>1273943.482</v>
      </c>
      <c r="AI36" s="498">
        <f t="shared" ref="AI36:AK36" si="166">AZ38</f>
        <v>78909.7263</v>
      </c>
      <c r="AJ36" s="498">
        <f t="shared" si="166"/>
        <v>287020.0752</v>
      </c>
      <c r="AK36" s="498">
        <f t="shared" si="166"/>
        <v>908013.6805</v>
      </c>
      <c r="AL36" s="501">
        <f t="shared" si="18"/>
        <v>1273943.482</v>
      </c>
      <c r="AM36" s="498">
        <f t="shared" ref="AM36:AO36" si="167">BC38</f>
        <v>73647.13015</v>
      </c>
      <c r="AN36" s="498">
        <f t="shared" si="167"/>
        <v>287757.5839</v>
      </c>
      <c r="AO36" s="498">
        <f t="shared" si="167"/>
        <v>807892.6963</v>
      </c>
      <c r="AP36" s="501">
        <f t="shared" si="20"/>
        <v>1169297.41</v>
      </c>
      <c r="AQ36" s="498">
        <f t="shared" ref="AQ36:AS36" si="168">BF38</f>
        <v>67550.79372</v>
      </c>
      <c r="AR36" s="498">
        <f t="shared" si="168"/>
        <v>286929.2668</v>
      </c>
      <c r="AS36" s="498">
        <f t="shared" si="168"/>
        <v>828402.351</v>
      </c>
      <c r="AT36" s="502">
        <f t="shared" si="22"/>
        <v>1182882.412</v>
      </c>
      <c r="AV36" s="63">
        <f t="shared" si="23"/>
        <v>2</v>
      </c>
      <c r="AW36" s="356">
        <f t="shared" si="24"/>
        <v>46.66666667</v>
      </c>
      <c r="AX36" s="357">
        <f t="shared" si="25"/>
        <v>3076.923077</v>
      </c>
      <c r="AY36" s="103">
        <f t="shared" si="26"/>
        <v>3500</v>
      </c>
      <c r="AZ36" s="358">
        <f t="shared" ref="AZ36:BA36" si="169">O36</f>
        <v>76748.08978</v>
      </c>
      <c r="BA36" s="358">
        <f t="shared" si="169"/>
        <v>254361.4956</v>
      </c>
      <c r="BB36" s="358">
        <f t="shared" si="28"/>
        <v>753919.4404</v>
      </c>
      <c r="BC36" s="358">
        <f t="shared" ref="BC36:BD36" si="170">S36</f>
        <v>71780.67346</v>
      </c>
      <c r="BD36" s="358">
        <f t="shared" si="170"/>
        <v>247164.0232</v>
      </c>
      <c r="BE36" s="358">
        <f t="shared" si="30"/>
        <v>714023.7774</v>
      </c>
      <c r="BF36" s="358">
        <f t="shared" ref="BF36:BG36" si="171">W36</f>
        <v>65295.01998</v>
      </c>
      <c r="BG36" s="358">
        <f t="shared" si="171"/>
        <v>246456.0994</v>
      </c>
      <c r="BH36" s="358">
        <f t="shared" si="32"/>
        <v>696663.1323</v>
      </c>
      <c r="BI36" s="358"/>
      <c r="BJ36" s="358"/>
      <c r="BK36" s="503"/>
      <c r="BL36" s="503"/>
      <c r="BM36" s="493">
        <v>4000.0</v>
      </c>
      <c r="BN36" s="494">
        <v>1.0</v>
      </c>
      <c r="BO36" s="494">
        <v>0.0</v>
      </c>
      <c r="BP36" s="523"/>
      <c r="BQ36" s="523"/>
      <c r="BR36" s="495">
        <f t="shared" si="46"/>
        <v>272056.2083</v>
      </c>
      <c r="BS36" s="495">
        <f t="shared" si="33"/>
        <v>264358.0422</v>
      </c>
      <c r="BT36" s="495">
        <f t="shared" si="34"/>
        <v>263600.8715</v>
      </c>
      <c r="BU36" s="496"/>
      <c r="BV36" s="495">
        <f t="shared" si="35"/>
        <v>306986.6891</v>
      </c>
      <c r="BW36" s="495">
        <f t="shared" si="36"/>
        <v>306986.6891</v>
      </c>
      <c r="BX36" s="495">
        <f t="shared" si="37"/>
        <v>307775.5028</v>
      </c>
      <c r="BY36" s="495">
        <f t="shared" si="38"/>
        <v>306889.5636</v>
      </c>
    </row>
    <row r="37" ht="15.0" customHeight="1">
      <c r="A37" s="261" t="s">
        <v>21</v>
      </c>
      <c r="B37" s="348" t="s">
        <v>2326</v>
      </c>
      <c r="C37" s="348">
        <v>4500.0</v>
      </c>
      <c r="D37" s="348"/>
      <c r="E37" s="349" t="s">
        <v>2327</v>
      </c>
      <c r="F37" s="349" t="s">
        <v>2328</v>
      </c>
      <c r="G37" s="349" t="s">
        <v>2329</v>
      </c>
      <c r="I37" s="274"/>
      <c r="J37" s="274"/>
      <c r="K37" s="361">
        <f t="shared" si="67"/>
        <v>4500</v>
      </c>
      <c r="L37" s="362"/>
      <c r="M37" s="363"/>
      <c r="N37" s="364"/>
      <c r="O37" s="497">
        <v>76103.85296452888</v>
      </c>
      <c r="P37" s="498">
        <v>253768.56408702428</v>
      </c>
      <c r="Q37" s="498">
        <v>814927.3286980855</v>
      </c>
      <c r="R37" s="499">
        <f t="shared" si="12"/>
        <v>1144799.746</v>
      </c>
      <c r="S37" s="497">
        <v>71877.57113917556</v>
      </c>
      <c r="T37" s="498">
        <v>254489.83800008325</v>
      </c>
      <c r="U37" s="498">
        <v>817436.5960304344</v>
      </c>
      <c r="V37" s="499">
        <f t="shared" si="13"/>
        <v>1143804.005</v>
      </c>
      <c r="W37" s="497">
        <v>65634.41056614893</v>
      </c>
      <c r="X37" s="498">
        <v>253715.021491416</v>
      </c>
      <c r="Y37" s="498">
        <v>824538.0126552666</v>
      </c>
      <c r="Z37" s="500">
        <f t="shared" si="14"/>
        <v>1143887.445</v>
      </c>
      <c r="AA37" s="362"/>
      <c r="AB37" s="363"/>
      <c r="AC37" s="363"/>
      <c r="AD37" s="364"/>
      <c r="AE37" s="497" t="str">
        <f t="shared" ref="AE37:AG37" si="172">AI37</f>
        <v/>
      </c>
      <c r="AF37" s="498" t="str">
        <f t="shared" si="172"/>
        <v/>
      </c>
      <c r="AG37" s="498" t="str">
        <f t="shared" si="172"/>
        <v/>
      </c>
      <c r="AH37" s="501">
        <f t="shared" si="16"/>
        <v>0</v>
      </c>
      <c r="AI37" s="498"/>
      <c r="AJ37" s="498"/>
      <c r="AK37" s="498"/>
      <c r="AL37" s="501">
        <f t="shared" si="18"/>
        <v>0</v>
      </c>
      <c r="AM37" s="498"/>
      <c r="AN37" s="498"/>
      <c r="AO37" s="498"/>
      <c r="AP37" s="501">
        <f t="shared" si="20"/>
        <v>0</v>
      </c>
      <c r="AQ37" s="498"/>
      <c r="AR37" s="498"/>
      <c r="AS37" s="498"/>
      <c r="AT37" s="502">
        <f t="shared" si="22"/>
        <v>0</v>
      </c>
      <c r="AV37" s="63">
        <f t="shared" si="23"/>
        <v>2</v>
      </c>
      <c r="AW37" s="356">
        <f t="shared" si="24"/>
        <v>46.66666667</v>
      </c>
      <c r="AX37" s="357">
        <f t="shared" si="25"/>
        <v>3461.538462</v>
      </c>
      <c r="AY37" s="103">
        <f t="shared" si="26"/>
        <v>3500</v>
      </c>
      <c r="AZ37" s="358">
        <f t="shared" ref="AZ37:BA37" si="173">O37</f>
        <v>76103.85296</v>
      </c>
      <c r="BA37" s="358">
        <f t="shared" si="173"/>
        <v>253768.5641</v>
      </c>
      <c r="BB37" s="358">
        <f t="shared" si="28"/>
        <v>814973.9954</v>
      </c>
      <c r="BC37" s="358">
        <f t="shared" ref="BC37:BD37" si="174">S37</f>
        <v>71877.57114</v>
      </c>
      <c r="BD37" s="358">
        <f t="shared" si="174"/>
        <v>254489.838</v>
      </c>
      <c r="BE37" s="358">
        <f t="shared" si="30"/>
        <v>817483.2627</v>
      </c>
      <c r="BF37" s="358">
        <f t="shared" ref="BF37:BG37" si="175">W37</f>
        <v>65634.41057</v>
      </c>
      <c r="BG37" s="358">
        <f t="shared" si="175"/>
        <v>253715.0215</v>
      </c>
      <c r="BH37" s="358">
        <f t="shared" si="32"/>
        <v>824584.6793</v>
      </c>
      <c r="BI37" s="358"/>
      <c r="BJ37" s="358"/>
      <c r="BK37" s="503"/>
      <c r="BL37" s="503"/>
      <c r="BM37" s="493">
        <v>4500.0</v>
      </c>
      <c r="BN37" s="494">
        <v>1.0</v>
      </c>
      <c r="BO37" s="494">
        <v>0.0</v>
      </c>
      <c r="BP37" s="523"/>
      <c r="BQ37" s="523"/>
      <c r="BR37" s="495">
        <f t="shared" si="46"/>
        <v>271422.0294</v>
      </c>
      <c r="BS37" s="495">
        <f t="shared" si="33"/>
        <v>272193.4789</v>
      </c>
      <c r="BT37" s="495">
        <f t="shared" si="34"/>
        <v>271364.7621</v>
      </c>
      <c r="BU37" s="496"/>
      <c r="BV37" s="495">
        <f t="shared" si="35"/>
        <v>0</v>
      </c>
      <c r="BW37" s="495">
        <f t="shared" si="36"/>
        <v>0</v>
      </c>
      <c r="BX37" s="495">
        <f t="shared" si="37"/>
        <v>0</v>
      </c>
      <c r="BY37" s="495">
        <f t="shared" si="38"/>
        <v>0</v>
      </c>
    </row>
    <row r="38" ht="15.0" customHeight="1">
      <c r="A38" s="261" t="s">
        <v>21</v>
      </c>
      <c r="B38" s="348" t="s">
        <v>2326</v>
      </c>
      <c r="C38" s="348">
        <v>5000.0</v>
      </c>
      <c r="D38" s="348"/>
      <c r="E38" s="349" t="s">
        <v>2327</v>
      </c>
      <c r="F38" s="349" t="s">
        <v>2328</v>
      </c>
      <c r="G38" s="349" t="s">
        <v>2329</v>
      </c>
      <c r="I38" s="274"/>
      <c r="J38" s="274"/>
      <c r="K38" s="361">
        <f t="shared" si="67"/>
        <v>5000</v>
      </c>
      <c r="L38" s="362"/>
      <c r="M38" s="363"/>
      <c r="N38" s="364"/>
      <c r="O38" s="497">
        <v>78909.72630435042</v>
      </c>
      <c r="P38" s="498">
        <v>287020.0752093658</v>
      </c>
      <c r="Q38" s="498">
        <v>907967.0137910408</v>
      </c>
      <c r="R38" s="499">
        <f t="shared" si="12"/>
        <v>1273896.815</v>
      </c>
      <c r="S38" s="497">
        <v>73647.13015057694</v>
      </c>
      <c r="T38" s="498">
        <v>287757.5839336425</v>
      </c>
      <c r="U38" s="498">
        <v>807846.0295958827</v>
      </c>
      <c r="V38" s="499">
        <f t="shared" si="13"/>
        <v>1169250.744</v>
      </c>
      <c r="W38" s="497">
        <v>67550.79371626796</v>
      </c>
      <c r="X38" s="498">
        <v>286929.2668242563</v>
      </c>
      <c r="Y38" s="498">
        <v>828355.6842989961</v>
      </c>
      <c r="Z38" s="500">
        <f t="shared" si="14"/>
        <v>1182835.745</v>
      </c>
      <c r="AA38" s="362"/>
      <c r="AB38" s="363"/>
      <c r="AC38" s="363"/>
      <c r="AD38" s="364"/>
      <c r="AE38" s="497" t="str">
        <f t="shared" ref="AE38:AG38" si="176">AI38</f>
        <v/>
      </c>
      <c r="AF38" s="498" t="str">
        <f t="shared" si="176"/>
        <v/>
      </c>
      <c r="AG38" s="498" t="str">
        <f t="shared" si="176"/>
        <v/>
      </c>
      <c r="AH38" s="501">
        <f t="shared" si="16"/>
        <v>0</v>
      </c>
      <c r="AI38" s="498"/>
      <c r="AJ38" s="498"/>
      <c r="AK38" s="498"/>
      <c r="AL38" s="501">
        <f t="shared" si="18"/>
        <v>0</v>
      </c>
      <c r="AM38" s="498"/>
      <c r="AN38" s="498"/>
      <c r="AO38" s="498"/>
      <c r="AP38" s="501">
        <f t="shared" si="20"/>
        <v>0</v>
      </c>
      <c r="AQ38" s="498"/>
      <c r="AR38" s="498"/>
      <c r="AS38" s="498"/>
      <c r="AT38" s="502">
        <f t="shared" si="22"/>
        <v>0</v>
      </c>
      <c r="AV38" s="63">
        <f t="shared" si="23"/>
        <v>2</v>
      </c>
      <c r="AW38" s="356">
        <f t="shared" si="24"/>
        <v>46.66666667</v>
      </c>
      <c r="AX38" s="357">
        <f t="shared" si="25"/>
        <v>3846.153846</v>
      </c>
      <c r="AY38" s="103">
        <f t="shared" si="26"/>
        <v>4000</v>
      </c>
      <c r="AZ38" s="358">
        <f t="shared" ref="AZ38:BA38" si="177">O38</f>
        <v>78909.7263</v>
      </c>
      <c r="BA38" s="358">
        <f t="shared" si="177"/>
        <v>287020.0752</v>
      </c>
      <c r="BB38" s="358">
        <f t="shared" si="28"/>
        <v>908013.6805</v>
      </c>
      <c r="BC38" s="358">
        <f t="shared" ref="BC38:BD38" si="178">S38</f>
        <v>73647.13015</v>
      </c>
      <c r="BD38" s="358">
        <f t="shared" si="178"/>
        <v>287757.5839</v>
      </c>
      <c r="BE38" s="358">
        <f t="shared" si="30"/>
        <v>807892.6963</v>
      </c>
      <c r="BF38" s="358">
        <f t="shared" ref="BF38:BG38" si="179">W38</f>
        <v>67550.79372</v>
      </c>
      <c r="BG38" s="358">
        <f t="shared" si="179"/>
        <v>286929.2668</v>
      </c>
      <c r="BH38" s="358">
        <f t="shared" si="32"/>
        <v>828402.351</v>
      </c>
      <c r="BI38" s="358"/>
      <c r="BJ38" s="358"/>
      <c r="BK38" s="503"/>
      <c r="BL38" s="503"/>
      <c r="BM38" s="493">
        <v>5000.0</v>
      </c>
      <c r="BN38" s="494">
        <v>1.0</v>
      </c>
      <c r="BO38" s="494">
        <v>0.0</v>
      </c>
      <c r="BP38" s="523"/>
      <c r="BQ38" s="523"/>
      <c r="BR38" s="495">
        <f t="shared" si="46"/>
        <v>306986.6891</v>
      </c>
      <c r="BS38" s="495">
        <f t="shared" si="33"/>
        <v>307775.5028</v>
      </c>
      <c r="BT38" s="495">
        <f t="shared" si="34"/>
        <v>306889.5636</v>
      </c>
      <c r="BU38" s="496"/>
      <c r="BV38" s="495">
        <f t="shared" si="35"/>
        <v>0</v>
      </c>
      <c r="BW38" s="495">
        <f t="shared" si="36"/>
        <v>0</v>
      </c>
      <c r="BX38" s="495">
        <f t="shared" si="37"/>
        <v>0</v>
      </c>
      <c r="BY38" s="495">
        <f t="shared" si="38"/>
        <v>0</v>
      </c>
    </row>
    <row r="39" ht="15.75" customHeight="1">
      <c r="A39" s="261" t="s">
        <v>21</v>
      </c>
      <c r="B39" s="348" t="s">
        <v>2326</v>
      </c>
      <c r="C39" s="348">
        <v>5500.0</v>
      </c>
      <c r="D39" s="348"/>
      <c r="E39" s="349" t="s">
        <v>2327</v>
      </c>
      <c r="F39" s="349" t="s">
        <v>2328</v>
      </c>
      <c r="G39" s="349" t="s">
        <v>2329</v>
      </c>
      <c r="I39" s="274"/>
      <c r="J39" s="296"/>
      <c r="K39" s="369">
        <f t="shared" si="67"/>
        <v>5500</v>
      </c>
      <c r="L39" s="370"/>
      <c r="M39" s="371"/>
      <c r="N39" s="372"/>
      <c r="O39" s="504">
        <v>80008.14963215779</v>
      </c>
      <c r="P39" s="505">
        <v>305223.1558945146</v>
      </c>
      <c r="Q39" s="505">
        <v>1001897.3181815501</v>
      </c>
      <c r="R39" s="506">
        <f t="shared" si="12"/>
        <v>1387128.624</v>
      </c>
      <c r="S39" s="504">
        <v>73522.30814789167</v>
      </c>
      <c r="T39" s="505">
        <v>303070.42885736446</v>
      </c>
      <c r="U39" s="505">
        <v>939185.6677604091</v>
      </c>
      <c r="V39" s="506">
        <f t="shared" si="13"/>
        <v>1315778.405</v>
      </c>
      <c r="W39" s="504">
        <v>68373.65670987734</v>
      </c>
      <c r="X39" s="505">
        <v>304079.1922293164</v>
      </c>
      <c r="Y39" s="505">
        <v>848188.5448203027</v>
      </c>
      <c r="Z39" s="507">
        <f t="shared" si="14"/>
        <v>1220641.394</v>
      </c>
      <c r="AA39" s="370"/>
      <c r="AB39" s="371"/>
      <c r="AC39" s="371"/>
      <c r="AD39" s="372"/>
      <c r="AE39" s="504" t="str">
        <f t="shared" ref="AE39:AG39" si="180">AI39</f>
        <v/>
      </c>
      <c r="AF39" s="505" t="str">
        <f t="shared" si="180"/>
        <v/>
      </c>
      <c r="AG39" s="505" t="str">
        <f t="shared" si="180"/>
        <v/>
      </c>
      <c r="AH39" s="508">
        <f t="shared" si="16"/>
        <v>0</v>
      </c>
      <c r="AI39" s="505"/>
      <c r="AJ39" s="505"/>
      <c r="AK39" s="505"/>
      <c r="AL39" s="508">
        <f t="shared" si="18"/>
        <v>0</v>
      </c>
      <c r="AM39" s="505"/>
      <c r="AN39" s="505"/>
      <c r="AO39" s="505"/>
      <c r="AP39" s="508">
        <f t="shared" si="20"/>
        <v>0</v>
      </c>
      <c r="AQ39" s="505"/>
      <c r="AR39" s="505"/>
      <c r="AS39" s="505"/>
      <c r="AT39" s="509">
        <f t="shared" si="22"/>
        <v>0</v>
      </c>
      <c r="AV39" s="63">
        <f t="shared" si="23"/>
        <v>2</v>
      </c>
      <c r="AW39" s="356">
        <f t="shared" si="24"/>
        <v>46.66666667</v>
      </c>
      <c r="AX39" s="357">
        <f t="shared" si="25"/>
        <v>4230.769231</v>
      </c>
      <c r="AY39" s="103">
        <f t="shared" si="26"/>
        <v>4500</v>
      </c>
      <c r="AZ39" s="358">
        <f t="shared" ref="AZ39:BA39" si="181">O39</f>
        <v>80008.14963</v>
      </c>
      <c r="BA39" s="358">
        <f t="shared" si="181"/>
        <v>305223.1559</v>
      </c>
      <c r="BB39" s="358">
        <f t="shared" si="28"/>
        <v>1001943.985</v>
      </c>
      <c r="BC39" s="358">
        <f t="shared" ref="BC39:BD39" si="182">S39</f>
        <v>73522.30815</v>
      </c>
      <c r="BD39" s="358">
        <f t="shared" si="182"/>
        <v>303070.4289</v>
      </c>
      <c r="BE39" s="358">
        <f t="shared" si="30"/>
        <v>939232.3344</v>
      </c>
      <c r="BF39" s="358">
        <f t="shared" ref="BF39:BG39" si="183">W39</f>
        <v>68373.65671</v>
      </c>
      <c r="BG39" s="358">
        <f t="shared" si="183"/>
        <v>304079.1922</v>
      </c>
      <c r="BH39" s="358">
        <f t="shared" si="32"/>
        <v>848235.2115</v>
      </c>
      <c r="BI39" s="358"/>
      <c r="BJ39" s="358"/>
      <c r="BK39" s="503"/>
      <c r="BL39" s="510"/>
      <c r="BM39" s="524">
        <v>5500.0</v>
      </c>
      <c r="BN39" s="525">
        <v>1.0</v>
      </c>
      <c r="BO39" s="525">
        <v>0.0</v>
      </c>
      <c r="BP39" s="523"/>
      <c r="BQ39" s="523"/>
      <c r="BR39" s="495">
        <f t="shared" si="46"/>
        <v>326456.0711</v>
      </c>
      <c r="BS39" s="495">
        <f t="shared" si="33"/>
        <v>324153.5891</v>
      </c>
      <c r="BT39" s="495">
        <f t="shared" si="34"/>
        <v>325232.5273</v>
      </c>
      <c r="BU39" s="496"/>
      <c r="BV39" s="495">
        <f t="shared" si="35"/>
        <v>0</v>
      </c>
      <c r="BW39" s="495">
        <f t="shared" si="36"/>
        <v>0</v>
      </c>
      <c r="BX39" s="495">
        <f t="shared" si="37"/>
        <v>0</v>
      </c>
      <c r="BY39" s="495">
        <f t="shared" si="38"/>
        <v>0</v>
      </c>
    </row>
    <row r="40" ht="15.0" customHeight="1">
      <c r="A40" s="261" t="s">
        <v>23</v>
      </c>
      <c r="B40" s="348" t="s">
        <v>2332</v>
      </c>
      <c r="C40" s="348">
        <v>500.0</v>
      </c>
      <c r="D40" s="348"/>
      <c r="E40" s="349" t="s">
        <v>2333</v>
      </c>
      <c r="F40" s="349" t="s">
        <v>2334</v>
      </c>
      <c r="G40" s="349" t="s">
        <v>2335</v>
      </c>
      <c r="I40" s="274"/>
      <c r="J40" s="485" t="s">
        <v>2336</v>
      </c>
      <c r="K40" s="351">
        <f t="shared" si="67"/>
        <v>500</v>
      </c>
      <c r="L40" s="352"/>
      <c r="M40" s="353"/>
      <c r="N40" s="354"/>
      <c r="O40" s="486">
        <v>57271.06124846003</v>
      </c>
      <c r="P40" s="487">
        <v>9443.513852928229</v>
      </c>
      <c r="Q40" s="487">
        <v>267814.6114354454</v>
      </c>
      <c r="R40" s="488">
        <f t="shared" si="12"/>
        <v>334529.1865</v>
      </c>
      <c r="S40" s="486">
        <v>51229.10590379907</v>
      </c>
      <c r="T40" s="487">
        <v>9523.046820171481</v>
      </c>
      <c r="U40" s="487">
        <v>261766.09051304846</v>
      </c>
      <c r="V40" s="488">
        <f t="shared" si="13"/>
        <v>322518.2432</v>
      </c>
      <c r="W40" s="486">
        <v>45190.97321239547</v>
      </c>
      <c r="X40" s="487">
        <v>9458.957136307683</v>
      </c>
      <c r="Y40" s="487">
        <v>261931.33957931353</v>
      </c>
      <c r="Z40" s="489">
        <f t="shared" si="14"/>
        <v>316581.2699</v>
      </c>
      <c r="AA40" s="352"/>
      <c r="AB40" s="353"/>
      <c r="AC40" s="353"/>
      <c r="AD40" s="354"/>
      <c r="AE40" s="486">
        <f t="shared" ref="AE40:AG40" si="184">AI40</f>
        <v>57271.06125</v>
      </c>
      <c r="AF40" s="487">
        <f t="shared" si="184"/>
        <v>9443.513853</v>
      </c>
      <c r="AG40" s="487">
        <f t="shared" si="184"/>
        <v>267837.9448</v>
      </c>
      <c r="AH40" s="490">
        <f t="shared" si="16"/>
        <v>334552.5199</v>
      </c>
      <c r="AI40" s="487">
        <f t="shared" ref="AI40:AK40" si="185">AZ40</f>
        <v>57271.06125</v>
      </c>
      <c r="AJ40" s="487">
        <f t="shared" si="185"/>
        <v>9443.513853</v>
      </c>
      <c r="AK40" s="487">
        <f t="shared" si="185"/>
        <v>267837.9448</v>
      </c>
      <c r="AL40" s="490">
        <f t="shared" si="18"/>
        <v>334552.5199</v>
      </c>
      <c r="AM40" s="487">
        <f t="shared" ref="AM40:AO40" si="186">BC40</f>
        <v>51229.1059</v>
      </c>
      <c r="AN40" s="487">
        <f t="shared" si="186"/>
        <v>9523.04682</v>
      </c>
      <c r="AO40" s="487">
        <f t="shared" si="186"/>
        <v>261789.4238</v>
      </c>
      <c r="AP40" s="490">
        <f t="shared" si="20"/>
        <v>322541.5766</v>
      </c>
      <c r="AQ40" s="487">
        <f t="shared" ref="AQ40:AS40" si="187">BF40</f>
        <v>45190.97321</v>
      </c>
      <c r="AR40" s="487">
        <f t="shared" si="187"/>
        <v>9458.957136</v>
      </c>
      <c r="AS40" s="487">
        <f t="shared" si="187"/>
        <v>261954.6729</v>
      </c>
      <c r="AT40" s="491">
        <f t="shared" si="22"/>
        <v>316604.6033</v>
      </c>
      <c r="AV40" s="63">
        <f t="shared" si="23"/>
        <v>1</v>
      </c>
      <c r="AW40" s="356">
        <f t="shared" si="24"/>
        <v>23.33333333</v>
      </c>
      <c r="AX40" s="357">
        <f t="shared" si="25"/>
        <v>357.1428571</v>
      </c>
      <c r="AY40" s="103">
        <f t="shared" si="26"/>
        <v>500</v>
      </c>
      <c r="AZ40" s="358">
        <f t="shared" ref="AZ40:BA40" si="188">O40</f>
        <v>57271.06125</v>
      </c>
      <c r="BA40" s="358">
        <f t="shared" si="188"/>
        <v>9443.513853</v>
      </c>
      <c r="BB40" s="358">
        <f t="shared" si="28"/>
        <v>267837.9448</v>
      </c>
      <c r="BC40" s="358">
        <f t="shared" ref="BC40:BD40" si="189">S40</f>
        <v>51229.1059</v>
      </c>
      <c r="BD40" s="358">
        <f t="shared" si="189"/>
        <v>9523.04682</v>
      </c>
      <c r="BE40" s="358">
        <f t="shared" si="30"/>
        <v>261789.4238</v>
      </c>
      <c r="BF40" s="358">
        <f t="shared" ref="BF40:BG40" si="190">W40</f>
        <v>45190.97321</v>
      </c>
      <c r="BG40" s="358">
        <f t="shared" si="190"/>
        <v>9458.957136</v>
      </c>
      <c r="BH40" s="358">
        <f t="shared" si="32"/>
        <v>261954.6729</v>
      </c>
      <c r="BI40" s="358"/>
      <c r="BJ40" s="358"/>
      <c r="BK40" s="503"/>
      <c r="BL40" s="519" t="s">
        <v>2336</v>
      </c>
      <c r="BM40" s="493">
        <v>500.0</v>
      </c>
      <c r="BN40" s="494">
        <v>1.0</v>
      </c>
      <c r="BO40" s="494">
        <v>0.0</v>
      </c>
      <c r="BP40" s="523"/>
      <c r="BQ40" s="523"/>
      <c r="BR40" s="495">
        <f t="shared" si="46"/>
        <v>10100.45395</v>
      </c>
      <c r="BS40" s="495">
        <f t="shared" si="33"/>
        <v>10185.51964</v>
      </c>
      <c r="BT40" s="495">
        <f t="shared" si="34"/>
        <v>10116.97155</v>
      </c>
      <c r="BU40" s="496"/>
      <c r="BV40" s="495">
        <f t="shared" si="35"/>
        <v>10100.45395</v>
      </c>
      <c r="BW40" s="495">
        <f t="shared" si="36"/>
        <v>10100.45395</v>
      </c>
      <c r="BX40" s="495">
        <f t="shared" si="37"/>
        <v>10185.51964</v>
      </c>
      <c r="BY40" s="495">
        <f t="shared" si="38"/>
        <v>10116.97155</v>
      </c>
    </row>
    <row r="41" ht="15.0" customHeight="1">
      <c r="A41" s="261" t="s">
        <v>23</v>
      </c>
      <c r="B41" s="348" t="s">
        <v>2332</v>
      </c>
      <c r="C41" s="348">
        <v>1000.0</v>
      </c>
      <c r="D41" s="348"/>
      <c r="E41" s="349" t="s">
        <v>2333</v>
      </c>
      <c r="F41" s="349" t="s">
        <v>2334</v>
      </c>
      <c r="G41" s="349" t="s">
        <v>2335</v>
      </c>
      <c r="I41" s="274"/>
      <c r="J41" s="274"/>
      <c r="K41" s="361">
        <f t="shared" si="67"/>
        <v>1000</v>
      </c>
      <c r="L41" s="362"/>
      <c r="M41" s="363"/>
      <c r="N41" s="364"/>
      <c r="O41" s="497">
        <v>60687.605949209195</v>
      </c>
      <c r="P41" s="498">
        <v>27567.79631746655</v>
      </c>
      <c r="Q41" s="498">
        <v>351479.44786980445</v>
      </c>
      <c r="R41" s="499">
        <f t="shared" si="12"/>
        <v>439734.8501</v>
      </c>
      <c r="S41" s="497">
        <v>54651.39978222214</v>
      </c>
      <c r="T41" s="498">
        <v>27497.90092909978</v>
      </c>
      <c r="U41" s="498">
        <v>327045.4125665783</v>
      </c>
      <c r="V41" s="499">
        <f t="shared" si="13"/>
        <v>409194.7133</v>
      </c>
      <c r="W41" s="497">
        <v>48545.8433075529</v>
      </c>
      <c r="X41" s="498">
        <v>27097.4739229846</v>
      </c>
      <c r="Y41" s="498">
        <v>327187.47868963005</v>
      </c>
      <c r="Z41" s="500">
        <f t="shared" si="14"/>
        <v>402830.7959</v>
      </c>
      <c r="AA41" s="362"/>
      <c r="AB41" s="363"/>
      <c r="AC41" s="363"/>
      <c r="AD41" s="364"/>
      <c r="AE41" s="497">
        <f t="shared" ref="AE41:AG41" si="191">AI41</f>
        <v>60687.60595</v>
      </c>
      <c r="AF41" s="498">
        <f t="shared" si="191"/>
        <v>27567.79632</v>
      </c>
      <c r="AG41" s="498">
        <f t="shared" si="191"/>
        <v>351502.7812</v>
      </c>
      <c r="AH41" s="501">
        <f t="shared" si="16"/>
        <v>439758.1835</v>
      </c>
      <c r="AI41" s="498">
        <f t="shared" ref="AI41:AK41" si="192">AZ41</f>
        <v>60687.60595</v>
      </c>
      <c r="AJ41" s="498">
        <f t="shared" si="192"/>
        <v>27567.79632</v>
      </c>
      <c r="AK41" s="498">
        <f t="shared" si="192"/>
        <v>351502.7812</v>
      </c>
      <c r="AL41" s="501">
        <f t="shared" si="18"/>
        <v>439758.1835</v>
      </c>
      <c r="AM41" s="498">
        <f t="shared" ref="AM41:AO41" si="193">BC41</f>
        <v>54651.39978</v>
      </c>
      <c r="AN41" s="498">
        <f t="shared" si="193"/>
        <v>27497.90093</v>
      </c>
      <c r="AO41" s="498">
        <f t="shared" si="193"/>
        <v>327068.7459</v>
      </c>
      <c r="AP41" s="501">
        <f t="shared" si="20"/>
        <v>409218.0466</v>
      </c>
      <c r="AQ41" s="498">
        <f t="shared" ref="AQ41:AS41" si="194">BF41</f>
        <v>48545.84331</v>
      </c>
      <c r="AR41" s="498">
        <f t="shared" si="194"/>
        <v>27097.47392</v>
      </c>
      <c r="AS41" s="498">
        <f t="shared" si="194"/>
        <v>327210.812</v>
      </c>
      <c r="AT41" s="502">
        <f t="shared" si="22"/>
        <v>402854.1293</v>
      </c>
      <c r="AV41" s="63">
        <f t="shared" si="23"/>
        <v>1</v>
      </c>
      <c r="AW41" s="356">
        <f t="shared" si="24"/>
        <v>23.33333333</v>
      </c>
      <c r="AX41" s="357">
        <f t="shared" si="25"/>
        <v>714.2857143</v>
      </c>
      <c r="AY41" s="103">
        <f t="shared" si="26"/>
        <v>1000</v>
      </c>
      <c r="AZ41" s="358">
        <f t="shared" ref="AZ41:BA41" si="195">O41</f>
        <v>60687.60595</v>
      </c>
      <c r="BA41" s="358">
        <f t="shared" si="195"/>
        <v>27567.79632</v>
      </c>
      <c r="BB41" s="358">
        <f t="shared" si="28"/>
        <v>351502.7812</v>
      </c>
      <c r="BC41" s="358">
        <f t="shared" ref="BC41:BD41" si="196">S41</f>
        <v>54651.39978</v>
      </c>
      <c r="BD41" s="358">
        <f t="shared" si="196"/>
        <v>27497.90093</v>
      </c>
      <c r="BE41" s="358">
        <f t="shared" si="30"/>
        <v>327068.7459</v>
      </c>
      <c r="BF41" s="358">
        <f t="shared" ref="BF41:BG41" si="197">W41</f>
        <v>48545.84331</v>
      </c>
      <c r="BG41" s="358">
        <f t="shared" si="197"/>
        <v>27097.47392</v>
      </c>
      <c r="BH41" s="358">
        <f t="shared" si="32"/>
        <v>327210.812</v>
      </c>
      <c r="BI41" s="358"/>
      <c r="BJ41" s="358"/>
      <c r="BK41" s="503"/>
      <c r="BL41" s="503"/>
      <c r="BM41" s="493">
        <v>1000.0</v>
      </c>
      <c r="BN41" s="494">
        <v>1.0</v>
      </c>
      <c r="BO41" s="494">
        <v>0.0</v>
      </c>
      <c r="BP41" s="523"/>
      <c r="BQ41" s="523"/>
      <c r="BR41" s="495">
        <f t="shared" si="46"/>
        <v>29485.55606</v>
      </c>
      <c r="BS41" s="495">
        <f t="shared" si="33"/>
        <v>29410.79839</v>
      </c>
      <c r="BT41" s="495">
        <f t="shared" si="34"/>
        <v>28982.51559</v>
      </c>
      <c r="BU41" s="496"/>
      <c r="BV41" s="495">
        <f t="shared" si="35"/>
        <v>29485.55606</v>
      </c>
      <c r="BW41" s="495">
        <f t="shared" si="36"/>
        <v>29485.55606</v>
      </c>
      <c r="BX41" s="495">
        <f t="shared" si="37"/>
        <v>29410.79839</v>
      </c>
      <c r="BY41" s="495">
        <f t="shared" si="38"/>
        <v>28982.51559</v>
      </c>
    </row>
    <row r="42" ht="15.0" customHeight="1">
      <c r="A42" s="261" t="s">
        <v>23</v>
      </c>
      <c r="B42" s="348" t="s">
        <v>2332</v>
      </c>
      <c r="C42" s="348">
        <v>1500.0</v>
      </c>
      <c r="D42" s="348"/>
      <c r="E42" s="349" t="s">
        <v>2333</v>
      </c>
      <c r="F42" s="349" t="s">
        <v>2334</v>
      </c>
      <c r="G42" s="349" t="s">
        <v>2335</v>
      </c>
      <c r="I42" s="274"/>
      <c r="J42" s="274"/>
      <c r="K42" s="361">
        <f t="shared" si="67"/>
        <v>1500</v>
      </c>
      <c r="L42" s="362"/>
      <c r="M42" s="363"/>
      <c r="N42" s="364"/>
      <c r="O42" s="497">
        <v>61997.54406475892</v>
      </c>
      <c r="P42" s="498">
        <v>43405.349130483904</v>
      </c>
      <c r="Q42" s="498">
        <v>394852.44024372805</v>
      </c>
      <c r="R42" s="499">
        <f t="shared" si="12"/>
        <v>500255.3334</v>
      </c>
      <c r="S42" s="497">
        <v>55814.03418488081</v>
      </c>
      <c r="T42" s="498">
        <v>42532.40452606968</v>
      </c>
      <c r="U42" s="498">
        <v>395063.3502962246</v>
      </c>
      <c r="V42" s="499">
        <f t="shared" si="13"/>
        <v>493409.789</v>
      </c>
      <c r="W42" s="497">
        <v>50244.73851171829</v>
      </c>
      <c r="X42" s="498">
        <v>41978.394076279175</v>
      </c>
      <c r="Y42" s="498">
        <v>383923.580002552</v>
      </c>
      <c r="Z42" s="500">
        <f t="shared" si="14"/>
        <v>476146.7126</v>
      </c>
      <c r="AA42" s="362"/>
      <c r="AB42" s="363"/>
      <c r="AC42" s="363"/>
      <c r="AD42" s="364"/>
      <c r="AE42" s="497">
        <f t="shared" ref="AE42:AG42" si="198">AI42</f>
        <v>62879.56737</v>
      </c>
      <c r="AF42" s="498">
        <f t="shared" si="198"/>
        <v>51685.30002</v>
      </c>
      <c r="AG42" s="498">
        <f t="shared" si="198"/>
        <v>432988.9588</v>
      </c>
      <c r="AH42" s="501">
        <f t="shared" si="16"/>
        <v>547553.8262</v>
      </c>
      <c r="AI42" s="498">
        <f t="shared" ref="AI42:AK42" si="199">AVERAGE(AZ42:AZ43)</f>
        <v>62879.56737</v>
      </c>
      <c r="AJ42" s="498">
        <f t="shared" si="199"/>
        <v>51685.30002</v>
      </c>
      <c r="AK42" s="498">
        <f t="shared" si="199"/>
        <v>432988.9588</v>
      </c>
      <c r="AL42" s="501">
        <f t="shared" si="18"/>
        <v>547553.8262</v>
      </c>
      <c r="AM42" s="498">
        <f t="shared" ref="AM42:AO42" si="200">AVERAGE(BC42:BC43)</f>
        <v>56659.47738</v>
      </c>
      <c r="AN42" s="498">
        <f t="shared" si="200"/>
        <v>50707.00188</v>
      </c>
      <c r="AO42" s="498">
        <f t="shared" si="200"/>
        <v>429916.8613</v>
      </c>
      <c r="AP42" s="501">
        <f t="shared" si="20"/>
        <v>537283.3406</v>
      </c>
      <c r="AQ42" s="498">
        <f t="shared" ref="AQ42:AS42" si="201">AVERAGE(BF42:BF43)</f>
        <v>50958.27247</v>
      </c>
      <c r="AR42" s="498">
        <f t="shared" si="201"/>
        <v>50985.48272</v>
      </c>
      <c r="AS42" s="498">
        <f t="shared" si="201"/>
        <v>409851.6228</v>
      </c>
      <c r="AT42" s="502">
        <f t="shared" si="22"/>
        <v>511795.378</v>
      </c>
      <c r="AV42" s="63">
        <f t="shared" si="23"/>
        <v>1</v>
      </c>
      <c r="AW42" s="356">
        <f t="shared" si="24"/>
        <v>23.33333333</v>
      </c>
      <c r="AX42" s="357">
        <f t="shared" si="25"/>
        <v>1071.428571</v>
      </c>
      <c r="AY42" s="103">
        <f t="shared" si="26"/>
        <v>1500</v>
      </c>
      <c r="AZ42" s="358">
        <f t="shared" ref="AZ42:BA42" si="202">O42</f>
        <v>61997.54406</v>
      </c>
      <c r="BA42" s="358">
        <f t="shared" si="202"/>
        <v>43405.34913</v>
      </c>
      <c r="BB42" s="358">
        <f t="shared" si="28"/>
        <v>394875.7736</v>
      </c>
      <c r="BC42" s="358">
        <f t="shared" ref="BC42:BD42" si="203">S42</f>
        <v>55814.03418</v>
      </c>
      <c r="BD42" s="358">
        <f t="shared" si="203"/>
        <v>42532.40453</v>
      </c>
      <c r="BE42" s="358">
        <f t="shared" si="30"/>
        <v>395086.6836</v>
      </c>
      <c r="BF42" s="358">
        <f t="shared" ref="BF42:BG42" si="204">W42</f>
        <v>50244.73851</v>
      </c>
      <c r="BG42" s="358">
        <f t="shared" si="204"/>
        <v>41978.39408</v>
      </c>
      <c r="BH42" s="358">
        <f t="shared" si="32"/>
        <v>383946.9133</v>
      </c>
      <c r="BI42" s="358"/>
      <c r="BJ42" s="358"/>
      <c r="BK42" s="503"/>
      <c r="BL42" s="503"/>
      <c r="BM42" s="493">
        <v>1500.0</v>
      </c>
      <c r="BN42" s="494">
        <v>1.0</v>
      </c>
      <c r="BO42" s="494">
        <v>0.0</v>
      </c>
      <c r="BP42" s="523"/>
      <c r="BQ42" s="523"/>
      <c r="BR42" s="495">
        <f t="shared" si="46"/>
        <v>46424.85168</v>
      </c>
      <c r="BS42" s="495">
        <f t="shared" si="33"/>
        <v>45491.18049</v>
      </c>
      <c r="BT42" s="495">
        <f t="shared" si="34"/>
        <v>44898.63019</v>
      </c>
      <c r="BU42" s="496"/>
      <c r="BV42" s="495">
        <f t="shared" si="35"/>
        <v>55280.79916</v>
      </c>
      <c r="BW42" s="495">
        <f t="shared" si="36"/>
        <v>55280.79916</v>
      </c>
      <c r="BX42" s="495">
        <f t="shared" si="37"/>
        <v>54234.44549</v>
      </c>
      <c r="BY42" s="495">
        <f t="shared" si="38"/>
        <v>54532.29891</v>
      </c>
    </row>
    <row r="43" ht="15.0" customHeight="1">
      <c r="A43" s="261" t="s">
        <v>23</v>
      </c>
      <c r="B43" s="348" t="s">
        <v>2332</v>
      </c>
      <c r="C43" s="348">
        <v>2000.0</v>
      </c>
      <c r="D43" s="348"/>
      <c r="E43" s="349" t="s">
        <v>2333</v>
      </c>
      <c r="F43" s="349" t="s">
        <v>2334</v>
      </c>
      <c r="G43" s="349" t="s">
        <v>2335</v>
      </c>
      <c r="I43" s="274"/>
      <c r="J43" s="274"/>
      <c r="K43" s="361">
        <f t="shared" si="67"/>
        <v>2000</v>
      </c>
      <c r="L43" s="362"/>
      <c r="M43" s="363"/>
      <c r="N43" s="364"/>
      <c r="O43" s="497">
        <v>63761.59067567349</v>
      </c>
      <c r="P43" s="498">
        <v>59965.25091758124</v>
      </c>
      <c r="Q43" s="498">
        <v>471078.8107208781</v>
      </c>
      <c r="R43" s="499">
        <f t="shared" si="12"/>
        <v>594805.6523</v>
      </c>
      <c r="S43" s="497">
        <v>57504.92057737114</v>
      </c>
      <c r="T43" s="498">
        <v>58881.59923219029</v>
      </c>
      <c r="U43" s="498">
        <v>464723.70563723147</v>
      </c>
      <c r="V43" s="499">
        <f t="shared" si="13"/>
        <v>581110.2254</v>
      </c>
      <c r="W43" s="497">
        <v>51671.8064199354</v>
      </c>
      <c r="X43" s="498">
        <v>59992.57136223742</v>
      </c>
      <c r="Y43" s="498">
        <v>435732.9989213256</v>
      </c>
      <c r="Z43" s="500">
        <f t="shared" si="14"/>
        <v>547397.3767</v>
      </c>
      <c r="AA43" s="362"/>
      <c r="AB43" s="363"/>
      <c r="AC43" s="363"/>
      <c r="AD43" s="364"/>
      <c r="AE43" s="497">
        <f t="shared" ref="AE43:AG43" si="205">AI43</f>
        <v>65984.52369</v>
      </c>
      <c r="AF43" s="498">
        <f t="shared" si="205"/>
        <v>83633.30199</v>
      </c>
      <c r="AG43" s="498">
        <f t="shared" si="205"/>
        <v>519741.3304</v>
      </c>
      <c r="AH43" s="501">
        <f t="shared" si="16"/>
        <v>669359.1561</v>
      </c>
      <c r="AI43" s="498">
        <f t="shared" ref="AI43:AK43" si="206">AZ44</f>
        <v>65984.52369</v>
      </c>
      <c r="AJ43" s="498">
        <f t="shared" si="206"/>
        <v>83633.30199</v>
      </c>
      <c r="AK43" s="498">
        <f t="shared" si="206"/>
        <v>519741.3304</v>
      </c>
      <c r="AL43" s="501">
        <f t="shared" si="18"/>
        <v>669359.1561</v>
      </c>
      <c r="AM43" s="498">
        <f t="shared" ref="AM43:AO43" si="207">BC44</f>
        <v>60266.85404</v>
      </c>
      <c r="AN43" s="498">
        <f t="shared" si="207"/>
        <v>83758.18749</v>
      </c>
      <c r="AO43" s="498">
        <f t="shared" si="207"/>
        <v>508072.9644</v>
      </c>
      <c r="AP43" s="501">
        <f t="shared" si="20"/>
        <v>652098.0059</v>
      </c>
      <c r="AQ43" s="498">
        <f t="shared" ref="AQ43:AS43" si="208">SUM(BF44)</f>
        <v>54222.8228</v>
      </c>
      <c r="AR43" s="498">
        <f t="shared" si="208"/>
        <v>83623.35569</v>
      </c>
      <c r="AS43" s="498">
        <f t="shared" si="208"/>
        <v>488665.7721</v>
      </c>
      <c r="AT43" s="502">
        <f t="shared" si="22"/>
        <v>626511.9505</v>
      </c>
      <c r="AV43" s="63">
        <f t="shared" si="23"/>
        <v>1</v>
      </c>
      <c r="AW43" s="356">
        <f t="shared" si="24"/>
        <v>23.33333333</v>
      </c>
      <c r="AX43" s="357">
        <f t="shared" si="25"/>
        <v>1428.571429</v>
      </c>
      <c r="AY43" s="103">
        <f t="shared" si="26"/>
        <v>1500</v>
      </c>
      <c r="AZ43" s="358">
        <f t="shared" ref="AZ43:BA43" si="209">O43</f>
        <v>63761.59068</v>
      </c>
      <c r="BA43" s="358">
        <f t="shared" si="209"/>
        <v>59965.25092</v>
      </c>
      <c r="BB43" s="358">
        <f t="shared" si="28"/>
        <v>471102.1441</v>
      </c>
      <c r="BC43" s="358">
        <f t="shared" ref="BC43:BD43" si="210">S43</f>
        <v>57504.92058</v>
      </c>
      <c r="BD43" s="358">
        <f t="shared" si="210"/>
        <v>58881.59923</v>
      </c>
      <c r="BE43" s="358">
        <f t="shared" si="30"/>
        <v>464747.039</v>
      </c>
      <c r="BF43" s="358">
        <f t="shared" ref="BF43:BG43" si="211">W43</f>
        <v>51671.80642</v>
      </c>
      <c r="BG43" s="358">
        <f t="shared" si="211"/>
        <v>59992.57136</v>
      </c>
      <c r="BH43" s="358">
        <f t="shared" si="32"/>
        <v>435756.3323</v>
      </c>
      <c r="BI43" s="358"/>
      <c r="BJ43" s="358"/>
      <c r="BK43" s="503"/>
      <c r="BL43" s="503"/>
      <c r="BM43" s="493">
        <v>2000.0</v>
      </c>
      <c r="BN43" s="494">
        <v>1.0</v>
      </c>
      <c r="BO43" s="494">
        <v>0.0</v>
      </c>
      <c r="BP43" s="523"/>
      <c r="BQ43" s="523"/>
      <c r="BR43" s="495">
        <f t="shared" si="46"/>
        <v>64136.74663</v>
      </c>
      <c r="BS43" s="495">
        <f t="shared" si="33"/>
        <v>62977.71048</v>
      </c>
      <c r="BT43" s="495">
        <f t="shared" si="34"/>
        <v>64165.96763</v>
      </c>
      <c r="BU43" s="496"/>
      <c r="BV43" s="495">
        <f t="shared" si="35"/>
        <v>89451.27082</v>
      </c>
      <c r="BW43" s="495">
        <f t="shared" si="36"/>
        <v>89451.27082</v>
      </c>
      <c r="BX43" s="495">
        <f t="shared" si="37"/>
        <v>89584.84401</v>
      </c>
      <c r="BY43" s="495">
        <f t="shared" si="38"/>
        <v>89440.63261</v>
      </c>
    </row>
    <row r="44" ht="15.0" customHeight="1">
      <c r="A44" s="261" t="s">
        <v>23</v>
      </c>
      <c r="B44" s="348" t="s">
        <v>2332</v>
      </c>
      <c r="C44" s="348">
        <v>2500.0</v>
      </c>
      <c r="D44" s="348"/>
      <c r="E44" s="349" t="s">
        <v>2333</v>
      </c>
      <c r="F44" s="349" t="s">
        <v>2334</v>
      </c>
      <c r="G44" s="349" t="s">
        <v>2335</v>
      </c>
      <c r="I44" s="274"/>
      <c r="J44" s="274"/>
      <c r="K44" s="361">
        <f t="shared" si="67"/>
        <v>2500</v>
      </c>
      <c r="L44" s="362"/>
      <c r="M44" s="363"/>
      <c r="N44" s="364"/>
      <c r="O44" s="497">
        <v>65984.5236936835</v>
      </c>
      <c r="P44" s="498">
        <v>83633.30199028479</v>
      </c>
      <c r="Q44" s="498">
        <v>519717.9970406891</v>
      </c>
      <c r="R44" s="499">
        <f t="shared" si="12"/>
        <v>669335.8227</v>
      </c>
      <c r="S44" s="497">
        <v>60266.85404125212</v>
      </c>
      <c r="T44" s="498">
        <v>83758.18748923662</v>
      </c>
      <c r="U44" s="498">
        <v>508049.63108057925</v>
      </c>
      <c r="V44" s="499">
        <f t="shared" si="13"/>
        <v>652074.6726</v>
      </c>
      <c r="W44" s="497">
        <v>54222.82279658418</v>
      </c>
      <c r="X44" s="498">
        <v>83623.355687717</v>
      </c>
      <c r="Y44" s="498">
        <v>488642.4387316776</v>
      </c>
      <c r="Z44" s="500">
        <f t="shared" si="14"/>
        <v>626488.6172</v>
      </c>
      <c r="AA44" s="362"/>
      <c r="AB44" s="363"/>
      <c r="AC44" s="363"/>
      <c r="AD44" s="364"/>
      <c r="AE44" s="497">
        <f t="shared" ref="AE44:AG44" si="212">AI44</f>
        <v>67145.74538</v>
      </c>
      <c r="AF44" s="498">
        <f t="shared" si="212"/>
        <v>94993.04263</v>
      </c>
      <c r="AG44" s="498">
        <f t="shared" si="212"/>
        <v>581372.7727</v>
      </c>
      <c r="AH44" s="501">
        <f t="shared" si="16"/>
        <v>743511.5607</v>
      </c>
      <c r="AI44" s="498">
        <f t="shared" ref="AI44:AK44" si="213">AZ45</f>
        <v>67145.74538</v>
      </c>
      <c r="AJ44" s="498">
        <f t="shared" si="213"/>
        <v>94993.04263</v>
      </c>
      <c r="AK44" s="498">
        <f t="shared" si="213"/>
        <v>581372.7727</v>
      </c>
      <c r="AL44" s="501">
        <f t="shared" si="18"/>
        <v>743511.5607</v>
      </c>
      <c r="AM44" s="498">
        <f t="shared" ref="AM44:AO44" si="214">BC45</f>
        <v>61376.80471</v>
      </c>
      <c r="AN44" s="498">
        <f t="shared" si="214"/>
        <v>95943.12464</v>
      </c>
      <c r="AO44" s="498">
        <f t="shared" si="214"/>
        <v>550246.4193</v>
      </c>
      <c r="AP44" s="501">
        <f t="shared" si="20"/>
        <v>707566.3486</v>
      </c>
      <c r="AQ44" s="498">
        <f t="shared" ref="AQ44:AS44" si="215">BF45</f>
        <v>55217.42956</v>
      </c>
      <c r="AR44" s="498">
        <f t="shared" si="215"/>
        <v>94908.23703</v>
      </c>
      <c r="AS44" s="498">
        <f t="shared" si="215"/>
        <v>547206.4291</v>
      </c>
      <c r="AT44" s="502">
        <f t="shared" si="22"/>
        <v>697332.0957</v>
      </c>
      <c r="AV44" s="63">
        <f t="shared" si="23"/>
        <v>1</v>
      </c>
      <c r="AW44" s="356">
        <f t="shared" si="24"/>
        <v>23.33333333</v>
      </c>
      <c r="AX44" s="357">
        <f t="shared" si="25"/>
        <v>1785.714286</v>
      </c>
      <c r="AY44" s="103">
        <f t="shared" si="26"/>
        <v>2000</v>
      </c>
      <c r="AZ44" s="358">
        <f t="shared" ref="AZ44:BA44" si="216">O44</f>
        <v>65984.52369</v>
      </c>
      <c r="BA44" s="358">
        <f t="shared" si="216"/>
        <v>83633.30199</v>
      </c>
      <c r="BB44" s="358">
        <f t="shared" si="28"/>
        <v>519741.3304</v>
      </c>
      <c r="BC44" s="358">
        <f t="shared" ref="BC44:BD44" si="217">S44</f>
        <v>60266.85404</v>
      </c>
      <c r="BD44" s="358">
        <f t="shared" si="217"/>
        <v>83758.18749</v>
      </c>
      <c r="BE44" s="358">
        <f t="shared" si="30"/>
        <v>508072.9644</v>
      </c>
      <c r="BF44" s="358">
        <f t="shared" ref="BF44:BG44" si="218">W44</f>
        <v>54222.8228</v>
      </c>
      <c r="BG44" s="358">
        <f t="shared" si="218"/>
        <v>83623.35569</v>
      </c>
      <c r="BH44" s="358">
        <f t="shared" si="32"/>
        <v>488665.7721</v>
      </c>
      <c r="BI44" s="358"/>
      <c r="BJ44" s="358"/>
      <c r="BK44" s="503"/>
      <c r="BL44" s="503"/>
      <c r="BM44" s="493">
        <v>2500.0</v>
      </c>
      <c r="BN44" s="494">
        <v>1.0</v>
      </c>
      <c r="BO44" s="494">
        <v>0.0</v>
      </c>
      <c r="BP44" s="523"/>
      <c r="BQ44" s="523"/>
      <c r="BR44" s="495">
        <f t="shared" si="46"/>
        <v>89451.27082</v>
      </c>
      <c r="BS44" s="495">
        <f t="shared" si="33"/>
        <v>89584.84401</v>
      </c>
      <c r="BT44" s="495">
        <f t="shared" si="34"/>
        <v>89440.63261</v>
      </c>
      <c r="BU44" s="496"/>
      <c r="BV44" s="495">
        <f t="shared" si="35"/>
        <v>101601.2543</v>
      </c>
      <c r="BW44" s="495">
        <f t="shared" si="36"/>
        <v>101601.2543</v>
      </c>
      <c r="BX44" s="495">
        <f t="shared" si="37"/>
        <v>102617.429</v>
      </c>
      <c r="BY44" s="495">
        <f t="shared" si="38"/>
        <v>101510.5492</v>
      </c>
    </row>
    <row r="45" ht="15.0" customHeight="1">
      <c r="A45" s="261" t="s">
        <v>23</v>
      </c>
      <c r="B45" s="348" t="s">
        <v>2332</v>
      </c>
      <c r="C45" s="348">
        <v>3000.0</v>
      </c>
      <c r="D45" s="348"/>
      <c r="E45" s="349" t="s">
        <v>2333</v>
      </c>
      <c r="F45" s="349" t="s">
        <v>2334</v>
      </c>
      <c r="G45" s="349" t="s">
        <v>2335</v>
      </c>
      <c r="I45" s="274"/>
      <c r="J45" s="274"/>
      <c r="K45" s="361">
        <f t="shared" si="67"/>
        <v>3000</v>
      </c>
      <c r="L45" s="362"/>
      <c r="M45" s="363"/>
      <c r="N45" s="364"/>
      <c r="O45" s="497">
        <v>67145.74538026593</v>
      </c>
      <c r="P45" s="498">
        <v>94993.0426303251</v>
      </c>
      <c r="Q45" s="498">
        <v>581349.4393224075</v>
      </c>
      <c r="R45" s="499">
        <f t="shared" si="12"/>
        <v>743488.2273</v>
      </c>
      <c r="S45" s="497">
        <v>61376.8047050445</v>
      </c>
      <c r="T45" s="498">
        <v>95943.12463885399</v>
      </c>
      <c r="U45" s="498">
        <v>550223.0859288583</v>
      </c>
      <c r="V45" s="499">
        <f t="shared" si="13"/>
        <v>707543.0153</v>
      </c>
      <c r="W45" s="497">
        <v>55217.42955618894</v>
      </c>
      <c r="X45" s="498">
        <v>94908.23702666508</v>
      </c>
      <c r="Y45" s="498">
        <v>547183.0957523662</v>
      </c>
      <c r="Z45" s="500">
        <f t="shared" si="14"/>
        <v>697308.7623</v>
      </c>
      <c r="AA45" s="362"/>
      <c r="AB45" s="363"/>
      <c r="AC45" s="363"/>
      <c r="AD45" s="364"/>
      <c r="AE45" s="497">
        <f t="shared" ref="AE45:AG45" si="219">AI45</f>
        <v>68036.08858</v>
      </c>
      <c r="AF45" s="498">
        <f t="shared" si="219"/>
        <v>105376.2701</v>
      </c>
      <c r="AG45" s="498">
        <f t="shared" si="219"/>
        <v>687548.8024</v>
      </c>
      <c r="AH45" s="501">
        <f t="shared" si="16"/>
        <v>860961.1611</v>
      </c>
      <c r="AI45" s="498">
        <f t="shared" ref="AI45:AK45" si="220">AZ46</f>
        <v>68036.08858</v>
      </c>
      <c r="AJ45" s="498">
        <f t="shared" si="220"/>
        <v>105376.2701</v>
      </c>
      <c r="AK45" s="498">
        <f t="shared" si="220"/>
        <v>687548.8024</v>
      </c>
      <c r="AL45" s="501">
        <f t="shared" si="18"/>
        <v>860961.1611</v>
      </c>
      <c r="AM45" s="498">
        <f t="shared" ref="AM45:AO45" si="221">BC46</f>
        <v>61807.52643</v>
      </c>
      <c r="AN45" s="498">
        <f t="shared" si="221"/>
        <v>104383.531</v>
      </c>
      <c r="AO45" s="498">
        <f t="shared" si="221"/>
        <v>604047.3509</v>
      </c>
      <c r="AP45" s="501">
        <f t="shared" si="20"/>
        <v>770238.4083</v>
      </c>
      <c r="AQ45" s="498">
        <f t="shared" ref="AQ45:AS45" si="222">BF46</f>
        <v>55648.75471</v>
      </c>
      <c r="AR45" s="498">
        <f t="shared" si="222"/>
        <v>103341.0688</v>
      </c>
      <c r="AS45" s="498">
        <f t="shared" si="222"/>
        <v>603184.44</v>
      </c>
      <c r="AT45" s="502">
        <f t="shared" si="22"/>
        <v>762174.2636</v>
      </c>
      <c r="AV45" s="63">
        <f t="shared" si="23"/>
        <v>1</v>
      </c>
      <c r="AW45" s="356">
        <f t="shared" si="24"/>
        <v>23.33333333</v>
      </c>
      <c r="AX45" s="357">
        <f t="shared" si="25"/>
        <v>2142.857143</v>
      </c>
      <c r="AY45" s="103">
        <f t="shared" si="26"/>
        <v>2500</v>
      </c>
      <c r="AZ45" s="358">
        <f t="shared" ref="AZ45:BA45" si="223">O45</f>
        <v>67145.74538</v>
      </c>
      <c r="BA45" s="358">
        <f t="shared" si="223"/>
        <v>94993.04263</v>
      </c>
      <c r="BB45" s="358">
        <f t="shared" si="28"/>
        <v>581372.7727</v>
      </c>
      <c r="BC45" s="358">
        <f t="shared" ref="BC45:BD45" si="224">S45</f>
        <v>61376.80471</v>
      </c>
      <c r="BD45" s="358">
        <f t="shared" si="224"/>
        <v>95943.12464</v>
      </c>
      <c r="BE45" s="358">
        <f t="shared" si="30"/>
        <v>550246.4193</v>
      </c>
      <c r="BF45" s="358">
        <f t="shared" ref="BF45:BG45" si="225">W45</f>
        <v>55217.42956</v>
      </c>
      <c r="BG45" s="358">
        <f t="shared" si="225"/>
        <v>94908.23703</v>
      </c>
      <c r="BH45" s="358">
        <f t="shared" si="32"/>
        <v>547206.4291</v>
      </c>
      <c r="BI45" s="358"/>
      <c r="BJ45" s="358"/>
      <c r="BK45" s="503"/>
      <c r="BL45" s="503"/>
      <c r="BM45" s="493">
        <v>3000.0</v>
      </c>
      <c r="BN45" s="494">
        <v>1.0</v>
      </c>
      <c r="BO45" s="494">
        <v>0.0</v>
      </c>
      <c r="BP45" s="480"/>
      <c r="BQ45" s="480"/>
      <c r="BR45" s="495">
        <f t="shared" si="46"/>
        <v>101601.2543</v>
      </c>
      <c r="BS45" s="495">
        <f t="shared" si="33"/>
        <v>102617.429</v>
      </c>
      <c r="BT45" s="495">
        <f t="shared" si="34"/>
        <v>101510.5492</v>
      </c>
      <c r="BU45" s="496"/>
      <c r="BV45" s="495">
        <f t="shared" si="35"/>
        <v>112706.7932</v>
      </c>
      <c r="BW45" s="495">
        <f t="shared" si="36"/>
        <v>112706.7932</v>
      </c>
      <c r="BX45" s="495">
        <f t="shared" si="37"/>
        <v>111644.994</v>
      </c>
      <c r="BY45" s="495">
        <f t="shared" si="38"/>
        <v>110530.0127</v>
      </c>
    </row>
    <row r="46" ht="15.0" customHeight="1">
      <c r="A46" s="261" t="s">
        <v>23</v>
      </c>
      <c r="B46" s="348" t="s">
        <v>2332</v>
      </c>
      <c r="C46" s="348">
        <v>3500.0</v>
      </c>
      <c r="D46" s="348"/>
      <c r="E46" s="349" t="s">
        <v>2333</v>
      </c>
      <c r="F46" s="349" t="s">
        <v>2334</v>
      </c>
      <c r="G46" s="349" t="s">
        <v>2335</v>
      </c>
      <c r="I46" s="274"/>
      <c r="J46" s="274"/>
      <c r="K46" s="361">
        <f t="shared" si="67"/>
        <v>3500</v>
      </c>
      <c r="L46" s="362"/>
      <c r="M46" s="363"/>
      <c r="N46" s="364"/>
      <c r="O46" s="497">
        <v>68036.08858408018</v>
      </c>
      <c r="P46" s="498">
        <v>105376.27009269186</v>
      </c>
      <c r="Q46" s="498">
        <v>687502.1357713813</v>
      </c>
      <c r="R46" s="499">
        <f t="shared" si="12"/>
        <v>860914.4944</v>
      </c>
      <c r="S46" s="497">
        <v>61807.52642921235</v>
      </c>
      <c r="T46" s="498">
        <v>104383.53096699154</v>
      </c>
      <c r="U46" s="498">
        <v>604000.6842401974</v>
      </c>
      <c r="V46" s="499">
        <f t="shared" si="13"/>
        <v>770191.7416</v>
      </c>
      <c r="W46" s="497">
        <v>55648.7547055516</v>
      </c>
      <c r="X46" s="498">
        <v>103341.06882115177</v>
      </c>
      <c r="Y46" s="498">
        <v>603137.773362853</v>
      </c>
      <c r="Z46" s="500">
        <f t="shared" si="14"/>
        <v>762127.5969</v>
      </c>
      <c r="AA46" s="362"/>
      <c r="AB46" s="363"/>
      <c r="AC46" s="363"/>
      <c r="AD46" s="364"/>
      <c r="AE46" s="497">
        <f t="shared" ref="AE46:AG46" si="226">AI46</f>
        <v>68530.58188</v>
      </c>
      <c r="AF46" s="498">
        <f t="shared" si="226"/>
        <v>119292.6876</v>
      </c>
      <c r="AG46" s="498">
        <f t="shared" si="226"/>
        <v>754154.651</v>
      </c>
      <c r="AH46" s="501">
        <f t="shared" si="16"/>
        <v>941977.9205</v>
      </c>
      <c r="AI46" s="498">
        <f t="shared" ref="AI46:AK46" si="227">AZ47</f>
        <v>68530.58188</v>
      </c>
      <c r="AJ46" s="498">
        <f t="shared" si="227"/>
        <v>119292.6876</v>
      </c>
      <c r="AK46" s="498">
        <f t="shared" si="227"/>
        <v>754154.651</v>
      </c>
      <c r="AL46" s="501">
        <f t="shared" si="18"/>
        <v>941977.9205</v>
      </c>
      <c r="AM46" s="498">
        <f t="shared" ref="AM46:AO46" si="228">BC47</f>
        <v>62573.14941</v>
      </c>
      <c r="AN46" s="498">
        <f t="shared" si="228"/>
        <v>115483.1906</v>
      </c>
      <c r="AO46" s="498">
        <f t="shared" si="228"/>
        <v>707507.5712</v>
      </c>
      <c r="AP46" s="501">
        <f t="shared" si="20"/>
        <v>885563.9113</v>
      </c>
      <c r="AQ46" s="498">
        <f t="shared" ref="AQ46:AS46" si="229">BF47</f>
        <v>56416.46391</v>
      </c>
      <c r="AR46" s="498">
        <f t="shared" si="229"/>
        <v>114423.8943</v>
      </c>
      <c r="AS46" s="498">
        <f t="shared" si="229"/>
        <v>706867.0393</v>
      </c>
      <c r="AT46" s="502">
        <f t="shared" si="22"/>
        <v>877707.3975</v>
      </c>
      <c r="AV46" s="63">
        <f t="shared" si="23"/>
        <v>2</v>
      </c>
      <c r="AW46" s="356">
        <f t="shared" si="24"/>
        <v>46.66666667</v>
      </c>
      <c r="AX46" s="357">
        <f t="shared" si="25"/>
        <v>2500</v>
      </c>
      <c r="AY46" s="103">
        <f t="shared" si="26"/>
        <v>2500</v>
      </c>
      <c r="AZ46" s="358">
        <f t="shared" ref="AZ46:BA46" si="230">O46</f>
        <v>68036.08858</v>
      </c>
      <c r="BA46" s="358">
        <f t="shared" si="230"/>
        <v>105376.2701</v>
      </c>
      <c r="BB46" s="358">
        <f t="shared" si="28"/>
        <v>687548.8024</v>
      </c>
      <c r="BC46" s="358">
        <f t="shared" ref="BC46:BD46" si="231">S46</f>
        <v>61807.52643</v>
      </c>
      <c r="BD46" s="358">
        <f t="shared" si="231"/>
        <v>104383.531</v>
      </c>
      <c r="BE46" s="358">
        <f t="shared" si="30"/>
        <v>604047.3509</v>
      </c>
      <c r="BF46" s="358">
        <f t="shared" ref="BF46:BG46" si="232">W46</f>
        <v>55648.75471</v>
      </c>
      <c r="BG46" s="358">
        <f t="shared" si="232"/>
        <v>103341.0688</v>
      </c>
      <c r="BH46" s="358">
        <f t="shared" si="32"/>
        <v>603184.44</v>
      </c>
      <c r="BI46" s="358"/>
      <c r="BJ46" s="358"/>
      <c r="BK46" s="503"/>
      <c r="BL46" s="503"/>
      <c r="BM46" s="493">
        <v>3500.0</v>
      </c>
      <c r="BN46" s="494">
        <v>1.0</v>
      </c>
      <c r="BO46" s="494">
        <v>0.0</v>
      </c>
      <c r="BP46" s="480"/>
      <c r="BQ46" s="480"/>
      <c r="BR46" s="495">
        <f t="shared" si="46"/>
        <v>112706.7932</v>
      </c>
      <c r="BS46" s="495">
        <f t="shared" si="33"/>
        <v>111644.994</v>
      </c>
      <c r="BT46" s="495">
        <f t="shared" si="34"/>
        <v>110530.0127</v>
      </c>
      <c r="BU46" s="496"/>
      <c r="BV46" s="495">
        <f t="shared" si="35"/>
        <v>127591.3094</v>
      </c>
      <c r="BW46" s="495">
        <f t="shared" si="36"/>
        <v>127591.3094</v>
      </c>
      <c r="BX46" s="495">
        <f t="shared" si="37"/>
        <v>123516.8039</v>
      </c>
      <c r="BY46" s="495">
        <f t="shared" si="38"/>
        <v>122383.8174</v>
      </c>
    </row>
    <row r="47" ht="15.75" customHeight="1">
      <c r="A47" s="261" t="s">
        <v>23</v>
      </c>
      <c r="B47" s="348" t="s">
        <v>2332</v>
      </c>
      <c r="C47" s="348">
        <v>4000.0</v>
      </c>
      <c r="D47" s="348"/>
      <c r="E47" s="349" t="s">
        <v>2333</v>
      </c>
      <c r="F47" s="349" t="s">
        <v>2334</v>
      </c>
      <c r="G47" s="349" t="s">
        <v>2335</v>
      </c>
      <c r="I47" s="274"/>
      <c r="J47" s="274"/>
      <c r="K47" s="361">
        <f t="shared" si="67"/>
        <v>4000</v>
      </c>
      <c r="L47" s="362"/>
      <c r="M47" s="363"/>
      <c r="N47" s="364"/>
      <c r="O47" s="497">
        <v>68530.58188399884</v>
      </c>
      <c r="P47" s="498">
        <v>119292.68763814913</v>
      </c>
      <c r="Q47" s="498">
        <v>754107.9842887913</v>
      </c>
      <c r="R47" s="499">
        <f t="shared" si="12"/>
        <v>941931.2538</v>
      </c>
      <c r="S47" s="497">
        <v>62573.14941350846</v>
      </c>
      <c r="T47" s="498">
        <v>115483.19061651028</v>
      </c>
      <c r="U47" s="498">
        <v>707460.9045769172</v>
      </c>
      <c r="V47" s="499">
        <f t="shared" si="13"/>
        <v>885517.2446</v>
      </c>
      <c r="W47" s="497">
        <v>56416.463908264195</v>
      </c>
      <c r="X47" s="498">
        <v>114423.89428256336</v>
      </c>
      <c r="Y47" s="498">
        <v>706820.3726577121</v>
      </c>
      <c r="Z47" s="500">
        <f t="shared" si="14"/>
        <v>877660.7308</v>
      </c>
      <c r="AA47" s="362"/>
      <c r="AB47" s="363"/>
      <c r="AC47" s="363"/>
      <c r="AD47" s="364"/>
      <c r="AE47" s="497" t="str">
        <f t="shared" ref="AE47:AG47" si="233">AI47</f>
        <v/>
      </c>
      <c r="AF47" s="498" t="str">
        <f t="shared" si="233"/>
        <v/>
      </c>
      <c r="AG47" s="498" t="str">
        <f t="shared" si="233"/>
        <v/>
      </c>
      <c r="AH47" s="501">
        <f t="shared" si="16"/>
        <v>0</v>
      </c>
      <c r="AI47" s="498"/>
      <c r="AJ47" s="498"/>
      <c r="AK47" s="498"/>
      <c r="AL47" s="501">
        <f t="shared" si="18"/>
        <v>0</v>
      </c>
      <c r="AM47" s="498"/>
      <c r="AN47" s="498"/>
      <c r="AO47" s="498"/>
      <c r="AP47" s="501">
        <f t="shared" si="20"/>
        <v>0</v>
      </c>
      <c r="AQ47" s="498"/>
      <c r="AR47" s="498"/>
      <c r="AS47" s="498"/>
      <c r="AT47" s="502">
        <f t="shared" si="22"/>
        <v>0</v>
      </c>
      <c r="AV47" s="63">
        <f t="shared" si="23"/>
        <v>2</v>
      </c>
      <c r="AW47" s="356">
        <f t="shared" si="24"/>
        <v>46.66666667</v>
      </c>
      <c r="AX47" s="357">
        <f t="shared" si="25"/>
        <v>3076.923077</v>
      </c>
      <c r="AY47" s="103">
        <f t="shared" si="26"/>
        <v>3500</v>
      </c>
      <c r="AZ47" s="358">
        <f t="shared" ref="AZ47:BA47" si="234">O47</f>
        <v>68530.58188</v>
      </c>
      <c r="BA47" s="358">
        <f t="shared" si="234"/>
        <v>119292.6876</v>
      </c>
      <c r="BB47" s="358">
        <f t="shared" si="28"/>
        <v>754154.651</v>
      </c>
      <c r="BC47" s="358">
        <f t="shared" ref="BC47:BD47" si="235">S47</f>
        <v>62573.14941</v>
      </c>
      <c r="BD47" s="358">
        <f t="shared" si="235"/>
        <v>115483.1906</v>
      </c>
      <c r="BE47" s="358">
        <f t="shared" si="30"/>
        <v>707507.5712</v>
      </c>
      <c r="BF47" s="358">
        <f t="shared" ref="BF47:BG47" si="236">W47</f>
        <v>56416.46391</v>
      </c>
      <c r="BG47" s="358">
        <f t="shared" si="236"/>
        <v>114423.8943</v>
      </c>
      <c r="BH47" s="358">
        <f t="shared" si="32"/>
        <v>706867.0393</v>
      </c>
      <c r="BI47" s="358"/>
      <c r="BJ47" s="358"/>
      <c r="BK47" s="503"/>
      <c r="BL47" s="503"/>
      <c r="BM47" s="493">
        <v>4000.0</v>
      </c>
      <c r="BN47" s="494">
        <v>1.0</v>
      </c>
      <c r="BO47" s="494">
        <v>0.0</v>
      </c>
      <c r="BP47" s="523"/>
      <c r="BQ47" s="523"/>
      <c r="BR47" s="495">
        <f t="shared" si="46"/>
        <v>127591.3094</v>
      </c>
      <c r="BS47" s="495">
        <f t="shared" si="33"/>
        <v>123516.8039</v>
      </c>
      <c r="BT47" s="495">
        <f t="shared" si="34"/>
        <v>122383.8174</v>
      </c>
      <c r="BU47" s="496"/>
      <c r="BV47" s="495">
        <f t="shared" si="35"/>
        <v>0</v>
      </c>
      <c r="BW47" s="495">
        <f t="shared" si="36"/>
        <v>0</v>
      </c>
      <c r="BX47" s="495">
        <f t="shared" si="37"/>
        <v>0</v>
      </c>
      <c r="BY47" s="495">
        <f t="shared" si="38"/>
        <v>0</v>
      </c>
    </row>
    <row r="48" ht="15.75" customHeight="1">
      <c r="A48" s="261" t="s">
        <v>23</v>
      </c>
      <c r="B48" s="348" t="s">
        <v>2332</v>
      </c>
      <c r="C48" s="348">
        <v>4500.0</v>
      </c>
      <c r="D48" s="348"/>
      <c r="E48" s="349" t="s">
        <v>2333</v>
      </c>
      <c r="F48" s="349" t="s">
        <v>2334</v>
      </c>
      <c r="G48" s="349" t="s">
        <v>2335</v>
      </c>
      <c r="I48" s="274"/>
      <c r="J48" s="274"/>
      <c r="K48" s="361">
        <f t="shared" si="67"/>
        <v>4500</v>
      </c>
      <c r="L48" s="362"/>
      <c r="M48" s="363"/>
      <c r="N48" s="364"/>
      <c r="O48" s="497">
        <v>0.0</v>
      </c>
      <c r="P48" s="498">
        <v>0.0</v>
      </c>
      <c r="Q48" s="498">
        <v>0.0</v>
      </c>
      <c r="R48" s="499">
        <f t="shared" si="12"/>
        <v>0</v>
      </c>
      <c r="S48" s="497">
        <v>0.0</v>
      </c>
      <c r="T48" s="498">
        <v>0.0</v>
      </c>
      <c r="U48" s="498">
        <v>0.0</v>
      </c>
      <c r="V48" s="499">
        <f t="shared" si="13"/>
        <v>0</v>
      </c>
      <c r="W48" s="497">
        <v>0.0</v>
      </c>
      <c r="X48" s="498">
        <v>0.0</v>
      </c>
      <c r="Y48" s="498">
        <v>0.0</v>
      </c>
      <c r="Z48" s="500">
        <f t="shared" si="14"/>
        <v>0</v>
      </c>
      <c r="AA48" s="362"/>
      <c r="AB48" s="363"/>
      <c r="AC48" s="363"/>
      <c r="AD48" s="364"/>
      <c r="AE48" s="497" t="str">
        <f t="shared" ref="AE48:AG48" si="237">AI48</f>
        <v/>
      </c>
      <c r="AF48" s="498" t="str">
        <f t="shared" si="237"/>
        <v/>
      </c>
      <c r="AG48" s="498" t="str">
        <f t="shared" si="237"/>
        <v/>
      </c>
      <c r="AH48" s="501">
        <f t="shared" si="16"/>
        <v>0</v>
      </c>
      <c r="AI48" s="498"/>
      <c r="AJ48" s="498"/>
      <c r="AK48" s="498"/>
      <c r="AL48" s="501">
        <f t="shared" si="18"/>
        <v>0</v>
      </c>
      <c r="AM48" s="498"/>
      <c r="AN48" s="498"/>
      <c r="AO48" s="498"/>
      <c r="AP48" s="501">
        <f t="shared" si="20"/>
        <v>0</v>
      </c>
      <c r="AQ48" s="498"/>
      <c r="AR48" s="498"/>
      <c r="AS48" s="498"/>
      <c r="AT48" s="502">
        <f t="shared" si="22"/>
        <v>0</v>
      </c>
      <c r="AV48" s="63">
        <f t="shared" si="23"/>
        <v>2</v>
      </c>
      <c r="AW48" s="356">
        <f t="shared" si="24"/>
        <v>46.66666667</v>
      </c>
      <c r="AX48" s="357">
        <f t="shared" si="25"/>
        <v>3461.538462</v>
      </c>
      <c r="AY48" s="103">
        <f t="shared" si="26"/>
        <v>3500</v>
      </c>
      <c r="AZ48" s="358">
        <f t="shared" ref="AZ48:BA48" si="238">O48</f>
        <v>0</v>
      </c>
      <c r="BA48" s="358">
        <f t="shared" si="238"/>
        <v>0</v>
      </c>
      <c r="BB48" s="358">
        <f t="shared" si="28"/>
        <v>46.66666667</v>
      </c>
      <c r="BC48" s="358">
        <f t="shared" ref="BC48:BD48" si="239">S48</f>
        <v>0</v>
      </c>
      <c r="BD48" s="358">
        <f t="shared" si="239"/>
        <v>0</v>
      </c>
      <c r="BE48" s="358">
        <f t="shared" si="30"/>
        <v>46.66666667</v>
      </c>
      <c r="BF48" s="358">
        <f t="shared" ref="BF48:BG48" si="240">W48</f>
        <v>0</v>
      </c>
      <c r="BG48" s="358">
        <f t="shared" si="240"/>
        <v>0</v>
      </c>
      <c r="BH48" s="358">
        <f t="shared" si="32"/>
        <v>46.66666667</v>
      </c>
      <c r="BI48" s="358"/>
      <c r="BJ48" s="358"/>
      <c r="BK48" s="503"/>
      <c r="BL48" s="503"/>
      <c r="BM48" s="493">
        <v>4500.0</v>
      </c>
      <c r="BN48" s="494">
        <v>1.0</v>
      </c>
      <c r="BO48" s="494">
        <v>0.0</v>
      </c>
      <c r="BP48" s="523"/>
      <c r="BQ48" s="523"/>
      <c r="BR48" s="495">
        <f t="shared" si="46"/>
        <v>0</v>
      </c>
      <c r="BS48" s="495">
        <f t="shared" si="33"/>
        <v>0</v>
      </c>
      <c r="BT48" s="495">
        <f t="shared" si="34"/>
        <v>0</v>
      </c>
      <c r="BU48" s="496"/>
      <c r="BV48" s="495">
        <f t="shared" si="35"/>
        <v>0</v>
      </c>
      <c r="BW48" s="495">
        <f t="shared" si="36"/>
        <v>0</v>
      </c>
      <c r="BX48" s="495">
        <f t="shared" si="37"/>
        <v>0</v>
      </c>
      <c r="BY48" s="495">
        <f t="shared" si="38"/>
        <v>0</v>
      </c>
    </row>
    <row r="49" ht="15.75" customHeight="1">
      <c r="A49" s="261" t="s">
        <v>23</v>
      </c>
      <c r="B49" s="348" t="s">
        <v>2332</v>
      </c>
      <c r="C49" s="348">
        <v>5000.0</v>
      </c>
      <c r="D49" s="348"/>
      <c r="E49" s="349" t="s">
        <v>2333</v>
      </c>
      <c r="F49" s="349" t="s">
        <v>2334</v>
      </c>
      <c r="G49" s="349" t="s">
        <v>2335</v>
      </c>
      <c r="I49" s="274"/>
      <c r="J49" s="296"/>
      <c r="K49" s="369">
        <f t="shared" si="67"/>
        <v>5000</v>
      </c>
      <c r="L49" s="370"/>
      <c r="M49" s="371"/>
      <c r="N49" s="372"/>
      <c r="O49" s="504">
        <v>0.0</v>
      </c>
      <c r="P49" s="505">
        <v>0.0</v>
      </c>
      <c r="Q49" s="505">
        <v>0.0</v>
      </c>
      <c r="R49" s="506">
        <f t="shared" si="12"/>
        <v>0</v>
      </c>
      <c r="S49" s="504">
        <v>0.0</v>
      </c>
      <c r="T49" s="505">
        <v>0.0</v>
      </c>
      <c r="U49" s="505">
        <v>0.0</v>
      </c>
      <c r="V49" s="506">
        <f t="shared" si="13"/>
        <v>0</v>
      </c>
      <c r="W49" s="504">
        <v>0.0</v>
      </c>
      <c r="X49" s="505">
        <v>0.0</v>
      </c>
      <c r="Y49" s="505">
        <v>0.0</v>
      </c>
      <c r="Z49" s="507">
        <f t="shared" si="14"/>
        <v>0</v>
      </c>
      <c r="AA49" s="370"/>
      <c r="AB49" s="371"/>
      <c r="AC49" s="371"/>
      <c r="AD49" s="372"/>
      <c r="AE49" s="504" t="str">
        <f t="shared" ref="AE49:AG49" si="241">AI49</f>
        <v/>
      </c>
      <c r="AF49" s="505" t="str">
        <f t="shared" si="241"/>
        <v/>
      </c>
      <c r="AG49" s="505" t="str">
        <f t="shared" si="241"/>
        <v/>
      </c>
      <c r="AH49" s="508">
        <f t="shared" si="16"/>
        <v>0</v>
      </c>
      <c r="AI49" s="505"/>
      <c r="AJ49" s="505"/>
      <c r="AK49" s="505"/>
      <c r="AL49" s="508">
        <f t="shared" si="18"/>
        <v>0</v>
      </c>
      <c r="AM49" s="505"/>
      <c r="AN49" s="505"/>
      <c r="AO49" s="505"/>
      <c r="AP49" s="508">
        <f t="shared" si="20"/>
        <v>0</v>
      </c>
      <c r="AQ49" s="505"/>
      <c r="AR49" s="505"/>
      <c r="AS49" s="505"/>
      <c r="AT49" s="509">
        <f t="shared" si="22"/>
        <v>0</v>
      </c>
      <c r="AV49" s="63">
        <f t="shared" si="23"/>
        <v>2</v>
      </c>
      <c r="AW49" s="356">
        <f t="shared" si="24"/>
        <v>46.66666667</v>
      </c>
      <c r="AX49" s="357">
        <f t="shared" si="25"/>
        <v>3846.153846</v>
      </c>
      <c r="AY49" s="103">
        <f t="shared" si="26"/>
        <v>4000</v>
      </c>
      <c r="AZ49" s="358">
        <f t="shared" ref="AZ49:BA49" si="242">O49</f>
        <v>0</v>
      </c>
      <c r="BA49" s="358">
        <f t="shared" si="242"/>
        <v>0</v>
      </c>
      <c r="BB49" s="358">
        <f t="shared" si="28"/>
        <v>46.66666667</v>
      </c>
      <c r="BC49" s="358">
        <f t="shared" ref="BC49:BD49" si="243">S49</f>
        <v>0</v>
      </c>
      <c r="BD49" s="358">
        <f t="shared" si="243"/>
        <v>0</v>
      </c>
      <c r="BE49" s="358">
        <f t="shared" si="30"/>
        <v>46.66666667</v>
      </c>
      <c r="BF49" s="358">
        <f t="shared" ref="BF49:BG49" si="244">W49</f>
        <v>0</v>
      </c>
      <c r="BG49" s="358">
        <f t="shared" si="244"/>
        <v>0</v>
      </c>
      <c r="BH49" s="358">
        <f t="shared" si="32"/>
        <v>46.66666667</v>
      </c>
      <c r="BI49" s="358"/>
      <c r="BJ49" s="358"/>
      <c r="BK49" s="503"/>
      <c r="BL49" s="510"/>
      <c r="BM49" s="493">
        <v>5000.0</v>
      </c>
      <c r="BN49" s="494">
        <v>1.0</v>
      </c>
      <c r="BO49" s="494">
        <v>0.0</v>
      </c>
      <c r="BP49" s="523"/>
      <c r="BQ49" s="523"/>
      <c r="BR49" s="495">
        <f t="shared" si="46"/>
        <v>0</v>
      </c>
      <c r="BS49" s="495">
        <f t="shared" si="33"/>
        <v>0</v>
      </c>
      <c r="BT49" s="495">
        <f t="shared" si="34"/>
        <v>0</v>
      </c>
      <c r="BU49" s="496"/>
      <c r="BV49" s="495">
        <f t="shared" si="35"/>
        <v>0</v>
      </c>
      <c r="BW49" s="495">
        <f t="shared" si="36"/>
        <v>0</v>
      </c>
      <c r="BX49" s="495">
        <f t="shared" si="37"/>
        <v>0</v>
      </c>
      <c r="BY49" s="495">
        <f t="shared" si="38"/>
        <v>0</v>
      </c>
    </row>
    <row r="50" ht="15.0" customHeight="1">
      <c r="A50" s="261" t="s">
        <v>25</v>
      </c>
      <c r="B50" s="348" t="s">
        <v>25</v>
      </c>
      <c r="C50" s="348">
        <v>500.0</v>
      </c>
      <c r="D50" s="348"/>
      <c r="E50" s="349" t="s">
        <v>2337</v>
      </c>
      <c r="F50" s="349" t="s">
        <v>2338</v>
      </c>
      <c r="G50" s="349" t="s">
        <v>2339</v>
      </c>
      <c r="I50" s="274"/>
      <c r="J50" s="485" t="s">
        <v>25</v>
      </c>
      <c r="K50" s="351">
        <f t="shared" si="67"/>
        <v>500</v>
      </c>
      <c r="L50" s="352"/>
      <c r="M50" s="353"/>
      <c r="N50" s="354"/>
      <c r="O50" s="486">
        <v>85818.49340760728</v>
      </c>
      <c r="P50" s="487">
        <v>151052.31114773755</v>
      </c>
      <c r="Q50" s="487">
        <v>231261.75061298336</v>
      </c>
      <c r="R50" s="488">
        <f t="shared" si="12"/>
        <v>468132.5552</v>
      </c>
      <c r="S50" s="486">
        <v>79794.38029724003</v>
      </c>
      <c r="T50" s="487">
        <v>151042.959912</v>
      </c>
      <c r="U50" s="487">
        <v>231476.7442738853</v>
      </c>
      <c r="V50" s="488">
        <f t="shared" si="13"/>
        <v>462314.0845</v>
      </c>
      <c r="W50" s="486">
        <v>96519.30053262894</v>
      </c>
      <c r="X50" s="487">
        <v>174858.3826</v>
      </c>
      <c r="Y50" s="487">
        <v>223308.80202352998</v>
      </c>
      <c r="Z50" s="489">
        <f t="shared" si="14"/>
        <v>494686.4852</v>
      </c>
      <c r="AA50" s="352"/>
      <c r="AB50" s="353"/>
      <c r="AC50" s="353"/>
      <c r="AD50" s="354"/>
      <c r="AE50" s="486">
        <f t="shared" ref="AE50:AG50" si="245">AI50</f>
        <v>85818.49341</v>
      </c>
      <c r="AF50" s="487">
        <f t="shared" si="245"/>
        <v>151052.3111</v>
      </c>
      <c r="AG50" s="487">
        <f t="shared" si="245"/>
        <v>231285.0839</v>
      </c>
      <c r="AH50" s="490">
        <f t="shared" si="16"/>
        <v>468155.8885</v>
      </c>
      <c r="AI50" s="487">
        <f t="shared" ref="AI50:AK50" si="246">AZ50</f>
        <v>85818.49341</v>
      </c>
      <c r="AJ50" s="487">
        <f t="shared" si="246"/>
        <v>151052.3111</v>
      </c>
      <c r="AK50" s="487">
        <f t="shared" si="246"/>
        <v>231285.0839</v>
      </c>
      <c r="AL50" s="490">
        <f t="shared" si="18"/>
        <v>468155.8885</v>
      </c>
      <c r="AM50" s="487">
        <f t="shared" ref="AM50:AO50" si="247">BC50</f>
        <v>79794.3803</v>
      </c>
      <c r="AN50" s="487">
        <f t="shared" si="247"/>
        <v>151042.9599</v>
      </c>
      <c r="AO50" s="487">
        <f t="shared" si="247"/>
        <v>231500.0776</v>
      </c>
      <c r="AP50" s="490">
        <f t="shared" si="20"/>
        <v>462337.4178</v>
      </c>
      <c r="AQ50" s="487">
        <f t="shared" ref="AQ50:AS50" si="248">BF50</f>
        <v>96519.30053</v>
      </c>
      <c r="AR50" s="487">
        <f t="shared" si="248"/>
        <v>174858.3826</v>
      </c>
      <c r="AS50" s="487">
        <f t="shared" si="248"/>
        <v>223332.1354</v>
      </c>
      <c r="AT50" s="491">
        <f t="shared" si="22"/>
        <v>494709.8185</v>
      </c>
      <c r="AV50" s="63">
        <f t="shared" si="23"/>
        <v>1</v>
      </c>
      <c r="AW50" s="356">
        <f t="shared" si="24"/>
        <v>23.33333333</v>
      </c>
      <c r="AX50" s="357">
        <f t="shared" si="25"/>
        <v>357.1428571</v>
      </c>
      <c r="AY50" s="103">
        <f t="shared" si="26"/>
        <v>500</v>
      </c>
      <c r="AZ50" s="358">
        <f t="shared" ref="AZ50:BA50" si="249">O50</f>
        <v>85818.49341</v>
      </c>
      <c r="BA50" s="358">
        <f t="shared" si="249"/>
        <v>151052.3111</v>
      </c>
      <c r="BB50" s="358">
        <f t="shared" si="28"/>
        <v>231285.0839</v>
      </c>
      <c r="BC50" s="358">
        <f t="shared" ref="BC50:BD50" si="250">S50</f>
        <v>79794.3803</v>
      </c>
      <c r="BD50" s="358">
        <f t="shared" si="250"/>
        <v>151042.9599</v>
      </c>
      <c r="BE50" s="358">
        <f t="shared" si="30"/>
        <v>231500.0776</v>
      </c>
      <c r="BF50" s="358">
        <f t="shared" ref="BF50:BG50" si="251">W50</f>
        <v>96519.30053</v>
      </c>
      <c r="BG50" s="358">
        <f t="shared" si="251"/>
        <v>174858.3826</v>
      </c>
      <c r="BH50" s="358">
        <f t="shared" si="32"/>
        <v>223332.1354</v>
      </c>
      <c r="BI50" s="358"/>
      <c r="BJ50" s="358"/>
      <c r="BK50" s="503"/>
      <c r="BL50" s="519" t="s">
        <v>25</v>
      </c>
      <c r="BM50" s="493">
        <v>500.0</v>
      </c>
      <c r="BN50" s="494">
        <v>1.0</v>
      </c>
      <c r="BO50" s="494">
        <v>0.0</v>
      </c>
      <c r="BP50" s="523"/>
      <c r="BQ50" s="523"/>
      <c r="BR50" s="495">
        <f t="shared" si="46"/>
        <v>161560.298</v>
      </c>
      <c r="BS50" s="495">
        <f t="shared" si="33"/>
        <v>161550.2963</v>
      </c>
      <c r="BT50" s="495">
        <f t="shared" si="34"/>
        <v>187022.444</v>
      </c>
      <c r="BU50" s="496"/>
      <c r="BV50" s="495">
        <f t="shared" si="35"/>
        <v>161560.298</v>
      </c>
      <c r="BW50" s="495">
        <f t="shared" si="36"/>
        <v>161560.298</v>
      </c>
      <c r="BX50" s="495">
        <f t="shared" si="37"/>
        <v>161550.2963</v>
      </c>
      <c r="BY50" s="495">
        <f t="shared" si="38"/>
        <v>187022.444</v>
      </c>
    </row>
    <row r="51" ht="15.0" customHeight="1">
      <c r="A51" s="261" t="s">
        <v>25</v>
      </c>
      <c r="B51" s="348" t="s">
        <v>25</v>
      </c>
      <c r="C51" s="348">
        <v>1000.0</v>
      </c>
      <c r="D51" s="348"/>
      <c r="E51" s="349" t="s">
        <v>2337</v>
      </c>
      <c r="F51" s="349" t="s">
        <v>2338</v>
      </c>
      <c r="G51" s="349" t="s">
        <v>2339</v>
      </c>
      <c r="I51" s="274"/>
      <c r="J51" s="274"/>
      <c r="K51" s="361">
        <f t="shared" si="67"/>
        <v>1000</v>
      </c>
      <c r="L51" s="362"/>
      <c r="M51" s="363"/>
      <c r="N51" s="364"/>
      <c r="O51" s="497">
        <v>86274.73702464264</v>
      </c>
      <c r="P51" s="498">
        <v>236131.07204000003</v>
      </c>
      <c r="Q51" s="498">
        <v>292445.9516818653</v>
      </c>
      <c r="R51" s="499">
        <f t="shared" si="12"/>
        <v>614851.7607</v>
      </c>
      <c r="S51" s="497">
        <v>84613.10419074104</v>
      </c>
      <c r="T51" s="498">
        <v>242489.55868000002</v>
      </c>
      <c r="U51" s="498">
        <v>265760.4115143777</v>
      </c>
      <c r="V51" s="499">
        <f t="shared" si="13"/>
        <v>592863.0744</v>
      </c>
      <c r="W51" s="497">
        <v>96601.91097351206</v>
      </c>
      <c r="X51" s="498">
        <v>252663.137304</v>
      </c>
      <c r="Y51" s="498">
        <v>254482.00999546665</v>
      </c>
      <c r="Z51" s="500">
        <f t="shared" si="14"/>
        <v>603747.0583</v>
      </c>
      <c r="AA51" s="362"/>
      <c r="AB51" s="363"/>
      <c r="AC51" s="363"/>
      <c r="AD51" s="364"/>
      <c r="AE51" s="497">
        <f t="shared" ref="AE51:AG51" si="252">AI51</f>
        <v>86274.73702</v>
      </c>
      <c r="AF51" s="498">
        <f t="shared" si="252"/>
        <v>236131.072</v>
      </c>
      <c r="AG51" s="498">
        <f t="shared" si="252"/>
        <v>292469.285</v>
      </c>
      <c r="AH51" s="501">
        <f t="shared" si="16"/>
        <v>614875.0941</v>
      </c>
      <c r="AI51" s="498">
        <f t="shared" ref="AI51:AK51" si="253">AZ51</f>
        <v>86274.73702</v>
      </c>
      <c r="AJ51" s="498">
        <f t="shared" si="253"/>
        <v>236131.072</v>
      </c>
      <c r="AK51" s="498">
        <f t="shared" si="253"/>
        <v>292469.285</v>
      </c>
      <c r="AL51" s="501">
        <f t="shared" si="18"/>
        <v>614875.0941</v>
      </c>
      <c r="AM51" s="498">
        <f t="shared" ref="AM51:AO51" si="254">BC51</f>
        <v>84613.10419</v>
      </c>
      <c r="AN51" s="498">
        <f t="shared" si="254"/>
        <v>242489.5587</v>
      </c>
      <c r="AO51" s="498">
        <f t="shared" si="254"/>
        <v>265783.7448</v>
      </c>
      <c r="AP51" s="501">
        <f t="shared" si="20"/>
        <v>592886.4077</v>
      </c>
      <c r="AQ51" s="498">
        <f t="shared" ref="AQ51:AS51" si="255">BF51</f>
        <v>96601.91097</v>
      </c>
      <c r="AR51" s="498">
        <f t="shared" si="255"/>
        <v>252663.1373</v>
      </c>
      <c r="AS51" s="498">
        <f t="shared" si="255"/>
        <v>254505.3433</v>
      </c>
      <c r="AT51" s="502">
        <f t="shared" si="22"/>
        <v>603770.3916</v>
      </c>
      <c r="AV51" s="63">
        <f t="shared" si="23"/>
        <v>1</v>
      </c>
      <c r="AW51" s="356">
        <f t="shared" si="24"/>
        <v>23.33333333</v>
      </c>
      <c r="AX51" s="357">
        <f t="shared" si="25"/>
        <v>714.2857143</v>
      </c>
      <c r="AY51" s="103">
        <f t="shared" si="26"/>
        <v>1000</v>
      </c>
      <c r="AZ51" s="358">
        <f t="shared" ref="AZ51:BA51" si="256">O51</f>
        <v>86274.73702</v>
      </c>
      <c r="BA51" s="358">
        <f t="shared" si="256"/>
        <v>236131.072</v>
      </c>
      <c r="BB51" s="358">
        <f t="shared" si="28"/>
        <v>292469.285</v>
      </c>
      <c r="BC51" s="358">
        <f t="shared" ref="BC51:BD51" si="257">S51</f>
        <v>84613.10419</v>
      </c>
      <c r="BD51" s="358">
        <f t="shared" si="257"/>
        <v>242489.5587</v>
      </c>
      <c r="BE51" s="358">
        <f t="shared" si="30"/>
        <v>265783.7448</v>
      </c>
      <c r="BF51" s="358">
        <f t="shared" ref="BF51:BG51" si="258">W51</f>
        <v>96601.91097</v>
      </c>
      <c r="BG51" s="358">
        <f t="shared" si="258"/>
        <v>252663.1373</v>
      </c>
      <c r="BH51" s="358">
        <f t="shared" si="32"/>
        <v>254505.3433</v>
      </c>
      <c r="BI51" s="358"/>
      <c r="BJ51" s="358"/>
      <c r="BK51" s="503"/>
      <c r="BL51" s="503"/>
      <c r="BM51" s="493">
        <v>1000.0</v>
      </c>
      <c r="BN51" s="494">
        <v>1.0</v>
      </c>
      <c r="BO51" s="494">
        <v>0.0</v>
      </c>
      <c r="BP51" s="523"/>
      <c r="BQ51" s="523"/>
      <c r="BR51" s="495">
        <f t="shared" si="46"/>
        <v>252557.5814</v>
      </c>
      <c r="BS51" s="495">
        <f t="shared" si="33"/>
        <v>259358.3975</v>
      </c>
      <c r="BT51" s="495">
        <f t="shared" si="34"/>
        <v>270239.7034</v>
      </c>
      <c r="BU51" s="496"/>
      <c r="BV51" s="495">
        <f t="shared" si="35"/>
        <v>252557.5814</v>
      </c>
      <c r="BW51" s="495">
        <f t="shared" si="36"/>
        <v>252557.5814</v>
      </c>
      <c r="BX51" s="495">
        <f t="shared" si="37"/>
        <v>259358.3975</v>
      </c>
      <c r="BY51" s="495">
        <f t="shared" si="38"/>
        <v>270239.7034</v>
      </c>
    </row>
    <row r="52" ht="15.0" customHeight="1">
      <c r="A52" s="261" t="s">
        <v>25</v>
      </c>
      <c r="B52" s="348" t="s">
        <v>25</v>
      </c>
      <c r="C52" s="348">
        <v>1500.0</v>
      </c>
      <c r="D52" s="348"/>
      <c r="E52" s="349" t="s">
        <v>2337</v>
      </c>
      <c r="F52" s="349" t="s">
        <v>2338</v>
      </c>
      <c r="G52" s="349" t="s">
        <v>2339</v>
      </c>
      <c r="I52" s="274"/>
      <c r="J52" s="274"/>
      <c r="K52" s="361">
        <f t="shared" si="67"/>
        <v>1500</v>
      </c>
      <c r="L52" s="362"/>
      <c r="M52" s="363"/>
      <c r="N52" s="364"/>
      <c r="O52" s="497">
        <v>95900.80591198665</v>
      </c>
      <c r="P52" s="498">
        <v>333300.308784</v>
      </c>
      <c r="Q52" s="498">
        <v>326025.3637790982</v>
      </c>
      <c r="R52" s="499">
        <f t="shared" si="12"/>
        <v>755226.4785</v>
      </c>
      <c r="S52" s="497">
        <v>89873.80591198665</v>
      </c>
      <c r="T52" s="498">
        <v>333300.308784</v>
      </c>
      <c r="U52" s="498">
        <v>326240.9848406185</v>
      </c>
      <c r="V52" s="499">
        <f t="shared" si="13"/>
        <v>749415.0995</v>
      </c>
      <c r="W52" s="497">
        <v>104034.29702464264</v>
      </c>
      <c r="X52" s="498">
        <v>343705.10510399996</v>
      </c>
      <c r="Y52" s="498">
        <v>313702.56027427316</v>
      </c>
      <c r="Z52" s="500">
        <f t="shared" si="14"/>
        <v>761441.9624</v>
      </c>
      <c r="AA52" s="362"/>
      <c r="AB52" s="363"/>
      <c r="AC52" s="363"/>
      <c r="AD52" s="364"/>
      <c r="AE52" s="497">
        <f t="shared" ref="AE52:AG52" si="259">AI52</f>
        <v>99363.3668</v>
      </c>
      <c r="AF52" s="498">
        <f t="shared" si="259"/>
        <v>378217.3192</v>
      </c>
      <c r="AG52" s="498">
        <f t="shared" si="259"/>
        <v>354338.0635</v>
      </c>
      <c r="AH52" s="501">
        <f t="shared" si="16"/>
        <v>831918.7495</v>
      </c>
      <c r="AI52" s="498">
        <f t="shared" ref="AI52:AK52" si="260">AVERAGE(AZ52:AZ53)</f>
        <v>99363.3668</v>
      </c>
      <c r="AJ52" s="498">
        <f t="shared" si="260"/>
        <v>378217.3192</v>
      </c>
      <c r="AK52" s="498">
        <f t="shared" si="260"/>
        <v>354338.0635</v>
      </c>
      <c r="AL52" s="501">
        <f t="shared" si="18"/>
        <v>831918.7495</v>
      </c>
      <c r="AM52" s="498">
        <f t="shared" ref="AM52:AO52" si="261">AVERAGE(BC52:BC53)</f>
        <v>96079.35471</v>
      </c>
      <c r="AN52" s="498">
        <f t="shared" si="261"/>
        <v>380931.1542</v>
      </c>
      <c r="AO52" s="498">
        <f t="shared" si="261"/>
        <v>330923.2191</v>
      </c>
      <c r="AP52" s="501">
        <f t="shared" si="20"/>
        <v>807933.728</v>
      </c>
      <c r="AQ52" s="498">
        <f t="shared" ref="AQ52:AS52" si="262">AVERAGE(BF52:BF53)</f>
        <v>109842.2451</v>
      </c>
      <c r="AR52" s="498">
        <f t="shared" si="262"/>
        <v>390815.7107</v>
      </c>
      <c r="AS52" s="498">
        <f t="shared" si="262"/>
        <v>319929.0873</v>
      </c>
      <c r="AT52" s="502">
        <f t="shared" si="22"/>
        <v>820587.043</v>
      </c>
      <c r="AV52" s="63">
        <f t="shared" si="23"/>
        <v>1</v>
      </c>
      <c r="AW52" s="356">
        <f t="shared" si="24"/>
        <v>23.33333333</v>
      </c>
      <c r="AX52" s="357">
        <f t="shared" si="25"/>
        <v>1071.428571</v>
      </c>
      <c r="AY52" s="103">
        <f t="shared" si="26"/>
        <v>1500</v>
      </c>
      <c r="AZ52" s="358">
        <f t="shared" ref="AZ52:BA52" si="263">O52</f>
        <v>95900.80591</v>
      </c>
      <c r="BA52" s="358">
        <f t="shared" si="263"/>
        <v>333300.3088</v>
      </c>
      <c r="BB52" s="358">
        <f t="shared" si="28"/>
        <v>326048.6971</v>
      </c>
      <c r="BC52" s="358">
        <f t="shared" ref="BC52:BD52" si="264">S52</f>
        <v>89873.80591</v>
      </c>
      <c r="BD52" s="358">
        <f t="shared" si="264"/>
        <v>333300.3088</v>
      </c>
      <c r="BE52" s="358">
        <f t="shared" si="30"/>
        <v>326264.3182</v>
      </c>
      <c r="BF52" s="358">
        <f t="shared" ref="BF52:BG52" si="265">W52</f>
        <v>104034.297</v>
      </c>
      <c r="BG52" s="358">
        <f t="shared" si="265"/>
        <v>343705.1051</v>
      </c>
      <c r="BH52" s="358">
        <f t="shared" si="32"/>
        <v>313725.8936</v>
      </c>
      <c r="BI52" s="358"/>
      <c r="BJ52" s="358"/>
      <c r="BK52" s="503"/>
      <c r="BL52" s="503"/>
      <c r="BM52" s="493">
        <v>1500.0</v>
      </c>
      <c r="BN52" s="494">
        <v>1.0</v>
      </c>
      <c r="BO52" s="494">
        <v>0.0</v>
      </c>
      <c r="BP52" s="523"/>
      <c r="BQ52" s="523"/>
      <c r="BR52" s="495">
        <f t="shared" si="46"/>
        <v>356486.4172</v>
      </c>
      <c r="BS52" s="495">
        <f t="shared" si="33"/>
        <v>356486.4172</v>
      </c>
      <c r="BT52" s="495">
        <f t="shared" si="34"/>
        <v>367615.0255</v>
      </c>
      <c r="BU52" s="496"/>
      <c r="BV52" s="495">
        <f t="shared" si="35"/>
        <v>404528.0892</v>
      </c>
      <c r="BW52" s="495">
        <f t="shared" si="36"/>
        <v>404528.0892</v>
      </c>
      <c r="BX52" s="495">
        <f t="shared" si="37"/>
        <v>407430.7127</v>
      </c>
      <c r="BY52" s="495">
        <f t="shared" si="38"/>
        <v>418002.8905</v>
      </c>
    </row>
    <row r="53" ht="15.0" customHeight="1">
      <c r="A53" s="261" t="s">
        <v>25</v>
      </c>
      <c r="B53" s="348" t="s">
        <v>25</v>
      </c>
      <c r="C53" s="348">
        <v>2000.0</v>
      </c>
      <c r="D53" s="348"/>
      <c r="E53" s="349" t="s">
        <v>2337</v>
      </c>
      <c r="F53" s="349" t="s">
        <v>2338</v>
      </c>
      <c r="G53" s="349" t="s">
        <v>2339</v>
      </c>
      <c r="I53" s="274"/>
      <c r="J53" s="274"/>
      <c r="K53" s="361">
        <f t="shared" si="67"/>
        <v>2000</v>
      </c>
      <c r="L53" s="362"/>
      <c r="M53" s="363"/>
      <c r="N53" s="364"/>
      <c r="O53" s="497">
        <v>102825.92768955036</v>
      </c>
      <c r="P53" s="498">
        <v>423134.329519409</v>
      </c>
      <c r="Q53" s="498">
        <v>382604.0965680815</v>
      </c>
      <c r="R53" s="499">
        <f t="shared" si="12"/>
        <v>908564.3538</v>
      </c>
      <c r="S53" s="497">
        <v>102284.9034995657</v>
      </c>
      <c r="T53" s="498">
        <v>428561.999536</v>
      </c>
      <c r="U53" s="498">
        <v>335558.786770614</v>
      </c>
      <c r="V53" s="499">
        <f t="shared" si="13"/>
        <v>866405.6898</v>
      </c>
      <c r="W53" s="497">
        <v>115650.19310010971</v>
      </c>
      <c r="X53" s="498">
        <v>437926.316224</v>
      </c>
      <c r="Y53" s="498">
        <v>326108.9476226491</v>
      </c>
      <c r="Z53" s="500">
        <f t="shared" si="14"/>
        <v>879685.4569</v>
      </c>
      <c r="AA53" s="362"/>
      <c r="AB53" s="363"/>
      <c r="AC53" s="363"/>
      <c r="AD53" s="364"/>
      <c r="AE53" s="497">
        <f t="shared" ref="AE53:AG53" si="266">AI53</f>
        <v>101643.6632</v>
      </c>
      <c r="AF53" s="498">
        <f t="shared" si="266"/>
        <v>503996.7729</v>
      </c>
      <c r="AG53" s="498">
        <f t="shared" si="266"/>
        <v>419743.2711</v>
      </c>
      <c r="AH53" s="501">
        <f t="shared" si="16"/>
        <v>1025383.707</v>
      </c>
      <c r="AI53" s="498">
        <f t="shared" ref="AI53:AK53" si="267">AZ54</f>
        <v>101643.6632</v>
      </c>
      <c r="AJ53" s="498">
        <f t="shared" si="267"/>
        <v>503996.7729</v>
      </c>
      <c r="AK53" s="498">
        <f t="shared" si="267"/>
        <v>419743.2711</v>
      </c>
      <c r="AL53" s="501">
        <f t="shared" si="18"/>
        <v>1025383.707</v>
      </c>
      <c r="AM53" s="498">
        <f t="shared" ref="AM53:AO53" si="268">BC54</f>
        <v>104040.5094</v>
      </c>
      <c r="AN53" s="498">
        <f t="shared" si="268"/>
        <v>531164.8521</v>
      </c>
      <c r="AO53" s="498">
        <f t="shared" si="268"/>
        <v>410613.0704</v>
      </c>
      <c r="AP53" s="501">
        <f t="shared" si="20"/>
        <v>1045818.432</v>
      </c>
      <c r="AQ53" s="498">
        <f t="shared" ref="AQ53:AS53" si="269">BF54</f>
        <v>115905.2838</v>
      </c>
      <c r="AR53" s="498">
        <f t="shared" si="269"/>
        <v>554286.6217</v>
      </c>
      <c r="AS53" s="498">
        <f t="shared" si="269"/>
        <v>359533.2006</v>
      </c>
      <c r="AT53" s="502">
        <f t="shared" si="22"/>
        <v>1029725.106</v>
      </c>
      <c r="AV53" s="63">
        <f t="shared" si="23"/>
        <v>1</v>
      </c>
      <c r="AW53" s="356">
        <f t="shared" si="24"/>
        <v>23.33333333</v>
      </c>
      <c r="AX53" s="357">
        <f t="shared" si="25"/>
        <v>1428.571429</v>
      </c>
      <c r="AY53" s="103">
        <f t="shared" si="26"/>
        <v>1500</v>
      </c>
      <c r="AZ53" s="358">
        <f t="shared" ref="AZ53:BA53" si="270">O53</f>
        <v>102825.9277</v>
      </c>
      <c r="BA53" s="358">
        <f t="shared" si="270"/>
        <v>423134.3295</v>
      </c>
      <c r="BB53" s="358">
        <f t="shared" si="28"/>
        <v>382627.4299</v>
      </c>
      <c r="BC53" s="358">
        <f t="shared" ref="BC53:BD53" si="271">S53</f>
        <v>102284.9035</v>
      </c>
      <c r="BD53" s="358">
        <f t="shared" si="271"/>
        <v>428561.9995</v>
      </c>
      <c r="BE53" s="358">
        <f t="shared" si="30"/>
        <v>335582.1201</v>
      </c>
      <c r="BF53" s="358">
        <f t="shared" ref="BF53:BG53" si="272">W53</f>
        <v>115650.1931</v>
      </c>
      <c r="BG53" s="358">
        <f t="shared" si="272"/>
        <v>437926.3162</v>
      </c>
      <c r="BH53" s="358">
        <f t="shared" si="32"/>
        <v>326132.281</v>
      </c>
      <c r="BI53" s="358"/>
      <c r="BJ53" s="358"/>
      <c r="BK53" s="503"/>
      <c r="BL53" s="503"/>
      <c r="BM53" s="493">
        <v>2000.0</v>
      </c>
      <c r="BN53" s="494">
        <v>1.0</v>
      </c>
      <c r="BO53" s="494">
        <v>0.0</v>
      </c>
      <c r="BP53" s="523"/>
      <c r="BQ53" s="523"/>
      <c r="BR53" s="495">
        <f t="shared" si="46"/>
        <v>452569.7611</v>
      </c>
      <c r="BS53" s="495">
        <f t="shared" si="33"/>
        <v>458375.0082</v>
      </c>
      <c r="BT53" s="495">
        <f t="shared" si="34"/>
        <v>468390.7556</v>
      </c>
      <c r="BU53" s="496"/>
      <c r="BV53" s="495">
        <f t="shared" si="35"/>
        <v>539057.4179</v>
      </c>
      <c r="BW53" s="495">
        <f t="shared" si="36"/>
        <v>539057.4179</v>
      </c>
      <c r="BX53" s="495">
        <f t="shared" si="37"/>
        <v>568115.4505</v>
      </c>
      <c r="BY53" s="495">
        <f t="shared" si="38"/>
        <v>592845.6911</v>
      </c>
    </row>
    <row r="54" ht="15.0" customHeight="1">
      <c r="A54" s="261" t="s">
        <v>25</v>
      </c>
      <c r="B54" s="348" t="s">
        <v>25</v>
      </c>
      <c r="C54" s="348">
        <v>2500.0</v>
      </c>
      <c r="D54" s="348"/>
      <c r="E54" s="349" t="s">
        <v>2337</v>
      </c>
      <c r="F54" s="349" t="s">
        <v>2338</v>
      </c>
      <c r="G54" s="349" t="s">
        <v>2339</v>
      </c>
      <c r="I54" s="274"/>
      <c r="J54" s="274"/>
      <c r="K54" s="361">
        <f t="shared" si="67"/>
        <v>2500</v>
      </c>
      <c r="L54" s="362"/>
      <c r="M54" s="363"/>
      <c r="N54" s="364"/>
      <c r="O54" s="497">
        <v>101643.66322392138</v>
      </c>
      <c r="P54" s="498">
        <v>503996.77285600005</v>
      </c>
      <c r="Q54" s="498">
        <v>419719.93778481625</v>
      </c>
      <c r="R54" s="499">
        <f t="shared" si="12"/>
        <v>1025360.374</v>
      </c>
      <c r="S54" s="497">
        <v>104040.50944923342</v>
      </c>
      <c r="T54" s="498">
        <v>531164.8521360001</v>
      </c>
      <c r="U54" s="498">
        <v>410589.73711518344</v>
      </c>
      <c r="V54" s="499">
        <f t="shared" si="13"/>
        <v>1045795.099</v>
      </c>
      <c r="W54" s="497">
        <v>115905.2837814301</v>
      </c>
      <c r="X54" s="498">
        <v>554286.6217360001</v>
      </c>
      <c r="Y54" s="498">
        <v>359509.8672908222</v>
      </c>
      <c r="Z54" s="500">
        <f t="shared" si="14"/>
        <v>1029701.773</v>
      </c>
      <c r="AA54" s="362"/>
      <c r="AB54" s="363"/>
      <c r="AC54" s="363"/>
      <c r="AD54" s="364"/>
      <c r="AE54" s="497">
        <f t="shared" ref="AE54:AG54" si="273">AI54</f>
        <v>110419.4536</v>
      </c>
      <c r="AF54" s="498">
        <f t="shared" si="273"/>
        <v>597697.7442</v>
      </c>
      <c r="AG54" s="498">
        <f t="shared" si="273"/>
        <v>459637.4825</v>
      </c>
      <c r="AH54" s="501">
        <f t="shared" si="16"/>
        <v>1167754.68</v>
      </c>
      <c r="AI54" s="498">
        <f t="shared" ref="AI54:AK54" si="274">AZ55</f>
        <v>110419.4536</v>
      </c>
      <c r="AJ54" s="498">
        <f t="shared" si="274"/>
        <v>597697.7442</v>
      </c>
      <c r="AK54" s="498">
        <f t="shared" si="274"/>
        <v>459637.4825</v>
      </c>
      <c r="AL54" s="501">
        <f t="shared" si="18"/>
        <v>1167754.68</v>
      </c>
      <c r="AM54" s="498">
        <f t="shared" ref="AM54:AO54" si="275">BC55</f>
        <v>104392.4536</v>
      </c>
      <c r="AN54" s="498">
        <f t="shared" si="275"/>
        <v>597697.7442</v>
      </c>
      <c r="AO54" s="498">
        <f t="shared" si="275"/>
        <v>459854.7213</v>
      </c>
      <c r="AP54" s="501">
        <f t="shared" si="20"/>
        <v>1161944.919</v>
      </c>
      <c r="AQ54" s="498">
        <f t="shared" ref="AQ54:AS54" si="276">BF55</f>
        <v>119470.1078</v>
      </c>
      <c r="AR54" s="498">
        <f t="shared" si="276"/>
        <v>638681.0808</v>
      </c>
      <c r="AS54" s="498">
        <f t="shared" si="276"/>
        <v>415140.837</v>
      </c>
      <c r="AT54" s="502">
        <f t="shared" si="22"/>
        <v>1173292.026</v>
      </c>
      <c r="AV54" s="63">
        <f t="shared" si="23"/>
        <v>1</v>
      </c>
      <c r="AW54" s="356">
        <f t="shared" si="24"/>
        <v>23.33333333</v>
      </c>
      <c r="AX54" s="357">
        <f t="shared" si="25"/>
        <v>1785.714286</v>
      </c>
      <c r="AY54" s="103">
        <f t="shared" si="26"/>
        <v>2000</v>
      </c>
      <c r="AZ54" s="358">
        <f t="shared" ref="AZ54:BA54" si="277">O54</f>
        <v>101643.6632</v>
      </c>
      <c r="BA54" s="358">
        <f t="shared" si="277"/>
        <v>503996.7729</v>
      </c>
      <c r="BB54" s="358">
        <f t="shared" si="28"/>
        <v>419743.2711</v>
      </c>
      <c r="BC54" s="358">
        <f t="shared" ref="BC54:BD54" si="278">S54</f>
        <v>104040.5094</v>
      </c>
      <c r="BD54" s="358">
        <f t="shared" si="278"/>
        <v>531164.8521</v>
      </c>
      <c r="BE54" s="358">
        <f t="shared" si="30"/>
        <v>410613.0704</v>
      </c>
      <c r="BF54" s="358">
        <f t="shared" ref="BF54:BG54" si="279">W54</f>
        <v>115905.2838</v>
      </c>
      <c r="BG54" s="358">
        <f t="shared" si="279"/>
        <v>554286.6217</v>
      </c>
      <c r="BH54" s="358">
        <f t="shared" si="32"/>
        <v>359533.2006</v>
      </c>
      <c r="BI54" s="358"/>
      <c r="BJ54" s="358"/>
      <c r="BK54" s="503"/>
      <c r="BL54" s="503"/>
      <c r="BM54" s="493">
        <v>2500.0</v>
      </c>
      <c r="BN54" s="494">
        <v>1.0</v>
      </c>
      <c r="BO54" s="494">
        <v>0.0</v>
      </c>
      <c r="BP54" s="523"/>
      <c r="BQ54" s="523"/>
      <c r="BR54" s="495">
        <f t="shared" si="46"/>
        <v>539057.4179</v>
      </c>
      <c r="BS54" s="495">
        <f t="shared" si="33"/>
        <v>568115.4505</v>
      </c>
      <c r="BT54" s="495">
        <f t="shared" si="34"/>
        <v>592845.6911</v>
      </c>
      <c r="BU54" s="496"/>
      <c r="BV54" s="495">
        <f t="shared" si="35"/>
        <v>639276.7177</v>
      </c>
      <c r="BW54" s="495">
        <f t="shared" si="36"/>
        <v>639276.7177</v>
      </c>
      <c r="BX54" s="495">
        <f t="shared" si="37"/>
        <v>639276.7177</v>
      </c>
      <c r="BY54" s="495">
        <f t="shared" si="38"/>
        <v>683111.069</v>
      </c>
    </row>
    <row r="55" ht="15.0" customHeight="1">
      <c r="A55" s="261" t="s">
        <v>25</v>
      </c>
      <c r="B55" s="348" t="s">
        <v>25</v>
      </c>
      <c r="C55" s="348">
        <v>3000.0</v>
      </c>
      <c r="D55" s="348"/>
      <c r="E55" s="349" t="s">
        <v>2337</v>
      </c>
      <c r="F55" s="349" t="s">
        <v>2338</v>
      </c>
      <c r="G55" s="349" t="s">
        <v>2339</v>
      </c>
      <c r="I55" s="274"/>
      <c r="J55" s="274"/>
      <c r="K55" s="361">
        <f t="shared" si="67"/>
        <v>3000</v>
      </c>
      <c r="L55" s="362"/>
      <c r="M55" s="363"/>
      <c r="N55" s="364"/>
      <c r="O55" s="497">
        <v>110419.45360914172</v>
      </c>
      <c r="P55" s="498">
        <v>597697.74416</v>
      </c>
      <c r="Q55" s="498">
        <v>459614.1491256422</v>
      </c>
      <c r="R55" s="499">
        <f t="shared" si="12"/>
        <v>1167731.347</v>
      </c>
      <c r="S55" s="497">
        <v>104392.45360914172</v>
      </c>
      <c r="T55" s="498">
        <v>597697.74416</v>
      </c>
      <c r="U55" s="498">
        <v>459831.3879246297</v>
      </c>
      <c r="V55" s="499">
        <f t="shared" si="13"/>
        <v>1161921.586</v>
      </c>
      <c r="W55" s="497">
        <v>119470.10783445374</v>
      </c>
      <c r="X55" s="498">
        <v>638681.080776</v>
      </c>
      <c r="Y55" s="498">
        <v>415117.5036437108</v>
      </c>
      <c r="Z55" s="500">
        <f t="shared" si="14"/>
        <v>1173268.692</v>
      </c>
      <c r="AA55" s="362"/>
      <c r="AB55" s="363"/>
      <c r="AC55" s="363"/>
      <c r="AD55" s="364"/>
      <c r="AE55" s="497">
        <f t="shared" ref="AE55:AG55" si="280">AI55</f>
        <v>108667.2008</v>
      </c>
      <c r="AF55" s="498">
        <f t="shared" si="280"/>
        <v>661687.2415</v>
      </c>
      <c r="AG55" s="498">
        <f t="shared" si="280"/>
        <v>520238.5626</v>
      </c>
      <c r="AH55" s="501">
        <f t="shared" si="16"/>
        <v>1290593.005</v>
      </c>
      <c r="AI55" s="498">
        <f t="shared" ref="AI55:AK55" si="281">AZ56</f>
        <v>108667.2008</v>
      </c>
      <c r="AJ55" s="498">
        <f t="shared" si="281"/>
        <v>661687.2415</v>
      </c>
      <c r="AK55" s="498">
        <f t="shared" si="281"/>
        <v>520238.5626</v>
      </c>
      <c r="AL55" s="501">
        <f t="shared" si="18"/>
        <v>1290593.005</v>
      </c>
      <c r="AM55" s="498">
        <f t="shared" ref="AM55:AO55" si="282">BC56</f>
        <v>109599.7816</v>
      </c>
      <c r="AN55" s="498">
        <f t="shared" si="282"/>
        <v>677294.436</v>
      </c>
      <c r="AO55" s="498">
        <f t="shared" si="282"/>
        <v>482269.028</v>
      </c>
      <c r="AP55" s="501">
        <f t="shared" si="20"/>
        <v>1269163.246</v>
      </c>
      <c r="AQ55" s="498">
        <f t="shared" ref="AQ55:AS55" si="283">BF56</f>
        <v>115626.7816</v>
      </c>
      <c r="AR55" s="498">
        <f t="shared" si="283"/>
        <v>677294.436</v>
      </c>
      <c r="AS55" s="498">
        <f t="shared" si="283"/>
        <v>482052.8105</v>
      </c>
      <c r="AT55" s="502">
        <f t="shared" si="22"/>
        <v>1274974.028</v>
      </c>
      <c r="AV55" s="63">
        <f t="shared" si="23"/>
        <v>1</v>
      </c>
      <c r="AW55" s="356">
        <f t="shared" si="24"/>
        <v>23.33333333</v>
      </c>
      <c r="AX55" s="357">
        <f t="shared" si="25"/>
        <v>2142.857143</v>
      </c>
      <c r="AY55" s="103">
        <f t="shared" si="26"/>
        <v>2500</v>
      </c>
      <c r="AZ55" s="358">
        <f t="shared" ref="AZ55:BA55" si="284">O55</f>
        <v>110419.4536</v>
      </c>
      <c r="BA55" s="358">
        <f t="shared" si="284"/>
        <v>597697.7442</v>
      </c>
      <c r="BB55" s="358">
        <f t="shared" si="28"/>
        <v>459637.4825</v>
      </c>
      <c r="BC55" s="358">
        <f t="shared" ref="BC55:BD55" si="285">S55</f>
        <v>104392.4536</v>
      </c>
      <c r="BD55" s="358">
        <f t="shared" si="285"/>
        <v>597697.7442</v>
      </c>
      <c r="BE55" s="358">
        <f t="shared" si="30"/>
        <v>459854.7213</v>
      </c>
      <c r="BF55" s="358">
        <f t="shared" ref="BF55:BG55" si="286">W55</f>
        <v>119470.1078</v>
      </c>
      <c r="BG55" s="358">
        <f t="shared" si="286"/>
        <v>638681.0808</v>
      </c>
      <c r="BH55" s="358">
        <f t="shared" si="32"/>
        <v>415140.837</v>
      </c>
      <c r="BI55" s="358"/>
      <c r="BJ55" s="358"/>
      <c r="BK55" s="503"/>
      <c r="BL55" s="503"/>
      <c r="BM55" s="493">
        <v>3000.0</v>
      </c>
      <c r="BN55" s="494">
        <v>1.0</v>
      </c>
      <c r="BO55" s="494">
        <v>0.0</v>
      </c>
      <c r="BP55" s="523"/>
      <c r="BQ55" s="523"/>
      <c r="BR55" s="495">
        <f t="shared" si="46"/>
        <v>639276.7177</v>
      </c>
      <c r="BS55" s="495">
        <f t="shared" si="33"/>
        <v>639276.7177</v>
      </c>
      <c r="BT55" s="495">
        <f t="shared" si="34"/>
        <v>683111.069</v>
      </c>
      <c r="BU55" s="496"/>
      <c r="BV55" s="495">
        <f t="shared" si="35"/>
        <v>707717.6583</v>
      </c>
      <c r="BW55" s="495">
        <f t="shared" si="36"/>
        <v>707717.6583</v>
      </c>
      <c r="BX55" s="495">
        <f t="shared" si="37"/>
        <v>724410.5707</v>
      </c>
      <c r="BY55" s="495">
        <f t="shared" si="38"/>
        <v>724410.5707</v>
      </c>
    </row>
    <row r="56" ht="15.0" customHeight="1">
      <c r="A56" s="261" t="s">
        <v>25</v>
      </c>
      <c r="B56" s="348" t="s">
        <v>25</v>
      </c>
      <c r="C56" s="348">
        <v>3500.0</v>
      </c>
      <c r="D56" s="348"/>
      <c r="E56" s="349" t="s">
        <v>2337</v>
      </c>
      <c r="F56" s="349" t="s">
        <v>2338</v>
      </c>
      <c r="G56" s="349" t="s">
        <v>2339</v>
      </c>
      <c r="I56" s="274"/>
      <c r="J56" s="274"/>
      <c r="K56" s="361">
        <f t="shared" si="67"/>
        <v>3500</v>
      </c>
      <c r="L56" s="362"/>
      <c r="M56" s="363"/>
      <c r="N56" s="364"/>
      <c r="O56" s="497">
        <v>108667.20079765073</v>
      </c>
      <c r="P56" s="498">
        <v>661687.241528</v>
      </c>
      <c r="Q56" s="498">
        <v>520191.89590187994</v>
      </c>
      <c r="R56" s="499">
        <f t="shared" si="12"/>
        <v>1290546.338</v>
      </c>
      <c r="S56" s="497">
        <v>109599.78160914169</v>
      </c>
      <c r="T56" s="498">
        <v>677294.4360079999</v>
      </c>
      <c r="U56" s="498">
        <v>482222.36136712634</v>
      </c>
      <c r="V56" s="499">
        <f t="shared" si="13"/>
        <v>1269116.579</v>
      </c>
      <c r="W56" s="497">
        <v>115626.78160914169</v>
      </c>
      <c r="X56" s="498">
        <v>677294.4360079999</v>
      </c>
      <c r="Y56" s="498">
        <v>482006.14379494847</v>
      </c>
      <c r="Z56" s="500">
        <f t="shared" si="14"/>
        <v>1274927.361</v>
      </c>
      <c r="AA56" s="362"/>
      <c r="AB56" s="363"/>
      <c r="AC56" s="363"/>
      <c r="AD56" s="364"/>
      <c r="AE56" s="497">
        <f t="shared" ref="AE56:AG56" si="287">AI56</f>
        <v>104353.3554</v>
      </c>
      <c r="AF56" s="498">
        <f t="shared" si="287"/>
        <v>725705.6411</v>
      </c>
      <c r="AG56" s="498">
        <f t="shared" si="287"/>
        <v>636311.7214</v>
      </c>
      <c r="AH56" s="501">
        <f t="shared" si="16"/>
        <v>1466370.718</v>
      </c>
      <c r="AI56" s="498">
        <f t="shared" ref="AI56:AK56" si="288">AVERAGE(AZ57:AZ58)</f>
        <v>104353.3554</v>
      </c>
      <c r="AJ56" s="498">
        <f t="shared" si="288"/>
        <v>725705.6411</v>
      </c>
      <c r="AK56" s="498">
        <f t="shared" si="288"/>
        <v>636311.7214</v>
      </c>
      <c r="AL56" s="501">
        <f t="shared" si="18"/>
        <v>1466370.718</v>
      </c>
      <c r="AM56" s="498">
        <f t="shared" ref="AM56:AO56" si="289">AVERAGE(BC57:BC58)</f>
        <v>102398.2644</v>
      </c>
      <c r="AN56" s="498">
        <f t="shared" si="289"/>
        <v>752093.3607</v>
      </c>
      <c r="AO56" s="498">
        <f t="shared" si="289"/>
        <v>590733.7121</v>
      </c>
      <c r="AP56" s="501">
        <f t="shared" si="20"/>
        <v>1445225.337</v>
      </c>
      <c r="AQ56" s="498">
        <f t="shared" ref="AQ56:AS56" si="290">AVERAGE(BF57:BF58)</f>
        <v>116505.8967</v>
      </c>
      <c r="AR56" s="498">
        <f t="shared" si="290"/>
        <v>769030.0569</v>
      </c>
      <c r="AS56" s="498">
        <f t="shared" si="290"/>
        <v>539448.1719</v>
      </c>
      <c r="AT56" s="502">
        <f t="shared" si="22"/>
        <v>1424984.126</v>
      </c>
      <c r="AV56" s="63">
        <f t="shared" si="23"/>
        <v>2</v>
      </c>
      <c r="AW56" s="356">
        <f t="shared" si="24"/>
        <v>46.66666667</v>
      </c>
      <c r="AX56" s="357">
        <f t="shared" si="25"/>
        <v>2500</v>
      </c>
      <c r="AY56" s="103">
        <f t="shared" si="26"/>
        <v>2500</v>
      </c>
      <c r="AZ56" s="358">
        <f t="shared" ref="AZ56:BA56" si="291">O56</f>
        <v>108667.2008</v>
      </c>
      <c r="BA56" s="358">
        <f t="shared" si="291"/>
        <v>661687.2415</v>
      </c>
      <c r="BB56" s="358">
        <f t="shared" si="28"/>
        <v>520238.5626</v>
      </c>
      <c r="BC56" s="358">
        <f t="shared" ref="BC56:BD56" si="292">S56</f>
        <v>109599.7816</v>
      </c>
      <c r="BD56" s="358">
        <f t="shared" si="292"/>
        <v>677294.436</v>
      </c>
      <c r="BE56" s="358">
        <f t="shared" si="30"/>
        <v>482269.028</v>
      </c>
      <c r="BF56" s="358">
        <f t="shared" ref="BF56:BG56" si="293">W56</f>
        <v>115626.7816</v>
      </c>
      <c r="BG56" s="358">
        <f t="shared" si="293"/>
        <v>677294.436</v>
      </c>
      <c r="BH56" s="358">
        <f t="shared" si="32"/>
        <v>482052.8105</v>
      </c>
      <c r="BI56" s="358"/>
      <c r="BJ56" s="358"/>
      <c r="BK56" s="503"/>
      <c r="BL56" s="503"/>
      <c r="BM56" s="493">
        <v>3500.0</v>
      </c>
      <c r="BN56" s="494">
        <v>1.0</v>
      </c>
      <c r="BO56" s="494">
        <v>0.0</v>
      </c>
      <c r="BP56" s="480"/>
      <c r="BQ56" s="480"/>
      <c r="BR56" s="495">
        <f t="shared" si="46"/>
        <v>707717.6583</v>
      </c>
      <c r="BS56" s="495">
        <f t="shared" si="33"/>
        <v>724410.5707</v>
      </c>
      <c r="BT56" s="495">
        <f t="shared" si="34"/>
        <v>724410.5707</v>
      </c>
      <c r="BU56" s="496"/>
      <c r="BV56" s="495">
        <f t="shared" si="35"/>
        <v>776189.5118</v>
      </c>
      <c r="BW56" s="495">
        <f t="shared" si="36"/>
        <v>776189.5118</v>
      </c>
      <c r="BX56" s="495">
        <f t="shared" si="37"/>
        <v>804412.8988</v>
      </c>
      <c r="BY56" s="495">
        <f t="shared" si="38"/>
        <v>822527.8</v>
      </c>
    </row>
    <row r="57" ht="15.0" customHeight="1">
      <c r="A57" s="261" t="s">
        <v>25</v>
      </c>
      <c r="B57" s="348" t="s">
        <v>25</v>
      </c>
      <c r="C57" s="348">
        <v>4000.0</v>
      </c>
      <c r="D57" s="348"/>
      <c r="E57" s="349" t="s">
        <v>2337</v>
      </c>
      <c r="F57" s="349" t="s">
        <v>2338</v>
      </c>
      <c r="G57" s="349" t="s">
        <v>2339</v>
      </c>
      <c r="I57" s="274"/>
      <c r="J57" s="274"/>
      <c r="K57" s="361">
        <f t="shared" si="67"/>
        <v>4000</v>
      </c>
      <c r="L57" s="362"/>
      <c r="M57" s="363"/>
      <c r="N57" s="364"/>
      <c r="O57" s="497">
        <v>104943.18283410446</v>
      </c>
      <c r="P57" s="498">
        <v>692381.390672</v>
      </c>
      <c r="Q57" s="498">
        <v>616427.539263873</v>
      </c>
      <c r="R57" s="499">
        <f t="shared" si="12"/>
        <v>1413752.113</v>
      </c>
      <c r="S57" s="497">
        <v>107060.00079765069</v>
      </c>
      <c r="T57" s="498">
        <v>745156.829784</v>
      </c>
      <c r="U57" s="498">
        <v>525055.3871460409</v>
      </c>
      <c r="V57" s="499">
        <f t="shared" si="13"/>
        <v>1377272.218</v>
      </c>
      <c r="W57" s="497">
        <v>123952.07760914178</v>
      </c>
      <c r="X57" s="498">
        <v>763943.267584</v>
      </c>
      <c r="Y57" s="498">
        <v>488117.9846332088</v>
      </c>
      <c r="Z57" s="500">
        <f t="shared" si="14"/>
        <v>1376013.33</v>
      </c>
      <c r="AA57" s="362"/>
      <c r="AB57" s="363"/>
      <c r="AC57" s="363"/>
      <c r="AD57" s="364"/>
      <c r="AE57" s="497">
        <f t="shared" ref="AE57:AG57" si="294">AI57</f>
        <v>108489.7988</v>
      </c>
      <c r="AF57" s="498">
        <f t="shared" si="294"/>
        <v>827065.6986</v>
      </c>
      <c r="AG57" s="498">
        <f t="shared" si="294"/>
        <v>711154.1557</v>
      </c>
      <c r="AH57" s="501">
        <f t="shared" si="16"/>
        <v>1646709.653</v>
      </c>
      <c r="AI57" s="498">
        <f t="shared" ref="AI57:AK57" si="295">AZ59</f>
        <v>108489.7988</v>
      </c>
      <c r="AJ57" s="498">
        <f t="shared" si="295"/>
        <v>827065.6986</v>
      </c>
      <c r="AK57" s="498">
        <f t="shared" si="295"/>
        <v>711154.1557</v>
      </c>
      <c r="AL57" s="501">
        <f t="shared" si="18"/>
        <v>1646709.653</v>
      </c>
      <c r="AM57" s="498">
        <f t="shared" ref="AM57:AO57" si="296">BC59</f>
        <v>103426.0161</v>
      </c>
      <c r="AN57" s="498">
        <f t="shared" si="296"/>
        <v>836256.602</v>
      </c>
      <c r="AO57" s="498">
        <f t="shared" si="296"/>
        <v>661344.7878</v>
      </c>
      <c r="AP57" s="501">
        <f t="shared" si="20"/>
        <v>1601027.406</v>
      </c>
      <c r="AQ57" s="498">
        <f t="shared" ref="AQ57:AS57" si="297">BF59</f>
        <v>115086.7159</v>
      </c>
      <c r="AR57" s="498">
        <f t="shared" si="297"/>
        <v>853135.4938</v>
      </c>
      <c r="AS57" s="498">
        <f t="shared" si="297"/>
        <v>659614.5326</v>
      </c>
      <c r="AT57" s="502">
        <f t="shared" si="22"/>
        <v>1627836.742</v>
      </c>
      <c r="AV57" s="63">
        <f t="shared" si="23"/>
        <v>2</v>
      </c>
      <c r="AW57" s="356">
        <f t="shared" si="24"/>
        <v>46.66666667</v>
      </c>
      <c r="AX57" s="357">
        <f t="shared" si="25"/>
        <v>3076.923077</v>
      </c>
      <c r="AY57" s="103">
        <f t="shared" si="26"/>
        <v>3500</v>
      </c>
      <c r="AZ57" s="358">
        <f t="shared" ref="AZ57:BA57" si="298">O57</f>
        <v>104943.1828</v>
      </c>
      <c r="BA57" s="358">
        <f t="shared" si="298"/>
        <v>692381.3907</v>
      </c>
      <c r="BB57" s="358">
        <f t="shared" si="28"/>
        <v>616474.2059</v>
      </c>
      <c r="BC57" s="358">
        <f t="shared" ref="BC57:BD57" si="299">S57</f>
        <v>107060.0008</v>
      </c>
      <c r="BD57" s="358">
        <f t="shared" si="299"/>
        <v>745156.8298</v>
      </c>
      <c r="BE57" s="358">
        <f t="shared" si="30"/>
        <v>525102.0538</v>
      </c>
      <c r="BF57" s="358">
        <f t="shared" ref="BF57:BG57" si="300">W57</f>
        <v>123952.0776</v>
      </c>
      <c r="BG57" s="358">
        <f t="shared" si="300"/>
        <v>763943.2676</v>
      </c>
      <c r="BH57" s="358">
        <f t="shared" si="32"/>
        <v>488164.6513</v>
      </c>
      <c r="BI57" s="358"/>
      <c r="BJ57" s="358"/>
      <c r="BK57" s="503"/>
      <c r="BL57" s="503"/>
      <c r="BM57" s="493">
        <v>4000.0</v>
      </c>
      <c r="BN57" s="494">
        <v>1.0</v>
      </c>
      <c r="BO57" s="494">
        <v>0.0</v>
      </c>
      <c r="BP57" s="523"/>
      <c r="BQ57" s="523"/>
      <c r="BR57" s="495">
        <f t="shared" si="46"/>
        <v>740547.0526</v>
      </c>
      <c r="BS57" s="495">
        <f t="shared" si="33"/>
        <v>796993.8266</v>
      </c>
      <c r="BT57" s="495">
        <f t="shared" si="34"/>
        <v>817087.1471</v>
      </c>
      <c r="BU57" s="496"/>
      <c r="BV57" s="495">
        <f t="shared" si="35"/>
        <v>884600.7037</v>
      </c>
      <c r="BW57" s="495">
        <f t="shared" si="36"/>
        <v>884600.7037</v>
      </c>
      <c r="BX57" s="495">
        <f t="shared" si="37"/>
        <v>894430.9743</v>
      </c>
      <c r="BY57" s="495">
        <f t="shared" si="38"/>
        <v>912484.0499</v>
      </c>
    </row>
    <row r="58" ht="15.0" customHeight="1">
      <c r="A58" s="261" t="s">
        <v>25</v>
      </c>
      <c r="B58" s="348" t="s">
        <v>25</v>
      </c>
      <c r="C58" s="348">
        <v>4500.0</v>
      </c>
      <c r="D58" s="348"/>
      <c r="E58" s="349" t="s">
        <v>2337</v>
      </c>
      <c r="F58" s="349" t="s">
        <v>2338</v>
      </c>
      <c r="G58" s="349" t="s">
        <v>2339</v>
      </c>
      <c r="I58" s="274"/>
      <c r="J58" s="274"/>
      <c r="K58" s="361">
        <f t="shared" si="67"/>
        <v>4500</v>
      </c>
      <c r="L58" s="362"/>
      <c r="M58" s="363"/>
      <c r="N58" s="364"/>
      <c r="O58" s="497">
        <v>103763.52805057346</v>
      </c>
      <c r="P58" s="498">
        <v>759029.8915440001</v>
      </c>
      <c r="Q58" s="498">
        <v>656102.5702633763</v>
      </c>
      <c r="R58" s="499">
        <f t="shared" si="12"/>
        <v>1518895.99</v>
      </c>
      <c r="S58" s="497">
        <v>97736.52805057346</v>
      </c>
      <c r="T58" s="498">
        <v>759029.8915440001</v>
      </c>
      <c r="U58" s="498">
        <v>656318.70380748</v>
      </c>
      <c r="V58" s="499">
        <f t="shared" si="13"/>
        <v>1513085.123</v>
      </c>
      <c r="W58" s="497">
        <v>109059.71587093883</v>
      </c>
      <c r="X58" s="498">
        <v>774116.8462080001</v>
      </c>
      <c r="Y58" s="498">
        <v>590685.0258057733</v>
      </c>
      <c r="Z58" s="500">
        <f t="shared" si="14"/>
        <v>1473861.588</v>
      </c>
      <c r="AA58" s="362"/>
      <c r="AB58" s="363"/>
      <c r="AC58" s="363"/>
      <c r="AD58" s="364"/>
      <c r="AE58" s="497">
        <f t="shared" ref="AE58:AG58" si="301">AI58</f>
        <v>111591.6948</v>
      </c>
      <c r="AF58" s="498">
        <f t="shared" si="301"/>
        <v>900708.5348</v>
      </c>
      <c r="AG58" s="498">
        <f t="shared" si="301"/>
        <v>726059.4902</v>
      </c>
      <c r="AH58" s="501">
        <f t="shared" si="16"/>
        <v>1738359.72</v>
      </c>
      <c r="AI58" s="498">
        <f t="shared" ref="AI58:AK58" si="302">AZ60</f>
        <v>111591.6948</v>
      </c>
      <c r="AJ58" s="498">
        <f t="shared" si="302"/>
        <v>900708.5348</v>
      </c>
      <c r="AK58" s="498">
        <f t="shared" si="302"/>
        <v>726059.4902</v>
      </c>
      <c r="AL58" s="501">
        <f t="shared" si="18"/>
        <v>1738359.72</v>
      </c>
      <c r="AM58" s="498">
        <f t="shared" ref="AM58:AO58" si="303">BC60</f>
        <v>105564.6948</v>
      </c>
      <c r="AN58" s="498">
        <f t="shared" si="303"/>
        <v>900708.5348</v>
      </c>
      <c r="AO58" s="498">
        <f t="shared" si="303"/>
        <v>726275.9656</v>
      </c>
      <c r="AP58" s="501">
        <f t="shared" si="20"/>
        <v>1732549.195</v>
      </c>
      <c r="AQ58" s="498">
        <f t="shared" ref="AQ58:AS58" si="304">BF60</f>
        <v>118556.1668</v>
      </c>
      <c r="AR58" s="498">
        <f t="shared" si="304"/>
        <v>919610.5814</v>
      </c>
      <c r="AS58" s="498">
        <f t="shared" si="304"/>
        <v>677565.1219</v>
      </c>
      <c r="AT58" s="502">
        <f t="shared" si="22"/>
        <v>1715731.87</v>
      </c>
      <c r="AV58" s="63">
        <f t="shared" si="23"/>
        <v>2</v>
      </c>
      <c r="AW58" s="356">
        <f t="shared" si="24"/>
        <v>46.66666667</v>
      </c>
      <c r="AX58" s="357">
        <f t="shared" si="25"/>
        <v>3461.538462</v>
      </c>
      <c r="AY58" s="103">
        <f t="shared" si="26"/>
        <v>3500</v>
      </c>
      <c r="AZ58" s="358">
        <f t="shared" ref="AZ58:BA58" si="305">O58</f>
        <v>103763.5281</v>
      </c>
      <c r="BA58" s="358">
        <f t="shared" si="305"/>
        <v>759029.8915</v>
      </c>
      <c r="BB58" s="358">
        <f t="shared" si="28"/>
        <v>656149.2369</v>
      </c>
      <c r="BC58" s="358">
        <f t="shared" ref="BC58:BD58" si="306">S58</f>
        <v>97736.52805</v>
      </c>
      <c r="BD58" s="358">
        <f t="shared" si="306"/>
        <v>759029.8915</v>
      </c>
      <c r="BE58" s="358">
        <f t="shared" si="30"/>
        <v>656365.3705</v>
      </c>
      <c r="BF58" s="358">
        <f t="shared" ref="BF58:BG58" si="307">W58</f>
        <v>109059.7159</v>
      </c>
      <c r="BG58" s="358">
        <f t="shared" si="307"/>
        <v>774116.8462</v>
      </c>
      <c r="BH58" s="358">
        <f t="shared" si="32"/>
        <v>590731.6925</v>
      </c>
      <c r="BI58" s="358"/>
      <c r="BJ58" s="358"/>
      <c r="BK58" s="503"/>
      <c r="BL58" s="503"/>
      <c r="BM58" s="493">
        <v>4500.0</v>
      </c>
      <c r="BN58" s="494">
        <v>1.0</v>
      </c>
      <c r="BO58" s="494">
        <v>0.0</v>
      </c>
      <c r="BP58" s="523"/>
      <c r="BQ58" s="523"/>
      <c r="BR58" s="495">
        <f t="shared" si="46"/>
        <v>811831.971</v>
      </c>
      <c r="BS58" s="495">
        <f t="shared" si="33"/>
        <v>811831.971</v>
      </c>
      <c r="BT58" s="495">
        <f t="shared" si="34"/>
        <v>827968.4529</v>
      </c>
      <c r="BU58" s="496"/>
      <c r="BV58" s="495">
        <f t="shared" si="35"/>
        <v>963366.5198</v>
      </c>
      <c r="BW58" s="495">
        <f t="shared" si="36"/>
        <v>963366.5198</v>
      </c>
      <c r="BX58" s="495">
        <f t="shared" si="37"/>
        <v>963366.5198</v>
      </c>
      <c r="BY58" s="495">
        <f t="shared" si="38"/>
        <v>983583.4914</v>
      </c>
    </row>
    <row r="59" ht="15.0" customHeight="1">
      <c r="A59" s="261" t="s">
        <v>25</v>
      </c>
      <c r="B59" s="348" t="s">
        <v>25</v>
      </c>
      <c r="C59" s="348">
        <v>5000.0</v>
      </c>
      <c r="D59" s="348"/>
      <c r="E59" s="349" t="s">
        <v>2337</v>
      </c>
      <c r="F59" s="349" t="s">
        <v>2338</v>
      </c>
      <c r="G59" s="349" t="s">
        <v>2339</v>
      </c>
      <c r="I59" s="274"/>
      <c r="J59" s="274"/>
      <c r="K59" s="361">
        <f t="shared" si="67"/>
        <v>5000</v>
      </c>
      <c r="L59" s="362"/>
      <c r="M59" s="363"/>
      <c r="N59" s="364"/>
      <c r="O59" s="497">
        <v>108489.79878263742</v>
      </c>
      <c r="P59" s="498">
        <v>827065.6985919998</v>
      </c>
      <c r="Q59" s="498">
        <v>711107.4890084198</v>
      </c>
      <c r="R59" s="499">
        <f t="shared" si="12"/>
        <v>1646662.986</v>
      </c>
      <c r="S59" s="497">
        <v>103426.01605057345</v>
      </c>
      <c r="T59" s="498">
        <v>836256.6020079998</v>
      </c>
      <c r="U59" s="498">
        <v>661298.1211318024</v>
      </c>
      <c r="V59" s="499">
        <f t="shared" si="13"/>
        <v>1600980.739</v>
      </c>
      <c r="W59" s="497">
        <v>115086.71587093883</v>
      </c>
      <c r="X59" s="498">
        <v>853135.4938160001</v>
      </c>
      <c r="Y59" s="498">
        <v>659567.8659788438</v>
      </c>
      <c r="Z59" s="500">
        <f t="shared" si="14"/>
        <v>1627790.076</v>
      </c>
      <c r="AA59" s="362"/>
      <c r="AB59" s="363"/>
      <c r="AC59" s="363"/>
      <c r="AD59" s="364"/>
      <c r="AE59" s="497">
        <f t="shared" ref="AE59:AG59" si="308">AI59</f>
        <v>120437.3522</v>
      </c>
      <c r="AF59" s="498">
        <f t="shared" si="308"/>
        <v>1010334.625</v>
      </c>
      <c r="AG59" s="498">
        <f t="shared" si="308"/>
        <v>771786.4641</v>
      </c>
      <c r="AH59" s="501">
        <f t="shared" si="16"/>
        <v>1902558.441</v>
      </c>
      <c r="AI59" s="498">
        <f t="shared" ref="AI59:AK59" si="309">AVERAGE(AZ61:AZ62)</f>
        <v>120437.3522</v>
      </c>
      <c r="AJ59" s="498">
        <f t="shared" si="309"/>
        <v>1010334.625</v>
      </c>
      <c r="AK59" s="498">
        <f t="shared" si="309"/>
        <v>771786.4641</v>
      </c>
      <c r="AL59" s="501">
        <f t="shared" si="18"/>
        <v>1902558.441</v>
      </c>
      <c r="AM59" s="498">
        <f t="shared" ref="AM59:AO59" si="310">AVERAGE(BC61:BC62)</f>
        <v>115508.4262</v>
      </c>
      <c r="AN59" s="498">
        <f t="shared" si="310"/>
        <v>1016693.112</v>
      </c>
      <c r="AO59" s="498">
        <f t="shared" si="310"/>
        <v>743765.29</v>
      </c>
      <c r="AP59" s="501">
        <f t="shared" si="20"/>
        <v>1875966.828</v>
      </c>
      <c r="AQ59" s="498">
        <f t="shared" ref="AQ59:AS59" si="311">AVERAGE(BF61:BF62)</f>
        <v>126696.6348</v>
      </c>
      <c r="AR59" s="498">
        <f t="shared" si="311"/>
        <v>1034034.439</v>
      </c>
      <c r="AS59" s="498">
        <f t="shared" si="311"/>
        <v>693638.7218</v>
      </c>
      <c r="AT59" s="502">
        <f t="shared" si="22"/>
        <v>1854369.795</v>
      </c>
      <c r="AV59" s="63">
        <f t="shared" si="23"/>
        <v>2</v>
      </c>
      <c r="AW59" s="356">
        <f t="shared" si="24"/>
        <v>46.66666667</v>
      </c>
      <c r="AX59" s="357">
        <f t="shared" si="25"/>
        <v>3846.153846</v>
      </c>
      <c r="AY59" s="103">
        <f t="shared" si="26"/>
        <v>4000</v>
      </c>
      <c r="AZ59" s="358">
        <f t="shared" ref="AZ59:BA59" si="312">O59</f>
        <v>108489.7988</v>
      </c>
      <c r="BA59" s="358">
        <f t="shared" si="312"/>
        <v>827065.6986</v>
      </c>
      <c r="BB59" s="358">
        <f t="shared" si="28"/>
        <v>711154.1557</v>
      </c>
      <c r="BC59" s="358">
        <f t="shared" ref="BC59:BD59" si="313">S59</f>
        <v>103426.0161</v>
      </c>
      <c r="BD59" s="358">
        <f t="shared" si="313"/>
        <v>836256.602</v>
      </c>
      <c r="BE59" s="358">
        <f t="shared" si="30"/>
        <v>661344.7878</v>
      </c>
      <c r="BF59" s="358">
        <f t="shared" ref="BF59:BG59" si="314">W59</f>
        <v>115086.7159</v>
      </c>
      <c r="BG59" s="358">
        <f t="shared" si="314"/>
        <v>853135.4938</v>
      </c>
      <c r="BH59" s="358">
        <f t="shared" si="32"/>
        <v>659614.5326</v>
      </c>
      <c r="BI59" s="358"/>
      <c r="BJ59" s="358"/>
      <c r="BK59" s="503"/>
      <c r="BL59" s="503"/>
      <c r="BM59" s="493">
        <v>5000.0</v>
      </c>
      <c r="BN59" s="494">
        <v>1.0</v>
      </c>
      <c r="BO59" s="494">
        <v>0.0</v>
      </c>
      <c r="BP59" s="523"/>
      <c r="BQ59" s="523"/>
      <c r="BR59" s="495">
        <f t="shared" si="46"/>
        <v>884600.7037</v>
      </c>
      <c r="BS59" s="495">
        <f t="shared" si="33"/>
        <v>894430.9743</v>
      </c>
      <c r="BT59" s="495">
        <f t="shared" si="34"/>
        <v>912484.0499</v>
      </c>
      <c r="BU59" s="496"/>
      <c r="BV59" s="495">
        <f t="shared" si="35"/>
        <v>1080618.773</v>
      </c>
      <c r="BW59" s="495">
        <f t="shared" si="36"/>
        <v>1080618.773</v>
      </c>
      <c r="BX59" s="495">
        <f t="shared" si="37"/>
        <v>1087419.589</v>
      </c>
      <c r="BY59" s="495">
        <f t="shared" si="38"/>
        <v>1105967.269</v>
      </c>
    </row>
    <row r="60" ht="15.0" customHeight="1">
      <c r="A60" s="261" t="s">
        <v>25</v>
      </c>
      <c r="B60" s="348" t="s">
        <v>25</v>
      </c>
      <c r="C60" s="348">
        <v>5500.0</v>
      </c>
      <c r="D60" s="348"/>
      <c r="E60" s="349" t="s">
        <v>2337</v>
      </c>
      <c r="F60" s="349" t="s">
        <v>2338</v>
      </c>
      <c r="G60" s="349" t="s">
        <v>2339</v>
      </c>
      <c r="I60" s="274"/>
      <c r="J60" s="274"/>
      <c r="K60" s="361">
        <f t="shared" si="67"/>
        <v>5500</v>
      </c>
      <c r="L60" s="362"/>
      <c r="M60" s="363"/>
      <c r="N60" s="364"/>
      <c r="O60" s="497">
        <v>111591.69478263742</v>
      </c>
      <c r="P60" s="498">
        <v>900708.534768</v>
      </c>
      <c r="Q60" s="498">
        <v>726012.823558895</v>
      </c>
      <c r="R60" s="499">
        <f t="shared" si="12"/>
        <v>1738313.053</v>
      </c>
      <c r="S60" s="497">
        <v>105564.69478263742</v>
      </c>
      <c r="T60" s="498">
        <v>900708.534768</v>
      </c>
      <c r="U60" s="498">
        <v>726229.2989540456</v>
      </c>
      <c r="V60" s="499">
        <f t="shared" si="13"/>
        <v>1732502.529</v>
      </c>
      <c r="W60" s="497">
        <v>118556.16683410444</v>
      </c>
      <c r="X60" s="498">
        <v>919610.581416</v>
      </c>
      <c r="Y60" s="498">
        <v>677518.4552198143</v>
      </c>
      <c r="Z60" s="500">
        <f t="shared" si="14"/>
        <v>1715685.203</v>
      </c>
      <c r="AA60" s="362"/>
      <c r="AB60" s="363"/>
      <c r="AC60" s="363"/>
      <c r="AD60" s="364"/>
      <c r="AE60" s="497" t="str">
        <f t="shared" ref="AE60:AG60" si="315">AI60</f>
        <v/>
      </c>
      <c r="AF60" s="498" t="str">
        <f t="shared" si="315"/>
        <v/>
      </c>
      <c r="AG60" s="498" t="str">
        <f t="shared" si="315"/>
        <v/>
      </c>
      <c r="AH60" s="501">
        <f t="shared" si="16"/>
        <v>0</v>
      </c>
      <c r="AI60" s="498"/>
      <c r="AJ60" s="498"/>
      <c r="AK60" s="498"/>
      <c r="AL60" s="501">
        <f t="shared" si="18"/>
        <v>0</v>
      </c>
      <c r="AM60" s="498"/>
      <c r="AN60" s="498"/>
      <c r="AO60" s="498"/>
      <c r="AP60" s="501">
        <f t="shared" si="20"/>
        <v>0</v>
      </c>
      <c r="AQ60" s="498"/>
      <c r="AR60" s="498"/>
      <c r="AS60" s="498"/>
      <c r="AT60" s="502">
        <f t="shared" si="22"/>
        <v>0</v>
      </c>
      <c r="AV60" s="63">
        <f t="shared" si="23"/>
        <v>2</v>
      </c>
      <c r="AW60" s="356">
        <f t="shared" si="24"/>
        <v>46.66666667</v>
      </c>
      <c r="AX60" s="357">
        <f t="shared" si="25"/>
        <v>4230.769231</v>
      </c>
      <c r="AY60" s="103">
        <f t="shared" si="26"/>
        <v>4500</v>
      </c>
      <c r="AZ60" s="358">
        <f t="shared" ref="AZ60:BA60" si="316">O60</f>
        <v>111591.6948</v>
      </c>
      <c r="BA60" s="358">
        <f t="shared" si="316"/>
        <v>900708.5348</v>
      </c>
      <c r="BB60" s="358">
        <f t="shared" si="28"/>
        <v>726059.4902</v>
      </c>
      <c r="BC60" s="358">
        <f t="shared" ref="BC60:BD60" si="317">S60</f>
        <v>105564.6948</v>
      </c>
      <c r="BD60" s="358">
        <f t="shared" si="317"/>
        <v>900708.5348</v>
      </c>
      <c r="BE60" s="358">
        <f t="shared" si="30"/>
        <v>726275.9656</v>
      </c>
      <c r="BF60" s="358">
        <f t="shared" ref="BF60:BG60" si="318">W60</f>
        <v>118556.1668</v>
      </c>
      <c r="BG60" s="358">
        <f t="shared" si="318"/>
        <v>919610.5814</v>
      </c>
      <c r="BH60" s="358">
        <f t="shared" si="32"/>
        <v>677565.1219</v>
      </c>
      <c r="BI60" s="358"/>
      <c r="BJ60" s="358"/>
      <c r="BK60" s="503"/>
      <c r="BL60" s="503"/>
      <c r="BM60" s="493">
        <v>5500.0</v>
      </c>
      <c r="BN60" s="494">
        <v>1.0</v>
      </c>
      <c r="BO60" s="494">
        <v>0.0</v>
      </c>
      <c r="BP60" s="523"/>
      <c r="BQ60" s="523"/>
      <c r="BR60" s="495">
        <f t="shared" si="46"/>
        <v>963366.5198</v>
      </c>
      <c r="BS60" s="495">
        <f t="shared" si="33"/>
        <v>963366.5198</v>
      </c>
      <c r="BT60" s="495">
        <f t="shared" si="34"/>
        <v>983583.4914</v>
      </c>
      <c r="BU60" s="496"/>
      <c r="BV60" s="495">
        <f t="shared" si="35"/>
        <v>0</v>
      </c>
      <c r="BW60" s="495">
        <f t="shared" si="36"/>
        <v>0</v>
      </c>
      <c r="BX60" s="495">
        <f t="shared" si="37"/>
        <v>0</v>
      </c>
      <c r="BY60" s="495">
        <f t="shared" si="38"/>
        <v>0</v>
      </c>
    </row>
    <row r="61" ht="15.0" customHeight="1">
      <c r="A61" s="261" t="s">
        <v>25</v>
      </c>
      <c r="B61" s="348" t="s">
        <v>25</v>
      </c>
      <c r="C61" s="348">
        <v>6000.0</v>
      </c>
      <c r="D61" s="348"/>
      <c r="E61" s="349" t="s">
        <v>2337</v>
      </c>
      <c r="F61" s="349" t="s">
        <v>2338</v>
      </c>
      <c r="G61" s="349" t="s">
        <v>2339</v>
      </c>
      <c r="I61" s="274"/>
      <c r="J61" s="274"/>
      <c r="K61" s="361">
        <f t="shared" si="67"/>
        <v>6000</v>
      </c>
      <c r="L61" s="362"/>
      <c r="M61" s="363"/>
      <c r="N61" s="364"/>
      <c r="O61" s="497">
        <v>121453.08761546841</v>
      </c>
      <c r="P61" s="498">
        <v>978686.7027440002</v>
      </c>
      <c r="Q61" s="498">
        <v>769310.3804684641</v>
      </c>
      <c r="R61" s="499">
        <f t="shared" si="12"/>
        <v>1869450.171</v>
      </c>
      <c r="S61" s="497">
        <v>112041.71078263732</v>
      </c>
      <c r="T61" s="498">
        <v>977588.4186879998</v>
      </c>
      <c r="U61" s="498">
        <v>744352.3350761014</v>
      </c>
      <c r="V61" s="499">
        <f t="shared" si="13"/>
        <v>1833982.465</v>
      </c>
      <c r="W61" s="497">
        <v>125274.26283410445</v>
      </c>
      <c r="X61" s="498">
        <v>999265.0776879998</v>
      </c>
      <c r="Y61" s="498">
        <v>687773.3807650572</v>
      </c>
      <c r="Z61" s="500">
        <f t="shared" si="14"/>
        <v>1812312.721</v>
      </c>
      <c r="AA61" s="362"/>
      <c r="AB61" s="363"/>
      <c r="AC61" s="363"/>
      <c r="AD61" s="364"/>
      <c r="AE61" s="497" t="str">
        <f t="shared" ref="AE61:AG61" si="319">AI61</f>
        <v/>
      </c>
      <c r="AF61" s="498" t="str">
        <f t="shared" si="319"/>
        <v/>
      </c>
      <c r="AG61" s="498" t="str">
        <f t="shared" si="319"/>
        <v/>
      </c>
      <c r="AH61" s="501">
        <f t="shared" si="16"/>
        <v>0</v>
      </c>
      <c r="AI61" s="498"/>
      <c r="AJ61" s="498"/>
      <c r="AK61" s="498"/>
      <c r="AL61" s="501">
        <f t="shared" si="18"/>
        <v>0</v>
      </c>
      <c r="AM61" s="498"/>
      <c r="AN61" s="498"/>
      <c r="AO61" s="498"/>
      <c r="AP61" s="501">
        <f t="shared" si="20"/>
        <v>0</v>
      </c>
      <c r="AQ61" s="498"/>
      <c r="AR61" s="498"/>
      <c r="AS61" s="498"/>
      <c r="AT61" s="502">
        <f t="shared" si="22"/>
        <v>0</v>
      </c>
      <c r="AV61" s="63">
        <f t="shared" si="23"/>
        <v>2</v>
      </c>
      <c r="AW61" s="356">
        <f t="shared" si="24"/>
        <v>46.66666667</v>
      </c>
      <c r="AX61" s="357">
        <f t="shared" si="25"/>
        <v>4615.384615</v>
      </c>
      <c r="AY61" s="103">
        <f t="shared" si="26"/>
        <v>5000</v>
      </c>
      <c r="AZ61" s="358">
        <f t="shared" ref="AZ61:BA61" si="320">O61</f>
        <v>121453.0876</v>
      </c>
      <c r="BA61" s="358">
        <f t="shared" si="320"/>
        <v>978686.7027</v>
      </c>
      <c r="BB61" s="358">
        <f t="shared" si="28"/>
        <v>769357.0471</v>
      </c>
      <c r="BC61" s="358">
        <f t="shared" ref="BC61:BD61" si="321">S61</f>
        <v>112041.7108</v>
      </c>
      <c r="BD61" s="358">
        <f t="shared" si="321"/>
        <v>977588.4187</v>
      </c>
      <c r="BE61" s="358">
        <f t="shared" si="30"/>
        <v>744399.0017</v>
      </c>
      <c r="BF61" s="358">
        <f t="shared" ref="BF61:BG61" si="322">W61</f>
        <v>125274.2628</v>
      </c>
      <c r="BG61" s="358">
        <f t="shared" si="322"/>
        <v>999265.0777</v>
      </c>
      <c r="BH61" s="358">
        <f t="shared" si="32"/>
        <v>687820.0474</v>
      </c>
      <c r="BI61" s="358"/>
      <c r="BJ61" s="358"/>
      <c r="BK61" s="503"/>
      <c r="BL61" s="503"/>
      <c r="BM61" s="493">
        <v>6000.0</v>
      </c>
      <c r="BN61" s="494">
        <v>1.0</v>
      </c>
      <c r="BO61" s="494">
        <v>0.0</v>
      </c>
      <c r="BP61" s="523"/>
      <c r="BQ61" s="523"/>
      <c r="BR61" s="495">
        <f t="shared" si="46"/>
        <v>1046769.256</v>
      </c>
      <c r="BS61" s="495">
        <f t="shared" si="33"/>
        <v>1045594.57</v>
      </c>
      <c r="BT61" s="495">
        <f t="shared" si="34"/>
        <v>1068779.17</v>
      </c>
      <c r="BU61" s="496"/>
      <c r="BV61" s="495">
        <f t="shared" si="35"/>
        <v>0</v>
      </c>
      <c r="BW61" s="495">
        <f t="shared" si="36"/>
        <v>0</v>
      </c>
      <c r="BX61" s="495">
        <f t="shared" si="37"/>
        <v>0</v>
      </c>
      <c r="BY61" s="495">
        <f t="shared" si="38"/>
        <v>0</v>
      </c>
    </row>
    <row r="62" ht="15.75" customHeight="1">
      <c r="A62" s="261" t="s">
        <v>25</v>
      </c>
      <c r="B62" s="348" t="s">
        <v>25</v>
      </c>
      <c r="C62" s="348">
        <v>6500.0</v>
      </c>
      <c r="D62" s="348"/>
      <c r="E62" s="349" t="s">
        <v>2337</v>
      </c>
      <c r="F62" s="349" t="s">
        <v>2338</v>
      </c>
      <c r="G62" s="349" t="s">
        <v>2339</v>
      </c>
      <c r="I62" s="296"/>
      <c r="J62" s="296"/>
      <c r="K62" s="369">
        <f t="shared" si="67"/>
        <v>6500</v>
      </c>
      <c r="L62" s="370"/>
      <c r="M62" s="371"/>
      <c r="N62" s="372"/>
      <c r="O62" s="504">
        <v>119421.61683193741</v>
      </c>
      <c r="P62" s="505">
        <v>1041982.5470240001</v>
      </c>
      <c r="Q62" s="505">
        <v>774169.2144421772</v>
      </c>
      <c r="R62" s="506">
        <f t="shared" si="12"/>
        <v>1935573.378</v>
      </c>
      <c r="S62" s="504">
        <v>118975.14156616842</v>
      </c>
      <c r="T62" s="505">
        <v>1055797.80436</v>
      </c>
      <c r="U62" s="505">
        <v>743084.9115689829</v>
      </c>
      <c r="V62" s="506">
        <f t="shared" si="13"/>
        <v>1917857.857</v>
      </c>
      <c r="W62" s="504">
        <v>128119.00683410453</v>
      </c>
      <c r="X62" s="505">
        <v>1068803.7997599998</v>
      </c>
      <c r="Y62" s="505">
        <v>699410.7294932032</v>
      </c>
      <c r="Z62" s="507">
        <f t="shared" si="14"/>
        <v>1896333.536</v>
      </c>
      <c r="AA62" s="370"/>
      <c r="AB62" s="371"/>
      <c r="AC62" s="371"/>
      <c r="AD62" s="372"/>
      <c r="AE62" s="504" t="str">
        <f t="shared" ref="AE62:AG62" si="323">AI62</f>
        <v/>
      </c>
      <c r="AF62" s="505" t="str">
        <f t="shared" si="323"/>
        <v/>
      </c>
      <c r="AG62" s="505" t="str">
        <f t="shared" si="323"/>
        <v/>
      </c>
      <c r="AH62" s="508">
        <f t="shared" si="16"/>
        <v>0</v>
      </c>
      <c r="AI62" s="505"/>
      <c r="AJ62" s="505"/>
      <c r="AK62" s="505"/>
      <c r="AL62" s="508">
        <f t="shared" si="18"/>
        <v>0</v>
      </c>
      <c r="AM62" s="505"/>
      <c r="AN62" s="505"/>
      <c r="AO62" s="505"/>
      <c r="AP62" s="508">
        <f t="shared" si="20"/>
        <v>0</v>
      </c>
      <c r="AQ62" s="505"/>
      <c r="AR62" s="505"/>
      <c r="AS62" s="505"/>
      <c r="AT62" s="509">
        <f t="shared" si="22"/>
        <v>0</v>
      </c>
      <c r="AV62" s="63">
        <f t="shared" si="23"/>
        <v>2</v>
      </c>
      <c r="AW62" s="356">
        <f t="shared" si="24"/>
        <v>46.66666667</v>
      </c>
      <c r="AX62" s="357">
        <f t="shared" si="25"/>
        <v>5000</v>
      </c>
      <c r="AY62" s="103">
        <f t="shared" si="26"/>
        <v>5000</v>
      </c>
      <c r="AZ62" s="358">
        <f t="shared" ref="AZ62:BA62" si="324">O62</f>
        <v>119421.6168</v>
      </c>
      <c r="BA62" s="358">
        <f t="shared" si="324"/>
        <v>1041982.547</v>
      </c>
      <c r="BB62" s="358">
        <f t="shared" si="28"/>
        <v>774215.8811</v>
      </c>
      <c r="BC62" s="358">
        <f t="shared" ref="BC62:BD62" si="325">S62</f>
        <v>118975.1416</v>
      </c>
      <c r="BD62" s="358">
        <f t="shared" si="325"/>
        <v>1055797.804</v>
      </c>
      <c r="BE62" s="358">
        <f t="shared" si="30"/>
        <v>743131.5782</v>
      </c>
      <c r="BF62" s="358">
        <f t="shared" ref="BF62:BG62" si="326">W62</f>
        <v>128119.0068</v>
      </c>
      <c r="BG62" s="358">
        <f t="shared" si="326"/>
        <v>1068803.8</v>
      </c>
      <c r="BH62" s="358">
        <f t="shared" si="32"/>
        <v>699457.3962</v>
      </c>
      <c r="BI62" s="358"/>
      <c r="BJ62" s="358"/>
      <c r="BK62" s="503"/>
      <c r="BL62" s="510"/>
      <c r="BM62" s="493">
        <v>6500.0</v>
      </c>
      <c r="BN62" s="494">
        <v>1.0</v>
      </c>
      <c r="BO62" s="494">
        <v>0.0</v>
      </c>
      <c r="BP62" s="523"/>
      <c r="BQ62" s="523"/>
      <c r="BR62" s="495">
        <f t="shared" si="46"/>
        <v>1114468.289</v>
      </c>
      <c r="BS62" s="495">
        <f t="shared" si="33"/>
        <v>1129244.608</v>
      </c>
      <c r="BT62" s="495">
        <f t="shared" si="34"/>
        <v>1143155.368</v>
      </c>
      <c r="BU62" s="496"/>
      <c r="BV62" s="495">
        <f t="shared" si="35"/>
        <v>0</v>
      </c>
      <c r="BW62" s="495">
        <f t="shared" si="36"/>
        <v>0</v>
      </c>
      <c r="BX62" s="495">
        <f t="shared" si="37"/>
        <v>0</v>
      </c>
      <c r="BY62" s="495">
        <f t="shared" si="38"/>
        <v>0</v>
      </c>
    </row>
    <row r="63" ht="15.0" customHeight="1">
      <c r="A63" s="261" t="s">
        <v>27</v>
      </c>
      <c r="B63" s="348" t="s">
        <v>2340</v>
      </c>
      <c r="C63" s="348">
        <v>250.0</v>
      </c>
      <c r="D63" s="348"/>
      <c r="E63" s="349" t="s">
        <v>2341</v>
      </c>
      <c r="F63" s="349" t="s">
        <v>2341</v>
      </c>
      <c r="G63" s="349" t="s">
        <v>2342</v>
      </c>
      <c r="I63" s="526" t="s">
        <v>2343</v>
      </c>
      <c r="J63" s="350" t="s">
        <v>2344</v>
      </c>
      <c r="K63" s="351">
        <f t="shared" si="67"/>
        <v>250</v>
      </c>
      <c r="L63" s="352"/>
      <c r="M63" s="353"/>
      <c r="N63" s="354"/>
      <c r="O63" s="486">
        <v>41512.89412674433</v>
      </c>
      <c r="P63" s="487">
        <v>34914.091938</v>
      </c>
      <c r="Q63" s="487">
        <v>98413.54823960109</v>
      </c>
      <c r="R63" s="488">
        <f t="shared" si="12"/>
        <v>174840.5343</v>
      </c>
      <c r="S63" s="486">
        <v>41512.89412674433</v>
      </c>
      <c r="T63" s="487">
        <v>34914.091938</v>
      </c>
      <c r="U63" s="487">
        <v>98413.54823960109</v>
      </c>
      <c r="V63" s="488">
        <f t="shared" si="13"/>
        <v>174840.5343</v>
      </c>
      <c r="W63" s="486">
        <v>41512.89412674433</v>
      </c>
      <c r="X63" s="487">
        <v>34914.091938</v>
      </c>
      <c r="Y63" s="487">
        <v>98413.54823960109</v>
      </c>
      <c r="Z63" s="489">
        <f t="shared" si="14"/>
        <v>174840.5343</v>
      </c>
      <c r="AA63" s="352"/>
      <c r="AB63" s="353"/>
      <c r="AC63" s="353"/>
      <c r="AD63" s="354"/>
      <c r="AE63" s="486">
        <f t="shared" ref="AE63:AG63" si="327">AI63</f>
        <v>41512.89413</v>
      </c>
      <c r="AF63" s="487">
        <f t="shared" si="327"/>
        <v>34914.09194</v>
      </c>
      <c r="AG63" s="487">
        <f t="shared" si="327"/>
        <v>98436.88157</v>
      </c>
      <c r="AH63" s="490">
        <f t="shared" si="16"/>
        <v>174863.8676</v>
      </c>
      <c r="AI63" s="487">
        <f t="shared" ref="AI63:AK63" si="328">AZ63</f>
        <v>41512.89413</v>
      </c>
      <c r="AJ63" s="487">
        <f t="shared" si="328"/>
        <v>34914.09194</v>
      </c>
      <c r="AK63" s="487">
        <f t="shared" si="328"/>
        <v>98436.88157</v>
      </c>
      <c r="AL63" s="490">
        <f t="shared" si="18"/>
        <v>174863.8676</v>
      </c>
      <c r="AM63" s="487">
        <f t="shared" ref="AM63:AO63" si="329">BC63</f>
        <v>41512.89413</v>
      </c>
      <c r="AN63" s="487">
        <f t="shared" si="329"/>
        <v>34914.09194</v>
      </c>
      <c r="AO63" s="487">
        <f t="shared" si="329"/>
        <v>98436.88157</v>
      </c>
      <c r="AP63" s="490">
        <f t="shared" si="20"/>
        <v>174863.8676</v>
      </c>
      <c r="AQ63" s="487">
        <f t="shared" ref="AQ63:AS63" si="330">BF63</f>
        <v>41512.89413</v>
      </c>
      <c r="AR63" s="487">
        <f t="shared" si="330"/>
        <v>34914.09194</v>
      </c>
      <c r="AS63" s="487">
        <f t="shared" si="330"/>
        <v>98436.88157</v>
      </c>
      <c r="AT63" s="491">
        <f t="shared" si="22"/>
        <v>174863.8676</v>
      </c>
      <c r="AV63" s="63">
        <f t="shared" si="23"/>
        <v>1</v>
      </c>
      <c r="AW63" s="356">
        <f t="shared" si="24"/>
        <v>23.33333333</v>
      </c>
      <c r="AX63" s="357">
        <f t="shared" si="25"/>
        <v>178.5714286</v>
      </c>
      <c r="AY63" s="103">
        <f t="shared" si="26"/>
        <v>500</v>
      </c>
      <c r="AZ63" s="358">
        <f t="shared" ref="AZ63:BA63" si="331">O63</f>
        <v>41512.89413</v>
      </c>
      <c r="BA63" s="358">
        <f t="shared" si="331"/>
        <v>34914.09194</v>
      </c>
      <c r="BB63" s="358">
        <f t="shared" si="28"/>
        <v>98436.88157</v>
      </c>
      <c r="BC63" s="358">
        <f t="shared" ref="BC63:BD63" si="332">S63</f>
        <v>41512.89413</v>
      </c>
      <c r="BD63" s="358">
        <f t="shared" si="332"/>
        <v>34914.09194</v>
      </c>
      <c r="BE63" s="358">
        <f t="shared" si="30"/>
        <v>98436.88157</v>
      </c>
      <c r="BF63" s="358">
        <f t="shared" ref="BF63:BG63" si="333">W63</f>
        <v>41512.89413</v>
      </c>
      <c r="BG63" s="358">
        <f t="shared" si="333"/>
        <v>34914.09194</v>
      </c>
      <c r="BH63" s="358">
        <f t="shared" si="32"/>
        <v>98436.88157</v>
      </c>
      <c r="BI63" s="358"/>
      <c r="BJ63" s="358"/>
      <c r="BK63" s="492" t="s">
        <v>2343</v>
      </c>
      <c r="BL63" s="527" t="s">
        <v>2344</v>
      </c>
      <c r="BM63" s="493">
        <v>250.0</v>
      </c>
      <c r="BN63" s="494">
        <v>0.0</v>
      </c>
      <c r="BO63" s="494">
        <v>1.0</v>
      </c>
      <c r="BP63" s="523"/>
      <c r="BQ63" s="523"/>
      <c r="BR63" s="495">
        <f t="shared" si="46"/>
        <v>34914.09194</v>
      </c>
      <c r="BS63" s="495">
        <f t="shared" si="33"/>
        <v>34914.09194</v>
      </c>
      <c r="BT63" s="495">
        <f t="shared" si="34"/>
        <v>34914.09194</v>
      </c>
      <c r="BU63" s="496"/>
      <c r="BV63" s="495">
        <f t="shared" si="35"/>
        <v>34914.09194</v>
      </c>
      <c r="BW63" s="495">
        <f t="shared" si="36"/>
        <v>34914.09194</v>
      </c>
      <c r="BX63" s="495">
        <f t="shared" si="37"/>
        <v>34914.09194</v>
      </c>
      <c r="BY63" s="495">
        <f t="shared" si="38"/>
        <v>34914.09194</v>
      </c>
    </row>
    <row r="64" ht="15.0" customHeight="1">
      <c r="A64" s="261" t="s">
        <v>27</v>
      </c>
      <c r="B64" s="348" t="s">
        <v>2340</v>
      </c>
      <c r="C64" s="348">
        <v>500.0</v>
      </c>
      <c r="D64" s="348"/>
      <c r="E64" s="349" t="s">
        <v>2341</v>
      </c>
      <c r="F64" s="349" t="s">
        <v>2341</v>
      </c>
      <c r="G64" s="349" t="s">
        <v>2342</v>
      </c>
      <c r="I64" s="274"/>
      <c r="J64" s="274"/>
      <c r="K64" s="361">
        <f t="shared" si="67"/>
        <v>500</v>
      </c>
      <c r="L64" s="362"/>
      <c r="M64" s="363"/>
      <c r="N64" s="364"/>
      <c r="O64" s="497">
        <v>41512.89412674433</v>
      </c>
      <c r="P64" s="498">
        <v>52698.570520999994</v>
      </c>
      <c r="Q64" s="498">
        <v>98413.54823960109</v>
      </c>
      <c r="R64" s="499">
        <f t="shared" si="12"/>
        <v>192625.0129</v>
      </c>
      <c r="S64" s="497">
        <v>41512.89412674433</v>
      </c>
      <c r="T64" s="498">
        <v>52698.570520999994</v>
      </c>
      <c r="U64" s="498">
        <v>98413.54823960109</v>
      </c>
      <c r="V64" s="499">
        <f t="shared" si="13"/>
        <v>192625.0129</v>
      </c>
      <c r="W64" s="497">
        <v>41512.89412674433</v>
      </c>
      <c r="X64" s="498">
        <v>52698.570520999994</v>
      </c>
      <c r="Y64" s="498">
        <v>98413.54823960109</v>
      </c>
      <c r="Z64" s="500">
        <f t="shared" si="14"/>
        <v>192625.0129</v>
      </c>
      <c r="AA64" s="362"/>
      <c r="AB64" s="363"/>
      <c r="AC64" s="363"/>
      <c r="AD64" s="364"/>
      <c r="AE64" s="497">
        <f t="shared" ref="AE64:AG64" si="334">AI64</f>
        <v>41512.89413</v>
      </c>
      <c r="AF64" s="498">
        <f t="shared" si="334"/>
        <v>52698.57052</v>
      </c>
      <c r="AG64" s="498">
        <f t="shared" si="334"/>
        <v>98436.88157</v>
      </c>
      <c r="AH64" s="501">
        <f t="shared" si="16"/>
        <v>192648.3462</v>
      </c>
      <c r="AI64" s="498">
        <f t="shared" ref="AI64:AK64" si="335">AZ64</f>
        <v>41512.89413</v>
      </c>
      <c r="AJ64" s="498">
        <f t="shared" si="335"/>
        <v>52698.57052</v>
      </c>
      <c r="AK64" s="498">
        <f t="shared" si="335"/>
        <v>98436.88157</v>
      </c>
      <c r="AL64" s="501">
        <f t="shared" si="18"/>
        <v>192648.3462</v>
      </c>
      <c r="AM64" s="498">
        <f t="shared" ref="AM64:AO64" si="336">BC64</f>
        <v>41512.89413</v>
      </c>
      <c r="AN64" s="498">
        <f t="shared" si="336"/>
        <v>52698.57052</v>
      </c>
      <c r="AO64" s="498">
        <f t="shared" si="336"/>
        <v>98436.88157</v>
      </c>
      <c r="AP64" s="501">
        <f t="shared" si="20"/>
        <v>192648.3462</v>
      </c>
      <c r="AQ64" s="498">
        <f t="shared" ref="AQ64:AS64" si="337">BF64</f>
        <v>41512.89413</v>
      </c>
      <c r="AR64" s="498">
        <f t="shared" si="337"/>
        <v>52698.57052</v>
      </c>
      <c r="AS64" s="498">
        <f t="shared" si="337"/>
        <v>98436.88157</v>
      </c>
      <c r="AT64" s="502">
        <f t="shared" si="22"/>
        <v>192648.3462</v>
      </c>
      <c r="AV64" s="63">
        <f t="shared" si="23"/>
        <v>1</v>
      </c>
      <c r="AW64" s="356">
        <f t="shared" si="24"/>
        <v>23.33333333</v>
      </c>
      <c r="AX64" s="357">
        <f t="shared" si="25"/>
        <v>357.1428571</v>
      </c>
      <c r="AY64" s="103">
        <f t="shared" si="26"/>
        <v>500</v>
      </c>
      <c r="AZ64" s="358">
        <f t="shared" ref="AZ64:BA64" si="338">O64</f>
        <v>41512.89413</v>
      </c>
      <c r="BA64" s="358">
        <f t="shared" si="338"/>
        <v>52698.57052</v>
      </c>
      <c r="BB64" s="358">
        <f t="shared" si="28"/>
        <v>98436.88157</v>
      </c>
      <c r="BC64" s="358">
        <f t="shared" ref="BC64:BD64" si="339">S64</f>
        <v>41512.89413</v>
      </c>
      <c r="BD64" s="358">
        <f t="shared" si="339"/>
        <v>52698.57052</v>
      </c>
      <c r="BE64" s="358">
        <f t="shared" si="30"/>
        <v>98436.88157</v>
      </c>
      <c r="BF64" s="358">
        <f t="shared" ref="BF64:BG64" si="340">W64</f>
        <v>41512.89413</v>
      </c>
      <c r="BG64" s="358">
        <f t="shared" si="340"/>
        <v>52698.57052</v>
      </c>
      <c r="BH64" s="358">
        <f t="shared" si="32"/>
        <v>98436.88157</v>
      </c>
      <c r="BI64" s="358"/>
      <c r="BJ64" s="358"/>
      <c r="BK64" s="503"/>
      <c r="BL64" s="528"/>
      <c r="BM64" s="493">
        <v>500.0</v>
      </c>
      <c r="BN64" s="494">
        <v>0.0</v>
      </c>
      <c r="BO64" s="494">
        <v>1.0</v>
      </c>
      <c r="BP64" s="523"/>
      <c r="BQ64" s="523"/>
      <c r="BR64" s="495">
        <f t="shared" si="46"/>
        <v>52698.57052</v>
      </c>
      <c r="BS64" s="495">
        <f t="shared" si="33"/>
        <v>52698.57052</v>
      </c>
      <c r="BT64" s="495">
        <f t="shared" si="34"/>
        <v>52698.57052</v>
      </c>
      <c r="BU64" s="496"/>
      <c r="BV64" s="495">
        <f t="shared" si="35"/>
        <v>52698.57052</v>
      </c>
      <c r="BW64" s="495">
        <f t="shared" si="36"/>
        <v>52698.57052</v>
      </c>
      <c r="BX64" s="495">
        <f t="shared" si="37"/>
        <v>52698.57052</v>
      </c>
      <c r="BY64" s="495">
        <f t="shared" si="38"/>
        <v>52698.57052</v>
      </c>
    </row>
    <row r="65" ht="15.0" customHeight="1">
      <c r="A65" s="261" t="s">
        <v>27</v>
      </c>
      <c r="B65" s="348" t="s">
        <v>2340</v>
      </c>
      <c r="C65" s="348">
        <v>1000.0</v>
      </c>
      <c r="D65" s="348"/>
      <c r="E65" s="349" t="s">
        <v>2341</v>
      </c>
      <c r="F65" s="349" t="s">
        <v>2341</v>
      </c>
      <c r="G65" s="349" t="s">
        <v>2342</v>
      </c>
      <c r="I65" s="274"/>
      <c r="J65" s="274"/>
      <c r="K65" s="361">
        <f t="shared" si="67"/>
        <v>1000</v>
      </c>
      <c r="L65" s="362"/>
      <c r="M65" s="363"/>
      <c r="N65" s="364"/>
      <c r="O65" s="497">
        <v>41580.85723062434</v>
      </c>
      <c r="P65" s="498">
        <v>87247.511042</v>
      </c>
      <c r="Q65" s="498">
        <v>98413.54823960109</v>
      </c>
      <c r="R65" s="499">
        <f t="shared" si="12"/>
        <v>227241.9165</v>
      </c>
      <c r="S65" s="497">
        <v>41580.85723062434</v>
      </c>
      <c r="T65" s="498">
        <v>87247.511042</v>
      </c>
      <c r="U65" s="498">
        <v>98413.54823960109</v>
      </c>
      <c r="V65" s="499">
        <f t="shared" si="13"/>
        <v>227241.9165</v>
      </c>
      <c r="W65" s="497">
        <v>41617.763174658954</v>
      </c>
      <c r="X65" s="498">
        <v>87247.511042</v>
      </c>
      <c r="Y65" s="498">
        <v>98413.54823960108</v>
      </c>
      <c r="Z65" s="500">
        <f t="shared" si="14"/>
        <v>227278.8225</v>
      </c>
      <c r="AA65" s="362"/>
      <c r="AB65" s="363"/>
      <c r="AC65" s="363"/>
      <c r="AD65" s="364"/>
      <c r="AE65" s="497">
        <f t="shared" ref="AE65:AG65" si="341">AI65</f>
        <v>41580.85723</v>
      </c>
      <c r="AF65" s="498">
        <f t="shared" si="341"/>
        <v>87247.51104</v>
      </c>
      <c r="AG65" s="498">
        <f t="shared" si="341"/>
        <v>98436.88157</v>
      </c>
      <c r="AH65" s="501">
        <f t="shared" si="16"/>
        <v>227265.2498</v>
      </c>
      <c r="AI65" s="498">
        <f t="shared" ref="AI65:AK65" si="342">AZ65</f>
        <v>41580.85723</v>
      </c>
      <c r="AJ65" s="498">
        <f t="shared" si="342"/>
        <v>87247.51104</v>
      </c>
      <c r="AK65" s="498">
        <f t="shared" si="342"/>
        <v>98436.88157</v>
      </c>
      <c r="AL65" s="501">
        <f t="shared" si="18"/>
        <v>227265.2498</v>
      </c>
      <c r="AM65" s="498">
        <f t="shared" ref="AM65:AO65" si="343">BC65</f>
        <v>41580.85723</v>
      </c>
      <c r="AN65" s="498">
        <f t="shared" si="343"/>
        <v>87247.51104</v>
      </c>
      <c r="AO65" s="498">
        <f t="shared" si="343"/>
        <v>98436.88157</v>
      </c>
      <c r="AP65" s="501">
        <f t="shared" si="20"/>
        <v>227265.2498</v>
      </c>
      <c r="AQ65" s="498">
        <f t="shared" ref="AQ65:AS65" si="344">BF65</f>
        <v>41617.76317</v>
      </c>
      <c r="AR65" s="498">
        <f t="shared" si="344"/>
        <v>87247.51104</v>
      </c>
      <c r="AS65" s="498">
        <f t="shared" si="344"/>
        <v>98436.88157</v>
      </c>
      <c r="AT65" s="502">
        <f t="shared" si="22"/>
        <v>227302.1558</v>
      </c>
      <c r="AV65" s="63">
        <f t="shared" si="23"/>
        <v>1</v>
      </c>
      <c r="AW65" s="356">
        <f t="shared" si="24"/>
        <v>23.33333333</v>
      </c>
      <c r="AX65" s="357">
        <f t="shared" si="25"/>
        <v>714.2857143</v>
      </c>
      <c r="AY65" s="103">
        <f t="shared" si="26"/>
        <v>1000</v>
      </c>
      <c r="AZ65" s="358">
        <f t="shared" ref="AZ65:BA65" si="345">O65</f>
        <v>41580.85723</v>
      </c>
      <c r="BA65" s="358">
        <f t="shared" si="345"/>
        <v>87247.51104</v>
      </c>
      <c r="BB65" s="358">
        <f t="shared" si="28"/>
        <v>98436.88157</v>
      </c>
      <c r="BC65" s="358">
        <f t="shared" ref="BC65:BD65" si="346">S65</f>
        <v>41580.85723</v>
      </c>
      <c r="BD65" s="358">
        <f t="shared" si="346"/>
        <v>87247.51104</v>
      </c>
      <c r="BE65" s="358">
        <f t="shared" si="30"/>
        <v>98436.88157</v>
      </c>
      <c r="BF65" s="358">
        <f t="shared" ref="BF65:BG65" si="347">W65</f>
        <v>41617.76317</v>
      </c>
      <c r="BG65" s="358">
        <f t="shared" si="347"/>
        <v>87247.51104</v>
      </c>
      <c r="BH65" s="358">
        <f t="shared" si="32"/>
        <v>98436.88157</v>
      </c>
      <c r="BI65" s="358"/>
      <c r="BJ65" s="358"/>
      <c r="BK65" s="503"/>
      <c r="BL65" s="528"/>
      <c r="BM65" s="493">
        <v>1000.0</v>
      </c>
      <c r="BN65" s="494">
        <v>0.0</v>
      </c>
      <c r="BO65" s="494">
        <v>1.0</v>
      </c>
      <c r="BP65" s="523"/>
      <c r="BQ65" s="523"/>
      <c r="BR65" s="495">
        <f t="shared" si="46"/>
        <v>87247.51104</v>
      </c>
      <c r="BS65" s="495">
        <f t="shared" si="33"/>
        <v>87247.51104</v>
      </c>
      <c r="BT65" s="495">
        <f t="shared" si="34"/>
        <v>87247.51104</v>
      </c>
      <c r="BU65" s="496"/>
      <c r="BV65" s="495">
        <f t="shared" si="35"/>
        <v>87247.51104</v>
      </c>
      <c r="BW65" s="495">
        <f t="shared" si="36"/>
        <v>87247.51104</v>
      </c>
      <c r="BX65" s="495">
        <f t="shared" si="37"/>
        <v>87247.51104</v>
      </c>
      <c r="BY65" s="495">
        <f t="shared" si="38"/>
        <v>87247.51104</v>
      </c>
    </row>
    <row r="66" ht="15.0" customHeight="1">
      <c r="A66" s="261" t="s">
        <v>27</v>
      </c>
      <c r="B66" s="348" t="s">
        <v>2340</v>
      </c>
      <c r="C66" s="348">
        <v>1500.0</v>
      </c>
      <c r="D66" s="348"/>
      <c r="E66" s="349" t="s">
        <v>2341</v>
      </c>
      <c r="F66" s="349" t="s">
        <v>2341</v>
      </c>
      <c r="G66" s="349" t="s">
        <v>2342</v>
      </c>
      <c r="I66" s="274"/>
      <c r="J66" s="274"/>
      <c r="K66" s="361">
        <f t="shared" si="67"/>
        <v>1500</v>
      </c>
      <c r="L66" s="362"/>
      <c r="M66" s="363"/>
      <c r="N66" s="364"/>
      <c r="O66" s="497">
        <v>41846.63559848749</v>
      </c>
      <c r="P66" s="498">
        <v>121796.45156300004</v>
      </c>
      <c r="Q66" s="498">
        <v>157024.96023870484</v>
      </c>
      <c r="R66" s="499">
        <f t="shared" si="12"/>
        <v>320668.0474</v>
      </c>
      <c r="S66" s="497">
        <v>41846.63559848749</v>
      </c>
      <c r="T66" s="498">
        <v>121796.45156300004</v>
      </c>
      <c r="U66" s="498">
        <v>157024.96023870484</v>
      </c>
      <c r="V66" s="499">
        <f t="shared" si="13"/>
        <v>320668.0474</v>
      </c>
      <c r="W66" s="497">
        <v>41617.74982303796</v>
      </c>
      <c r="X66" s="498">
        <v>121796.45156300004</v>
      </c>
      <c r="Y66" s="498">
        <v>137514.11944450648</v>
      </c>
      <c r="Z66" s="500">
        <f t="shared" si="14"/>
        <v>300928.3208</v>
      </c>
      <c r="AA66" s="362"/>
      <c r="AB66" s="363"/>
      <c r="AC66" s="363"/>
      <c r="AD66" s="364"/>
      <c r="AE66" s="497">
        <f t="shared" ref="AE66:AG66" si="348">AI66</f>
        <v>41877.64762</v>
      </c>
      <c r="AF66" s="498">
        <f t="shared" si="348"/>
        <v>139070.9218</v>
      </c>
      <c r="AG66" s="498">
        <f t="shared" si="348"/>
        <v>160088.404</v>
      </c>
      <c r="AH66" s="501">
        <f t="shared" si="16"/>
        <v>341036.9735</v>
      </c>
      <c r="AI66" s="498">
        <f t="shared" ref="AI66:AK66" si="349">AVERAGE(AZ66:AZ67)</f>
        <v>41877.64762</v>
      </c>
      <c r="AJ66" s="498">
        <f t="shared" si="349"/>
        <v>139070.9218</v>
      </c>
      <c r="AK66" s="498">
        <f t="shared" si="349"/>
        <v>160088.404</v>
      </c>
      <c r="AL66" s="501">
        <f t="shared" si="18"/>
        <v>341036.9735</v>
      </c>
      <c r="AM66" s="498">
        <f t="shared" ref="AM66:AO66" si="350">AVERAGE(BC66:BC67)</f>
        <v>41877.64762</v>
      </c>
      <c r="AN66" s="498">
        <f t="shared" si="350"/>
        <v>139070.9218</v>
      </c>
      <c r="AO66" s="498">
        <f t="shared" si="350"/>
        <v>160088.404</v>
      </c>
      <c r="AP66" s="501">
        <f t="shared" si="20"/>
        <v>341036.9735</v>
      </c>
      <c r="AQ66" s="498">
        <f t="shared" ref="AQ66:AS66" si="351">AVERAGE(BF66:BF67)</f>
        <v>41708.23097</v>
      </c>
      <c r="AR66" s="498">
        <f t="shared" si="351"/>
        <v>139070.9218</v>
      </c>
      <c r="AS66" s="498">
        <f t="shared" si="351"/>
        <v>148740.2225</v>
      </c>
      <c r="AT66" s="502">
        <f t="shared" si="22"/>
        <v>329519.3753</v>
      </c>
      <c r="AV66" s="63">
        <f t="shared" si="23"/>
        <v>1</v>
      </c>
      <c r="AW66" s="356">
        <f t="shared" si="24"/>
        <v>23.33333333</v>
      </c>
      <c r="AX66" s="357">
        <f t="shared" si="25"/>
        <v>1071.428571</v>
      </c>
      <c r="AY66" s="103">
        <f t="shared" si="26"/>
        <v>1500</v>
      </c>
      <c r="AZ66" s="358">
        <f t="shared" ref="AZ66:BA66" si="352">O66</f>
        <v>41846.6356</v>
      </c>
      <c r="BA66" s="358">
        <f t="shared" si="352"/>
        <v>121796.4516</v>
      </c>
      <c r="BB66" s="358">
        <f t="shared" si="28"/>
        <v>157048.2936</v>
      </c>
      <c r="BC66" s="358">
        <f t="shared" ref="BC66:BD66" si="353">S66</f>
        <v>41846.6356</v>
      </c>
      <c r="BD66" s="358">
        <f t="shared" si="353"/>
        <v>121796.4516</v>
      </c>
      <c r="BE66" s="358">
        <f t="shared" si="30"/>
        <v>157048.2936</v>
      </c>
      <c r="BF66" s="358">
        <f t="shared" ref="BF66:BG66" si="354">W66</f>
        <v>41617.74982</v>
      </c>
      <c r="BG66" s="358">
        <f t="shared" si="354"/>
        <v>121796.4516</v>
      </c>
      <c r="BH66" s="358">
        <f t="shared" si="32"/>
        <v>137537.4528</v>
      </c>
      <c r="BI66" s="358"/>
      <c r="BJ66" s="358"/>
      <c r="BK66" s="503"/>
      <c r="BL66" s="528"/>
      <c r="BM66" s="493">
        <v>1500.0</v>
      </c>
      <c r="BN66" s="494">
        <v>0.0</v>
      </c>
      <c r="BO66" s="494">
        <v>1.0</v>
      </c>
      <c r="BP66" s="523"/>
      <c r="BQ66" s="523"/>
      <c r="BR66" s="495">
        <f t="shared" si="46"/>
        <v>121796.4516</v>
      </c>
      <c r="BS66" s="495">
        <f t="shared" si="33"/>
        <v>121796.4516</v>
      </c>
      <c r="BT66" s="495">
        <f t="shared" si="34"/>
        <v>121796.4516</v>
      </c>
      <c r="BU66" s="496"/>
      <c r="BV66" s="495">
        <f t="shared" si="35"/>
        <v>139070.9218</v>
      </c>
      <c r="BW66" s="495">
        <f t="shared" si="36"/>
        <v>139070.9218</v>
      </c>
      <c r="BX66" s="495">
        <f t="shared" si="37"/>
        <v>139070.9218</v>
      </c>
      <c r="BY66" s="495">
        <f t="shared" si="38"/>
        <v>139070.9218</v>
      </c>
    </row>
    <row r="67" ht="15.0" customHeight="1">
      <c r="A67" s="261" t="s">
        <v>27</v>
      </c>
      <c r="B67" s="348" t="s">
        <v>2340</v>
      </c>
      <c r="C67" s="348">
        <v>2000.0</v>
      </c>
      <c r="D67" s="348"/>
      <c r="E67" s="349" t="s">
        <v>2341</v>
      </c>
      <c r="F67" s="349" t="s">
        <v>2341</v>
      </c>
      <c r="G67" s="349" t="s">
        <v>2342</v>
      </c>
      <c r="I67" s="274"/>
      <c r="J67" s="274"/>
      <c r="K67" s="361">
        <f t="shared" si="67"/>
        <v>2000</v>
      </c>
      <c r="L67" s="362"/>
      <c r="M67" s="363"/>
      <c r="N67" s="364"/>
      <c r="O67" s="497">
        <v>41908.659648351495</v>
      </c>
      <c r="P67" s="498">
        <v>156345.392084</v>
      </c>
      <c r="Q67" s="498">
        <v>163105.1811161963</v>
      </c>
      <c r="R67" s="499">
        <f t="shared" si="12"/>
        <v>361359.2328</v>
      </c>
      <c r="S67" s="497">
        <v>41908.659648351495</v>
      </c>
      <c r="T67" s="498">
        <v>156345.392084</v>
      </c>
      <c r="U67" s="498">
        <v>163105.1811161963</v>
      </c>
      <c r="V67" s="499">
        <f t="shared" si="13"/>
        <v>361359.2328</v>
      </c>
      <c r="W67" s="497">
        <v>41798.71212495949</v>
      </c>
      <c r="X67" s="498">
        <v>156345.392084</v>
      </c>
      <c r="Y67" s="498">
        <v>159919.65890270303</v>
      </c>
      <c r="Z67" s="500">
        <f t="shared" si="14"/>
        <v>358063.7631</v>
      </c>
      <c r="AA67" s="362"/>
      <c r="AB67" s="363"/>
      <c r="AC67" s="363"/>
      <c r="AD67" s="364"/>
      <c r="AE67" s="497">
        <f t="shared" ref="AE67:AG67" si="355">AI67</f>
        <v>42004.04704</v>
      </c>
      <c r="AF67" s="498">
        <f t="shared" si="355"/>
        <v>190894.3326</v>
      </c>
      <c r="AG67" s="498">
        <f t="shared" si="355"/>
        <v>173859.9524</v>
      </c>
      <c r="AH67" s="501">
        <f t="shared" si="16"/>
        <v>406758.3321</v>
      </c>
      <c r="AI67" s="498">
        <f t="shared" ref="AI67:AK67" si="356">AZ68</f>
        <v>42004.04704</v>
      </c>
      <c r="AJ67" s="498">
        <f t="shared" si="356"/>
        <v>190894.3326</v>
      </c>
      <c r="AK67" s="498">
        <f t="shared" si="356"/>
        <v>173859.9524</v>
      </c>
      <c r="AL67" s="501">
        <f t="shared" si="18"/>
        <v>406758.3321</v>
      </c>
      <c r="AM67" s="498">
        <f t="shared" ref="AM67:AO67" si="357">BC68</f>
        <v>42004.04704</v>
      </c>
      <c r="AN67" s="498">
        <f t="shared" si="357"/>
        <v>190894.3326</v>
      </c>
      <c r="AO67" s="498">
        <f t="shared" si="357"/>
        <v>173859.9524</v>
      </c>
      <c r="AP67" s="501">
        <f t="shared" si="20"/>
        <v>406758.3321</v>
      </c>
      <c r="AQ67" s="498">
        <f t="shared" ref="AQ67:AS67" si="358">BF68</f>
        <v>41851.33507</v>
      </c>
      <c r="AR67" s="498">
        <f t="shared" si="358"/>
        <v>190894.3326</v>
      </c>
      <c r="AS67" s="498">
        <f t="shared" si="358"/>
        <v>168005.2449</v>
      </c>
      <c r="AT67" s="502">
        <f t="shared" si="22"/>
        <v>400750.9126</v>
      </c>
      <c r="AV67" s="63">
        <f t="shared" si="23"/>
        <v>1</v>
      </c>
      <c r="AW67" s="356">
        <f t="shared" si="24"/>
        <v>23.33333333</v>
      </c>
      <c r="AX67" s="357">
        <f t="shared" si="25"/>
        <v>1428.571429</v>
      </c>
      <c r="AY67" s="103">
        <f t="shared" si="26"/>
        <v>1500</v>
      </c>
      <c r="AZ67" s="358">
        <f t="shared" ref="AZ67:BA67" si="359">O67</f>
        <v>41908.65965</v>
      </c>
      <c r="BA67" s="358">
        <f t="shared" si="359"/>
        <v>156345.3921</v>
      </c>
      <c r="BB67" s="358">
        <f t="shared" si="28"/>
        <v>163128.5144</v>
      </c>
      <c r="BC67" s="358">
        <f t="shared" ref="BC67:BD67" si="360">S67</f>
        <v>41908.65965</v>
      </c>
      <c r="BD67" s="358">
        <f t="shared" si="360"/>
        <v>156345.3921</v>
      </c>
      <c r="BE67" s="358">
        <f t="shared" si="30"/>
        <v>163128.5144</v>
      </c>
      <c r="BF67" s="358">
        <f t="shared" ref="BF67:BG67" si="361">W67</f>
        <v>41798.71212</v>
      </c>
      <c r="BG67" s="358">
        <f t="shared" si="361"/>
        <v>156345.3921</v>
      </c>
      <c r="BH67" s="358">
        <f t="shared" si="32"/>
        <v>159942.9922</v>
      </c>
      <c r="BI67" s="358"/>
      <c r="BJ67" s="358"/>
      <c r="BK67" s="503"/>
      <c r="BL67" s="528"/>
      <c r="BM67" s="493">
        <v>2000.0</v>
      </c>
      <c r="BN67" s="494">
        <v>0.0</v>
      </c>
      <c r="BO67" s="494">
        <v>1.0</v>
      </c>
      <c r="BP67" s="480"/>
      <c r="BQ67" s="480"/>
      <c r="BR67" s="495">
        <f t="shared" si="46"/>
        <v>156345.3921</v>
      </c>
      <c r="BS67" s="495">
        <f t="shared" si="33"/>
        <v>156345.3921</v>
      </c>
      <c r="BT67" s="495">
        <f t="shared" si="34"/>
        <v>156345.3921</v>
      </c>
      <c r="BU67" s="496"/>
      <c r="BV67" s="495">
        <f t="shared" si="35"/>
        <v>190894.3326</v>
      </c>
      <c r="BW67" s="495">
        <f t="shared" si="36"/>
        <v>190894.3326</v>
      </c>
      <c r="BX67" s="495">
        <f t="shared" si="37"/>
        <v>190894.3326</v>
      </c>
      <c r="BY67" s="495">
        <f t="shared" si="38"/>
        <v>190894.3326</v>
      </c>
    </row>
    <row r="68" ht="15.0" customHeight="1">
      <c r="A68" s="261" t="s">
        <v>27</v>
      </c>
      <c r="B68" s="348" t="s">
        <v>2340</v>
      </c>
      <c r="C68" s="348">
        <v>2500.0</v>
      </c>
      <c r="D68" s="348"/>
      <c r="E68" s="349" t="s">
        <v>2341</v>
      </c>
      <c r="F68" s="349" t="s">
        <v>2341</v>
      </c>
      <c r="G68" s="349" t="s">
        <v>2342</v>
      </c>
      <c r="I68" s="274"/>
      <c r="J68" s="274"/>
      <c r="K68" s="361">
        <f t="shared" si="67"/>
        <v>2500</v>
      </c>
      <c r="L68" s="362"/>
      <c r="M68" s="363"/>
      <c r="N68" s="364"/>
      <c r="O68" s="497">
        <v>42004.0470426845</v>
      </c>
      <c r="P68" s="498">
        <v>190894.33260500003</v>
      </c>
      <c r="Q68" s="498">
        <v>173836.6190777074</v>
      </c>
      <c r="R68" s="499">
        <f t="shared" si="12"/>
        <v>406734.9987</v>
      </c>
      <c r="S68" s="497">
        <v>42004.0470426845</v>
      </c>
      <c r="T68" s="498">
        <v>190894.33260500003</v>
      </c>
      <c r="U68" s="498">
        <v>173836.6190777074</v>
      </c>
      <c r="V68" s="499">
        <f t="shared" si="13"/>
        <v>406734.9987</v>
      </c>
      <c r="W68" s="497">
        <v>41851.3350673595</v>
      </c>
      <c r="X68" s="498">
        <v>190894.33260500003</v>
      </c>
      <c r="Y68" s="498">
        <v>167981.91159672732</v>
      </c>
      <c r="Z68" s="500">
        <f t="shared" si="14"/>
        <v>400727.5793</v>
      </c>
      <c r="AA68" s="362"/>
      <c r="AB68" s="363"/>
      <c r="AC68" s="363"/>
      <c r="AD68" s="364"/>
      <c r="AE68" s="497">
        <f t="shared" ref="AE68:AG68" si="362">AI68</f>
        <v>42065.73228</v>
      </c>
      <c r="AF68" s="498">
        <f t="shared" si="362"/>
        <v>225443.2731</v>
      </c>
      <c r="AG68" s="498">
        <f t="shared" si="362"/>
        <v>179559.9465</v>
      </c>
      <c r="AH68" s="501">
        <f t="shared" si="16"/>
        <v>447068.9519</v>
      </c>
      <c r="AI68" s="498">
        <f t="shared" ref="AI68:AK68" si="363">AZ69</f>
        <v>42065.73228</v>
      </c>
      <c r="AJ68" s="498">
        <f t="shared" si="363"/>
        <v>225443.2731</v>
      </c>
      <c r="AK68" s="498">
        <f t="shared" si="363"/>
        <v>179559.9465</v>
      </c>
      <c r="AL68" s="501">
        <f t="shared" si="18"/>
        <v>447068.9519</v>
      </c>
      <c r="AM68" s="498">
        <f t="shared" ref="AM68:AO68" si="364">BC69</f>
        <v>42065.73228</v>
      </c>
      <c r="AN68" s="498">
        <f t="shared" si="364"/>
        <v>225443.2731</v>
      </c>
      <c r="AO68" s="498">
        <f t="shared" si="364"/>
        <v>179559.9465</v>
      </c>
      <c r="AP68" s="501">
        <f t="shared" si="20"/>
        <v>447068.9519</v>
      </c>
      <c r="AQ68" s="498">
        <f t="shared" ref="AQ68:AS68" si="365">BF69</f>
        <v>42002.68967</v>
      </c>
      <c r="AR68" s="498">
        <f t="shared" si="365"/>
        <v>225443.2731</v>
      </c>
      <c r="AS68" s="498">
        <f t="shared" si="365"/>
        <v>182650.6156</v>
      </c>
      <c r="AT68" s="502">
        <f t="shared" si="22"/>
        <v>450096.5784</v>
      </c>
      <c r="AV68" s="63">
        <f t="shared" si="23"/>
        <v>1</v>
      </c>
      <c r="AW68" s="356">
        <f t="shared" si="24"/>
        <v>23.33333333</v>
      </c>
      <c r="AX68" s="357">
        <f t="shared" si="25"/>
        <v>1785.714286</v>
      </c>
      <c r="AY68" s="103">
        <f t="shared" si="26"/>
        <v>2000</v>
      </c>
      <c r="AZ68" s="358">
        <f t="shared" ref="AZ68:BA68" si="366">O68</f>
        <v>42004.04704</v>
      </c>
      <c r="BA68" s="358">
        <f t="shared" si="366"/>
        <v>190894.3326</v>
      </c>
      <c r="BB68" s="358">
        <f t="shared" si="28"/>
        <v>173859.9524</v>
      </c>
      <c r="BC68" s="358">
        <f t="shared" ref="BC68:BD68" si="367">S68</f>
        <v>42004.04704</v>
      </c>
      <c r="BD68" s="358">
        <f t="shared" si="367"/>
        <v>190894.3326</v>
      </c>
      <c r="BE68" s="358">
        <f t="shared" si="30"/>
        <v>173859.9524</v>
      </c>
      <c r="BF68" s="358">
        <f t="shared" ref="BF68:BG68" si="368">W68</f>
        <v>41851.33507</v>
      </c>
      <c r="BG68" s="358">
        <f t="shared" si="368"/>
        <v>190894.3326</v>
      </c>
      <c r="BH68" s="358">
        <f t="shared" si="32"/>
        <v>168005.2449</v>
      </c>
      <c r="BI68" s="358"/>
      <c r="BJ68" s="358"/>
      <c r="BK68" s="503"/>
      <c r="BL68" s="528"/>
      <c r="BM68" s="493">
        <v>2500.0</v>
      </c>
      <c r="BN68" s="494">
        <v>0.0</v>
      </c>
      <c r="BO68" s="494">
        <v>1.0</v>
      </c>
      <c r="BP68" s="480"/>
      <c r="BQ68" s="480"/>
      <c r="BR68" s="495">
        <f t="shared" si="46"/>
        <v>190894.3326</v>
      </c>
      <c r="BS68" s="495">
        <f t="shared" si="33"/>
        <v>190894.3326</v>
      </c>
      <c r="BT68" s="495">
        <f t="shared" si="34"/>
        <v>190894.3326</v>
      </c>
      <c r="BU68" s="496"/>
      <c r="BV68" s="495">
        <f t="shared" si="35"/>
        <v>225443.2731</v>
      </c>
      <c r="BW68" s="495">
        <f t="shared" si="36"/>
        <v>225443.2731</v>
      </c>
      <c r="BX68" s="495">
        <f t="shared" si="37"/>
        <v>225443.2731</v>
      </c>
      <c r="BY68" s="495">
        <f t="shared" si="38"/>
        <v>225443.2731</v>
      </c>
    </row>
    <row r="69" ht="15.0" customHeight="1">
      <c r="A69" s="261" t="s">
        <v>27</v>
      </c>
      <c r="B69" s="348" t="s">
        <v>2340</v>
      </c>
      <c r="C69" s="348">
        <v>3000.0</v>
      </c>
      <c r="D69" s="348"/>
      <c r="E69" s="349" t="s">
        <v>2341</v>
      </c>
      <c r="F69" s="349" t="s">
        <v>2341</v>
      </c>
      <c r="G69" s="349" t="s">
        <v>2342</v>
      </c>
      <c r="I69" s="274"/>
      <c r="J69" s="274"/>
      <c r="K69" s="361">
        <f t="shared" si="67"/>
        <v>3000</v>
      </c>
      <c r="L69" s="362"/>
      <c r="M69" s="363"/>
      <c r="N69" s="364"/>
      <c r="O69" s="497">
        <v>42065.732278716496</v>
      </c>
      <c r="P69" s="498">
        <v>225443.27312600004</v>
      </c>
      <c r="Q69" s="498">
        <v>179536.61312417526</v>
      </c>
      <c r="R69" s="499">
        <f t="shared" si="12"/>
        <v>447045.6185</v>
      </c>
      <c r="S69" s="497">
        <v>42065.732278716496</v>
      </c>
      <c r="T69" s="498">
        <v>225443.27312600004</v>
      </c>
      <c r="U69" s="498">
        <v>179536.61312417526</v>
      </c>
      <c r="V69" s="499">
        <f t="shared" si="13"/>
        <v>447045.6185</v>
      </c>
      <c r="W69" s="497">
        <v>42002.68966585249</v>
      </c>
      <c r="X69" s="498">
        <v>225443.27312600004</v>
      </c>
      <c r="Y69" s="498">
        <v>182627.28226350754</v>
      </c>
      <c r="Z69" s="500">
        <f t="shared" si="14"/>
        <v>450073.2451</v>
      </c>
      <c r="AA69" s="362"/>
      <c r="AB69" s="363"/>
      <c r="AC69" s="363"/>
      <c r="AD69" s="364"/>
      <c r="AE69" s="497">
        <f t="shared" ref="AE69:AG69" si="369">AI69</f>
        <v>42129.34047</v>
      </c>
      <c r="AF69" s="498">
        <f t="shared" si="369"/>
        <v>259992.2136</v>
      </c>
      <c r="AG69" s="498">
        <f t="shared" si="369"/>
        <v>182920.3309</v>
      </c>
      <c r="AH69" s="501">
        <f t="shared" si="16"/>
        <v>485041.885</v>
      </c>
      <c r="AI69" s="498">
        <f t="shared" ref="AI69:AK69" si="370">AZ70</f>
        <v>42129.34047</v>
      </c>
      <c r="AJ69" s="498">
        <f t="shared" si="370"/>
        <v>259992.2136</v>
      </c>
      <c r="AK69" s="498">
        <f t="shared" si="370"/>
        <v>182920.3309</v>
      </c>
      <c r="AL69" s="501">
        <f t="shared" si="18"/>
        <v>485041.885</v>
      </c>
      <c r="AM69" s="498">
        <f t="shared" ref="AM69:AO69" si="371">BC70</f>
        <v>42129.34047</v>
      </c>
      <c r="AN69" s="498">
        <f t="shared" si="371"/>
        <v>259992.2136</v>
      </c>
      <c r="AO69" s="498">
        <f t="shared" si="371"/>
        <v>182920.3309</v>
      </c>
      <c r="AP69" s="501">
        <f t="shared" si="20"/>
        <v>485041.885</v>
      </c>
      <c r="AQ69" s="498">
        <f t="shared" ref="AQ69:AS69" si="372">BF70</f>
        <v>42004.04704</v>
      </c>
      <c r="AR69" s="498">
        <f t="shared" si="372"/>
        <v>259992.2136</v>
      </c>
      <c r="AS69" s="498">
        <f t="shared" si="372"/>
        <v>180323.6161</v>
      </c>
      <c r="AT69" s="502">
        <f t="shared" si="22"/>
        <v>482319.8768</v>
      </c>
      <c r="AV69" s="63">
        <f t="shared" si="23"/>
        <v>1</v>
      </c>
      <c r="AW69" s="356">
        <f t="shared" si="24"/>
        <v>23.33333333</v>
      </c>
      <c r="AX69" s="357">
        <f t="shared" si="25"/>
        <v>2142.857143</v>
      </c>
      <c r="AY69" s="103">
        <f t="shared" si="26"/>
        <v>2500</v>
      </c>
      <c r="AZ69" s="358">
        <f t="shared" ref="AZ69:BA69" si="373">O69</f>
        <v>42065.73228</v>
      </c>
      <c r="BA69" s="358">
        <f t="shared" si="373"/>
        <v>225443.2731</v>
      </c>
      <c r="BB69" s="358">
        <f t="shared" si="28"/>
        <v>179559.9465</v>
      </c>
      <c r="BC69" s="358">
        <f t="shared" ref="BC69:BD69" si="374">S69</f>
        <v>42065.73228</v>
      </c>
      <c r="BD69" s="358">
        <f t="shared" si="374"/>
        <v>225443.2731</v>
      </c>
      <c r="BE69" s="358">
        <f t="shared" si="30"/>
        <v>179559.9465</v>
      </c>
      <c r="BF69" s="358">
        <f t="shared" ref="BF69:BG69" si="375">W69</f>
        <v>42002.68967</v>
      </c>
      <c r="BG69" s="358">
        <f t="shared" si="375"/>
        <v>225443.2731</v>
      </c>
      <c r="BH69" s="358">
        <f t="shared" si="32"/>
        <v>182650.6156</v>
      </c>
      <c r="BI69" s="358"/>
      <c r="BJ69" s="358"/>
      <c r="BK69" s="503"/>
      <c r="BL69" s="528"/>
      <c r="BM69" s="493">
        <v>3000.0</v>
      </c>
      <c r="BN69" s="494">
        <v>0.0</v>
      </c>
      <c r="BO69" s="494">
        <v>1.0</v>
      </c>
      <c r="BP69" s="480"/>
      <c r="BQ69" s="480"/>
      <c r="BR69" s="495">
        <f t="shared" si="46"/>
        <v>225443.2731</v>
      </c>
      <c r="BS69" s="495">
        <f t="shared" si="33"/>
        <v>225443.2731</v>
      </c>
      <c r="BT69" s="495">
        <f t="shared" si="34"/>
        <v>225443.2731</v>
      </c>
      <c r="BU69" s="496"/>
      <c r="BV69" s="495">
        <f t="shared" si="35"/>
        <v>259992.2136</v>
      </c>
      <c r="BW69" s="495">
        <f t="shared" si="36"/>
        <v>259992.2136</v>
      </c>
      <c r="BX69" s="495">
        <f t="shared" si="37"/>
        <v>259992.2136</v>
      </c>
      <c r="BY69" s="495">
        <f t="shared" si="38"/>
        <v>259992.2136</v>
      </c>
    </row>
    <row r="70" ht="15.0" customHeight="1">
      <c r="A70" s="261" t="s">
        <v>27</v>
      </c>
      <c r="B70" s="348" t="s">
        <v>2340</v>
      </c>
      <c r="C70" s="348">
        <v>3500.0</v>
      </c>
      <c r="D70" s="348"/>
      <c r="E70" s="349" t="s">
        <v>2341</v>
      </c>
      <c r="F70" s="349" t="s">
        <v>2341</v>
      </c>
      <c r="G70" s="349" t="s">
        <v>2342</v>
      </c>
      <c r="I70" s="274"/>
      <c r="J70" s="274"/>
      <c r="K70" s="361">
        <f t="shared" si="67"/>
        <v>3500</v>
      </c>
      <c r="L70" s="362"/>
      <c r="M70" s="363"/>
      <c r="N70" s="364"/>
      <c r="O70" s="497">
        <v>42129.340465260495</v>
      </c>
      <c r="P70" s="498">
        <v>259992.213647</v>
      </c>
      <c r="Q70" s="498">
        <v>182873.6641991402</v>
      </c>
      <c r="R70" s="499">
        <f t="shared" si="12"/>
        <v>484995.2183</v>
      </c>
      <c r="S70" s="497">
        <v>42129.340465260495</v>
      </c>
      <c r="T70" s="498">
        <v>259992.213647</v>
      </c>
      <c r="U70" s="498">
        <v>182873.6641991402</v>
      </c>
      <c r="V70" s="499">
        <f t="shared" si="13"/>
        <v>484995.2183</v>
      </c>
      <c r="W70" s="497">
        <v>42004.0470426845</v>
      </c>
      <c r="X70" s="498">
        <v>259992.213647</v>
      </c>
      <c r="Y70" s="498">
        <v>180276.94945796864</v>
      </c>
      <c r="Z70" s="500">
        <f t="shared" si="14"/>
        <v>482273.2101</v>
      </c>
      <c r="AA70" s="362"/>
      <c r="AB70" s="363"/>
      <c r="AC70" s="363"/>
      <c r="AD70" s="364"/>
      <c r="AE70" s="497">
        <f t="shared" ref="AE70:AG70" si="376">AI70</f>
        <v>42501.51495</v>
      </c>
      <c r="AF70" s="498">
        <f t="shared" si="376"/>
        <v>311815.6244</v>
      </c>
      <c r="AG70" s="498">
        <f t="shared" si="376"/>
        <v>217996.3911</v>
      </c>
      <c r="AH70" s="501">
        <f t="shared" si="16"/>
        <v>572313.5305</v>
      </c>
      <c r="AI70" s="498">
        <f t="shared" ref="AI70:AK70" si="377">AVERAGE(AZ71:AZ72)</f>
        <v>42501.51495</v>
      </c>
      <c r="AJ70" s="498">
        <f t="shared" si="377"/>
        <v>311815.6244</v>
      </c>
      <c r="AK70" s="498">
        <f t="shared" si="377"/>
        <v>217996.3911</v>
      </c>
      <c r="AL70" s="501">
        <f t="shared" si="18"/>
        <v>572313.5305</v>
      </c>
      <c r="AM70" s="498">
        <f t="shared" ref="AM70:AO70" si="378">AVERAGE(BC71:BC72)</f>
        <v>42501.51495</v>
      </c>
      <c r="AN70" s="498">
        <f t="shared" si="378"/>
        <v>311815.6244</v>
      </c>
      <c r="AO70" s="498">
        <f t="shared" si="378"/>
        <v>217996.3911</v>
      </c>
      <c r="AP70" s="501">
        <f t="shared" si="20"/>
        <v>572313.5305</v>
      </c>
      <c r="AQ70" s="498">
        <f t="shared" ref="AQ70:AS70" si="379">AVERAGE(BF71:BF72)</f>
        <v>42331.88055</v>
      </c>
      <c r="AR70" s="498">
        <f t="shared" si="379"/>
        <v>311815.6244</v>
      </c>
      <c r="AS70" s="498">
        <f t="shared" si="379"/>
        <v>215683.2289</v>
      </c>
      <c r="AT70" s="502">
        <f t="shared" si="22"/>
        <v>569830.7339</v>
      </c>
      <c r="AV70" s="63">
        <f t="shared" si="23"/>
        <v>2</v>
      </c>
      <c r="AW70" s="356">
        <f t="shared" si="24"/>
        <v>46.66666667</v>
      </c>
      <c r="AX70" s="357">
        <f t="shared" si="25"/>
        <v>2500</v>
      </c>
      <c r="AY70" s="103">
        <f t="shared" si="26"/>
        <v>2500</v>
      </c>
      <c r="AZ70" s="358">
        <f t="shared" ref="AZ70:BA70" si="380">O70</f>
        <v>42129.34047</v>
      </c>
      <c r="BA70" s="358">
        <f t="shared" si="380"/>
        <v>259992.2136</v>
      </c>
      <c r="BB70" s="358">
        <f t="shared" si="28"/>
        <v>182920.3309</v>
      </c>
      <c r="BC70" s="358">
        <f t="shared" ref="BC70:BD70" si="381">S70</f>
        <v>42129.34047</v>
      </c>
      <c r="BD70" s="358">
        <f t="shared" si="381"/>
        <v>259992.2136</v>
      </c>
      <c r="BE70" s="358">
        <f t="shared" si="30"/>
        <v>182920.3309</v>
      </c>
      <c r="BF70" s="358">
        <f t="shared" ref="BF70:BG70" si="382">W70</f>
        <v>42004.04704</v>
      </c>
      <c r="BG70" s="358">
        <f t="shared" si="382"/>
        <v>259992.2136</v>
      </c>
      <c r="BH70" s="358">
        <f t="shared" si="32"/>
        <v>180323.6161</v>
      </c>
      <c r="BI70" s="358"/>
      <c r="BJ70" s="358"/>
      <c r="BK70" s="503"/>
      <c r="BL70" s="528"/>
      <c r="BM70" s="493">
        <v>3500.0</v>
      </c>
      <c r="BN70" s="494">
        <v>0.0</v>
      </c>
      <c r="BO70" s="494">
        <v>1.0</v>
      </c>
      <c r="BP70" s="480"/>
      <c r="BQ70" s="480"/>
      <c r="BR70" s="495">
        <f t="shared" si="46"/>
        <v>259992.2136</v>
      </c>
      <c r="BS70" s="495">
        <f t="shared" si="33"/>
        <v>259992.2136</v>
      </c>
      <c r="BT70" s="495">
        <f t="shared" si="34"/>
        <v>259992.2136</v>
      </c>
      <c r="BU70" s="496"/>
      <c r="BV70" s="495">
        <f t="shared" si="35"/>
        <v>311815.6244</v>
      </c>
      <c r="BW70" s="495">
        <f t="shared" si="36"/>
        <v>311815.6244</v>
      </c>
      <c r="BX70" s="495">
        <f t="shared" si="37"/>
        <v>311815.6244</v>
      </c>
      <c r="BY70" s="495">
        <f t="shared" si="38"/>
        <v>311815.6244</v>
      </c>
    </row>
    <row r="71" ht="15.0" customHeight="1">
      <c r="A71" s="261" t="s">
        <v>27</v>
      </c>
      <c r="B71" s="348" t="s">
        <v>2340</v>
      </c>
      <c r="C71" s="348">
        <v>4000.0</v>
      </c>
      <c r="D71" s="348"/>
      <c r="E71" s="349" t="s">
        <v>2341</v>
      </c>
      <c r="F71" s="349" t="s">
        <v>2341</v>
      </c>
      <c r="G71" s="349" t="s">
        <v>2342</v>
      </c>
      <c r="I71" s="274"/>
      <c r="J71" s="274"/>
      <c r="K71" s="361">
        <f t="shared" si="67"/>
        <v>4000</v>
      </c>
      <c r="L71" s="362"/>
      <c r="M71" s="363"/>
      <c r="N71" s="364"/>
      <c r="O71" s="497">
        <v>42500.15756956519</v>
      </c>
      <c r="P71" s="498">
        <v>294541.15416800004</v>
      </c>
      <c r="Q71" s="498">
        <v>216644.7422185914</v>
      </c>
      <c r="R71" s="499">
        <f t="shared" si="12"/>
        <v>553686.054</v>
      </c>
      <c r="S71" s="497">
        <v>42500.15756956519</v>
      </c>
      <c r="T71" s="498">
        <v>294541.15416800004</v>
      </c>
      <c r="U71" s="498">
        <v>216644.7422185914</v>
      </c>
      <c r="V71" s="499">
        <f t="shared" si="13"/>
        <v>553686.054</v>
      </c>
      <c r="W71" s="497">
        <v>42280.262522781195</v>
      </c>
      <c r="X71" s="498">
        <v>294541.15416800004</v>
      </c>
      <c r="Y71" s="498">
        <v>209003.5116585182</v>
      </c>
      <c r="Z71" s="500">
        <f t="shared" si="14"/>
        <v>545824.9283</v>
      </c>
      <c r="AA71" s="362"/>
      <c r="AB71" s="363"/>
      <c r="AC71" s="363"/>
      <c r="AD71" s="364"/>
      <c r="AE71" s="497">
        <f t="shared" ref="AE71:AG71" si="383">AI71</f>
        <v>42502.87232</v>
      </c>
      <c r="AF71" s="498">
        <f t="shared" si="383"/>
        <v>363639.0352</v>
      </c>
      <c r="AG71" s="498">
        <f t="shared" si="383"/>
        <v>219728.6905</v>
      </c>
      <c r="AH71" s="501">
        <f t="shared" si="16"/>
        <v>625870.598</v>
      </c>
      <c r="AI71" s="498">
        <f t="shared" ref="AI71:AK71" si="384">AZ73</f>
        <v>42502.87232</v>
      </c>
      <c r="AJ71" s="498">
        <f t="shared" si="384"/>
        <v>363639.0352</v>
      </c>
      <c r="AK71" s="498">
        <f t="shared" si="384"/>
        <v>219728.6905</v>
      </c>
      <c r="AL71" s="501">
        <f t="shared" si="18"/>
        <v>625870.598</v>
      </c>
      <c r="AM71" s="498">
        <f t="shared" ref="AM71:AO71" si="385">BC73</f>
        <v>42502.87232</v>
      </c>
      <c r="AN71" s="498">
        <f t="shared" si="385"/>
        <v>363639.0352</v>
      </c>
      <c r="AO71" s="498">
        <f t="shared" si="385"/>
        <v>219728.6905</v>
      </c>
      <c r="AP71" s="501">
        <f t="shared" si="20"/>
        <v>625870.598</v>
      </c>
      <c r="AQ71" s="498">
        <f t="shared" ref="AQ71:AS71" si="386">BF73</f>
        <v>42383.49857</v>
      </c>
      <c r="AR71" s="498">
        <f t="shared" si="386"/>
        <v>363639.0352</v>
      </c>
      <c r="AS71" s="498">
        <f t="shared" si="386"/>
        <v>222758.9578</v>
      </c>
      <c r="AT71" s="502">
        <f t="shared" si="22"/>
        <v>628781.4916</v>
      </c>
      <c r="AV71" s="63">
        <f t="shared" si="23"/>
        <v>2</v>
      </c>
      <c r="AW71" s="356">
        <f t="shared" si="24"/>
        <v>46.66666667</v>
      </c>
      <c r="AX71" s="357">
        <f t="shared" si="25"/>
        <v>3076.923077</v>
      </c>
      <c r="AY71" s="103">
        <f t="shared" si="26"/>
        <v>3500</v>
      </c>
      <c r="AZ71" s="358">
        <f t="shared" ref="AZ71:BA71" si="387">O71</f>
        <v>42500.15757</v>
      </c>
      <c r="BA71" s="358">
        <f t="shared" si="387"/>
        <v>294541.1542</v>
      </c>
      <c r="BB71" s="358">
        <f t="shared" si="28"/>
        <v>216691.4089</v>
      </c>
      <c r="BC71" s="358">
        <f t="shared" ref="BC71:BD71" si="388">S71</f>
        <v>42500.15757</v>
      </c>
      <c r="BD71" s="358">
        <f t="shared" si="388"/>
        <v>294541.1542</v>
      </c>
      <c r="BE71" s="358">
        <f t="shared" si="30"/>
        <v>216691.4089</v>
      </c>
      <c r="BF71" s="358">
        <f t="shared" ref="BF71:BG71" si="389">W71</f>
        <v>42280.26252</v>
      </c>
      <c r="BG71" s="358">
        <f t="shared" si="389"/>
        <v>294541.1542</v>
      </c>
      <c r="BH71" s="358">
        <f t="shared" si="32"/>
        <v>209050.1783</v>
      </c>
      <c r="BI71" s="358"/>
      <c r="BJ71" s="358"/>
      <c r="BK71" s="503"/>
      <c r="BL71" s="528"/>
      <c r="BM71" s="493">
        <v>4000.0</v>
      </c>
      <c r="BN71" s="494">
        <v>0.0</v>
      </c>
      <c r="BO71" s="494">
        <v>1.0</v>
      </c>
      <c r="BP71" s="480"/>
      <c r="BQ71" s="480"/>
      <c r="BR71" s="495">
        <f t="shared" si="46"/>
        <v>294541.1542</v>
      </c>
      <c r="BS71" s="495">
        <f t="shared" si="33"/>
        <v>294541.1542</v>
      </c>
      <c r="BT71" s="495">
        <f t="shared" si="34"/>
        <v>294541.1542</v>
      </c>
      <c r="BU71" s="496"/>
      <c r="BV71" s="495">
        <f t="shared" si="35"/>
        <v>363639.0352</v>
      </c>
      <c r="BW71" s="495">
        <f t="shared" si="36"/>
        <v>363639.0352</v>
      </c>
      <c r="BX71" s="495">
        <f t="shared" si="37"/>
        <v>363639.0352</v>
      </c>
      <c r="BY71" s="495">
        <f t="shared" si="38"/>
        <v>363639.0352</v>
      </c>
    </row>
    <row r="72" ht="15.0" customHeight="1">
      <c r="A72" s="261" t="s">
        <v>27</v>
      </c>
      <c r="B72" s="348" t="s">
        <v>2340</v>
      </c>
      <c r="C72" s="348">
        <v>4500.0</v>
      </c>
      <c r="D72" s="348"/>
      <c r="E72" s="349" t="s">
        <v>2341</v>
      </c>
      <c r="F72" s="349" t="s">
        <v>2341</v>
      </c>
      <c r="G72" s="349" t="s">
        <v>2342</v>
      </c>
      <c r="I72" s="274"/>
      <c r="J72" s="274"/>
      <c r="K72" s="361">
        <f t="shared" si="67"/>
        <v>4500</v>
      </c>
      <c r="L72" s="362"/>
      <c r="M72" s="363"/>
      <c r="N72" s="364"/>
      <c r="O72" s="497">
        <v>42502.87232322919</v>
      </c>
      <c r="P72" s="498">
        <v>329090.0946890001</v>
      </c>
      <c r="Q72" s="498">
        <v>219254.7067222005</v>
      </c>
      <c r="R72" s="499">
        <f t="shared" si="12"/>
        <v>590847.6737</v>
      </c>
      <c r="S72" s="497">
        <v>42502.87232322919</v>
      </c>
      <c r="T72" s="498">
        <v>329090.0946890001</v>
      </c>
      <c r="U72" s="498">
        <v>219254.7067222005</v>
      </c>
      <c r="V72" s="499">
        <f t="shared" si="13"/>
        <v>590847.6737</v>
      </c>
      <c r="W72" s="497">
        <v>42383.4985718372</v>
      </c>
      <c r="X72" s="498">
        <v>329090.0946890001</v>
      </c>
      <c r="Y72" s="498">
        <v>222269.61288374395</v>
      </c>
      <c r="Z72" s="500">
        <f t="shared" si="14"/>
        <v>593743.2061</v>
      </c>
      <c r="AA72" s="362"/>
      <c r="AB72" s="363"/>
      <c r="AC72" s="363"/>
      <c r="AD72" s="364"/>
      <c r="AE72" s="497">
        <f t="shared" ref="AE72:AG72" si="390">AI72</f>
        <v>42626.2428</v>
      </c>
      <c r="AF72" s="498">
        <f t="shared" si="390"/>
        <v>398187.9757</v>
      </c>
      <c r="AG72" s="498">
        <f t="shared" si="390"/>
        <v>231064.6158</v>
      </c>
      <c r="AH72" s="501">
        <f t="shared" si="16"/>
        <v>671878.8343</v>
      </c>
      <c r="AI72" s="498">
        <f t="shared" ref="AI72:AK72" si="391">AZ74</f>
        <v>42626.2428</v>
      </c>
      <c r="AJ72" s="498">
        <f t="shared" si="391"/>
        <v>398187.9757</v>
      </c>
      <c r="AK72" s="498">
        <f t="shared" si="391"/>
        <v>231064.6158</v>
      </c>
      <c r="AL72" s="501">
        <f t="shared" si="18"/>
        <v>671878.8343</v>
      </c>
      <c r="AM72" s="498">
        <f t="shared" ref="AM72:AO72" si="392">BC74</f>
        <v>42626.2428</v>
      </c>
      <c r="AN72" s="498">
        <f t="shared" si="392"/>
        <v>398187.9757</v>
      </c>
      <c r="AO72" s="498">
        <f t="shared" si="392"/>
        <v>231064.6158</v>
      </c>
      <c r="AP72" s="501">
        <f t="shared" si="20"/>
        <v>671878.8343</v>
      </c>
      <c r="AQ72" s="498">
        <f t="shared" ref="AQ72:AS72" si="393">BF74</f>
        <v>42500.15757</v>
      </c>
      <c r="AR72" s="498">
        <f t="shared" si="393"/>
        <v>398187.9757</v>
      </c>
      <c r="AS72" s="498">
        <f t="shared" si="393"/>
        <v>235057.1121</v>
      </c>
      <c r="AT72" s="502">
        <f t="shared" si="22"/>
        <v>675745.2454</v>
      </c>
      <c r="AV72" s="63">
        <f t="shared" si="23"/>
        <v>2</v>
      </c>
      <c r="AW72" s="356">
        <f t="shared" si="24"/>
        <v>46.66666667</v>
      </c>
      <c r="AX72" s="357">
        <f t="shared" si="25"/>
        <v>3461.538462</v>
      </c>
      <c r="AY72" s="103">
        <f t="shared" si="26"/>
        <v>3500</v>
      </c>
      <c r="AZ72" s="358">
        <f t="shared" ref="AZ72:BA72" si="394">O72</f>
        <v>42502.87232</v>
      </c>
      <c r="BA72" s="358">
        <f t="shared" si="394"/>
        <v>329090.0947</v>
      </c>
      <c r="BB72" s="358">
        <f t="shared" si="28"/>
        <v>219301.3734</v>
      </c>
      <c r="BC72" s="358">
        <f t="shared" ref="BC72:BD72" si="395">S72</f>
        <v>42502.87232</v>
      </c>
      <c r="BD72" s="358">
        <f t="shared" si="395"/>
        <v>329090.0947</v>
      </c>
      <c r="BE72" s="358">
        <f t="shared" si="30"/>
        <v>219301.3734</v>
      </c>
      <c r="BF72" s="358">
        <f t="shared" ref="BF72:BG72" si="396">W72</f>
        <v>42383.49857</v>
      </c>
      <c r="BG72" s="358">
        <f t="shared" si="396"/>
        <v>329090.0947</v>
      </c>
      <c r="BH72" s="358">
        <f t="shared" si="32"/>
        <v>222316.2796</v>
      </c>
      <c r="BI72" s="358"/>
      <c r="BJ72" s="358"/>
      <c r="BK72" s="503"/>
      <c r="BL72" s="528"/>
      <c r="BM72" s="493">
        <v>4500.0</v>
      </c>
      <c r="BN72" s="494">
        <v>0.0</v>
      </c>
      <c r="BO72" s="494">
        <v>1.0</v>
      </c>
      <c r="BP72" s="480"/>
      <c r="BQ72" s="480"/>
      <c r="BR72" s="495">
        <f t="shared" si="46"/>
        <v>329090.0947</v>
      </c>
      <c r="BS72" s="495">
        <f t="shared" si="33"/>
        <v>329090.0947</v>
      </c>
      <c r="BT72" s="495">
        <f t="shared" si="34"/>
        <v>329090.0947</v>
      </c>
      <c r="BU72" s="496"/>
      <c r="BV72" s="495">
        <f t="shared" si="35"/>
        <v>398187.9757</v>
      </c>
      <c r="BW72" s="495">
        <f t="shared" si="36"/>
        <v>398187.9757</v>
      </c>
      <c r="BX72" s="495">
        <f t="shared" si="37"/>
        <v>398187.9757</v>
      </c>
      <c r="BY72" s="495">
        <f t="shared" si="38"/>
        <v>398187.9757</v>
      </c>
    </row>
    <row r="73" ht="15.0" customHeight="1">
      <c r="A73" s="261" t="s">
        <v>27</v>
      </c>
      <c r="B73" s="348" t="s">
        <v>2340</v>
      </c>
      <c r="C73" s="348">
        <v>5000.0</v>
      </c>
      <c r="D73" s="348"/>
      <c r="E73" s="349" t="s">
        <v>2341</v>
      </c>
      <c r="F73" s="349" t="s">
        <v>2341</v>
      </c>
      <c r="G73" s="349" t="s">
        <v>2342</v>
      </c>
      <c r="I73" s="274"/>
      <c r="J73" s="274"/>
      <c r="K73" s="361">
        <f t="shared" si="67"/>
        <v>5000</v>
      </c>
      <c r="L73" s="362"/>
      <c r="M73" s="363"/>
      <c r="N73" s="364"/>
      <c r="O73" s="497">
        <v>42502.87232322919</v>
      </c>
      <c r="P73" s="498">
        <v>363639.03521</v>
      </c>
      <c r="Q73" s="498">
        <v>219682.02379706642</v>
      </c>
      <c r="R73" s="499">
        <f t="shared" si="12"/>
        <v>625823.9313</v>
      </c>
      <c r="S73" s="497">
        <v>42502.87232322919</v>
      </c>
      <c r="T73" s="498">
        <v>363639.03521</v>
      </c>
      <c r="U73" s="498">
        <v>219682.02379706642</v>
      </c>
      <c r="V73" s="499">
        <f t="shared" si="13"/>
        <v>625823.9313</v>
      </c>
      <c r="W73" s="497">
        <v>42383.4985718372</v>
      </c>
      <c r="X73" s="498">
        <v>363639.03521</v>
      </c>
      <c r="Y73" s="498">
        <v>222712.2911238821</v>
      </c>
      <c r="Z73" s="500">
        <f t="shared" si="14"/>
        <v>628734.8249</v>
      </c>
      <c r="AA73" s="362"/>
      <c r="AB73" s="363"/>
      <c r="AC73" s="363"/>
      <c r="AD73" s="364"/>
      <c r="AE73" s="497">
        <f t="shared" ref="AE73:AG73" si="397">AI73</f>
        <v>42629.93735</v>
      </c>
      <c r="AF73" s="498">
        <f t="shared" si="397"/>
        <v>432736.9163</v>
      </c>
      <c r="AG73" s="498">
        <f t="shared" si="397"/>
        <v>231090.4022</v>
      </c>
      <c r="AH73" s="501">
        <f t="shared" si="16"/>
        <v>706457.2558</v>
      </c>
      <c r="AI73" s="498">
        <f t="shared" ref="AI73:AK73" si="398">AZ75</f>
        <v>42629.93735</v>
      </c>
      <c r="AJ73" s="498">
        <f t="shared" si="398"/>
        <v>432736.9163</v>
      </c>
      <c r="AK73" s="498">
        <f t="shared" si="398"/>
        <v>231090.4022</v>
      </c>
      <c r="AL73" s="501">
        <f t="shared" si="18"/>
        <v>706457.2558</v>
      </c>
      <c r="AM73" s="498">
        <f t="shared" ref="AM73:AO73" si="399">BC75</f>
        <v>42629.93735</v>
      </c>
      <c r="AN73" s="498">
        <f t="shared" si="399"/>
        <v>432736.9163</v>
      </c>
      <c r="AO73" s="498">
        <f t="shared" si="399"/>
        <v>231090.4022</v>
      </c>
      <c r="AP73" s="501">
        <f t="shared" si="20"/>
        <v>706457.2558</v>
      </c>
      <c r="AQ73" s="498">
        <f t="shared" ref="AQ73:AS73" si="400">AVERAGE(BF75:BF76)</f>
        <v>42505.2095</v>
      </c>
      <c r="AR73" s="498">
        <f t="shared" si="400"/>
        <v>450011.3865</v>
      </c>
      <c r="AS73" s="498">
        <f t="shared" si="400"/>
        <v>235057.1121</v>
      </c>
      <c r="AT73" s="502">
        <f t="shared" si="22"/>
        <v>727573.7081</v>
      </c>
      <c r="AV73" s="63">
        <f t="shared" si="23"/>
        <v>2</v>
      </c>
      <c r="AW73" s="356">
        <f t="shared" si="24"/>
        <v>46.66666667</v>
      </c>
      <c r="AX73" s="357">
        <f t="shared" si="25"/>
        <v>3846.153846</v>
      </c>
      <c r="AY73" s="103">
        <f t="shared" si="26"/>
        <v>4000</v>
      </c>
      <c r="AZ73" s="358">
        <f t="shared" ref="AZ73:BA73" si="401">O73</f>
        <v>42502.87232</v>
      </c>
      <c r="BA73" s="358">
        <f t="shared" si="401"/>
        <v>363639.0352</v>
      </c>
      <c r="BB73" s="358">
        <f t="shared" si="28"/>
        <v>219728.6905</v>
      </c>
      <c r="BC73" s="358">
        <f t="shared" ref="BC73:BD73" si="402">S73</f>
        <v>42502.87232</v>
      </c>
      <c r="BD73" s="358">
        <f t="shared" si="402"/>
        <v>363639.0352</v>
      </c>
      <c r="BE73" s="358">
        <f t="shared" si="30"/>
        <v>219728.6905</v>
      </c>
      <c r="BF73" s="358">
        <f t="shared" ref="BF73:BG73" si="403">W73</f>
        <v>42383.49857</v>
      </c>
      <c r="BG73" s="358">
        <f t="shared" si="403"/>
        <v>363639.0352</v>
      </c>
      <c r="BH73" s="358">
        <f t="shared" si="32"/>
        <v>222758.9578</v>
      </c>
      <c r="BI73" s="358"/>
      <c r="BJ73" s="358"/>
      <c r="BK73" s="503"/>
      <c r="BL73" s="528"/>
      <c r="BM73" s="493">
        <v>5000.0</v>
      </c>
      <c r="BN73" s="494">
        <v>0.0</v>
      </c>
      <c r="BO73" s="494">
        <v>1.0</v>
      </c>
      <c r="BP73" s="480"/>
      <c r="BQ73" s="480"/>
      <c r="BR73" s="495">
        <f t="shared" si="46"/>
        <v>363639.0352</v>
      </c>
      <c r="BS73" s="495">
        <f t="shared" si="33"/>
        <v>363639.0352</v>
      </c>
      <c r="BT73" s="495">
        <f t="shared" si="34"/>
        <v>363639.0352</v>
      </c>
      <c r="BU73" s="496"/>
      <c r="BV73" s="495">
        <f t="shared" si="35"/>
        <v>432736.9163</v>
      </c>
      <c r="BW73" s="495">
        <f t="shared" si="36"/>
        <v>432736.9163</v>
      </c>
      <c r="BX73" s="495">
        <f t="shared" si="37"/>
        <v>432736.9163</v>
      </c>
      <c r="BY73" s="495">
        <f t="shared" si="38"/>
        <v>450011.3865</v>
      </c>
    </row>
    <row r="74" ht="15.0" customHeight="1">
      <c r="A74" s="261" t="s">
        <v>27</v>
      </c>
      <c r="B74" s="348" t="s">
        <v>2340</v>
      </c>
      <c r="C74" s="348">
        <v>5500.0</v>
      </c>
      <c r="D74" s="348"/>
      <c r="E74" s="349" t="s">
        <v>2341</v>
      </c>
      <c r="F74" s="349" t="s">
        <v>2341</v>
      </c>
      <c r="G74" s="349" t="s">
        <v>2342</v>
      </c>
      <c r="I74" s="274"/>
      <c r="J74" s="274"/>
      <c r="K74" s="361">
        <f t="shared" si="67"/>
        <v>5500</v>
      </c>
      <c r="L74" s="362"/>
      <c r="M74" s="363"/>
      <c r="N74" s="364"/>
      <c r="O74" s="497">
        <v>42626.24279529319</v>
      </c>
      <c r="P74" s="498">
        <v>398187.975731</v>
      </c>
      <c r="Q74" s="498">
        <v>231017.94910039834</v>
      </c>
      <c r="R74" s="499">
        <f t="shared" si="12"/>
        <v>671832.1676</v>
      </c>
      <c r="S74" s="497">
        <v>42626.24279529319</v>
      </c>
      <c r="T74" s="498">
        <v>398187.975731</v>
      </c>
      <c r="U74" s="498">
        <v>231017.94910039834</v>
      </c>
      <c r="V74" s="499">
        <f t="shared" si="13"/>
        <v>671832.1676</v>
      </c>
      <c r="W74" s="497">
        <v>42500.15756956519</v>
      </c>
      <c r="X74" s="498">
        <v>398187.975731</v>
      </c>
      <c r="Y74" s="498">
        <v>235010.44545777308</v>
      </c>
      <c r="Z74" s="500">
        <f t="shared" si="14"/>
        <v>675698.5788</v>
      </c>
      <c r="AA74" s="362"/>
      <c r="AB74" s="363"/>
      <c r="AC74" s="363"/>
      <c r="AD74" s="364"/>
      <c r="AE74" s="497" t="str">
        <f t="shared" ref="AE74:AG74" si="404">AI74</f>
        <v/>
      </c>
      <c r="AF74" s="498" t="str">
        <f t="shared" si="404"/>
        <v/>
      </c>
      <c r="AG74" s="498" t="str">
        <f t="shared" si="404"/>
        <v/>
      </c>
      <c r="AH74" s="501">
        <f t="shared" si="16"/>
        <v>0</v>
      </c>
      <c r="AI74" s="498"/>
      <c r="AJ74" s="498"/>
      <c r="AK74" s="498"/>
      <c r="AL74" s="501">
        <f t="shared" si="18"/>
        <v>0</v>
      </c>
      <c r="AM74" s="498"/>
      <c r="AN74" s="498"/>
      <c r="AO74" s="498"/>
      <c r="AP74" s="501">
        <f t="shared" si="20"/>
        <v>0</v>
      </c>
      <c r="AQ74" s="498"/>
      <c r="AR74" s="498"/>
      <c r="AS74" s="498"/>
      <c r="AT74" s="502">
        <f t="shared" si="22"/>
        <v>0</v>
      </c>
      <c r="AV74" s="63">
        <f t="shared" si="23"/>
        <v>2</v>
      </c>
      <c r="AW74" s="356">
        <f t="shared" si="24"/>
        <v>46.66666667</v>
      </c>
      <c r="AX74" s="357">
        <f t="shared" si="25"/>
        <v>4230.769231</v>
      </c>
      <c r="AY74" s="103">
        <f t="shared" si="26"/>
        <v>4500</v>
      </c>
      <c r="AZ74" s="358">
        <f t="shared" ref="AZ74:BA74" si="405">O74</f>
        <v>42626.2428</v>
      </c>
      <c r="BA74" s="358">
        <f t="shared" si="405"/>
        <v>398187.9757</v>
      </c>
      <c r="BB74" s="358">
        <f t="shared" si="28"/>
        <v>231064.6158</v>
      </c>
      <c r="BC74" s="358">
        <f t="shared" ref="BC74:BD74" si="406">S74</f>
        <v>42626.2428</v>
      </c>
      <c r="BD74" s="358">
        <f t="shared" si="406"/>
        <v>398187.9757</v>
      </c>
      <c r="BE74" s="358">
        <f t="shared" si="30"/>
        <v>231064.6158</v>
      </c>
      <c r="BF74" s="358">
        <f t="shared" ref="BF74:BG74" si="407">W74</f>
        <v>42500.15757</v>
      </c>
      <c r="BG74" s="358">
        <f t="shared" si="407"/>
        <v>398187.9757</v>
      </c>
      <c r="BH74" s="358">
        <f t="shared" si="32"/>
        <v>235057.1121</v>
      </c>
      <c r="BI74" s="358"/>
      <c r="BJ74" s="358"/>
      <c r="BK74" s="503"/>
      <c r="BL74" s="528"/>
      <c r="BM74" s="493">
        <v>5500.0</v>
      </c>
      <c r="BN74" s="494">
        <v>0.0</v>
      </c>
      <c r="BO74" s="494">
        <v>1.0</v>
      </c>
      <c r="BP74" s="480"/>
      <c r="BQ74" s="480"/>
      <c r="BR74" s="495">
        <f t="shared" si="46"/>
        <v>398187.9757</v>
      </c>
      <c r="BS74" s="495">
        <f t="shared" si="33"/>
        <v>398187.9757</v>
      </c>
      <c r="BT74" s="495">
        <f t="shared" si="34"/>
        <v>398187.9757</v>
      </c>
      <c r="BU74" s="496"/>
      <c r="BV74" s="495">
        <f t="shared" si="35"/>
        <v>0</v>
      </c>
      <c r="BW74" s="495">
        <f t="shared" si="36"/>
        <v>0</v>
      </c>
      <c r="BX74" s="495">
        <f t="shared" si="37"/>
        <v>0</v>
      </c>
      <c r="BY74" s="495">
        <f t="shared" si="38"/>
        <v>0</v>
      </c>
    </row>
    <row r="75" ht="15.0" customHeight="1">
      <c r="A75" s="261" t="s">
        <v>27</v>
      </c>
      <c r="B75" s="348" t="s">
        <v>2340</v>
      </c>
      <c r="C75" s="348">
        <v>6000.0</v>
      </c>
      <c r="D75" s="348"/>
      <c r="E75" s="349" t="s">
        <v>2341</v>
      </c>
      <c r="F75" s="349" t="s">
        <v>2341</v>
      </c>
      <c r="G75" s="349" t="s">
        <v>2342</v>
      </c>
      <c r="I75" s="274"/>
      <c r="J75" s="274"/>
      <c r="K75" s="361">
        <f t="shared" si="67"/>
        <v>6000</v>
      </c>
      <c r="L75" s="362"/>
      <c r="M75" s="363"/>
      <c r="N75" s="364"/>
      <c r="O75" s="497">
        <v>42629.93734629319</v>
      </c>
      <c r="P75" s="498">
        <v>432736.91625200014</v>
      </c>
      <c r="Q75" s="498">
        <v>231043.73555969138</v>
      </c>
      <c r="R75" s="499">
        <f t="shared" si="12"/>
        <v>706410.5892</v>
      </c>
      <c r="S75" s="497">
        <v>42629.93734629319</v>
      </c>
      <c r="T75" s="498">
        <v>432736.91625200014</v>
      </c>
      <c r="U75" s="498">
        <v>231043.73555969138</v>
      </c>
      <c r="V75" s="499">
        <f t="shared" si="13"/>
        <v>706410.5892</v>
      </c>
      <c r="W75" s="497">
        <v>42503.85212056519</v>
      </c>
      <c r="X75" s="498">
        <v>432736.91625200014</v>
      </c>
      <c r="Y75" s="498">
        <v>235010.44545777305</v>
      </c>
      <c r="Z75" s="500">
        <f t="shared" si="14"/>
        <v>710251.2138</v>
      </c>
      <c r="AA75" s="362"/>
      <c r="AB75" s="363"/>
      <c r="AC75" s="363"/>
      <c r="AD75" s="364"/>
      <c r="AE75" s="497" t="str">
        <f t="shared" ref="AE75:AG75" si="408">AI75</f>
        <v/>
      </c>
      <c r="AF75" s="498" t="str">
        <f t="shared" si="408"/>
        <v/>
      </c>
      <c r="AG75" s="498" t="str">
        <f t="shared" si="408"/>
        <v/>
      </c>
      <c r="AH75" s="501">
        <f t="shared" si="16"/>
        <v>0</v>
      </c>
      <c r="AI75" s="498"/>
      <c r="AJ75" s="498"/>
      <c r="AK75" s="498"/>
      <c r="AL75" s="501">
        <f t="shared" si="18"/>
        <v>0</v>
      </c>
      <c r="AM75" s="498"/>
      <c r="AN75" s="498"/>
      <c r="AO75" s="498"/>
      <c r="AP75" s="501">
        <f t="shared" si="20"/>
        <v>0</v>
      </c>
      <c r="AQ75" s="498"/>
      <c r="AR75" s="498"/>
      <c r="AS75" s="498"/>
      <c r="AT75" s="502">
        <f t="shared" si="22"/>
        <v>0</v>
      </c>
      <c r="AV75" s="63">
        <f t="shared" si="23"/>
        <v>2</v>
      </c>
      <c r="AW75" s="356">
        <f t="shared" si="24"/>
        <v>46.66666667</v>
      </c>
      <c r="AX75" s="357">
        <f t="shared" si="25"/>
        <v>4615.384615</v>
      </c>
      <c r="AY75" s="103">
        <f t="shared" si="26"/>
        <v>5000</v>
      </c>
      <c r="AZ75" s="358">
        <f t="shared" ref="AZ75:BA75" si="409">O75</f>
        <v>42629.93735</v>
      </c>
      <c r="BA75" s="358">
        <f t="shared" si="409"/>
        <v>432736.9163</v>
      </c>
      <c r="BB75" s="358">
        <f t="shared" si="28"/>
        <v>231090.4022</v>
      </c>
      <c r="BC75" s="358">
        <f t="shared" ref="BC75:BD75" si="410">S75</f>
        <v>42629.93735</v>
      </c>
      <c r="BD75" s="358">
        <f t="shared" si="410"/>
        <v>432736.9163</v>
      </c>
      <c r="BE75" s="358">
        <f t="shared" si="30"/>
        <v>231090.4022</v>
      </c>
      <c r="BF75" s="358">
        <f t="shared" ref="BF75:BG75" si="411">W75</f>
        <v>42503.85212</v>
      </c>
      <c r="BG75" s="358">
        <f t="shared" si="411"/>
        <v>432736.9163</v>
      </c>
      <c r="BH75" s="358">
        <f t="shared" si="32"/>
        <v>235057.1121</v>
      </c>
      <c r="BI75" s="358"/>
      <c r="BJ75" s="358"/>
      <c r="BK75" s="503"/>
      <c r="BL75" s="528"/>
      <c r="BM75" s="493">
        <v>6000.0</v>
      </c>
      <c r="BN75" s="494">
        <v>0.0</v>
      </c>
      <c r="BO75" s="494">
        <v>1.0</v>
      </c>
      <c r="BP75" s="480"/>
      <c r="BQ75" s="480"/>
      <c r="BR75" s="495">
        <f t="shared" si="46"/>
        <v>432736.9163</v>
      </c>
      <c r="BS75" s="495">
        <f t="shared" si="33"/>
        <v>432736.9163</v>
      </c>
      <c r="BT75" s="495">
        <f t="shared" si="34"/>
        <v>432736.9163</v>
      </c>
      <c r="BU75" s="496"/>
      <c r="BV75" s="495">
        <f t="shared" si="35"/>
        <v>0</v>
      </c>
      <c r="BW75" s="495">
        <f t="shared" si="36"/>
        <v>0</v>
      </c>
      <c r="BX75" s="495">
        <f t="shared" si="37"/>
        <v>0</v>
      </c>
      <c r="BY75" s="495">
        <f t="shared" si="38"/>
        <v>0</v>
      </c>
    </row>
    <row r="76" ht="15.75" customHeight="1">
      <c r="A76" s="261" t="s">
        <v>27</v>
      </c>
      <c r="B76" s="348" t="s">
        <v>2340</v>
      </c>
      <c r="C76" s="348">
        <v>6500.0</v>
      </c>
      <c r="D76" s="348"/>
      <c r="E76" s="349" t="s">
        <v>2341</v>
      </c>
      <c r="F76" s="349" t="s">
        <v>2341</v>
      </c>
      <c r="G76" s="349" t="s">
        <v>2342</v>
      </c>
      <c r="I76" s="274"/>
      <c r="J76" s="296"/>
      <c r="K76" s="369">
        <f t="shared" si="67"/>
        <v>6500</v>
      </c>
      <c r="L76" s="370"/>
      <c r="M76" s="371"/>
      <c r="N76" s="372"/>
      <c r="O76" s="504">
        <v>42911.38422869659</v>
      </c>
      <c r="P76" s="505">
        <v>467285.85677300004</v>
      </c>
      <c r="Q76" s="505">
        <v>255895.418176784</v>
      </c>
      <c r="R76" s="506">
        <f t="shared" si="12"/>
        <v>766092.6592</v>
      </c>
      <c r="S76" s="504">
        <v>42911.38422869659</v>
      </c>
      <c r="T76" s="505">
        <v>467285.85677300004</v>
      </c>
      <c r="U76" s="505">
        <v>255895.418176784</v>
      </c>
      <c r="V76" s="506">
        <f t="shared" si="13"/>
        <v>766092.6592</v>
      </c>
      <c r="W76" s="504">
        <v>42506.56687422919</v>
      </c>
      <c r="X76" s="505">
        <v>467285.85677300004</v>
      </c>
      <c r="Y76" s="505">
        <v>235010.44545777308</v>
      </c>
      <c r="Z76" s="507">
        <f t="shared" si="14"/>
        <v>744802.8691</v>
      </c>
      <c r="AA76" s="370"/>
      <c r="AB76" s="371"/>
      <c r="AC76" s="371"/>
      <c r="AD76" s="372"/>
      <c r="AE76" s="504" t="str">
        <f t="shared" ref="AE76:AG76" si="412">AI76</f>
        <v/>
      </c>
      <c r="AF76" s="505" t="str">
        <f t="shared" si="412"/>
        <v/>
      </c>
      <c r="AG76" s="505" t="str">
        <f t="shared" si="412"/>
        <v/>
      </c>
      <c r="AH76" s="508">
        <f t="shared" si="16"/>
        <v>0</v>
      </c>
      <c r="AI76" s="505"/>
      <c r="AJ76" s="505"/>
      <c r="AK76" s="505"/>
      <c r="AL76" s="508">
        <f t="shared" si="18"/>
        <v>0</v>
      </c>
      <c r="AM76" s="505"/>
      <c r="AN76" s="505"/>
      <c r="AO76" s="505"/>
      <c r="AP76" s="508">
        <f t="shared" si="20"/>
        <v>0</v>
      </c>
      <c r="AQ76" s="505"/>
      <c r="AR76" s="505"/>
      <c r="AS76" s="505"/>
      <c r="AT76" s="509">
        <f t="shared" si="22"/>
        <v>0</v>
      </c>
      <c r="AV76" s="63">
        <f t="shared" si="23"/>
        <v>2</v>
      </c>
      <c r="AW76" s="356">
        <f t="shared" si="24"/>
        <v>46.66666667</v>
      </c>
      <c r="AX76" s="357">
        <f t="shared" si="25"/>
        <v>5000</v>
      </c>
      <c r="AY76" s="103">
        <f t="shared" si="26"/>
        <v>5000</v>
      </c>
      <c r="AZ76" s="358">
        <f t="shared" ref="AZ76:BA76" si="413">O76</f>
        <v>42911.38423</v>
      </c>
      <c r="BA76" s="358">
        <f t="shared" si="413"/>
        <v>467285.8568</v>
      </c>
      <c r="BB76" s="358">
        <f t="shared" si="28"/>
        <v>255942.0848</v>
      </c>
      <c r="BC76" s="358">
        <f t="shared" ref="BC76:BD76" si="414">S76</f>
        <v>42911.38423</v>
      </c>
      <c r="BD76" s="358">
        <f t="shared" si="414"/>
        <v>467285.8568</v>
      </c>
      <c r="BE76" s="358">
        <f t="shared" si="30"/>
        <v>255942.0848</v>
      </c>
      <c r="BF76" s="358">
        <f t="shared" ref="BF76:BG76" si="415">W76</f>
        <v>42506.56687</v>
      </c>
      <c r="BG76" s="358">
        <f t="shared" si="415"/>
        <v>467285.8568</v>
      </c>
      <c r="BH76" s="358">
        <f t="shared" si="32"/>
        <v>235057.1121</v>
      </c>
      <c r="BI76" s="358"/>
      <c r="BJ76" s="358"/>
      <c r="BK76" s="503"/>
      <c r="BL76" s="423"/>
      <c r="BM76" s="493">
        <v>6500.0</v>
      </c>
      <c r="BN76" s="494">
        <v>0.0</v>
      </c>
      <c r="BO76" s="494">
        <v>1.0</v>
      </c>
      <c r="BP76" s="480"/>
      <c r="BQ76" s="480"/>
      <c r="BR76" s="495">
        <f t="shared" si="46"/>
        <v>467285.8568</v>
      </c>
      <c r="BS76" s="495">
        <f t="shared" si="33"/>
        <v>467285.8568</v>
      </c>
      <c r="BT76" s="495">
        <f t="shared" si="34"/>
        <v>467285.8568</v>
      </c>
      <c r="BU76" s="496"/>
      <c r="BV76" s="495">
        <f t="shared" si="35"/>
        <v>0</v>
      </c>
      <c r="BW76" s="495">
        <f t="shared" si="36"/>
        <v>0</v>
      </c>
      <c r="BX76" s="495">
        <f t="shared" si="37"/>
        <v>0</v>
      </c>
      <c r="BY76" s="495">
        <f t="shared" si="38"/>
        <v>0</v>
      </c>
    </row>
    <row r="77" ht="15.0" customHeight="1">
      <c r="A77" s="261" t="s">
        <v>28</v>
      </c>
      <c r="B77" s="348" t="s">
        <v>2345</v>
      </c>
      <c r="C77" s="348">
        <v>250.0</v>
      </c>
      <c r="D77" s="348"/>
      <c r="E77" s="349" t="s">
        <v>2346</v>
      </c>
      <c r="F77" s="349" t="s">
        <v>2346</v>
      </c>
      <c r="G77" s="349" t="s">
        <v>2347</v>
      </c>
      <c r="I77" s="274"/>
      <c r="J77" s="350" t="s">
        <v>2348</v>
      </c>
      <c r="K77" s="351">
        <f t="shared" si="67"/>
        <v>250</v>
      </c>
      <c r="L77" s="352"/>
      <c r="M77" s="353"/>
      <c r="N77" s="354"/>
      <c r="O77" s="486">
        <v>41512.89412674433</v>
      </c>
      <c r="P77" s="487">
        <v>41016.108517863184</v>
      </c>
      <c r="Q77" s="487">
        <v>135049.72100866123</v>
      </c>
      <c r="R77" s="488">
        <f t="shared" si="12"/>
        <v>217578.7237</v>
      </c>
      <c r="S77" s="486">
        <v>41512.89412674433</v>
      </c>
      <c r="T77" s="487">
        <v>41016.108517863184</v>
      </c>
      <c r="U77" s="487">
        <v>135049.72100866123</v>
      </c>
      <c r="V77" s="488">
        <f t="shared" si="13"/>
        <v>217578.7237</v>
      </c>
      <c r="W77" s="486">
        <v>41512.89412674433</v>
      </c>
      <c r="X77" s="487">
        <v>41016.108517863184</v>
      </c>
      <c r="Y77" s="487">
        <v>135049.72100866123</v>
      </c>
      <c r="Z77" s="529">
        <f t="shared" si="14"/>
        <v>217578.7237</v>
      </c>
      <c r="AA77" s="352"/>
      <c r="AB77" s="353"/>
      <c r="AC77" s="353"/>
      <c r="AD77" s="354"/>
      <c r="AE77" s="486">
        <v>41512.89412674433</v>
      </c>
      <c r="AF77" s="487">
        <v>41016.108517863184</v>
      </c>
      <c r="AG77" s="487">
        <v>135073.05434199458</v>
      </c>
      <c r="AH77" s="490">
        <f t="shared" si="16"/>
        <v>217602.057</v>
      </c>
      <c r="AI77" s="487">
        <v>41512.89412674433</v>
      </c>
      <c r="AJ77" s="487">
        <v>41016.108517863184</v>
      </c>
      <c r="AK77" s="487">
        <v>135073.05434199458</v>
      </c>
      <c r="AL77" s="490">
        <f t="shared" si="18"/>
        <v>217602.057</v>
      </c>
      <c r="AM77" s="487">
        <v>41512.89412674433</v>
      </c>
      <c r="AN77" s="487">
        <v>41016.108517863184</v>
      </c>
      <c r="AO77" s="487">
        <v>135073.05434199458</v>
      </c>
      <c r="AP77" s="490">
        <f t="shared" si="20"/>
        <v>217602.057</v>
      </c>
      <c r="AQ77" s="487">
        <v>41512.89412674433</v>
      </c>
      <c r="AR77" s="487">
        <v>41016.108517863184</v>
      </c>
      <c r="AS77" s="487">
        <v>135073.05434199458</v>
      </c>
      <c r="AT77" s="491">
        <f t="shared" si="22"/>
        <v>217602.057</v>
      </c>
      <c r="AV77" s="63">
        <f t="shared" si="23"/>
        <v>1</v>
      </c>
      <c r="AW77" s="356">
        <f t="shared" si="24"/>
        <v>23.33333333</v>
      </c>
      <c r="AX77" s="357">
        <f t="shared" si="25"/>
        <v>178.5714286</v>
      </c>
      <c r="AY77" s="103">
        <f t="shared" si="26"/>
        <v>500</v>
      </c>
      <c r="AZ77" s="358">
        <f t="shared" ref="AZ77:BA77" si="416">O77</f>
        <v>41512.89413</v>
      </c>
      <c r="BA77" s="358">
        <f t="shared" si="416"/>
        <v>41016.10852</v>
      </c>
      <c r="BB77" s="358">
        <f t="shared" si="28"/>
        <v>135073.0543</v>
      </c>
      <c r="BC77" s="358">
        <f t="shared" ref="BC77:BD77" si="417">S77</f>
        <v>41512.89413</v>
      </c>
      <c r="BD77" s="358">
        <f t="shared" si="417"/>
        <v>41016.10852</v>
      </c>
      <c r="BE77" s="358">
        <f t="shared" si="30"/>
        <v>135073.0543</v>
      </c>
      <c r="BF77" s="358">
        <f t="shared" ref="BF77:BG77" si="418">W77</f>
        <v>41512.89413</v>
      </c>
      <c r="BG77" s="358">
        <f t="shared" si="418"/>
        <v>41016.10852</v>
      </c>
      <c r="BH77" s="358">
        <f t="shared" si="32"/>
        <v>135073.0543</v>
      </c>
      <c r="BI77" s="358"/>
      <c r="BJ77" s="358"/>
      <c r="BK77" s="503"/>
      <c r="BL77" s="527" t="s">
        <v>2348</v>
      </c>
      <c r="BM77" s="493">
        <v>250.0</v>
      </c>
      <c r="BN77" s="494">
        <v>0.0</v>
      </c>
      <c r="BO77" s="494">
        <v>1.0</v>
      </c>
      <c r="BP77" s="523"/>
      <c r="BQ77" s="523"/>
      <c r="BR77" s="495">
        <f t="shared" si="46"/>
        <v>41016.10852</v>
      </c>
      <c r="BS77" s="495">
        <f t="shared" si="33"/>
        <v>41016.10852</v>
      </c>
      <c r="BT77" s="495">
        <f t="shared" si="34"/>
        <v>41016.10852</v>
      </c>
      <c r="BU77" s="496"/>
      <c r="BV77" s="495">
        <f t="shared" si="35"/>
        <v>41016.10852</v>
      </c>
      <c r="BW77" s="495">
        <f t="shared" si="36"/>
        <v>41016.10852</v>
      </c>
      <c r="BX77" s="495">
        <f t="shared" si="37"/>
        <v>41016.10852</v>
      </c>
      <c r="BY77" s="495">
        <f t="shared" si="38"/>
        <v>41016.10852</v>
      </c>
    </row>
    <row r="78" ht="15.0" customHeight="1">
      <c r="A78" s="261" t="s">
        <v>28</v>
      </c>
      <c r="B78" s="348" t="s">
        <v>2345</v>
      </c>
      <c r="C78" s="348">
        <v>500.0</v>
      </c>
      <c r="D78" s="348"/>
      <c r="E78" s="349" t="s">
        <v>2346</v>
      </c>
      <c r="F78" s="349" t="s">
        <v>2346</v>
      </c>
      <c r="G78" s="349" t="s">
        <v>2347</v>
      </c>
      <c r="I78" s="274"/>
      <c r="J78" s="274"/>
      <c r="K78" s="361">
        <f t="shared" si="67"/>
        <v>500</v>
      </c>
      <c r="L78" s="362"/>
      <c r="M78" s="363"/>
      <c r="N78" s="364"/>
      <c r="O78" s="497">
        <v>41512.89412674433</v>
      </c>
      <c r="P78" s="498">
        <v>63892.82725354897</v>
      </c>
      <c r="Q78" s="498">
        <v>146204.13160887905</v>
      </c>
      <c r="R78" s="499">
        <f t="shared" si="12"/>
        <v>251609.853</v>
      </c>
      <c r="S78" s="497">
        <v>41512.89412674433</v>
      </c>
      <c r="T78" s="498">
        <v>63892.82725354897</v>
      </c>
      <c r="U78" s="498">
        <v>146204.13160887905</v>
      </c>
      <c r="V78" s="499">
        <f t="shared" si="13"/>
        <v>251609.853</v>
      </c>
      <c r="W78" s="497">
        <v>41512.89412674433</v>
      </c>
      <c r="X78" s="498">
        <v>63892.82725354897</v>
      </c>
      <c r="Y78" s="498">
        <v>146204.13160887905</v>
      </c>
      <c r="Z78" s="530">
        <f t="shared" si="14"/>
        <v>251609.853</v>
      </c>
      <c r="AA78" s="362"/>
      <c r="AB78" s="363"/>
      <c r="AC78" s="363"/>
      <c r="AD78" s="364"/>
      <c r="AE78" s="497">
        <v>41512.89412674433</v>
      </c>
      <c r="AF78" s="498">
        <v>63892.82725354897</v>
      </c>
      <c r="AG78" s="498">
        <v>146227.4649422124</v>
      </c>
      <c r="AH78" s="501">
        <f t="shared" si="16"/>
        <v>251633.1863</v>
      </c>
      <c r="AI78" s="498">
        <v>41512.89412674433</v>
      </c>
      <c r="AJ78" s="498">
        <v>63892.82725354897</v>
      </c>
      <c r="AK78" s="498">
        <v>146227.4649422124</v>
      </c>
      <c r="AL78" s="501">
        <f t="shared" si="18"/>
        <v>251633.1863</v>
      </c>
      <c r="AM78" s="498">
        <v>41512.89412674433</v>
      </c>
      <c r="AN78" s="498">
        <v>63892.82725354897</v>
      </c>
      <c r="AO78" s="498">
        <v>146227.4649422124</v>
      </c>
      <c r="AP78" s="501">
        <f t="shared" si="20"/>
        <v>251633.1863</v>
      </c>
      <c r="AQ78" s="498">
        <v>41512.89412674433</v>
      </c>
      <c r="AR78" s="498">
        <v>63892.82725354897</v>
      </c>
      <c r="AS78" s="498">
        <v>146227.4649422124</v>
      </c>
      <c r="AT78" s="502">
        <f t="shared" si="22"/>
        <v>251633.1863</v>
      </c>
      <c r="AV78" s="63">
        <f t="shared" si="23"/>
        <v>1</v>
      </c>
      <c r="AW78" s="356">
        <f t="shared" si="24"/>
        <v>23.33333333</v>
      </c>
      <c r="AX78" s="357">
        <f t="shared" si="25"/>
        <v>357.1428571</v>
      </c>
      <c r="AY78" s="103">
        <f t="shared" si="26"/>
        <v>500</v>
      </c>
      <c r="AZ78" s="358">
        <f t="shared" ref="AZ78:BA78" si="419">O78</f>
        <v>41512.89413</v>
      </c>
      <c r="BA78" s="358">
        <f t="shared" si="419"/>
        <v>63892.82725</v>
      </c>
      <c r="BB78" s="358">
        <f t="shared" si="28"/>
        <v>146227.4649</v>
      </c>
      <c r="BC78" s="358">
        <f t="shared" ref="BC78:BD78" si="420">S78</f>
        <v>41512.89413</v>
      </c>
      <c r="BD78" s="358">
        <f t="shared" si="420"/>
        <v>63892.82725</v>
      </c>
      <c r="BE78" s="358">
        <f t="shared" si="30"/>
        <v>146227.4649</v>
      </c>
      <c r="BF78" s="358">
        <f t="shared" ref="BF78:BG78" si="421">W78</f>
        <v>41512.89413</v>
      </c>
      <c r="BG78" s="358">
        <f t="shared" si="421"/>
        <v>63892.82725</v>
      </c>
      <c r="BH78" s="358">
        <f t="shared" si="32"/>
        <v>146227.4649</v>
      </c>
      <c r="BI78" s="358"/>
      <c r="BJ78" s="358"/>
      <c r="BK78" s="503"/>
      <c r="BL78" s="528"/>
      <c r="BM78" s="493">
        <v>500.0</v>
      </c>
      <c r="BN78" s="494">
        <v>0.0</v>
      </c>
      <c r="BO78" s="494">
        <v>1.0</v>
      </c>
      <c r="BP78" s="523"/>
      <c r="BQ78" s="523"/>
      <c r="BR78" s="495">
        <f t="shared" si="46"/>
        <v>63892.82725</v>
      </c>
      <c r="BS78" s="495">
        <f t="shared" si="33"/>
        <v>63892.82725</v>
      </c>
      <c r="BT78" s="495">
        <f t="shared" si="34"/>
        <v>63892.82725</v>
      </c>
      <c r="BU78" s="496"/>
      <c r="BV78" s="495">
        <f t="shared" si="35"/>
        <v>63892.82725</v>
      </c>
      <c r="BW78" s="495">
        <f t="shared" si="36"/>
        <v>63892.82725</v>
      </c>
      <c r="BX78" s="495">
        <f t="shared" si="37"/>
        <v>63892.82725</v>
      </c>
      <c r="BY78" s="495">
        <f t="shared" si="38"/>
        <v>63892.82725</v>
      </c>
    </row>
    <row r="79" ht="15.0" customHeight="1">
      <c r="A79" s="261" t="s">
        <v>28</v>
      </c>
      <c r="B79" s="348" t="s">
        <v>2345</v>
      </c>
      <c r="C79" s="348">
        <v>1000.0</v>
      </c>
      <c r="D79" s="348"/>
      <c r="E79" s="349" t="s">
        <v>2346</v>
      </c>
      <c r="F79" s="349" t="s">
        <v>2346</v>
      </c>
      <c r="G79" s="349" t="s">
        <v>2347</v>
      </c>
      <c r="I79" s="274"/>
      <c r="J79" s="274"/>
      <c r="K79" s="361">
        <f t="shared" si="67"/>
        <v>1000</v>
      </c>
      <c r="L79" s="362"/>
      <c r="M79" s="363"/>
      <c r="N79" s="364"/>
      <c r="O79" s="497">
        <v>41580.85723062434</v>
      </c>
      <c r="P79" s="498">
        <v>109637.21419321076</v>
      </c>
      <c r="Q79" s="498">
        <v>162543.71882819093</v>
      </c>
      <c r="R79" s="499">
        <f t="shared" si="12"/>
        <v>313761.7903</v>
      </c>
      <c r="S79" s="497">
        <v>41580.85723062434</v>
      </c>
      <c r="T79" s="498">
        <v>109637.21419321076</v>
      </c>
      <c r="U79" s="498">
        <v>162543.71882819093</v>
      </c>
      <c r="V79" s="499">
        <f t="shared" si="13"/>
        <v>313761.7903</v>
      </c>
      <c r="W79" s="497">
        <v>41617.763174658954</v>
      </c>
      <c r="X79" s="498">
        <v>109637.21419321076</v>
      </c>
      <c r="Y79" s="498">
        <v>162543.71882819093</v>
      </c>
      <c r="Z79" s="530">
        <f t="shared" si="14"/>
        <v>313798.6962</v>
      </c>
      <c r="AA79" s="362"/>
      <c r="AB79" s="363"/>
      <c r="AC79" s="363"/>
      <c r="AD79" s="364"/>
      <c r="AE79" s="497">
        <v>41580.85723062434</v>
      </c>
      <c r="AF79" s="498">
        <v>109637.21419321076</v>
      </c>
      <c r="AG79" s="498">
        <v>162567.05216152425</v>
      </c>
      <c r="AH79" s="501">
        <f t="shared" si="16"/>
        <v>313785.1236</v>
      </c>
      <c r="AI79" s="498">
        <v>41580.85723062434</v>
      </c>
      <c r="AJ79" s="498">
        <v>109637.21419321076</v>
      </c>
      <c r="AK79" s="498">
        <v>162567.05216152425</v>
      </c>
      <c r="AL79" s="501">
        <f t="shared" si="18"/>
        <v>313785.1236</v>
      </c>
      <c r="AM79" s="498">
        <v>41580.85723062434</v>
      </c>
      <c r="AN79" s="498">
        <v>109637.21419321076</v>
      </c>
      <c r="AO79" s="498">
        <v>162567.05216152425</v>
      </c>
      <c r="AP79" s="501">
        <f t="shared" si="20"/>
        <v>313785.1236</v>
      </c>
      <c r="AQ79" s="498">
        <v>41617.763174658954</v>
      </c>
      <c r="AR79" s="498">
        <v>109637.21419321076</v>
      </c>
      <c r="AS79" s="498">
        <v>162567.05216152425</v>
      </c>
      <c r="AT79" s="502">
        <f t="shared" si="22"/>
        <v>313822.0295</v>
      </c>
      <c r="AV79" s="63">
        <f t="shared" si="23"/>
        <v>1</v>
      </c>
      <c r="AW79" s="356">
        <f t="shared" si="24"/>
        <v>23.33333333</v>
      </c>
      <c r="AX79" s="357">
        <f t="shared" si="25"/>
        <v>714.2857143</v>
      </c>
      <c r="AY79" s="103">
        <f t="shared" si="26"/>
        <v>1000</v>
      </c>
      <c r="AZ79" s="358">
        <f t="shared" ref="AZ79:BA79" si="422">O79</f>
        <v>41580.85723</v>
      </c>
      <c r="BA79" s="358">
        <f t="shared" si="422"/>
        <v>109637.2142</v>
      </c>
      <c r="BB79" s="358">
        <f t="shared" si="28"/>
        <v>162567.0522</v>
      </c>
      <c r="BC79" s="358">
        <f t="shared" ref="BC79:BD79" si="423">S79</f>
        <v>41580.85723</v>
      </c>
      <c r="BD79" s="358">
        <f t="shared" si="423"/>
        <v>109637.2142</v>
      </c>
      <c r="BE79" s="358">
        <f t="shared" si="30"/>
        <v>162567.0522</v>
      </c>
      <c r="BF79" s="358">
        <f t="shared" ref="BF79:BG79" si="424">W79</f>
        <v>41617.76317</v>
      </c>
      <c r="BG79" s="358">
        <f t="shared" si="424"/>
        <v>109637.2142</v>
      </c>
      <c r="BH79" s="358">
        <f t="shared" si="32"/>
        <v>162567.0522</v>
      </c>
      <c r="BI79" s="358"/>
      <c r="BJ79" s="358"/>
      <c r="BK79" s="503"/>
      <c r="BL79" s="528"/>
      <c r="BM79" s="493">
        <v>1000.0</v>
      </c>
      <c r="BN79" s="494">
        <v>0.0</v>
      </c>
      <c r="BO79" s="494">
        <v>1.0</v>
      </c>
      <c r="BP79" s="523"/>
      <c r="BQ79" s="523"/>
      <c r="BR79" s="495">
        <f t="shared" si="46"/>
        <v>109637.2142</v>
      </c>
      <c r="BS79" s="495">
        <f t="shared" si="33"/>
        <v>109637.2142</v>
      </c>
      <c r="BT79" s="495">
        <f t="shared" si="34"/>
        <v>109637.2142</v>
      </c>
      <c r="BU79" s="496"/>
      <c r="BV79" s="495">
        <f t="shared" si="35"/>
        <v>109637.2142</v>
      </c>
      <c r="BW79" s="495">
        <f t="shared" si="36"/>
        <v>109637.2142</v>
      </c>
      <c r="BX79" s="495">
        <f t="shared" si="37"/>
        <v>109637.2142</v>
      </c>
      <c r="BY79" s="495">
        <f t="shared" si="38"/>
        <v>109637.2142</v>
      </c>
    </row>
    <row r="80" ht="15.0" customHeight="1">
      <c r="A80" s="261" t="s">
        <v>28</v>
      </c>
      <c r="B80" s="348" t="s">
        <v>2345</v>
      </c>
      <c r="C80" s="348">
        <v>1500.0</v>
      </c>
      <c r="D80" s="348"/>
      <c r="E80" s="349" t="s">
        <v>2346</v>
      </c>
      <c r="F80" s="349" t="s">
        <v>2346</v>
      </c>
      <c r="G80" s="349" t="s">
        <v>2347</v>
      </c>
      <c r="I80" s="274"/>
      <c r="J80" s="274"/>
      <c r="K80" s="361">
        <f t="shared" si="67"/>
        <v>1500</v>
      </c>
      <c r="L80" s="362"/>
      <c r="M80" s="363"/>
      <c r="N80" s="364"/>
      <c r="O80" s="497">
        <v>41846.63559848749</v>
      </c>
      <c r="P80" s="498">
        <v>155360.56476187136</v>
      </c>
      <c r="Q80" s="498">
        <v>188184.40275462397</v>
      </c>
      <c r="R80" s="499">
        <f t="shared" si="12"/>
        <v>385391.6031</v>
      </c>
      <c r="S80" s="497">
        <v>41846.63559848749</v>
      </c>
      <c r="T80" s="498">
        <v>155360.56476187136</v>
      </c>
      <c r="U80" s="498">
        <v>188184.40275462397</v>
      </c>
      <c r="V80" s="499">
        <f t="shared" si="13"/>
        <v>385391.6031</v>
      </c>
      <c r="W80" s="497">
        <v>41617.74982303796</v>
      </c>
      <c r="X80" s="498">
        <v>155360.56476187136</v>
      </c>
      <c r="Y80" s="498">
        <v>188184.40275462397</v>
      </c>
      <c r="Z80" s="530">
        <f t="shared" si="14"/>
        <v>385162.7173</v>
      </c>
      <c r="AA80" s="362"/>
      <c r="AB80" s="363"/>
      <c r="AC80" s="363"/>
      <c r="AD80" s="364"/>
      <c r="AE80" s="497">
        <v>41877.64762341949</v>
      </c>
      <c r="AF80" s="498">
        <v>172635.03502237133</v>
      </c>
      <c r="AG80" s="498">
        <v>199410.5058170556</v>
      </c>
      <c r="AH80" s="501">
        <f t="shared" si="16"/>
        <v>413923.1885</v>
      </c>
      <c r="AI80" s="498">
        <v>41877.64762341949</v>
      </c>
      <c r="AJ80" s="498">
        <v>172635.03502237133</v>
      </c>
      <c r="AK80" s="498">
        <v>199410.5058170556</v>
      </c>
      <c r="AL80" s="501">
        <f t="shared" si="18"/>
        <v>413923.1885</v>
      </c>
      <c r="AM80" s="498">
        <v>41877.64762341949</v>
      </c>
      <c r="AN80" s="498">
        <v>172635.03502237133</v>
      </c>
      <c r="AO80" s="498">
        <v>199410.5058170556</v>
      </c>
      <c r="AP80" s="501">
        <f t="shared" si="20"/>
        <v>413923.1885</v>
      </c>
      <c r="AQ80" s="498">
        <v>41708.230973998725</v>
      </c>
      <c r="AR80" s="498">
        <v>172635.03502237133</v>
      </c>
      <c r="AS80" s="498">
        <v>199410.5058170556</v>
      </c>
      <c r="AT80" s="502">
        <f t="shared" si="22"/>
        <v>413753.7718</v>
      </c>
      <c r="AV80" s="63">
        <f t="shared" si="23"/>
        <v>1</v>
      </c>
      <c r="AW80" s="356">
        <f t="shared" si="24"/>
        <v>23.33333333</v>
      </c>
      <c r="AX80" s="357">
        <f t="shared" si="25"/>
        <v>1071.428571</v>
      </c>
      <c r="AY80" s="103">
        <f t="shared" si="26"/>
        <v>1500</v>
      </c>
      <c r="AZ80" s="358">
        <f t="shared" ref="AZ80:BA80" si="425">O80</f>
        <v>41846.6356</v>
      </c>
      <c r="BA80" s="358">
        <f t="shared" si="425"/>
        <v>155360.5648</v>
      </c>
      <c r="BB80" s="358">
        <f t="shared" si="28"/>
        <v>188207.7361</v>
      </c>
      <c r="BC80" s="358">
        <f t="shared" ref="BC80:BD80" si="426">S80</f>
        <v>41846.6356</v>
      </c>
      <c r="BD80" s="358">
        <f t="shared" si="426"/>
        <v>155360.5648</v>
      </c>
      <c r="BE80" s="358">
        <f t="shared" si="30"/>
        <v>188207.7361</v>
      </c>
      <c r="BF80" s="358">
        <f t="shared" ref="BF80:BG80" si="427">W80</f>
        <v>41617.74982</v>
      </c>
      <c r="BG80" s="358">
        <f t="shared" si="427"/>
        <v>155360.5648</v>
      </c>
      <c r="BH80" s="358">
        <f t="shared" si="32"/>
        <v>188207.7361</v>
      </c>
      <c r="BI80" s="358"/>
      <c r="BJ80" s="358"/>
      <c r="BK80" s="503"/>
      <c r="BL80" s="528"/>
      <c r="BM80" s="493">
        <v>1500.0</v>
      </c>
      <c r="BN80" s="494">
        <v>0.0</v>
      </c>
      <c r="BO80" s="494">
        <v>1.0</v>
      </c>
      <c r="BP80" s="523"/>
      <c r="BQ80" s="523"/>
      <c r="BR80" s="495">
        <f t="shared" si="46"/>
        <v>155360.5648</v>
      </c>
      <c r="BS80" s="495">
        <f t="shared" si="33"/>
        <v>155360.5648</v>
      </c>
      <c r="BT80" s="495">
        <f t="shared" si="34"/>
        <v>155360.5648</v>
      </c>
      <c r="BU80" s="496"/>
      <c r="BV80" s="495">
        <f t="shared" si="35"/>
        <v>172635.035</v>
      </c>
      <c r="BW80" s="495">
        <f t="shared" si="36"/>
        <v>172635.035</v>
      </c>
      <c r="BX80" s="495">
        <f t="shared" si="37"/>
        <v>172635.035</v>
      </c>
      <c r="BY80" s="495">
        <f t="shared" si="38"/>
        <v>172635.035</v>
      </c>
    </row>
    <row r="81" ht="15.0" customHeight="1">
      <c r="A81" s="261" t="s">
        <v>28</v>
      </c>
      <c r="B81" s="348" t="s">
        <v>2345</v>
      </c>
      <c r="C81" s="348">
        <v>2000.0</v>
      </c>
      <c r="D81" s="348"/>
      <c r="E81" s="349" t="s">
        <v>2346</v>
      </c>
      <c r="F81" s="349" t="s">
        <v>2346</v>
      </c>
      <c r="G81" s="349" t="s">
        <v>2347</v>
      </c>
      <c r="I81" s="274"/>
      <c r="J81" s="274"/>
      <c r="K81" s="361">
        <f t="shared" si="67"/>
        <v>2000</v>
      </c>
      <c r="L81" s="362"/>
      <c r="M81" s="363"/>
      <c r="N81" s="364"/>
      <c r="O81" s="497">
        <v>41908.659648351495</v>
      </c>
      <c r="P81" s="498">
        <v>200981.4241741427</v>
      </c>
      <c r="Q81" s="498">
        <v>206187.063316559</v>
      </c>
      <c r="R81" s="499">
        <f t="shared" si="12"/>
        <v>449077.1471</v>
      </c>
      <c r="S81" s="497">
        <v>41908.659648351495</v>
      </c>
      <c r="T81" s="498">
        <v>200981.4241741427</v>
      </c>
      <c r="U81" s="498">
        <v>206187.063316559</v>
      </c>
      <c r="V81" s="499">
        <f t="shared" si="13"/>
        <v>449077.1471</v>
      </c>
      <c r="W81" s="497">
        <v>41798.71212495949</v>
      </c>
      <c r="X81" s="498">
        <v>200981.4241741427</v>
      </c>
      <c r="Y81" s="498">
        <v>206187.063316559</v>
      </c>
      <c r="Z81" s="530">
        <f t="shared" si="14"/>
        <v>448967.1996</v>
      </c>
      <c r="AA81" s="362"/>
      <c r="AB81" s="363"/>
      <c r="AC81" s="363"/>
      <c r="AD81" s="364"/>
      <c r="AE81" s="497">
        <v>42004.0470426845</v>
      </c>
      <c r="AF81" s="498">
        <v>246700.1271724659</v>
      </c>
      <c r="AG81" s="498">
        <v>214272.64934391665</v>
      </c>
      <c r="AH81" s="501">
        <f t="shared" si="16"/>
        <v>502976.8236</v>
      </c>
      <c r="AI81" s="498">
        <v>42004.0470426845</v>
      </c>
      <c r="AJ81" s="498">
        <v>246700.1271724659</v>
      </c>
      <c r="AK81" s="498">
        <v>214272.64934391665</v>
      </c>
      <c r="AL81" s="501">
        <f t="shared" si="18"/>
        <v>502976.8236</v>
      </c>
      <c r="AM81" s="498">
        <v>42004.0470426845</v>
      </c>
      <c r="AN81" s="498">
        <v>246700.1271724659</v>
      </c>
      <c r="AO81" s="498">
        <v>214272.64934391665</v>
      </c>
      <c r="AP81" s="501">
        <f t="shared" si="20"/>
        <v>502976.8236</v>
      </c>
      <c r="AQ81" s="498">
        <v>41851.3350673595</v>
      </c>
      <c r="AR81" s="498">
        <v>246700.1271724659</v>
      </c>
      <c r="AS81" s="498">
        <v>214272.64934391665</v>
      </c>
      <c r="AT81" s="502">
        <f t="shared" si="22"/>
        <v>502824.1116</v>
      </c>
      <c r="AV81" s="63">
        <f t="shared" si="23"/>
        <v>1</v>
      </c>
      <c r="AW81" s="356">
        <f t="shared" si="24"/>
        <v>23.33333333</v>
      </c>
      <c r="AX81" s="357">
        <f t="shared" si="25"/>
        <v>1428.571429</v>
      </c>
      <c r="AY81" s="103">
        <f t="shared" si="26"/>
        <v>1500</v>
      </c>
      <c r="AZ81" s="358">
        <f t="shared" ref="AZ81:BA81" si="428">O81</f>
        <v>41908.65965</v>
      </c>
      <c r="BA81" s="358">
        <f t="shared" si="428"/>
        <v>200981.4242</v>
      </c>
      <c r="BB81" s="358">
        <f t="shared" si="28"/>
        <v>206210.3966</v>
      </c>
      <c r="BC81" s="358">
        <f t="shared" ref="BC81:BD81" si="429">S81</f>
        <v>41908.65965</v>
      </c>
      <c r="BD81" s="358">
        <f t="shared" si="429"/>
        <v>200981.4242</v>
      </c>
      <c r="BE81" s="358">
        <f t="shared" si="30"/>
        <v>206210.3966</v>
      </c>
      <c r="BF81" s="358">
        <f t="shared" ref="BF81:BG81" si="430">W81</f>
        <v>41798.71212</v>
      </c>
      <c r="BG81" s="358">
        <f t="shared" si="430"/>
        <v>200981.4242</v>
      </c>
      <c r="BH81" s="358">
        <f t="shared" si="32"/>
        <v>206210.3966</v>
      </c>
      <c r="BI81" s="358"/>
      <c r="BJ81" s="358"/>
      <c r="BK81" s="503"/>
      <c r="BL81" s="528"/>
      <c r="BM81" s="493">
        <v>2000.0</v>
      </c>
      <c r="BN81" s="494">
        <v>0.0</v>
      </c>
      <c r="BO81" s="494">
        <v>1.0</v>
      </c>
      <c r="BP81" s="480"/>
      <c r="BQ81" s="480"/>
      <c r="BR81" s="495">
        <f t="shared" si="46"/>
        <v>200981.4242</v>
      </c>
      <c r="BS81" s="495">
        <f t="shared" si="33"/>
        <v>200981.4242</v>
      </c>
      <c r="BT81" s="495">
        <f t="shared" si="34"/>
        <v>200981.4242</v>
      </c>
      <c r="BU81" s="496"/>
      <c r="BV81" s="495">
        <f t="shared" si="35"/>
        <v>246700.1272</v>
      </c>
      <c r="BW81" s="495">
        <f t="shared" si="36"/>
        <v>246700.1272</v>
      </c>
      <c r="BX81" s="495">
        <f t="shared" si="37"/>
        <v>246700.1272</v>
      </c>
      <c r="BY81" s="495">
        <f t="shared" si="38"/>
        <v>246700.1272</v>
      </c>
    </row>
    <row r="82" ht="15.0" customHeight="1">
      <c r="A82" s="261" t="s">
        <v>28</v>
      </c>
      <c r="B82" s="348" t="s">
        <v>2345</v>
      </c>
      <c r="C82" s="348">
        <v>2500.0</v>
      </c>
      <c r="D82" s="348"/>
      <c r="E82" s="349" t="s">
        <v>2346</v>
      </c>
      <c r="F82" s="349" t="s">
        <v>2346</v>
      </c>
      <c r="G82" s="349" t="s">
        <v>2347</v>
      </c>
      <c r="I82" s="274"/>
      <c r="J82" s="274"/>
      <c r="K82" s="361">
        <f t="shared" si="67"/>
        <v>2500</v>
      </c>
      <c r="L82" s="362"/>
      <c r="M82" s="363"/>
      <c r="N82" s="364"/>
      <c r="O82" s="497">
        <v>42004.0470426845</v>
      </c>
      <c r="P82" s="498">
        <v>246700.1271724659</v>
      </c>
      <c r="Q82" s="498">
        <v>214989.9430616505</v>
      </c>
      <c r="R82" s="499">
        <f t="shared" si="12"/>
        <v>503694.1173</v>
      </c>
      <c r="S82" s="497">
        <v>42004.0470426845</v>
      </c>
      <c r="T82" s="498">
        <v>246700.1271724659</v>
      </c>
      <c r="U82" s="498">
        <v>214989.9430616505</v>
      </c>
      <c r="V82" s="499">
        <f t="shared" si="13"/>
        <v>503694.1173</v>
      </c>
      <c r="W82" s="497">
        <v>41851.3350673595</v>
      </c>
      <c r="X82" s="498">
        <v>246700.1271724659</v>
      </c>
      <c r="Y82" s="498">
        <v>214989.9430616505</v>
      </c>
      <c r="Z82" s="530">
        <f t="shared" si="14"/>
        <v>503541.4053</v>
      </c>
      <c r="AA82" s="362"/>
      <c r="AB82" s="363"/>
      <c r="AC82" s="363"/>
      <c r="AD82" s="364"/>
      <c r="AE82" s="497">
        <v>42065.732278716496</v>
      </c>
      <c r="AF82" s="498">
        <v>292410.51346597465</v>
      </c>
      <c r="AG82" s="498">
        <v>229658.64706176406</v>
      </c>
      <c r="AH82" s="501">
        <f t="shared" si="16"/>
        <v>564134.8928</v>
      </c>
      <c r="AI82" s="498">
        <v>42065.732278716496</v>
      </c>
      <c r="AJ82" s="498">
        <v>292410.51346597465</v>
      </c>
      <c r="AK82" s="498">
        <v>229658.64706176406</v>
      </c>
      <c r="AL82" s="501">
        <f t="shared" si="18"/>
        <v>564134.8928</v>
      </c>
      <c r="AM82" s="498">
        <v>42065.732278716496</v>
      </c>
      <c r="AN82" s="498">
        <v>292410.51346597465</v>
      </c>
      <c r="AO82" s="498">
        <v>229658.64706176406</v>
      </c>
      <c r="AP82" s="501">
        <f t="shared" si="20"/>
        <v>564134.8928</v>
      </c>
      <c r="AQ82" s="498">
        <v>42002.68966585249</v>
      </c>
      <c r="AR82" s="498">
        <v>292410.51346597465</v>
      </c>
      <c r="AS82" s="498">
        <v>229658.64706176406</v>
      </c>
      <c r="AT82" s="502">
        <f t="shared" si="22"/>
        <v>564071.8502</v>
      </c>
      <c r="AV82" s="63">
        <f t="shared" si="23"/>
        <v>1</v>
      </c>
      <c r="AW82" s="356">
        <f t="shared" si="24"/>
        <v>23.33333333</v>
      </c>
      <c r="AX82" s="357">
        <f t="shared" si="25"/>
        <v>1785.714286</v>
      </c>
      <c r="AY82" s="103">
        <f t="shared" si="26"/>
        <v>2000</v>
      </c>
      <c r="AZ82" s="358">
        <f t="shared" ref="AZ82:BA82" si="431">O82</f>
        <v>42004.04704</v>
      </c>
      <c r="BA82" s="358">
        <f t="shared" si="431"/>
        <v>246700.1272</v>
      </c>
      <c r="BB82" s="358">
        <f t="shared" si="28"/>
        <v>215013.2764</v>
      </c>
      <c r="BC82" s="358">
        <f t="shared" ref="BC82:BD82" si="432">S82</f>
        <v>42004.04704</v>
      </c>
      <c r="BD82" s="358">
        <f t="shared" si="432"/>
        <v>246700.1272</v>
      </c>
      <c r="BE82" s="358">
        <f t="shared" si="30"/>
        <v>215013.2764</v>
      </c>
      <c r="BF82" s="358">
        <f t="shared" ref="BF82:BG82" si="433">W82</f>
        <v>41851.33507</v>
      </c>
      <c r="BG82" s="358">
        <f t="shared" si="433"/>
        <v>246700.1272</v>
      </c>
      <c r="BH82" s="358">
        <f t="shared" si="32"/>
        <v>215013.2764</v>
      </c>
      <c r="BI82" s="358"/>
      <c r="BJ82" s="358"/>
      <c r="BK82" s="503"/>
      <c r="BL82" s="528"/>
      <c r="BM82" s="493">
        <v>2500.0</v>
      </c>
      <c r="BN82" s="494">
        <v>0.0</v>
      </c>
      <c r="BO82" s="494">
        <v>1.0</v>
      </c>
      <c r="BP82" s="480"/>
      <c r="BQ82" s="480"/>
      <c r="BR82" s="495">
        <f t="shared" si="46"/>
        <v>246700.1272</v>
      </c>
      <c r="BS82" s="495">
        <f t="shared" si="33"/>
        <v>246700.1272</v>
      </c>
      <c r="BT82" s="495">
        <f t="shared" si="34"/>
        <v>246700.1272</v>
      </c>
      <c r="BU82" s="496"/>
      <c r="BV82" s="495">
        <f t="shared" si="35"/>
        <v>292410.5135</v>
      </c>
      <c r="BW82" s="495">
        <f t="shared" si="36"/>
        <v>292410.5135</v>
      </c>
      <c r="BX82" s="495">
        <f t="shared" si="37"/>
        <v>292410.5135</v>
      </c>
      <c r="BY82" s="495">
        <f t="shared" si="38"/>
        <v>292410.5135</v>
      </c>
    </row>
    <row r="83" ht="15.0" customHeight="1">
      <c r="A83" s="261" t="s">
        <v>28</v>
      </c>
      <c r="B83" s="348" t="s">
        <v>2345</v>
      </c>
      <c r="C83" s="348">
        <v>3000.0</v>
      </c>
      <c r="D83" s="348"/>
      <c r="E83" s="349" t="s">
        <v>2346</v>
      </c>
      <c r="F83" s="349" t="s">
        <v>2346</v>
      </c>
      <c r="G83" s="349" t="s">
        <v>2347</v>
      </c>
      <c r="I83" s="274"/>
      <c r="J83" s="274"/>
      <c r="K83" s="361">
        <f t="shared" si="67"/>
        <v>3000</v>
      </c>
      <c r="L83" s="362"/>
      <c r="M83" s="363"/>
      <c r="N83" s="364"/>
      <c r="O83" s="497">
        <v>42065.732278716496</v>
      </c>
      <c r="P83" s="498">
        <v>292410.51346597465</v>
      </c>
      <c r="Q83" s="498">
        <v>215934.5060370106</v>
      </c>
      <c r="R83" s="499">
        <f t="shared" si="12"/>
        <v>550410.7518</v>
      </c>
      <c r="S83" s="497">
        <v>42065.732278716496</v>
      </c>
      <c r="T83" s="498">
        <v>292410.51346597465</v>
      </c>
      <c r="U83" s="498">
        <v>215934.5060370106</v>
      </c>
      <c r="V83" s="499">
        <f t="shared" si="13"/>
        <v>550410.7518</v>
      </c>
      <c r="W83" s="497">
        <v>42002.68966585249</v>
      </c>
      <c r="X83" s="498">
        <v>292410.51346597465</v>
      </c>
      <c r="Y83" s="498">
        <v>215934.5060370106</v>
      </c>
      <c r="Z83" s="530">
        <f t="shared" si="14"/>
        <v>550347.7092</v>
      </c>
      <c r="AA83" s="362"/>
      <c r="AB83" s="363"/>
      <c r="AC83" s="363"/>
      <c r="AD83" s="364"/>
      <c r="AE83" s="497">
        <v>42129.340465260495</v>
      </c>
      <c r="AF83" s="498">
        <v>338121.878195344</v>
      </c>
      <c r="AG83" s="498">
        <v>213630.83989813837</v>
      </c>
      <c r="AH83" s="501">
        <f t="shared" si="16"/>
        <v>593882.0586</v>
      </c>
      <c r="AI83" s="498">
        <v>42129.340465260495</v>
      </c>
      <c r="AJ83" s="498">
        <v>338121.878195344</v>
      </c>
      <c r="AK83" s="498">
        <v>213630.83989813837</v>
      </c>
      <c r="AL83" s="501">
        <f t="shared" si="18"/>
        <v>593882.0586</v>
      </c>
      <c r="AM83" s="498">
        <v>42129.340465260495</v>
      </c>
      <c r="AN83" s="498">
        <v>338121.878195344</v>
      </c>
      <c r="AO83" s="498">
        <v>213630.83989813837</v>
      </c>
      <c r="AP83" s="501">
        <f t="shared" si="20"/>
        <v>593882.0586</v>
      </c>
      <c r="AQ83" s="498">
        <v>42004.0470426845</v>
      </c>
      <c r="AR83" s="498">
        <v>338121.878195344</v>
      </c>
      <c r="AS83" s="498">
        <v>213630.83989813837</v>
      </c>
      <c r="AT83" s="502">
        <f t="shared" si="22"/>
        <v>593756.7651</v>
      </c>
      <c r="AV83" s="63">
        <f t="shared" si="23"/>
        <v>1</v>
      </c>
      <c r="AW83" s="356">
        <f t="shared" si="24"/>
        <v>23.33333333</v>
      </c>
      <c r="AX83" s="357">
        <f t="shared" si="25"/>
        <v>2142.857143</v>
      </c>
      <c r="AY83" s="103">
        <f t="shared" si="26"/>
        <v>2500</v>
      </c>
      <c r="AZ83" s="358">
        <f t="shared" ref="AZ83:BA83" si="434">O83</f>
        <v>42065.73228</v>
      </c>
      <c r="BA83" s="358">
        <f t="shared" si="434"/>
        <v>292410.5135</v>
      </c>
      <c r="BB83" s="358">
        <f t="shared" si="28"/>
        <v>215957.8394</v>
      </c>
      <c r="BC83" s="358">
        <f t="shared" ref="BC83:BD83" si="435">S83</f>
        <v>42065.73228</v>
      </c>
      <c r="BD83" s="358">
        <f t="shared" si="435"/>
        <v>292410.5135</v>
      </c>
      <c r="BE83" s="358">
        <f t="shared" si="30"/>
        <v>215957.8394</v>
      </c>
      <c r="BF83" s="358">
        <f t="shared" ref="BF83:BG83" si="436">W83</f>
        <v>42002.68967</v>
      </c>
      <c r="BG83" s="358">
        <f t="shared" si="436"/>
        <v>292410.5135</v>
      </c>
      <c r="BH83" s="358">
        <f t="shared" si="32"/>
        <v>215957.8394</v>
      </c>
      <c r="BI83" s="358"/>
      <c r="BJ83" s="358"/>
      <c r="BK83" s="503"/>
      <c r="BL83" s="528"/>
      <c r="BM83" s="493">
        <v>3000.0</v>
      </c>
      <c r="BN83" s="494">
        <v>0.0</v>
      </c>
      <c r="BO83" s="494">
        <v>1.0</v>
      </c>
      <c r="BP83" s="480"/>
      <c r="BQ83" s="480"/>
      <c r="BR83" s="495">
        <f t="shared" si="46"/>
        <v>292410.5135</v>
      </c>
      <c r="BS83" s="495">
        <f t="shared" si="33"/>
        <v>292410.5135</v>
      </c>
      <c r="BT83" s="495">
        <f t="shared" si="34"/>
        <v>292410.5135</v>
      </c>
      <c r="BU83" s="496"/>
      <c r="BV83" s="495">
        <f t="shared" si="35"/>
        <v>338121.8782</v>
      </c>
      <c r="BW83" s="495">
        <f t="shared" si="36"/>
        <v>338121.8782</v>
      </c>
      <c r="BX83" s="495">
        <f t="shared" si="37"/>
        <v>338121.8782</v>
      </c>
      <c r="BY83" s="495">
        <f t="shared" si="38"/>
        <v>338121.8782</v>
      </c>
    </row>
    <row r="84" ht="15.0" customHeight="1">
      <c r="A84" s="261" t="s">
        <v>28</v>
      </c>
      <c r="B84" s="348" t="s">
        <v>2345</v>
      </c>
      <c r="C84" s="348">
        <v>3500.0</v>
      </c>
      <c r="D84" s="348"/>
      <c r="E84" s="349" t="s">
        <v>2346</v>
      </c>
      <c r="F84" s="349" t="s">
        <v>2346</v>
      </c>
      <c r="G84" s="349" t="s">
        <v>2347</v>
      </c>
      <c r="I84" s="274"/>
      <c r="J84" s="274"/>
      <c r="K84" s="361">
        <f t="shared" si="67"/>
        <v>3500</v>
      </c>
      <c r="L84" s="362"/>
      <c r="M84" s="363"/>
      <c r="N84" s="364"/>
      <c r="O84" s="497">
        <v>42129.340465260495</v>
      </c>
      <c r="P84" s="498">
        <v>338121.878195344</v>
      </c>
      <c r="Q84" s="498">
        <v>213900.94480629155</v>
      </c>
      <c r="R84" s="499">
        <f t="shared" si="12"/>
        <v>594152.1635</v>
      </c>
      <c r="S84" s="497">
        <v>42129.340465260495</v>
      </c>
      <c r="T84" s="498">
        <v>338121.878195344</v>
      </c>
      <c r="U84" s="498">
        <v>213900.94480629155</v>
      </c>
      <c r="V84" s="499">
        <f t="shared" si="13"/>
        <v>594152.1635</v>
      </c>
      <c r="W84" s="497">
        <v>42004.0470426845</v>
      </c>
      <c r="X84" s="498">
        <v>338121.878195344</v>
      </c>
      <c r="Y84" s="498">
        <v>213900.94480629155</v>
      </c>
      <c r="Z84" s="530">
        <f t="shared" si="14"/>
        <v>594026.87</v>
      </c>
      <c r="AA84" s="362"/>
      <c r="AB84" s="363"/>
      <c r="AC84" s="363"/>
      <c r="AD84" s="364"/>
      <c r="AE84" s="497">
        <v>42501.51494639719</v>
      </c>
      <c r="AF84" s="498">
        <v>389945.28897684405</v>
      </c>
      <c r="AG84" s="498">
        <v>249307.22428612062</v>
      </c>
      <c r="AH84" s="501">
        <f t="shared" si="16"/>
        <v>681754.0282</v>
      </c>
      <c r="AI84" s="498">
        <v>42501.51494639719</v>
      </c>
      <c r="AJ84" s="498">
        <v>389945.28897684405</v>
      </c>
      <c r="AK84" s="498">
        <v>249307.22428612062</v>
      </c>
      <c r="AL84" s="501">
        <f t="shared" si="18"/>
        <v>681754.0282</v>
      </c>
      <c r="AM84" s="498">
        <v>42501.51494639719</v>
      </c>
      <c r="AN84" s="498">
        <v>389945.28897684405</v>
      </c>
      <c r="AO84" s="498">
        <v>249307.22428612062</v>
      </c>
      <c r="AP84" s="501">
        <f t="shared" si="20"/>
        <v>681754.0282</v>
      </c>
      <c r="AQ84" s="498">
        <v>42331.88054730919</v>
      </c>
      <c r="AR84" s="498">
        <v>389945.28897684405</v>
      </c>
      <c r="AS84" s="498">
        <v>249307.22428612062</v>
      </c>
      <c r="AT84" s="502">
        <f t="shared" si="22"/>
        <v>681584.3938</v>
      </c>
      <c r="AV84" s="63">
        <f t="shared" si="23"/>
        <v>2</v>
      </c>
      <c r="AW84" s="356">
        <f t="shared" si="24"/>
        <v>46.66666667</v>
      </c>
      <c r="AX84" s="357">
        <f t="shared" si="25"/>
        <v>2500</v>
      </c>
      <c r="AY84" s="103">
        <f t="shared" si="26"/>
        <v>2500</v>
      </c>
      <c r="AZ84" s="358">
        <f t="shared" ref="AZ84:BA84" si="437">O84</f>
        <v>42129.34047</v>
      </c>
      <c r="BA84" s="358">
        <f t="shared" si="437"/>
        <v>338121.8782</v>
      </c>
      <c r="BB84" s="358">
        <f t="shared" si="28"/>
        <v>213947.6115</v>
      </c>
      <c r="BC84" s="358">
        <f t="shared" ref="BC84:BD84" si="438">S84</f>
        <v>42129.34047</v>
      </c>
      <c r="BD84" s="358">
        <f t="shared" si="438"/>
        <v>338121.8782</v>
      </c>
      <c r="BE84" s="358">
        <f t="shared" si="30"/>
        <v>213947.6115</v>
      </c>
      <c r="BF84" s="358">
        <f t="shared" ref="BF84:BG84" si="439">W84</f>
        <v>42004.04704</v>
      </c>
      <c r="BG84" s="358">
        <f t="shared" si="439"/>
        <v>338121.8782</v>
      </c>
      <c r="BH84" s="358">
        <f t="shared" si="32"/>
        <v>213947.6115</v>
      </c>
      <c r="BI84" s="358"/>
      <c r="BJ84" s="358"/>
      <c r="BK84" s="503"/>
      <c r="BL84" s="528"/>
      <c r="BM84" s="493">
        <v>3500.0</v>
      </c>
      <c r="BN84" s="494">
        <v>0.0</v>
      </c>
      <c r="BO84" s="494">
        <v>1.0</v>
      </c>
      <c r="BP84" s="480"/>
      <c r="BQ84" s="480"/>
      <c r="BR84" s="495">
        <f t="shared" si="46"/>
        <v>338121.8782</v>
      </c>
      <c r="BS84" s="495">
        <f t="shared" si="33"/>
        <v>338121.8782</v>
      </c>
      <c r="BT84" s="495">
        <f t="shared" si="34"/>
        <v>338121.8782</v>
      </c>
      <c r="BU84" s="496"/>
      <c r="BV84" s="495">
        <f t="shared" si="35"/>
        <v>389945.289</v>
      </c>
      <c r="BW84" s="495">
        <f t="shared" si="36"/>
        <v>389945.289</v>
      </c>
      <c r="BX84" s="495">
        <f t="shared" si="37"/>
        <v>389945.289</v>
      </c>
      <c r="BY84" s="495">
        <f t="shared" si="38"/>
        <v>389945.289</v>
      </c>
    </row>
    <row r="85" ht="15.0" customHeight="1">
      <c r="A85" s="261" t="s">
        <v>28</v>
      </c>
      <c r="B85" s="348" t="s">
        <v>2345</v>
      </c>
      <c r="C85" s="348">
        <v>4000.0</v>
      </c>
      <c r="D85" s="348"/>
      <c r="E85" s="349" t="s">
        <v>2346</v>
      </c>
      <c r="F85" s="349" t="s">
        <v>2346</v>
      </c>
      <c r="G85" s="349" t="s">
        <v>2347</v>
      </c>
      <c r="I85" s="274"/>
      <c r="J85" s="274"/>
      <c r="K85" s="361">
        <f t="shared" si="67"/>
        <v>4000</v>
      </c>
      <c r="L85" s="362"/>
      <c r="M85" s="363"/>
      <c r="N85" s="364"/>
      <c r="O85" s="497">
        <v>42500.15756956519</v>
      </c>
      <c r="P85" s="498">
        <v>383833.7321426435</v>
      </c>
      <c r="Q85" s="498">
        <v>274480.2008886449</v>
      </c>
      <c r="R85" s="499">
        <f t="shared" si="12"/>
        <v>700814.0906</v>
      </c>
      <c r="S85" s="497">
        <v>42500.15756956519</v>
      </c>
      <c r="T85" s="498">
        <v>383833.7321426435</v>
      </c>
      <c r="U85" s="498">
        <v>274480.2008886449</v>
      </c>
      <c r="V85" s="499">
        <f t="shared" si="13"/>
        <v>700814.0906</v>
      </c>
      <c r="W85" s="497">
        <v>42280.262522781195</v>
      </c>
      <c r="X85" s="498">
        <v>383833.7321426435</v>
      </c>
      <c r="Y85" s="498">
        <v>274480.2008886449</v>
      </c>
      <c r="Z85" s="530">
        <f t="shared" si="14"/>
        <v>700594.1956</v>
      </c>
      <c r="AA85" s="362"/>
      <c r="AB85" s="363"/>
      <c r="AC85" s="363"/>
      <c r="AD85" s="364"/>
      <c r="AE85" s="497">
        <v>42502.87232322919</v>
      </c>
      <c r="AF85" s="498">
        <v>475233.46835865994</v>
      </c>
      <c r="AG85" s="498">
        <v>288235.6470206755</v>
      </c>
      <c r="AH85" s="501">
        <f t="shared" si="16"/>
        <v>805971.9877</v>
      </c>
      <c r="AI85" s="498">
        <v>42502.87232322919</v>
      </c>
      <c r="AJ85" s="498">
        <v>475233.46835865994</v>
      </c>
      <c r="AK85" s="498">
        <v>288235.6470206755</v>
      </c>
      <c r="AL85" s="501">
        <f t="shared" si="18"/>
        <v>805971.9877</v>
      </c>
      <c r="AM85" s="498">
        <v>42502.87232322919</v>
      </c>
      <c r="AN85" s="498">
        <v>475233.46835865994</v>
      </c>
      <c r="AO85" s="498">
        <v>288235.6470206755</v>
      </c>
      <c r="AP85" s="501">
        <f t="shared" si="20"/>
        <v>805971.9877</v>
      </c>
      <c r="AQ85" s="498">
        <v>42383.4985718372</v>
      </c>
      <c r="AR85" s="498">
        <v>475233.46835865994</v>
      </c>
      <c r="AS85" s="498">
        <v>288235.6470206755</v>
      </c>
      <c r="AT85" s="502">
        <f t="shared" si="22"/>
        <v>805852.614</v>
      </c>
      <c r="AV85" s="63">
        <f t="shared" si="23"/>
        <v>2</v>
      </c>
      <c r="AW85" s="356">
        <f t="shared" si="24"/>
        <v>46.66666667</v>
      </c>
      <c r="AX85" s="357">
        <f t="shared" si="25"/>
        <v>3076.923077</v>
      </c>
      <c r="AY85" s="103">
        <f t="shared" si="26"/>
        <v>3500</v>
      </c>
      <c r="AZ85" s="358">
        <f t="shared" ref="AZ85:BA85" si="440">O85</f>
        <v>42500.15757</v>
      </c>
      <c r="BA85" s="358">
        <f t="shared" si="440"/>
        <v>383833.7321</v>
      </c>
      <c r="BB85" s="358">
        <f t="shared" si="28"/>
        <v>274526.8676</v>
      </c>
      <c r="BC85" s="358">
        <f t="shared" ref="BC85:BD85" si="441">S85</f>
        <v>42500.15757</v>
      </c>
      <c r="BD85" s="358">
        <f t="shared" si="441"/>
        <v>383833.7321</v>
      </c>
      <c r="BE85" s="358">
        <f t="shared" si="30"/>
        <v>274526.8676</v>
      </c>
      <c r="BF85" s="358">
        <f t="shared" ref="BF85:BG85" si="442">W85</f>
        <v>42280.26252</v>
      </c>
      <c r="BG85" s="358">
        <f t="shared" si="442"/>
        <v>383833.7321</v>
      </c>
      <c r="BH85" s="358">
        <f t="shared" si="32"/>
        <v>274526.8676</v>
      </c>
      <c r="BI85" s="358"/>
      <c r="BJ85" s="358"/>
      <c r="BK85" s="503"/>
      <c r="BL85" s="528"/>
      <c r="BM85" s="493">
        <v>4000.0</v>
      </c>
      <c r="BN85" s="494">
        <v>0.0</v>
      </c>
      <c r="BO85" s="494">
        <v>1.0</v>
      </c>
      <c r="BP85" s="480"/>
      <c r="BQ85" s="480"/>
      <c r="BR85" s="495">
        <f t="shared" si="46"/>
        <v>383833.7321</v>
      </c>
      <c r="BS85" s="495">
        <f t="shared" si="33"/>
        <v>383833.7321</v>
      </c>
      <c r="BT85" s="495">
        <f t="shared" si="34"/>
        <v>383833.7321</v>
      </c>
      <c r="BU85" s="496"/>
      <c r="BV85" s="495">
        <f t="shared" si="35"/>
        <v>475233.4684</v>
      </c>
      <c r="BW85" s="495">
        <f t="shared" si="36"/>
        <v>475233.4684</v>
      </c>
      <c r="BX85" s="495">
        <f t="shared" si="37"/>
        <v>475233.4684</v>
      </c>
      <c r="BY85" s="495">
        <f t="shared" si="38"/>
        <v>475233.4684</v>
      </c>
    </row>
    <row r="86" ht="15.0" customHeight="1">
      <c r="A86" s="261" t="s">
        <v>28</v>
      </c>
      <c r="B86" s="348" t="s">
        <v>2345</v>
      </c>
      <c r="C86" s="348">
        <v>4500.0</v>
      </c>
      <c r="D86" s="348"/>
      <c r="E86" s="349" t="s">
        <v>2346</v>
      </c>
      <c r="F86" s="349" t="s">
        <v>2346</v>
      </c>
      <c r="G86" s="349" t="s">
        <v>2347</v>
      </c>
      <c r="I86" s="274"/>
      <c r="J86" s="274"/>
      <c r="K86" s="361">
        <f t="shared" si="67"/>
        <v>4500</v>
      </c>
      <c r="L86" s="362"/>
      <c r="M86" s="363"/>
      <c r="N86" s="364"/>
      <c r="O86" s="497">
        <v>42502.87232322919</v>
      </c>
      <c r="P86" s="498">
        <v>429523.3266741162</v>
      </c>
      <c r="Q86" s="498">
        <v>294673.2862494294</v>
      </c>
      <c r="R86" s="499">
        <f t="shared" si="12"/>
        <v>766699.4852</v>
      </c>
      <c r="S86" s="497">
        <v>42502.87232322919</v>
      </c>
      <c r="T86" s="498">
        <v>429523.3266741162</v>
      </c>
      <c r="U86" s="498">
        <v>294673.2862494294</v>
      </c>
      <c r="V86" s="499">
        <f t="shared" si="13"/>
        <v>766699.4852</v>
      </c>
      <c r="W86" s="497">
        <v>42383.4985718372</v>
      </c>
      <c r="X86" s="498">
        <v>429523.3266741162</v>
      </c>
      <c r="Y86" s="498">
        <v>294673.2862494294</v>
      </c>
      <c r="Z86" s="530">
        <f t="shared" si="14"/>
        <v>766580.1115</v>
      </c>
      <c r="AA86" s="362"/>
      <c r="AB86" s="363"/>
      <c r="AC86" s="363"/>
      <c r="AD86" s="364"/>
      <c r="AE86" s="497">
        <v>42626.24279529319</v>
      </c>
      <c r="AF86" s="498">
        <v>520942.63160734304</v>
      </c>
      <c r="AG86" s="498">
        <v>307460.7854901252</v>
      </c>
      <c r="AH86" s="501">
        <f t="shared" si="16"/>
        <v>871029.6599</v>
      </c>
      <c r="AI86" s="498">
        <v>42626.24279529319</v>
      </c>
      <c r="AJ86" s="498">
        <v>520942.63160734304</v>
      </c>
      <c r="AK86" s="498">
        <v>307460.7854901252</v>
      </c>
      <c r="AL86" s="501">
        <f t="shared" si="18"/>
        <v>871029.6599</v>
      </c>
      <c r="AM86" s="498">
        <v>42626.24279529319</v>
      </c>
      <c r="AN86" s="498">
        <v>520942.63160734304</v>
      </c>
      <c r="AO86" s="498">
        <v>307460.7854901252</v>
      </c>
      <c r="AP86" s="501">
        <f t="shared" si="20"/>
        <v>871029.6599</v>
      </c>
      <c r="AQ86" s="498">
        <v>42500.15756956519</v>
      </c>
      <c r="AR86" s="498">
        <v>520942.63160734304</v>
      </c>
      <c r="AS86" s="498">
        <v>307460.7854901252</v>
      </c>
      <c r="AT86" s="502">
        <f t="shared" si="22"/>
        <v>870903.5747</v>
      </c>
      <c r="AV86" s="63">
        <f t="shared" si="23"/>
        <v>2</v>
      </c>
      <c r="AW86" s="356">
        <f t="shared" si="24"/>
        <v>46.66666667</v>
      </c>
      <c r="AX86" s="357">
        <f t="shared" si="25"/>
        <v>3461.538462</v>
      </c>
      <c r="AY86" s="103">
        <f t="shared" si="26"/>
        <v>3500</v>
      </c>
      <c r="AZ86" s="358">
        <f t="shared" ref="AZ86:BA86" si="443">O86</f>
        <v>42502.87232</v>
      </c>
      <c r="BA86" s="358">
        <f t="shared" si="443"/>
        <v>429523.3267</v>
      </c>
      <c r="BB86" s="358">
        <f t="shared" si="28"/>
        <v>294719.9529</v>
      </c>
      <c r="BC86" s="358">
        <f t="shared" ref="BC86:BD86" si="444">S86</f>
        <v>42502.87232</v>
      </c>
      <c r="BD86" s="358">
        <f t="shared" si="444"/>
        <v>429523.3267</v>
      </c>
      <c r="BE86" s="358">
        <f t="shared" si="30"/>
        <v>294719.9529</v>
      </c>
      <c r="BF86" s="358">
        <f t="shared" ref="BF86:BG86" si="445">W86</f>
        <v>42383.49857</v>
      </c>
      <c r="BG86" s="358">
        <f t="shared" si="445"/>
        <v>429523.3267</v>
      </c>
      <c r="BH86" s="358">
        <f t="shared" si="32"/>
        <v>294719.9529</v>
      </c>
      <c r="BI86" s="358"/>
      <c r="BJ86" s="358"/>
      <c r="BK86" s="503"/>
      <c r="BL86" s="528"/>
      <c r="BM86" s="493">
        <v>4500.0</v>
      </c>
      <c r="BN86" s="494">
        <v>0.0</v>
      </c>
      <c r="BO86" s="494">
        <v>1.0</v>
      </c>
      <c r="BP86" s="480"/>
      <c r="BQ86" s="480"/>
      <c r="BR86" s="495">
        <f t="shared" si="46"/>
        <v>429523.3267</v>
      </c>
      <c r="BS86" s="495">
        <f t="shared" si="33"/>
        <v>429523.3267</v>
      </c>
      <c r="BT86" s="495">
        <f t="shared" si="34"/>
        <v>429523.3267</v>
      </c>
      <c r="BU86" s="496"/>
      <c r="BV86" s="495">
        <f t="shared" si="35"/>
        <v>520942.6316</v>
      </c>
      <c r="BW86" s="495">
        <f t="shared" si="36"/>
        <v>520942.6316</v>
      </c>
      <c r="BX86" s="495">
        <f t="shared" si="37"/>
        <v>520942.6316</v>
      </c>
      <c r="BY86" s="495">
        <f t="shared" si="38"/>
        <v>520942.6316</v>
      </c>
    </row>
    <row r="87" ht="15.0" customHeight="1">
      <c r="A87" s="261" t="s">
        <v>28</v>
      </c>
      <c r="B87" s="348" t="s">
        <v>2345</v>
      </c>
      <c r="C87" s="348">
        <v>5000.0</v>
      </c>
      <c r="D87" s="348"/>
      <c r="E87" s="349" t="s">
        <v>2346</v>
      </c>
      <c r="F87" s="349" t="s">
        <v>2346</v>
      </c>
      <c r="G87" s="349" t="s">
        <v>2347</v>
      </c>
      <c r="I87" s="274"/>
      <c r="J87" s="274"/>
      <c r="K87" s="361">
        <f t="shared" si="67"/>
        <v>5000</v>
      </c>
      <c r="L87" s="362"/>
      <c r="M87" s="363"/>
      <c r="N87" s="364"/>
      <c r="O87" s="497">
        <v>42502.87232322919</v>
      </c>
      <c r="P87" s="498">
        <v>475233.46835865994</v>
      </c>
      <c r="Q87" s="498">
        <v>301310.6956256763</v>
      </c>
      <c r="R87" s="499">
        <f t="shared" si="12"/>
        <v>819047.0363</v>
      </c>
      <c r="S87" s="497">
        <v>42502.87232322919</v>
      </c>
      <c r="T87" s="498">
        <v>475233.46835865994</v>
      </c>
      <c r="U87" s="498">
        <v>301310.6956256763</v>
      </c>
      <c r="V87" s="499">
        <f t="shared" si="13"/>
        <v>819047.0363</v>
      </c>
      <c r="W87" s="497">
        <v>42383.4985718372</v>
      </c>
      <c r="X87" s="498">
        <v>475233.46835865994</v>
      </c>
      <c r="Y87" s="498">
        <v>301310.6956256763</v>
      </c>
      <c r="Z87" s="530">
        <f t="shared" si="14"/>
        <v>818927.6626</v>
      </c>
      <c r="AA87" s="362"/>
      <c r="AB87" s="363"/>
      <c r="AC87" s="363"/>
      <c r="AD87" s="364"/>
      <c r="AE87" s="497">
        <v>42629.93734629319</v>
      </c>
      <c r="AF87" s="498">
        <v>566652.0394649912</v>
      </c>
      <c r="AG87" s="498">
        <v>313655.51662623393</v>
      </c>
      <c r="AH87" s="501">
        <f t="shared" si="16"/>
        <v>922937.4934</v>
      </c>
      <c r="AI87" s="498">
        <v>42629.93734629319</v>
      </c>
      <c r="AJ87" s="498">
        <v>566652.0394649912</v>
      </c>
      <c r="AK87" s="498">
        <v>313655.51662623393</v>
      </c>
      <c r="AL87" s="501">
        <f t="shared" si="18"/>
        <v>922937.4934</v>
      </c>
      <c r="AM87" s="498">
        <v>42629.93734629319</v>
      </c>
      <c r="AN87" s="498">
        <v>566652.0394649912</v>
      </c>
      <c r="AO87" s="498">
        <v>313655.51662623393</v>
      </c>
      <c r="AP87" s="501">
        <f t="shared" si="20"/>
        <v>922937.4934</v>
      </c>
      <c r="AQ87" s="498">
        <v>42505.20949739719</v>
      </c>
      <c r="AR87" s="498">
        <v>566652.0394649912</v>
      </c>
      <c r="AS87" s="498">
        <v>313655.51662623393</v>
      </c>
      <c r="AT87" s="502">
        <f t="shared" si="22"/>
        <v>922812.7656</v>
      </c>
      <c r="AV87" s="63">
        <f t="shared" si="23"/>
        <v>2</v>
      </c>
      <c r="AW87" s="356">
        <f t="shared" si="24"/>
        <v>46.66666667</v>
      </c>
      <c r="AX87" s="357">
        <f t="shared" si="25"/>
        <v>3846.153846</v>
      </c>
      <c r="AY87" s="103">
        <f t="shared" si="26"/>
        <v>4000</v>
      </c>
      <c r="AZ87" s="358">
        <f t="shared" ref="AZ87:BA87" si="446">O87</f>
        <v>42502.87232</v>
      </c>
      <c r="BA87" s="358">
        <f t="shared" si="446"/>
        <v>475233.4684</v>
      </c>
      <c r="BB87" s="358">
        <f t="shared" si="28"/>
        <v>301357.3623</v>
      </c>
      <c r="BC87" s="358">
        <f t="shared" ref="BC87:BD87" si="447">S87</f>
        <v>42502.87232</v>
      </c>
      <c r="BD87" s="358">
        <f t="shared" si="447"/>
        <v>475233.4684</v>
      </c>
      <c r="BE87" s="358">
        <f t="shared" si="30"/>
        <v>301357.3623</v>
      </c>
      <c r="BF87" s="358">
        <f t="shared" ref="BF87:BG87" si="448">W87</f>
        <v>42383.49857</v>
      </c>
      <c r="BG87" s="358">
        <f t="shared" si="448"/>
        <v>475233.4684</v>
      </c>
      <c r="BH87" s="358">
        <f t="shared" si="32"/>
        <v>301357.3623</v>
      </c>
      <c r="BI87" s="358"/>
      <c r="BJ87" s="358"/>
      <c r="BK87" s="503"/>
      <c r="BL87" s="528"/>
      <c r="BM87" s="493">
        <v>5000.0</v>
      </c>
      <c r="BN87" s="494">
        <v>0.0</v>
      </c>
      <c r="BO87" s="494">
        <v>1.0</v>
      </c>
      <c r="BP87" s="480"/>
      <c r="BQ87" s="480"/>
      <c r="BR87" s="495">
        <f t="shared" si="46"/>
        <v>475233.4684</v>
      </c>
      <c r="BS87" s="495">
        <f t="shared" si="33"/>
        <v>475233.4684</v>
      </c>
      <c r="BT87" s="495">
        <f t="shared" si="34"/>
        <v>475233.4684</v>
      </c>
      <c r="BU87" s="496"/>
      <c r="BV87" s="495">
        <f t="shared" si="35"/>
        <v>566652.0395</v>
      </c>
      <c r="BW87" s="495">
        <f t="shared" si="36"/>
        <v>566652.0395</v>
      </c>
      <c r="BX87" s="495">
        <f t="shared" si="37"/>
        <v>566652.0395</v>
      </c>
      <c r="BY87" s="495">
        <f t="shared" si="38"/>
        <v>566652.0395</v>
      </c>
    </row>
    <row r="88" ht="15.0" customHeight="1">
      <c r="A88" s="261" t="s">
        <v>28</v>
      </c>
      <c r="B88" s="348" t="s">
        <v>2345</v>
      </c>
      <c r="C88" s="348">
        <v>5500.0</v>
      </c>
      <c r="D88" s="348"/>
      <c r="E88" s="349" t="s">
        <v>2346</v>
      </c>
      <c r="F88" s="349" t="s">
        <v>2346</v>
      </c>
      <c r="G88" s="349" t="s">
        <v>2347</v>
      </c>
      <c r="I88" s="274"/>
      <c r="J88" s="274"/>
      <c r="K88" s="361">
        <f t="shared" si="67"/>
        <v>5500</v>
      </c>
      <c r="L88" s="362"/>
      <c r="M88" s="363"/>
      <c r="N88" s="364"/>
      <c r="O88" s="497">
        <v>42626.24279529319</v>
      </c>
      <c r="P88" s="498">
        <v>520942.63160734304</v>
      </c>
      <c r="Q88" s="498">
        <v>302188.7150916427</v>
      </c>
      <c r="R88" s="499">
        <f t="shared" si="12"/>
        <v>865757.5895</v>
      </c>
      <c r="S88" s="497">
        <v>42626.24279529319</v>
      </c>
      <c r="T88" s="498">
        <v>520942.63160734304</v>
      </c>
      <c r="U88" s="498">
        <v>302188.7150916427</v>
      </c>
      <c r="V88" s="499">
        <f t="shared" si="13"/>
        <v>865757.5895</v>
      </c>
      <c r="W88" s="497">
        <v>42500.15756956519</v>
      </c>
      <c r="X88" s="498">
        <v>520942.63160734304</v>
      </c>
      <c r="Y88" s="498">
        <v>302188.7150916427</v>
      </c>
      <c r="Z88" s="530">
        <f t="shared" si="14"/>
        <v>865631.5043</v>
      </c>
      <c r="AA88" s="362"/>
      <c r="AB88" s="363"/>
      <c r="AC88" s="363"/>
      <c r="AD88" s="364"/>
      <c r="AE88" s="531"/>
      <c r="AF88" s="532"/>
      <c r="AG88" s="532"/>
      <c r="AH88" s="532"/>
      <c r="AI88" s="532"/>
      <c r="AJ88" s="532"/>
      <c r="AK88" s="532"/>
      <c r="AL88" s="532"/>
      <c r="AM88" s="532"/>
      <c r="AN88" s="532"/>
      <c r="AO88" s="532"/>
      <c r="AP88" s="532"/>
      <c r="AQ88" s="532"/>
      <c r="AR88" s="532"/>
      <c r="AS88" s="532"/>
      <c r="AT88" s="533"/>
      <c r="AV88" s="63">
        <f t="shared" si="23"/>
        <v>2</v>
      </c>
      <c r="AW88" s="356">
        <f t="shared" si="24"/>
        <v>46.66666667</v>
      </c>
      <c r="AX88" s="357">
        <f t="shared" si="25"/>
        <v>4230.769231</v>
      </c>
      <c r="AY88" s="103">
        <f t="shared" si="26"/>
        <v>4500</v>
      </c>
      <c r="AZ88" s="358">
        <f t="shared" ref="AZ88:BA88" si="449">O88</f>
        <v>42626.2428</v>
      </c>
      <c r="BA88" s="358">
        <f t="shared" si="449"/>
        <v>520942.6316</v>
      </c>
      <c r="BB88" s="358">
        <f t="shared" si="28"/>
        <v>302235.3818</v>
      </c>
      <c r="BC88" s="358">
        <f t="shared" ref="BC88:BD88" si="450">S88</f>
        <v>42626.2428</v>
      </c>
      <c r="BD88" s="358">
        <f t="shared" si="450"/>
        <v>520942.6316</v>
      </c>
      <c r="BE88" s="358">
        <f t="shared" si="30"/>
        <v>302235.3818</v>
      </c>
      <c r="BF88" s="358">
        <f t="shared" ref="BF88:BG88" si="451">W88</f>
        <v>42500.15757</v>
      </c>
      <c r="BG88" s="358">
        <f t="shared" si="451"/>
        <v>520942.6316</v>
      </c>
      <c r="BH88" s="358">
        <f t="shared" si="32"/>
        <v>302235.3818</v>
      </c>
      <c r="BI88" s="358"/>
      <c r="BJ88" s="358"/>
      <c r="BK88" s="503"/>
      <c r="BL88" s="528"/>
      <c r="BM88" s="493">
        <v>5500.0</v>
      </c>
      <c r="BN88" s="494">
        <v>0.0</v>
      </c>
      <c r="BO88" s="494">
        <v>1.0</v>
      </c>
      <c r="BP88" s="480"/>
      <c r="BQ88" s="480"/>
      <c r="BR88" s="495">
        <f t="shared" si="46"/>
        <v>520942.6316</v>
      </c>
      <c r="BS88" s="495">
        <f t="shared" si="33"/>
        <v>520942.6316</v>
      </c>
      <c r="BT88" s="495">
        <f t="shared" si="34"/>
        <v>520942.6316</v>
      </c>
      <c r="BU88" s="496"/>
      <c r="BV88" s="495">
        <f t="shared" si="35"/>
        <v>0</v>
      </c>
      <c r="BW88" s="495">
        <f t="shared" si="36"/>
        <v>0</v>
      </c>
      <c r="BX88" s="495">
        <f t="shared" si="37"/>
        <v>0</v>
      </c>
      <c r="BY88" s="495">
        <f t="shared" si="38"/>
        <v>0</v>
      </c>
    </row>
    <row r="89" ht="15.0" customHeight="1">
      <c r="A89" s="261" t="s">
        <v>28</v>
      </c>
      <c r="B89" s="348" t="s">
        <v>2345</v>
      </c>
      <c r="C89" s="348">
        <v>6000.0</v>
      </c>
      <c r="D89" s="348"/>
      <c r="E89" s="349" t="s">
        <v>2346</v>
      </c>
      <c r="F89" s="349" t="s">
        <v>2346</v>
      </c>
      <c r="G89" s="349" t="s">
        <v>2347</v>
      </c>
      <c r="I89" s="274"/>
      <c r="J89" s="274"/>
      <c r="K89" s="361">
        <f t="shared" si="67"/>
        <v>6000</v>
      </c>
      <c r="L89" s="362"/>
      <c r="M89" s="363"/>
      <c r="N89" s="364"/>
      <c r="O89" s="497">
        <v>42629.93734629319</v>
      </c>
      <c r="P89" s="498">
        <v>566652.0394649912</v>
      </c>
      <c r="Q89" s="498">
        <v>302770.3096243667</v>
      </c>
      <c r="R89" s="499">
        <f t="shared" si="12"/>
        <v>912052.2864</v>
      </c>
      <c r="S89" s="497">
        <v>42629.93734629319</v>
      </c>
      <c r="T89" s="498">
        <v>566652.0394649912</v>
      </c>
      <c r="U89" s="498">
        <v>302770.3096243667</v>
      </c>
      <c r="V89" s="499">
        <f t="shared" si="13"/>
        <v>912052.2864</v>
      </c>
      <c r="W89" s="497">
        <v>42503.85212056519</v>
      </c>
      <c r="X89" s="498">
        <v>566652.0394649912</v>
      </c>
      <c r="Y89" s="498">
        <v>302770.3096243667</v>
      </c>
      <c r="Z89" s="530">
        <f t="shared" si="14"/>
        <v>911926.2012</v>
      </c>
      <c r="AA89" s="362"/>
      <c r="AB89" s="363"/>
      <c r="AC89" s="363"/>
      <c r="AD89" s="364"/>
      <c r="AE89" s="531"/>
      <c r="AF89" s="532"/>
      <c r="AG89" s="532"/>
      <c r="AH89" s="532"/>
      <c r="AI89" s="532"/>
      <c r="AJ89" s="532"/>
      <c r="AK89" s="532"/>
      <c r="AL89" s="532"/>
      <c r="AM89" s="532"/>
      <c r="AN89" s="532"/>
      <c r="AO89" s="532"/>
      <c r="AP89" s="532"/>
      <c r="AQ89" s="532"/>
      <c r="AR89" s="532"/>
      <c r="AS89" s="532"/>
      <c r="AT89" s="533"/>
      <c r="AV89" s="63">
        <f t="shared" si="23"/>
        <v>2</v>
      </c>
      <c r="AW89" s="356">
        <f t="shared" si="24"/>
        <v>46.66666667</v>
      </c>
      <c r="AX89" s="357">
        <f t="shared" si="25"/>
        <v>4615.384615</v>
      </c>
      <c r="AY89" s="103">
        <f t="shared" si="26"/>
        <v>5000</v>
      </c>
      <c r="AZ89" s="358">
        <f t="shared" ref="AZ89:BA89" si="452">O89</f>
        <v>42629.93735</v>
      </c>
      <c r="BA89" s="358">
        <f t="shared" si="452"/>
        <v>566652.0395</v>
      </c>
      <c r="BB89" s="358">
        <f t="shared" si="28"/>
        <v>302816.9763</v>
      </c>
      <c r="BC89" s="358">
        <f t="shared" ref="BC89:BD89" si="453">S89</f>
        <v>42629.93735</v>
      </c>
      <c r="BD89" s="358">
        <f t="shared" si="453"/>
        <v>566652.0395</v>
      </c>
      <c r="BE89" s="358">
        <f t="shared" si="30"/>
        <v>302816.9763</v>
      </c>
      <c r="BF89" s="358">
        <f t="shared" ref="BF89:BG89" si="454">W89</f>
        <v>42503.85212</v>
      </c>
      <c r="BG89" s="358">
        <f t="shared" si="454"/>
        <v>566652.0395</v>
      </c>
      <c r="BH89" s="358">
        <f t="shared" si="32"/>
        <v>302816.9763</v>
      </c>
      <c r="BI89" s="358"/>
      <c r="BJ89" s="358"/>
      <c r="BK89" s="503"/>
      <c r="BL89" s="528"/>
      <c r="BM89" s="493">
        <v>6000.0</v>
      </c>
      <c r="BN89" s="494">
        <v>0.0</v>
      </c>
      <c r="BO89" s="494">
        <v>1.0</v>
      </c>
      <c r="BP89" s="480"/>
      <c r="BQ89" s="480"/>
      <c r="BR89" s="495">
        <f t="shared" si="46"/>
        <v>566652.0395</v>
      </c>
      <c r="BS89" s="495">
        <f t="shared" si="33"/>
        <v>566652.0395</v>
      </c>
      <c r="BT89" s="495">
        <f t="shared" si="34"/>
        <v>566652.0395</v>
      </c>
      <c r="BU89" s="496"/>
      <c r="BV89" s="495">
        <f t="shared" si="35"/>
        <v>0</v>
      </c>
      <c r="BW89" s="495">
        <f t="shared" si="36"/>
        <v>0</v>
      </c>
      <c r="BX89" s="495">
        <f t="shared" si="37"/>
        <v>0</v>
      </c>
      <c r="BY89" s="495">
        <f t="shared" si="38"/>
        <v>0</v>
      </c>
    </row>
    <row r="90" ht="15.75" customHeight="1">
      <c r="A90" s="261" t="s">
        <v>28</v>
      </c>
      <c r="B90" s="348" t="s">
        <v>2345</v>
      </c>
      <c r="C90" s="348">
        <v>6500.0</v>
      </c>
      <c r="D90" s="348"/>
      <c r="E90" s="349" t="s">
        <v>2346</v>
      </c>
      <c r="F90" s="349" t="s">
        <v>2346</v>
      </c>
      <c r="G90" s="349" t="s">
        <v>2347</v>
      </c>
      <c r="I90" s="274"/>
      <c r="J90" s="296"/>
      <c r="K90" s="369">
        <f t="shared" si="67"/>
        <v>6500</v>
      </c>
      <c r="L90" s="370"/>
      <c r="M90" s="371"/>
      <c r="N90" s="372"/>
      <c r="O90" s="504">
        <v>42911.38422869659</v>
      </c>
      <c r="P90" s="505">
        <v>612361.6919316046</v>
      </c>
      <c r="Q90" s="505">
        <v>303048.9195503796</v>
      </c>
      <c r="R90" s="506">
        <f t="shared" si="12"/>
        <v>958321.9957</v>
      </c>
      <c r="S90" s="504">
        <v>42911.38422869659</v>
      </c>
      <c r="T90" s="505">
        <v>612361.6919316046</v>
      </c>
      <c r="U90" s="505">
        <v>303048.9195503796</v>
      </c>
      <c r="V90" s="506">
        <f t="shared" si="13"/>
        <v>958321.9957</v>
      </c>
      <c r="W90" s="504">
        <v>42506.56687422919</v>
      </c>
      <c r="X90" s="505">
        <v>612361.6919316046</v>
      </c>
      <c r="Y90" s="505">
        <v>303048.9195503796</v>
      </c>
      <c r="Z90" s="534">
        <f t="shared" si="14"/>
        <v>957917.1784</v>
      </c>
      <c r="AA90" s="370"/>
      <c r="AB90" s="371"/>
      <c r="AC90" s="371"/>
      <c r="AD90" s="372"/>
      <c r="AE90" s="535"/>
      <c r="AF90" s="536"/>
      <c r="AG90" s="536"/>
      <c r="AH90" s="536"/>
      <c r="AI90" s="536"/>
      <c r="AJ90" s="536"/>
      <c r="AK90" s="536"/>
      <c r="AL90" s="536"/>
      <c r="AM90" s="536"/>
      <c r="AN90" s="536"/>
      <c r="AO90" s="536"/>
      <c r="AP90" s="536"/>
      <c r="AQ90" s="536"/>
      <c r="AR90" s="536"/>
      <c r="AS90" s="536"/>
      <c r="AT90" s="537"/>
      <c r="AV90" s="63">
        <f t="shared" si="23"/>
        <v>2</v>
      </c>
      <c r="AW90" s="356">
        <f t="shared" si="24"/>
        <v>46.66666667</v>
      </c>
      <c r="AX90" s="357">
        <f t="shared" si="25"/>
        <v>5000</v>
      </c>
      <c r="AY90" s="103">
        <f t="shared" si="26"/>
        <v>5000</v>
      </c>
      <c r="AZ90" s="358">
        <f t="shared" ref="AZ90:BA90" si="455">O90</f>
        <v>42911.38423</v>
      </c>
      <c r="BA90" s="358">
        <f t="shared" si="455"/>
        <v>612361.6919</v>
      </c>
      <c r="BB90" s="358">
        <f t="shared" si="28"/>
        <v>303095.5862</v>
      </c>
      <c r="BC90" s="358">
        <f t="shared" ref="BC90:BD90" si="456">S90</f>
        <v>42911.38423</v>
      </c>
      <c r="BD90" s="358">
        <f t="shared" si="456"/>
        <v>612361.6919</v>
      </c>
      <c r="BE90" s="358">
        <f t="shared" si="30"/>
        <v>303095.5862</v>
      </c>
      <c r="BF90" s="358">
        <f t="shared" ref="BF90:BG90" si="457">W90</f>
        <v>42506.56687</v>
      </c>
      <c r="BG90" s="358">
        <f t="shared" si="457"/>
        <v>612361.6919</v>
      </c>
      <c r="BH90" s="358">
        <f t="shared" si="32"/>
        <v>303095.5862</v>
      </c>
      <c r="BI90" s="358"/>
      <c r="BJ90" s="358"/>
      <c r="BK90" s="503"/>
      <c r="BL90" s="423"/>
      <c r="BM90" s="493">
        <v>6500.0</v>
      </c>
      <c r="BN90" s="494">
        <v>0.0</v>
      </c>
      <c r="BO90" s="494">
        <v>1.0</v>
      </c>
      <c r="BP90" s="480"/>
      <c r="BQ90" s="480"/>
      <c r="BR90" s="495">
        <f t="shared" si="46"/>
        <v>612361.6919</v>
      </c>
      <c r="BS90" s="495">
        <f t="shared" si="33"/>
        <v>612361.6919</v>
      </c>
      <c r="BT90" s="495">
        <f t="shared" si="34"/>
        <v>612361.6919</v>
      </c>
      <c r="BU90" s="496"/>
      <c r="BV90" s="495">
        <f t="shared" si="35"/>
        <v>0</v>
      </c>
      <c r="BW90" s="495">
        <f t="shared" si="36"/>
        <v>0</v>
      </c>
      <c r="BX90" s="495">
        <f t="shared" si="37"/>
        <v>0</v>
      </c>
      <c r="BY90" s="495">
        <f t="shared" si="38"/>
        <v>0</v>
      </c>
    </row>
    <row r="91" ht="15.0" customHeight="1">
      <c r="A91" s="261" t="s">
        <v>29</v>
      </c>
      <c r="B91" s="348" t="s">
        <v>2349</v>
      </c>
      <c r="C91" s="348">
        <v>500.0</v>
      </c>
      <c r="D91" s="348"/>
      <c r="E91" s="349" t="s">
        <v>2350</v>
      </c>
      <c r="F91" s="349" t="s">
        <v>2350</v>
      </c>
      <c r="G91" s="349" t="s">
        <v>2351</v>
      </c>
      <c r="I91" s="274"/>
      <c r="J91" s="350" t="s">
        <v>2352</v>
      </c>
      <c r="K91" s="351">
        <f t="shared" si="67"/>
        <v>500</v>
      </c>
      <c r="L91" s="352"/>
      <c r="M91" s="353"/>
      <c r="N91" s="354"/>
      <c r="O91" s="486">
        <v>53798.896198650305</v>
      </c>
      <c r="P91" s="487">
        <v>30495.664787640526</v>
      </c>
      <c r="Q91" s="487">
        <v>155759.93620130522</v>
      </c>
      <c r="R91" s="488">
        <f t="shared" si="12"/>
        <v>240054.4972</v>
      </c>
      <c r="S91" s="486">
        <v>53798.896198650305</v>
      </c>
      <c r="T91" s="487">
        <v>30495.664787640526</v>
      </c>
      <c r="U91" s="487">
        <v>155759.93620130522</v>
      </c>
      <c r="V91" s="488">
        <f t="shared" si="13"/>
        <v>240054.4972</v>
      </c>
      <c r="W91" s="486">
        <v>53757.78466952785</v>
      </c>
      <c r="X91" s="487">
        <v>37156.25315112547</v>
      </c>
      <c r="Y91" s="487">
        <v>152505.55869710314</v>
      </c>
      <c r="Z91" s="489">
        <f t="shared" si="14"/>
        <v>243419.5965</v>
      </c>
      <c r="AA91" s="352"/>
      <c r="AB91" s="353"/>
      <c r="AC91" s="353"/>
      <c r="AD91" s="354"/>
      <c r="AE91" s="486">
        <f t="shared" ref="AE91:AG91" si="458">AI91</f>
        <v>53798.8962</v>
      </c>
      <c r="AF91" s="487">
        <f t="shared" si="458"/>
        <v>30495.66479</v>
      </c>
      <c r="AG91" s="487">
        <f t="shared" si="458"/>
        <v>155783.2695</v>
      </c>
      <c r="AH91" s="490">
        <f t="shared" ref="AH91:AH219" si="466">SUM(AE91:AG91)</f>
        <v>240077.8305</v>
      </c>
      <c r="AI91" s="487">
        <f t="shared" ref="AI91:AK91" si="459">AZ91</f>
        <v>53798.8962</v>
      </c>
      <c r="AJ91" s="487">
        <f t="shared" si="459"/>
        <v>30495.66479</v>
      </c>
      <c r="AK91" s="487">
        <f t="shared" si="459"/>
        <v>155783.2695</v>
      </c>
      <c r="AL91" s="490">
        <f t="shared" ref="AL91:AL219" si="468">SUM(AI91:AK91)</f>
        <v>240077.8305</v>
      </c>
      <c r="AM91" s="487">
        <f t="shared" ref="AM91:AO91" si="460">BC91</f>
        <v>53798.8962</v>
      </c>
      <c r="AN91" s="487">
        <f t="shared" si="460"/>
        <v>30495.66479</v>
      </c>
      <c r="AO91" s="487">
        <f t="shared" si="460"/>
        <v>155783.2695</v>
      </c>
      <c r="AP91" s="490">
        <f t="shared" ref="AP91:AP219" si="470">SUM(AM91:AO91)</f>
        <v>240077.8305</v>
      </c>
      <c r="AQ91" s="487">
        <f t="shared" ref="AQ91:AS91" si="461">BF91</f>
        <v>53757.78467</v>
      </c>
      <c r="AR91" s="487">
        <f t="shared" si="461"/>
        <v>37156.25315</v>
      </c>
      <c r="AS91" s="487">
        <f t="shared" si="461"/>
        <v>152528.892</v>
      </c>
      <c r="AT91" s="491">
        <f t="shared" ref="AT91:AT219" si="472">SUM(AQ91:AS91)</f>
        <v>243442.9299</v>
      </c>
      <c r="AV91" s="63">
        <f t="shared" si="23"/>
        <v>1</v>
      </c>
      <c r="AW91" s="356">
        <f t="shared" si="24"/>
        <v>23.33333333</v>
      </c>
      <c r="AX91" s="357">
        <f t="shared" si="25"/>
        <v>357.1428571</v>
      </c>
      <c r="AY91" s="103">
        <f t="shared" si="26"/>
        <v>500</v>
      </c>
      <c r="AZ91" s="358">
        <f t="shared" ref="AZ91:BA91" si="462">O91</f>
        <v>53798.8962</v>
      </c>
      <c r="BA91" s="358">
        <f t="shared" si="462"/>
        <v>30495.66479</v>
      </c>
      <c r="BB91" s="358">
        <f t="shared" si="28"/>
        <v>155783.2695</v>
      </c>
      <c r="BC91" s="358">
        <f t="shared" ref="BC91:BD91" si="463">S91</f>
        <v>53798.8962</v>
      </c>
      <c r="BD91" s="358">
        <f t="shared" si="463"/>
        <v>30495.66479</v>
      </c>
      <c r="BE91" s="358">
        <f t="shared" si="30"/>
        <v>155783.2695</v>
      </c>
      <c r="BF91" s="358">
        <f t="shared" ref="BF91:BG91" si="464">W91</f>
        <v>53757.78467</v>
      </c>
      <c r="BG91" s="358">
        <f t="shared" si="464"/>
        <v>37156.25315</v>
      </c>
      <c r="BH91" s="358">
        <f t="shared" si="32"/>
        <v>152528.892</v>
      </c>
      <c r="BI91" s="358"/>
      <c r="BJ91" s="358"/>
      <c r="BK91" s="503"/>
      <c r="BL91" s="527" t="s">
        <v>2352</v>
      </c>
      <c r="BM91" s="493">
        <v>500.0</v>
      </c>
      <c r="BN91" s="494">
        <v>0.0</v>
      </c>
      <c r="BO91" s="494">
        <v>1.0</v>
      </c>
      <c r="BP91" s="480"/>
      <c r="BQ91" s="480"/>
      <c r="BR91" s="495">
        <f t="shared" si="46"/>
        <v>30495.66479</v>
      </c>
      <c r="BS91" s="495">
        <f t="shared" si="33"/>
        <v>30495.66479</v>
      </c>
      <c r="BT91" s="495">
        <f t="shared" si="34"/>
        <v>37156.25315</v>
      </c>
      <c r="BU91" s="496"/>
      <c r="BV91" s="495">
        <f t="shared" si="35"/>
        <v>30495.66479</v>
      </c>
      <c r="BW91" s="495">
        <f t="shared" si="36"/>
        <v>30495.66479</v>
      </c>
      <c r="BX91" s="495">
        <f t="shared" si="37"/>
        <v>30495.66479</v>
      </c>
      <c r="BY91" s="495">
        <f t="shared" si="38"/>
        <v>37156.25315</v>
      </c>
    </row>
    <row r="92" ht="15.0" customHeight="1">
      <c r="A92" s="261" t="s">
        <v>29</v>
      </c>
      <c r="B92" s="348" t="s">
        <v>2349</v>
      </c>
      <c r="C92" s="348">
        <v>1000.0</v>
      </c>
      <c r="D92" s="348"/>
      <c r="E92" s="349" t="s">
        <v>2350</v>
      </c>
      <c r="F92" s="349" t="s">
        <v>2350</v>
      </c>
      <c r="G92" s="349" t="s">
        <v>2351</v>
      </c>
      <c r="I92" s="274"/>
      <c r="J92" s="274"/>
      <c r="K92" s="361">
        <f t="shared" si="67"/>
        <v>1000</v>
      </c>
      <c r="L92" s="362"/>
      <c r="M92" s="363"/>
      <c r="N92" s="364"/>
      <c r="O92" s="497">
        <v>53963.99085480067</v>
      </c>
      <c r="P92" s="498">
        <v>40827.202658539914</v>
      </c>
      <c r="Q92" s="498">
        <v>171845.67847440625</v>
      </c>
      <c r="R92" s="499">
        <f t="shared" si="12"/>
        <v>266636.872</v>
      </c>
      <c r="S92" s="497">
        <v>53963.99085480067</v>
      </c>
      <c r="T92" s="498">
        <v>40827.202658539914</v>
      </c>
      <c r="U92" s="498">
        <v>171845.67847440625</v>
      </c>
      <c r="V92" s="499">
        <f t="shared" si="13"/>
        <v>266636.872</v>
      </c>
      <c r="W92" s="497">
        <v>53945.57473849035</v>
      </c>
      <c r="X92" s="498">
        <v>53238.78043284702</v>
      </c>
      <c r="Y92" s="498">
        <v>170989.51724213356</v>
      </c>
      <c r="Z92" s="500">
        <f t="shared" si="14"/>
        <v>278173.8724</v>
      </c>
      <c r="AA92" s="362"/>
      <c r="AB92" s="363"/>
      <c r="AC92" s="363"/>
      <c r="AD92" s="364"/>
      <c r="AE92" s="497">
        <f t="shared" ref="AE92:AG92" si="465">AI92</f>
        <v>53963.99085</v>
      </c>
      <c r="AF92" s="498">
        <f t="shared" si="465"/>
        <v>40827.20266</v>
      </c>
      <c r="AG92" s="498">
        <f t="shared" si="465"/>
        <v>171869.0118</v>
      </c>
      <c r="AH92" s="501">
        <f t="shared" si="466"/>
        <v>266660.2053</v>
      </c>
      <c r="AI92" s="498">
        <f t="shared" ref="AI92:AK92" si="467">AZ92</f>
        <v>53963.99085</v>
      </c>
      <c r="AJ92" s="498">
        <f t="shared" si="467"/>
        <v>40827.20266</v>
      </c>
      <c r="AK92" s="498">
        <f t="shared" si="467"/>
        <v>171869.0118</v>
      </c>
      <c r="AL92" s="501">
        <f t="shared" si="468"/>
        <v>266660.2053</v>
      </c>
      <c r="AM92" s="498">
        <f t="shared" ref="AM92:AO92" si="469">BC92</f>
        <v>53963.99085</v>
      </c>
      <c r="AN92" s="498">
        <f t="shared" si="469"/>
        <v>40827.20266</v>
      </c>
      <c r="AO92" s="498">
        <f t="shared" si="469"/>
        <v>171869.0118</v>
      </c>
      <c r="AP92" s="501">
        <f t="shared" si="470"/>
        <v>266660.2053</v>
      </c>
      <c r="AQ92" s="498">
        <f t="shared" ref="AQ92:AS92" si="471">BF92</f>
        <v>53945.57474</v>
      </c>
      <c r="AR92" s="498">
        <f t="shared" si="471"/>
        <v>53238.78043</v>
      </c>
      <c r="AS92" s="498">
        <f t="shared" si="471"/>
        <v>171012.8506</v>
      </c>
      <c r="AT92" s="502">
        <f t="shared" si="472"/>
        <v>278197.2057</v>
      </c>
      <c r="AV92" s="63">
        <f t="shared" si="23"/>
        <v>1</v>
      </c>
      <c r="AW92" s="356">
        <f t="shared" si="24"/>
        <v>23.33333333</v>
      </c>
      <c r="AX92" s="357">
        <f t="shared" si="25"/>
        <v>714.2857143</v>
      </c>
      <c r="AY92" s="103">
        <f t="shared" si="26"/>
        <v>1000</v>
      </c>
      <c r="AZ92" s="358">
        <f t="shared" ref="AZ92:BA92" si="473">O92</f>
        <v>53963.99085</v>
      </c>
      <c r="BA92" s="358">
        <f t="shared" si="473"/>
        <v>40827.20266</v>
      </c>
      <c r="BB92" s="358">
        <f t="shared" si="28"/>
        <v>171869.0118</v>
      </c>
      <c r="BC92" s="358">
        <f t="shared" ref="BC92:BD92" si="474">S92</f>
        <v>53963.99085</v>
      </c>
      <c r="BD92" s="358">
        <f t="shared" si="474"/>
        <v>40827.20266</v>
      </c>
      <c r="BE92" s="358">
        <f t="shared" si="30"/>
        <v>171869.0118</v>
      </c>
      <c r="BF92" s="358">
        <f t="shared" ref="BF92:BG92" si="475">W92</f>
        <v>53945.57474</v>
      </c>
      <c r="BG92" s="358">
        <f t="shared" si="475"/>
        <v>53238.78043</v>
      </c>
      <c r="BH92" s="358">
        <f t="shared" si="32"/>
        <v>171012.8506</v>
      </c>
      <c r="BI92" s="358"/>
      <c r="BJ92" s="358"/>
      <c r="BK92" s="503"/>
      <c r="BL92" s="528"/>
      <c r="BM92" s="493">
        <v>1000.0</v>
      </c>
      <c r="BN92" s="494">
        <v>0.0</v>
      </c>
      <c r="BO92" s="494">
        <v>1.0</v>
      </c>
      <c r="BP92" s="480"/>
      <c r="BQ92" s="480"/>
      <c r="BR92" s="495">
        <f t="shared" si="46"/>
        <v>40827.20266</v>
      </c>
      <c r="BS92" s="495">
        <f t="shared" si="33"/>
        <v>40827.20266</v>
      </c>
      <c r="BT92" s="495">
        <f t="shared" si="34"/>
        <v>53238.78043</v>
      </c>
      <c r="BU92" s="496"/>
      <c r="BV92" s="495">
        <f t="shared" si="35"/>
        <v>40827.20266</v>
      </c>
      <c r="BW92" s="495">
        <f t="shared" si="36"/>
        <v>40827.20266</v>
      </c>
      <c r="BX92" s="495">
        <f t="shared" si="37"/>
        <v>40827.20266</v>
      </c>
      <c r="BY92" s="495">
        <f t="shared" si="38"/>
        <v>53238.78043</v>
      </c>
    </row>
    <row r="93" ht="15.0" customHeight="1">
      <c r="A93" s="261" t="s">
        <v>29</v>
      </c>
      <c r="B93" s="348" t="s">
        <v>2349</v>
      </c>
      <c r="C93" s="348">
        <v>1500.0</v>
      </c>
      <c r="D93" s="348"/>
      <c r="E93" s="349" t="s">
        <v>2350</v>
      </c>
      <c r="F93" s="349" t="s">
        <v>2350</v>
      </c>
      <c r="G93" s="349" t="s">
        <v>2351</v>
      </c>
      <c r="I93" s="274"/>
      <c r="J93" s="274"/>
      <c r="K93" s="361">
        <f t="shared" si="67"/>
        <v>1500</v>
      </c>
      <c r="L93" s="362"/>
      <c r="M93" s="363"/>
      <c r="N93" s="364"/>
      <c r="O93" s="497">
        <v>54353.10174195018</v>
      </c>
      <c r="P93" s="498">
        <v>62227.80905075021</v>
      </c>
      <c r="Q93" s="498">
        <v>207655.16466973335</v>
      </c>
      <c r="R93" s="499">
        <f t="shared" si="12"/>
        <v>324236.0755</v>
      </c>
      <c r="S93" s="497">
        <v>54353.10174195018</v>
      </c>
      <c r="T93" s="498">
        <v>62227.80905075021</v>
      </c>
      <c r="U93" s="498">
        <v>207655.16466973335</v>
      </c>
      <c r="V93" s="499">
        <f t="shared" si="13"/>
        <v>324236.0755</v>
      </c>
      <c r="W93" s="497">
        <v>54028.50521236324</v>
      </c>
      <c r="X93" s="498">
        <v>65295.05958650329</v>
      </c>
      <c r="Y93" s="498">
        <v>180008.4256172406</v>
      </c>
      <c r="Z93" s="500">
        <f t="shared" si="14"/>
        <v>299331.9904</v>
      </c>
      <c r="AA93" s="362"/>
      <c r="AB93" s="363"/>
      <c r="AC93" s="363"/>
      <c r="AD93" s="364"/>
      <c r="AE93" s="497">
        <f t="shared" ref="AE93:AG93" si="476">AI93</f>
        <v>54382.26649</v>
      </c>
      <c r="AF93" s="498">
        <f t="shared" si="476"/>
        <v>78022.2913</v>
      </c>
      <c r="AG93" s="498">
        <f t="shared" si="476"/>
        <v>212296.741</v>
      </c>
      <c r="AH93" s="501">
        <f t="shared" si="466"/>
        <v>344701.2988</v>
      </c>
      <c r="AI93" s="498">
        <f t="shared" ref="AI93:AK93" si="477">AVERAGE(AZ93:AZ94)</f>
        <v>54382.26649</v>
      </c>
      <c r="AJ93" s="498">
        <f t="shared" si="477"/>
        <v>78022.2913</v>
      </c>
      <c r="AK93" s="498">
        <f t="shared" si="477"/>
        <v>212296.741</v>
      </c>
      <c r="AL93" s="501">
        <f t="shared" si="468"/>
        <v>344701.2988</v>
      </c>
      <c r="AM93" s="498">
        <f t="shared" ref="AM93:AO93" si="478">AVERAGE(BC93:BC94)</f>
        <v>54382.26649</v>
      </c>
      <c r="AN93" s="498">
        <f t="shared" si="478"/>
        <v>78022.2913</v>
      </c>
      <c r="AO93" s="498">
        <f t="shared" si="478"/>
        <v>212296.741</v>
      </c>
      <c r="AP93" s="501">
        <f t="shared" si="470"/>
        <v>344701.2988</v>
      </c>
      <c r="AQ93" s="498">
        <f t="shared" ref="AQ93:AS93" si="479">AVERAGE(BF93:BF94)</f>
        <v>54164.61762</v>
      </c>
      <c r="AR93" s="498">
        <f t="shared" si="479"/>
        <v>80760.94397</v>
      </c>
      <c r="AS93" s="498">
        <f t="shared" si="479"/>
        <v>196983.6457</v>
      </c>
      <c r="AT93" s="502">
        <f t="shared" si="472"/>
        <v>331909.2073</v>
      </c>
      <c r="AV93" s="63">
        <f t="shared" si="23"/>
        <v>1</v>
      </c>
      <c r="AW93" s="356">
        <f t="shared" si="24"/>
        <v>23.33333333</v>
      </c>
      <c r="AX93" s="357">
        <f t="shared" si="25"/>
        <v>1071.428571</v>
      </c>
      <c r="AY93" s="103">
        <f t="shared" si="26"/>
        <v>1500</v>
      </c>
      <c r="AZ93" s="358">
        <f t="shared" ref="AZ93:BA93" si="480">O93</f>
        <v>54353.10174</v>
      </c>
      <c r="BA93" s="358">
        <f t="shared" si="480"/>
        <v>62227.80905</v>
      </c>
      <c r="BB93" s="358">
        <f t="shared" si="28"/>
        <v>207678.498</v>
      </c>
      <c r="BC93" s="358">
        <f t="shared" ref="BC93:BD93" si="481">S93</f>
        <v>54353.10174</v>
      </c>
      <c r="BD93" s="358">
        <f t="shared" si="481"/>
        <v>62227.80905</v>
      </c>
      <c r="BE93" s="358">
        <f t="shared" si="30"/>
        <v>207678.498</v>
      </c>
      <c r="BF93" s="358">
        <f t="shared" ref="BF93:BG93" si="482">W93</f>
        <v>54028.50521</v>
      </c>
      <c r="BG93" s="358">
        <f t="shared" si="482"/>
        <v>65295.05959</v>
      </c>
      <c r="BH93" s="358">
        <f t="shared" si="32"/>
        <v>180031.759</v>
      </c>
      <c r="BI93" s="358"/>
      <c r="BJ93" s="358"/>
      <c r="BK93" s="503"/>
      <c r="BL93" s="528"/>
      <c r="BM93" s="493">
        <v>1500.0</v>
      </c>
      <c r="BN93" s="494">
        <v>0.0</v>
      </c>
      <c r="BO93" s="494">
        <v>1.0</v>
      </c>
      <c r="BP93" s="480"/>
      <c r="BQ93" s="480"/>
      <c r="BR93" s="495">
        <f t="shared" si="46"/>
        <v>62227.80905</v>
      </c>
      <c r="BS93" s="495">
        <f t="shared" si="33"/>
        <v>62227.80905</v>
      </c>
      <c r="BT93" s="495">
        <f t="shared" si="34"/>
        <v>65295.05959</v>
      </c>
      <c r="BU93" s="496"/>
      <c r="BV93" s="495">
        <f t="shared" si="35"/>
        <v>78022.2913</v>
      </c>
      <c r="BW93" s="495">
        <f t="shared" si="36"/>
        <v>78022.2913</v>
      </c>
      <c r="BX93" s="495">
        <f t="shared" si="37"/>
        <v>78022.2913</v>
      </c>
      <c r="BY93" s="495">
        <f t="shared" si="38"/>
        <v>80760.94397</v>
      </c>
    </row>
    <row r="94" ht="15.0" customHeight="1">
      <c r="A94" s="261" t="s">
        <v>29</v>
      </c>
      <c r="B94" s="348" t="s">
        <v>2349</v>
      </c>
      <c r="C94" s="348">
        <v>2000.0</v>
      </c>
      <c r="D94" s="348"/>
      <c r="E94" s="349" t="s">
        <v>2350</v>
      </c>
      <c r="F94" s="349" t="s">
        <v>2350</v>
      </c>
      <c r="G94" s="349" t="s">
        <v>2351</v>
      </c>
      <c r="I94" s="274"/>
      <c r="J94" s="274"/>
      <c r="K94" s="361">
        <f t="shared" si="67"/>
        <v>2000</v>
      </c>
      <c r="L94" s="362"/>
      <c r="M94" s="363"/>
      <c r="N94" s="364"/>
      <c r="O94" s="497">
        <v>54411.43124081419</v>
      </c>
      <c r="P94" s="498">
        <v>93816.77355404526</v>
      </c>
      <c r="Q94" s="498">
        <v>216891.65064420548</v>
      </c>
      <c r="R94" s="499">
        <f t="shared" si="12"/>
        <v>365119.8554</v>
      </c>
      <c r="S94" s="497">
        <v>54411.43124081419</v>
      </c>
      <c r="T94" s="498">
        <v>93816.77355404526</v>
      </c>
      <c r="U94" s="498">
        <v>216891.65064420548</v>
      </c>
      <c r="V94" s="499">
        <f t="shared" si="13"/>
        <v>365119.8554</v>
      </c>
      <c r="W94" s="497">
        <v>54300.73002901819</v>
      </c>
      <c r="X94" s="498">
        <v>96226.8283469023</v>
      </c>
      <c r="Y94" s="498">
        <v>213912.1991795219</v>
      </c>
      <c r="Z94" s="500">
        <f t="shared" si="14"/>
        <v>364439.7576</v>
      </c>
      <c r="AA94" s="362"/>
      <c r="AB94" s="363"/>
      <c r="AC94" s="363"/>
      <c r="AD94" s="364"/>
      <c r="AE94" s="497">
        <f t="shared" ref="AE94:AG94" si="483">AI94</f>
        <v>54554.13253</v>
      </c>
      <c r="AF94" s="498">
        <f t="shared" si="483"/>
        <v>125699.5784</v>
      </c>
      <c r="AG94" s="498">
        <f t="shared" si="483"/>
        <v>236101.7116</v>
      </c>
      <c r="AH94" s="501">
        <f t="shared" si="466"/>
        <v>416355.4226</v>
      </c>
      <c r="AI94" s="498">
        <f t="shared" ref="AI94:AK94" si="484">AZ95</f>
        <v>54554.13253</v>
      </c>
      <c r="AJ94" s="498">
        <f t="shared" si="484"/>
        <v>125699.5784</v>
      </c>
      <c r="AK94" s="498">
        <f t="shared" si="484"/>
        <v>236101.7116</v>
      </c>
      <c r="AL94" s="501">
        <f t="shared" si="468"/>
        <v>416355.4226</v>
      </c>
      <c r="AM94" s="498">
        <f t="shared" ref="AM94:AO94" si="485">BC95</f>
        <v>54554.13253</v>
      </c>
      <c r="AN94" s="498">
        <f t="shared" si="485"/>
        <v>125699.5784</v>
      </c>
      <c r="AO94" s="498">
        <f t="shared" si="485"/>
        <v>236101.7116</v>
      </c>
      <c r="AP94" s="501">
        <f t="shared" si="470"/>
        <v>416355.4226</v>
      </c>
      <c r="AQ94" s="498">
        <f t="shared" ref="AQ94:AS94" si="486">BF95</f>
        <v>54418.72583</v>
      </c>
      <c r="AR94" s="498">
        <f t="shared" si="486"/>
        <v>128976.8814</v>
      </c>
      <c r="AS94" s="498">
        <f t="shared" si="486"/>
        <v>232162.5767</v>
      </c>
      <c r="AT94" s="502">
        <f t="shared" si="472"/>
        <v>415558.1839</v>
      </c>
      <c r="AV94" s="63">
        <f t="shared" si="23"/>
        <v>1</v>
      </c>
      <c r="AW94" s="356">
        <f t="shared" si="24"/>
        <v>23.33333333</v>
      </c>
      <c r="AX94" s="357">
        <f t="shared" si="25"/>
        <v>1428.571429</v>
      </c>
      <c r="AY94" s="103">
        <f t="shared" si="26"/>
        <v>1500</v>
      </c>
      <c r="AZ94" s="358">
        <f t="shared" ref="AZ94:BA94" si="487">O94</f>
        <v>54411.43124</v>
      </c>
      <c r="BA94" s="358">
        <f t="shared" si="487"/>
        <v>93816.77355</v>
      </c>
      <c r="BB94" s="358">
        <f t="shared" si="28"/>
        <v>216914.984</v>
      </c>
      <c r="BC94" s="358">
        <f t="shared" ref="BC94:BD94" si="488">S94</f>
        <v>54411.43124</v>
      </c>
      <c r="BD94" s="358">
        <f t="shared" si="488"/>
        <v>93816.77355</v>
      </c>
      <c r="BE94" s="358">
        <f t="shared" si="30"/>
        <v>216914.984</v>
      </c>
      <c r="BF94" s="358">
        <f t="shared" ref="BF94:BG94" si="489">W94</f>
        <v>54300.73003</v>
      </c>
      <c r="BG94" s="358">
        <f t="shared" si="489"/>
        <v>96226.82835</v>
      </c>
      <c r="BH94" s="358">
        <f t="shared" si="32"/>
        <v>213935.5325</v>
      </c>
      <c r="BI94" s="358"/>
      <c r="BJ94" s="358"/>
      <c r="BK94" s="503"/>
      <c r="BL94" s="528"/>
      <c r="BM94" s="493">
        <v>2000.0</v>
      </c>
      <c r="BN94" s="494">
        <v>0.0</v>
      </c>
      <c r="BO94" s="494">
        <v>1.0</v>
      </c>
      <c r="BP94" s="480"/>
      <c r="BQ94" s="480"/>
      <c r="BR94" s="495">
        <f t="shared" si="46"/>
        <v>93816.77355</v>
      </c>
      <c r="BS94" s="495">
        <f t="shared" si="33"/>
        <v>93816.77355</v>
      </c>
      <c r="BT94" s="495">
        <f t="shared" si="34"/>
        <v>96226.82835</v>
      </c>
      <c r="BU94" s="496"/>
      <c r="BV94" s="495">
        <f t="shared" si="35"/>
        <v>125699.5784</v>
      </c>
      <c r="BW94" s="495">
        <f t="shared" si="36"/>
        <v>125699.5784</v>
      </c>
      <c r="BX94" s="495">
        <f t="shared" si="37"/>
        <v>125699.5784</v>
      </c>
      <c r="BY94" s="495">
        <f t="shared" si="38"/>
        <v>128976.8814</v>
      </c>
    </row>
    <row r="95" ht="15.0" customHeight="1">
      <c r="A95" s="261" t="s">
        <v>29</v>
      </c>
      <c r="B95" s="348" t="s">
        <v>2349</v>
      </c>
      <c r="C95" s="348">
        <v>2500.0</v>
      </c>
      <c r="D95" s="348"/>
      <c r="E95" s="349" t="s">
        <v>2350</v>
      </c>
      <c r="F95" s="349" t="s">
        <v>2350</v>
      </c>
      <c r="G95" s="349" t="s">
        <v>2351</v>
      </c>
      <c r="I95" s="274"/>
      <c r="J95" s="274"/>
      <c r="K95" s="361">
        <f t="shared" si="67"/>
        <v>2500</v>
      </c>
      <c r="L95" s="362"/>
      <c r="M95" s="363"/>
      <c r="N95" s="364"/>
      <c r="O95" s="497">
        <v>54554.132533073585</v>
      </c>
      <c r="P95" s="498">
        <v>125699.57842728257</v>
      </c>
      <c r="Q95" s="498">
        <v>236078.3782889848</v>
      </c>
      <c r="R95" s="499">
        <f t="shared" si="12"/>
        <v>416332.0892</v>
      </c>
      <c r="S95" s="497">
        <v>54554.132533073585</v>
      </c>
      <c r="T95" s="498">
        <v>125699.57842728257</v>
      </c>
      <c r="U95" s="498">
        <v>236078.3782889848</v>
      </c>
      <c r="V95" s="499">
        <f t="shared" si="13"/>
        <v>416332.0892</v>
      </c>
      <c r="W95" s="497">
        <v>54418.72583463258</v>
      </c>
      <c r="X95" s="498">
        <v>128976.88142415714</v>
      </c>
      <c r="Y95" s="498">
        <v>232139.24332080473</v>
      </c>
      <c r="Z95" s="500">
        <f t="shared" si="14"/>
        <v>415534.8506</v>
      </c>
      <c r="AA95" s="362"/>
      <c r="AB95" s="363"/>
      <c r="AC95" s="363"/>
      <c r="AD95" s="364"/>
      <c r="AE95" s="497">
        <f t="shared" ref="AE95:AG95" si="490">AI95</f>
        <v>54615.81777</v>
      </c>
      <c r="AF95" s="498">
        <f t="shared" si="490"/>
        <v>158221.1475</v>
      </c>
      <c r="AG95" s="498">
        <f t="shared" si="490"/>
        <v>241212.0822</v>
      </c>
      <c r="AH95" s="501">
        <f t="shared" si="466"/>
        <v>454049.0475</v>
      </c>
      <c r="AI95" s="498">
        <f t="shared" ref="AI95:AK95" si="491">AZ96</f>
        <v>54615.81777</v>
      </c>
      <c r="AJ95" s="498">
        <f t="shared" si="491"/>
        <v>158221.1475</v>
      </c>
      <c r="AK95" s="498">
        <f t="shared" si="491"/>
        <v>241212.0822</v>
      </c>
      <c r="AL95" s="501">
        <f t="shared" si="468"/>
        <v>454049.0475</v>
      </c>
      <c r="AM95" s="498">
        <f t="shared" ref="AM95:AO95" si="492">BC96</f>
        <v>54615.81777</v>
      </c>
      <c r="AN95" s="498">
        <f t="shared" si="492"/>
        <v>158221.1475</v>
      </c>
      <c r="AO95" s="498">
        <f t="shared" si="492"/>
        <v>241212.0822</v>
      </c>
      <c r="AP95" s="501">
        <f t="shared" si="470"/>
        <v>454049.0475</v>
      </c>
      <c r="AQ95" s="498">
        <f t="shared" ref="AQ95:AS95" si="493">BF96</f>
        <v>54551.01655</v>
      </c>
      <c r="AR95" s="498">
        <f t="shared" si="493"/>
        <v>161794.2504</v>
      </c>
      <c r="AS95" s="498">
        <f t="shared" si="493"/>
        <v>244560.012</v>
      </c>
      <c r="AT95" s="502">
        <f t="shared" si="472"/>
        <v>460905.279</v>
      </c>
      <c r="AV95" s="63">
        <f t="shared" si="23"/>
        <v>1</v>
      </c>
      <c r="AW95" s="356">
        <f t="shared" si="24"/>
        <v>23.33333333</v>
      </c>
      <c r="AX95" s="357">
        <f t="shared" si="25"/>
        <v>1785.714286</v>
      </c>
      <c r="AY95" s="103">
        <f t="shared" si="26"/>
        <v>2000</v>
      </c>
      <c r="AZ95" s="358">
        <f t="shared" ref="AZ95:BA95" si="494">O95</f>
        <v>54554.13253</v>
      </c>
      <c r="BA95" s="358">
        <f t="shared" si="494"/>
        <v>125699.5784</v>
      </c>
      <c r="BB95" s="358">
        <f t="shared" si="28"/>
        <v>236101.7116</v>
      </c>
      <c r="BC95" s="358">
        <f t="shared" ref="BC95:BD95" si="495">S95</f>
        <v>54554.13253</v>
      </c>
      <c r="BD95" s="358">
        <f t="shared" si="495"/>
        <v>125699.5784</v>
      </c>
      <c r="BE95" s="358">
        <f t="shared" si="30"/>
        <v>236101.7116</v>
      </c>
      <c r="BF95" s="358">
        <f t="shared" ref="BF95:BG95" si="496">W95</f>
        <v>54418.72583</v>
      </c>
      <c r="BG95" s="358">
        <f t="shared" si="496"/>
        <v>128976.8814</v>
      </c>
      <c r="BH95" s="358">
        <f t="shared" si="32"/>
        <v>232162.5767</v>
      </c>
      <c r="BI95" s="358"/>
      <c r="BJ95" s="358"/>
      <c r="BK95" s="503"/>
      <c r="BL95" s="528"/>
      <c r="BM95" s="493">
        <v>2500.0</v>
      </c>
      <c r="BN95" s="494">
        <v>0.0</v>
      </c>
      <c r="BO95" s="494">
        <v>1.0</v>
      </c>
      <c r="BP95" s="480"/>
      <c r="BQ95" s="480"/>
      <c r="BR95" s="495">
        <f t="shared" si="46"/>
        <v>125699.5784</v>
      </c>
      <c r="BS95" s="495">
        <f t="shared" si="33"/>
        <v>125699.5784</v>
      </c>
      <c r="BT95" s="495">
        <f t="shared" si="34"/>
        <v>128976.8814</v>
      </c>
      <c r="BU95" s="496"/>
      <c r="BV95" s="495">
        <f t="shared" si="35"/>
        <v>158221.1475</v>
      </c>
      <c r="BW95" s="495">
        <f t="shared" si="36"/>
        <v>158221.1475</v>
      </c>
      <c r="BX95" s="495">
        <f t="shared" si="37"/>
        <v>158221.1475</v>
      </c>
      <c r="BY95" s="495">
        <f t="shared" si="38"/>
        <v>161794.2504</v>
      </c>
    </row>
    <row r="96" ht="15.0" customHeight="1">
      <c r="A96" s="261" t="s">
        <v>29</v>
      </c>
      <c r="B96" s="348" t="s">
        <v>2349</v>
      </c>
      <c r="C96" s="348">
        <v>3000.0</v>
      </c>
      <c r="D96" s="348"/>
      <c r="E96" s="349" t="s">
        <v>2350</v>
      </c>
      <c r="F96" s="349" t="s">
        <v>2350</v>
      </c>
      <c r="G96" s="349" t="s">
        <v>2351</v>
      </c>
      <c r="I96" s="274"/>
      <c r="J96" s="274"/>
      <c r="K96" s="361">
        <f t="shared" si="67"/>
        <v>3000</v>
      </c>
      <c r="L96" s="362"/>
      <c r="M96" s="363"/>
      <c r="N96" s="364"/>
      <c r="O96" s="497">
        <v>54615.81776910559</v>
      </c>
      <c r="P96" s="498">
        <v>158221.1474837561</v>
      </c>
      <c r="Q96" s="498">
        <v>241188.74888269202</v>
      </c>
      <c r="R96" s="499">
        <f t="shared" si="12"/>
        <v>454025.7141</v>
      </c>
      <c r="S96" s="497">
        <v>54615.81776910559</v>
      </c>
      <c r="T96" s="498">
        <v>158221.1474837561</v>
      </c>
      <c r="U96" s="498">
        <v>241188.74888269202</v>
      </c>
      <c r="V96" s="499">
        <f t="shared" si="13"/>
        <v>454025.7141</v>
      </c>
      <c r="W96" s="497">
        <v>54551.01654996559</v>
      </c>
      <c r="X96" s="498">
        <v>161794.25035549118</v>
      </c>
      <c r="Y96" s="498">
        <v>244536.67871600174</v>
      </c>
      <c r="Z96" s="500">
        <f t="shared" si="14"/>
        <v>460881.9456</v>
      </c>
      <c r="AA96" s="362"/>
      <c r="AB96" s="363"/>
      <c r="AC96" s="363"/>
      <c r="AD96" s="364"/>
      <c r="AE96" s="497">
        <f t="shared" ref="AE96:AG96" si="497">AI96</f>
        <v>54679.42596</v>
      </c>
      <c r="AF96" s="498">
        <f t="shared" si="497"/>
        <v>179326.7223</v>
      </c>
      <c r="AG96" s="498">
        <f t="shared" si="497"/>
        <v>250101.9574</v>
      </c>
      <c r="AH96" s="501">
        <f t="shared" si="466"/>
        <v>484108.1056</v>
      </c>
      <c r="AI96" s="498">
        <f t="shared" ref="AI96:AK96" si="498">AZ97</f>
        <v>54679.42596</v>
      </c>
      <c r="AJ96" s="498">
        <f t="shared" si="498"/>
        <v>179326.7223</v>
      </c>
      <c r="AK96" s="498">
        <f t="shared" si="498"/>
        <v>250101.9574</v>
      </c>
      <c r="AL96" s="501">
        <f t="shared" si="468"/>
        <v>484108.1056</v>
      </c>
      <c r="AM96" s="498">
        <f t="shared" ref="AM96:AO96" si="499">BC97</f>
        <v>54679.42596</v>
      </c>
      <c r="AN96" s="498">
        <f t="shared" si="499"/>
        <v>179326.7223</v>
      </c>
      <c r="AO96" s="498">
        <f t="shared" si="499"/>
        <v>250101.9574</v>
      </c>
      <c r="AP96" s="501">
        <f t="shared" si="470"/>
        <v>484108.1056</v>
      </c>
      <c r="AQ96" s="498">
        <f t="shared" ref="AQ96:AS96" si="500">BF97</f>
        <v>54552.37393</v>
      </c>
      <c r="AR96" s="498">
        <f t="shared" si="500"/>
        <v>185017.6239</v>
      </c>
      <c r="AS96" s="498">
        <f t="shared" si="500"/>
        <v>247858.7588</v>
      </c>
      <c r="AT96" s="502">
        <f t="shared" si="472"/>
        <v>487428.7566</v>
      </c>
      <c r="AV96" s="63">
        <f t="shared" si="23"/>
        <v>1</v>
      </c>
      <c r="AW96" s="356">
        <f t="shared" si="24"/>
        <v>23.33333333</v>
      </c>
      <c r="AX96" s="357">
        <f t="shared" si="25"/>
        <v>2142.857143</v>
      </c>
      <c r="AY96" s="103">
        <f t="shared" si="26"/>
        <v>2500</v>
      </c>
      <c r="AZ96" s="358">
        <f t="shared" ref="AZ96:BA96" si="501">O96</f>
        <v>54615.81777</v>
      </c>
      <c r="BA96" s="358">
        <f t="shared" si="501"/>
        <v>158221.1475</v>
      </c>
      <c r="BB96" s="358">
        <f t="shared" si="28"/>
        <v>241212.0822</v>
      </c>
      <c r="BC96" s="358">
        <f t="shared" ref="BC96:BD96" si="502">S96</f>
        <v>54615.81777</v>
      </c>
      <c r="BD96" s="358">
        <f t="shared" si="502"/>
        <v>158221.1475</v>
      </c>
      <c r="BE96" s="358">
        <f t="shared" si="30"/>
        <v>241212.0822</v>
      </c>
      <c r="BF96" s="358">
        <f t="shared" ref="BF96:BG96" si="503">W96</f>
        <v>54551.01655</v>
      </c>
      <c r="BG96" s="358">
        <f t="shared" si="503"/>
        <v>161794.2504</v>
      </c>
      <c r="BH96" s="358">
        <f t="shared" si="32"/>
        <v>244560.012</v>
      </c>
      <c r="BI96" s="358"/>
      <c r="BJ96" s="358"/>
      <c r="BK96" s="503"/>
      <c r="BL96" s="528"/>
      <c r="BM96" s="493">
        <v>3000.0</v>
      </c>
      <c r="BN96" s="494">
        <v>0.0</v>
      </c>
      <c r="BO96" s="494">
        <v>1.0</v>
      </c>
      <c r="BP96" s="480"/>
      <c r="BQ96" s="480"/>
      <c r="BR96" s="495">
        <f t="shared" si="46"/>
        <v>158221.1475</v>
      </c>
      <c r="BS96" s="495">
        <f t="shared" si="33"/>
        <v>158221.1475</v>
      </c>
      <c r="BT96" s="495">
        <f t="shared" si="34"/>
        <v>161794.2504</v>
      </c>
      <c r="BU96" s="496"/>
      <c r="BV96" s="495">
        <f t="shared" si="35"/>
        <v>179326.7223</v>
      </c>
      <c r="BW96" s="495">
        <f t="shared" si="36"/>
        <v>179326.7223</v>
      </c>
      <c r="BX96" s="495">
        <f t="shared" si="37"/>
        <v>179326.7223</v>
      </c>
      <c r="BY96" s="495">
        <f t="shared" si="38"/>
        <v>185017.6239</v>
      </c>
    </row>
    <row r="97" ht="15.0" customHeight="1">
      <c r="A97" s="261" t="s">
        <v>29</v>
      </c>
      <c r="B97" s="348" t="s">
        <v>2349</v>
      </c>
      <c r="C97" s="348">
        <v>3500.0</v>
      </c>
      <c r="D97" s="348"/>
      <c r="E97" s="349" t="s">
        <v>2350</v>
      </c>
      <c r="F97" s="349" t="s">
        <v>2350</v>
      </c>
      <c r="G97" s="349" t="s">
        <v>2351</v>
      </c>
      <c r="I97" s="274"/>
      <c r="J97" s="274"/>
      <c r="K97" s="361">
        <f t="shared" si="67"/>
        <v>3500</v>
      </c>
      <c r="L97" s="362"/>
      <c r="M97" s="363"/>
      <c r="N97" s="364"/>
      <c r="O97" s="497">
        <v>54679.42595564959</v>
      </c>
      <c r="P97" s="498">
        <v>179326.72226435956</v>
      </c>
      <c r="Q97" s="498">
        <v>250055.29070940276</v>
      </c>
      <c r="R97" s="499">
        <f t="shared" si="12"/>
        <v>484061.4389</v>
      </c>
      <c r="S97" s="497">
        <v>54679.42595564959</v>
      </c>
      <c r="T97" s="498">
        <v>179326.72226435956</v>
      </c>
      <c r="U97" s="498">
        <v>250055.29070940276</v>
      </c>
      <c r="V97" s="499">
        <f t="shared" si="13"/>
        <v>484061.4389</v>
      </c>
      <c r="W97" s="497">
        <v>54552.37392679759</v>
      </c>
      <c r="X97" s="498">
        <v>185017.6238526575</v>
      </c>
      <c r="Y97" s="498">
        <v>247812.09214372176</v>
      </c>
      <c r="Z97" s="500">
        <f t="shared" si="14"/>
        <v>487382.0899</v>
      </c>
      <c r="AA97" s="362"/>
      <c r="AB97" s="363"/>
      <c r="AC97" s="363"/>
      <c r="AD97" s="364"/>
      <c r="AE97" s="497">
        <f t="shared" ref="AE97:AG97" si="504">AI97</f>
        <v>55051.60044</v>
      </c>
      <c r="AF97" s="498">
        <f t="shared" si="504"/>
        <v>210629.7256</v>
      </c>
      <c r="AG97" s="498">
        <f t="shared" si="504"/>
        <v>294315.9272</v>
      </c>
      <c r="AH97" s="501">
        <f t="shared" si="466"/>
        <v>559997.2533</v>
      </c>
      <c r="AI97" s="498">
        <f t="shared" ref="AI97:AK97" si="505">AVERAGE(AZ98:AZ99)</f>
        <v>55051.60044</v>
      </c>
      <c r="AJ97" s="498">
        <f t="shared" si="505"/>
        <v>210629.7256</v>
      </c>
      <c r="AK97" s="498">
        <f t="shared" si="505"/>
        <v>294315.9272</v>
      </c>
      <c r="AL97" s="501">
        <f t="shared" si="468"/>
        <v>559997.2533</v>
      </c>
      <c r="AM97" s="498">
        <f t="shared" ref="AM97:AO97" si="506">AVERAGE(BC98:BC99)</f>
        <v>55051.60044</v>
      </c>
      <c r="AN97" s="498">
        <f t="shared" si="506"/>
        <v>210629.7256</v>
      </c>
      <c r="AO97" s="498">
        <f t="shared" si="506"/>
        <v>294315.9272</v>
      </c>
      <c r="AP97" s="501">
        <f t="shared" si="470"/>
        <v>559997.2533</v>
      </c>
      <c r="AQ97" s="498">
        <f t="shared" ref="AQ97:AS97" si="507">AVERAGE(BF98:BF99)</f>
        <v>54880.20743</v>
      </c>
      <c r="AR97" s="498">
        <f t="shared" si="507"/>
        <v>219583.8871</v>
      </c>
      <c r="AS97" s="498">
        <f t="shared" si="507"/>
        <v>292836.8551</v>
      </c>
      <c r="AT97" s="502">
        <f t="shared" si="472"/>
        <v>567300.9496</v>
      </c>
      <c r="AV97" s="63">
        <f t="shared" si="23"/>
        <v>2</v>
      </c>
      <c r="AW97" s="356">
        <f t="shared" si="24"/>
        <v>46.66666667</v>
      </c>
      <c r="AX97" s="357">
        <f t="shared" si="25"/>
        <v>2500</v>
      </c>
      <c r="AY97" s="103">
        <f t="shared" si="26"/>
        <v>2500</v>
      </c>
      <c r="AZ97" s="358">
        <f t="shared" ref="AZ97:BA97" si="508">O97</f>
        <v>54679.42596</v>
      </c>
      <c r="BA97" s="358">
        <f t="shared" si="508"/>
        <v>179326.7223</v>
      </c>
      <c r="BB97" s="358">
        <f t="shared" si="28"/>
        <v>250101.9574</v>
      </c>
      <c r="BC97" s="358">
        <f t="shared" ref="BC97:BD97" si="509">S97</f>
        <v>54679.42596</v>
      </c>
      <c r="BD97" s="358">
        <f t="shared" si="509"/>
        <v>179326.7223</v>
      </c>
      <c r="BE97" s="358">
        <f t="shared" si="30"/>
        <v>250101.9574</v>
      </c>
      <c r="BF97" s="358">
        <f t="shared" ref="BF97:BG97" si="510">W97</f>
        <v>54552.37393</v>
      </c>
      <c r="BG97" s="358">
        <f t="shared" si="510"/>
        <v>185017.6239</v>
      </c>
      <c r="BH97" s="358">
        <f t="shared" si="32"/>
        <v>247858.7588</v>
      </c>
      <c r="BI97" s="358"/>
      <c r="BJ97" s="358"/>
      <c r="BK97" s="503"/>
      <c r="BL97" s="528"/>
      <c r="BM97" s="493">
        <v>3500.0</v>
      </c>
      <c r="BN97" s="494">
        <v>0.0</v>
      </c>
      <c r="BO97" s="494">
        <v>1.0</v>
      </c>
      <c r="BP97" s="480"/>
      <c r="BQ97" s="480"/>
      <c r="BR97" s="495">
        <f t="shared" si="46"/>
        <v>179326.7223</v>
      </c>
      <c r="BS97" s="495">
        <f t="shared" si="33"/>
        <v>179326.7223</v>
      </c>
      <c r="BT97" s="495">
        <f t="shared" si="34"/>
        <v>185017.6239</v>
      </c>
      <c r="BU97" s="496"/>
      <c r="BV97" s="495">
        <f t="shared" si="35"/>
        <v>210629.7256</v>
      </c>
      <c r="BW97" s="495">
        <f t="shared" si="36"/>
        <v>210629.7256</v>
      </c>
      <c r="BX97" s="495">
        <f t="shared" si="37"/>
        <v>210629.7256</v>
      </c>
      <c r="BY97" s="495">
        <f t="shared" si="38"/>
        <v>219583.8871</v>
      </c>
    </row>
    <row r="98" ht="15.0" customHeight="1">
      <c r="A98" s="261" t="s">
        <v>29</v>
      </c>
      <c r="B98" s="348" t="s">
        <v>2349</v>
      </c>
      <c r="C98" s="348">
        <v>4000.0</v>
      </c>
      <c r="D98" s="348"/>
      <c r="E98" s="349" t="s">
        <v>2350</v>
      </c>
      <c r="F98" s="349" t="s">
        <v>2350</v>
      </c>
      <c r="G98" s="349" t="s">
        <v>2351</v>
      </c>
      <c r="I98" s="274"/>
      <c r="J98" s="274"/>
      <c r="K98" s="361">
        <f t="shared" si="67"/>
        <v>4000</v>
      </c>
      <c r="L98" s="362"/>
      <c r="M98" s="363"/>
      <c r="N98" s="364"/>
      <c r="O98" s="497">
        <v>55050.243059954286</v>
      </c>
      <c r="P98" s="498">
        <v>194652.9848544487</v>
      </c>
      <c r="Q98" s="498">
        <v>285699.64277896745</v>
      </c>
      <c r="R98" s="499">
        <f t="shared" si="12"/>
        <v>535402.8707</v>
      </c>
      <c r="S98" s="497">
        <v>55050.243059954286</v>
      </c>
      <c r="T98" s="498">
        <v>194652.9848544487</v>
      </c>
      <c r="U98" s="498">
        <v>285699.64277896745</v>
      </c>
      <c r="V98" s="499">
        <f t="shared" si="13"/>
        <v>535402.8707</v>
      </c>
      <c r="W98" s="497">
        <v>54828.58940689429</v>
      </c>
      <c r="X98" s="498">
        <v>203216.84929636435</v>
      </c>
      <c r="Y98" s="498">
        <v>278692.92509097053</v>
      </c>
      <c r="Z98" s="500">
        <f t="shared" si="14"/>
        <v>536738.3638</v>
      </c>
      <c r="AA98" s="362"/>
      <c r="AB98" s="363"/>
      <c r="AC98" s="363"/>
      <c r="AD98" s="364"/>
      <c r="AE98" s="497">
        <f t="shared" ref="AE98:AG98" si="511">AI98</f>
        <v>55052.95781</v>
      </c>
      <c r="AF98" s="498">
        <f t="shared" si="511"/>
        <v>256390.441</v>
      </c>
      <c r="AG98" s="498">
        <f t="shared" si="511"/>
        <v>304151.8491</v>
      </c>
      <c r="AH98" s="501">
        <f t="shared" si="466"/>
        <v>615595.2479</v>
      </c>
      <c r="AI98" s="498">
        <f t="shared" ref="AI98:AK98" si="512">AZ100</f>
        <v>55052.95781</v>
      </c>
      <c r="AJ98" s="498">
        <f t="shared" si="512"/>
        <v>256390.441</v>
      </c>
      <c r="AK98" s="498">
        <f t="shared" si="512"/>
        <v>304151.8491</v>
      </c>
      <c r="AL98" s="501">
        <f t="shared" si="468"/>
        <v>615595.2479</v>
      </c>
      <c r="AM98" s="498">
        <f t="shared" ref="AM98:AO98" si="513">BC100</f>
        <v>55052.95781</v>
      </c>
      <c r="AN98" s="498">
        <f t="shared" si="513"/>
        <v>256390.441</v>
      </c>
      <c r="AO98" s="498">
        <f t="shared" si="513"/>
        <v>304151.8491</v>
      </c>
      <c r="AP98" s="501">
        <f t="shared" si="470"/>
        <v>615595.2479</v>
      </c>
      <c r="AQ98" s="498">
        <f t="shared" ref="AQ98:AS98" si="514">BF100</f>
        <v>54931.82546</v>
      </c>
      <c r="AR98" s="498">
        <f t="shared" si="514"/>
        <v>266766.201</v>
      </c>
      <c r="AS98" s="498">
        <f t="shared" si="514"/>
        <v>308300.6008</v>
      </c>
      <c r="AT98" s="502">
        <f t="shared" si="472"/>
        <v>629998.6272</v>
      </c>
      <c r="AV98" s="63">
        <f t="shared" si="23"/>
        <v>2</v>
      </c>
      <c r="AW98" s="356">
        <f t="shared" si="24"/>
        <v>46.66666667</v>
      </c>
      <c r="AX98" s="357">
        <f t="shared" si="25"/>
        <v>3076.923077</v>
      </c>
      <c r="AY98" s="103">
        <f t="shared" si="26"/>
        <v>3500</v>
      </c>
      <c r="AZ98" s="358">
        <f t="shared" ref="AZ98:BA98" si="515">O98</f>
        <v>55050.24306</v>
      </c>
      <c r="BA98" s="358">
        <f t="shared" si="515"/>
        <v>194652.9849</v>
      </c>
      <c r="BB98" s="358">
        <f t="shared" si="28"/>
        <v>285746.3094</v>
      </c>
      <c r="BC98" s="358">
        <f t="shared" ref="BC98:BD98" si="516">S98</f>
        <v>55050.24306</v>
      </c>
      <c r="BD98" s="358">
        <f t="shared" si="516"/>
        <v>194652.9849</v>
      </c>
      <c r="BE98" s="358">
        <f t="shared" si="30"/>
        <v>285746.3094</v>
      </c>
      <c r="BF98" s="358">
        <f t="shared" ref="BF98:BG98" si="517">W98</f>
        <v>54828.58941</v>
      </c>
      <c r="BG98" s="358">
        <f t="shared" si="517"/>
        <v>203216.8493</v>
      </c>
      <c r="BH98" s="358">
        <f t="shared" si="32"/>
        <v>278739.5918</v>
      </c>
      <c r="BI98" s="358"/>
      <c r="BJ98" s="358"/>
      <c r="BK98" s="503"/>
      <c r="BL98" s="528"/>
      <c r="BM98" s="493">
        <v>4000.0</v>
      </c>
      <c r="BN98" s="494">
        <v>0.0</v>
      </c>
      <c r="BO98" s="494">
        <v>1.0</v>
      </c>
      <c r="BP98" s="480"/>
      <c r="BQ98" s="480"/>
      <c r="BR98" s="495">
        <f t="shared" si="46"/>
        <v>194652.9849</v>
      </c>
      <c r="BS98" s="495">
        <f t="shared" si="33"/>
        <v>194652.9849</v>
      </c>
      <c r="BT98" s="495">
        <f t="shared" si="34"/>
        <v>203216.8493</v>
      </c>
      <c r="BU98" s="496"/>
      <c r="BV98" s="495">
        <f t="shared" si="35"/>
        <v>256390.441</v>
      </c>
      <c r="BW98" s="495">
        <f t="shared" si="36"/>
        <v>256390.441</v>
      </c>
      <c r="BX98" s="495">
        <f t="shared" si="37"/>
        <v>256390.441</v>
      </c>
      <c r="BY98" s="495">
        <f t="shared" si="38"/>
        <v>266766.201</v>
      </c>
    </row>
    <row r="99" ht="15.0" customHeight="1">
      <c r="A99" s="261" t="s">
        <v>29</v>
      </c>
      <c r="B99" s="348" t="s">
        <v>2349</v>
      </c>
      <c r="C99" s="348">
        <v>4500.0</v>
      </c>
      <c r="D99" s="348"/>
      <c r="E99" s="349" t="s">
        <v>2350</v>
      </c>
      <c r="F99" s="349" t="s">
        <v>2350</v>
      </c>
      <c r="G99" s="349" t="s">
        <v>2351</v>
      </c>
      <c r="I99" s="274"/>
      <c r="J99" s="274"/>
      <c r="K99" s="361">
        <f t="shared" si="67"/>
        <v>4500</v>
      </c>
      <c r="L99" s="362"/>
      <c r="M99" s="363"/>
      <c r="N99" s="364"/>
      <c r="O99" s="497">
        <v>55052.95781361828</v>
      </c>
      <c r="P99" s="498">
        <v>226606.46638637633</v>
      </c>
      <c r="Q99" s="498">
        <v>302838.8783448813</v>
      </c>
      <c r="R99" s="499">
        <f t="shared" si="12"/>
        <v>584498.3025</v>
      </c>
      <c r="S99" s="497">
        <v>55052.95781361828</v>
      </c>
      <c r="T99" s="498">
        <v>226606.46638637633</v>
      </c>
      <c r="U99" s="498">
        <v>302838.8783448813</v>
      </c>
      <c r="V99" s="499">
        <f t="shared" si="13"/>
        <v>584498.3025</v>
      </c>
      <c r="W99" s="497">
        <v>54931.82545595028</v>
      </c>
      <c r="X99" s="498">
        <v>235950.92481244518</v>
      </c>
      <c r="Y99" s="498">
        <v>306887.45175683626</v>
      </c>
      <c r="Z99" s="500">
        <f t="shared" si="14"/>
        <v>597770.202</v>
      </c>
      <c r="AA99" s="362"/>
      <c r="AB99" s="363"/>
      <c r="AC99" s="363"/>
      <c r="AD99" s="364"/>
      <c r="AE99" s="497">
        <f t="shared" ref="AE99:AG99" si="518">AI99</f>
        <v>55176.32829</v>
      </c>
      <c r="AF99" s="498">
        <f t="shared" si="518"/>
        <v>289567.4984</v>
      </c>
      <c r="AG99" s="498">
        <f t="shared" si="518"/>
        <v>316875.52</v>
      </c>
      <c r="AH99" s="501">
        <f t="shared" si="466"/>
        <v>661619.3466</v>
      </c>
      <c r="AI99" s="498">
        <f t="shared" ref="AI99:AK99" si="519">AZ101</f>
        <v>55176.32829</v>
      </c>
      <c r="AJ99" s="498">
        <f t="shared" si="519"/>
        <v>289567.4984</v>
      </c>
      <c r="AK99" s="498">
        <f t="shared" si="519"/>
        <v>316875.52</v>
      </c>
      <c r="AL99" s="501">
        <f t="shared" si="468"/>
        <v>661619.3466</v>
      </c>
      <c r="AM99" s="498">
        <f t="shared" ref="AM99:AO99" si="520">BC101</f>
        <v>55176.32829</v>
      </c>
      <c r="AN99" s="498">
        <f t="shared" si="520"/>
        <v>289567.4984</v>
      </c>
      <c r="AO99" s="498">
        <f t="shared" si="520"/>
        <v>316875.52</v>
      </c>
      <c r="AP99" s="501">
        <f t="shared" si="470"/>
        <v>661619.3466</v>
      </c>
      <c r="AQ99" s="498">
        <f t="shared" ref="AQ99:AS99" si="521">BF101</f>
        <v>55048.48445</v>
      </c>
      <c r="AR99" s="498">
        <f t="shared" si="521"/>
        <v>307066.4579</v>
      </c>
      <c r="AS99" s="498">
        <f t="shared" si="521"/>
        <v>322396.8656</v>
      </c>
      <c r="AT99" s="502">
        <f t="shared" si="472"/>
        <v>684511.8079</v>
      </c>
      <c r="AV99" s="63">
        <f t="shared" si="23"/>
        <v>2</v>
      </c>
      <c r="AW99" s="356">
        <f t="shared" si="24"/>
        <v>46.66666667</v>
      </c>
      <c r="AX99" s="357">
        <f t="shared" si="25"/>
        <v>3461.538462</v>
      </c>
      <c r="AY99" s="103">
        <f t="shared" si="26"/>
        <v>3500</v>
      </c>
      <c r="AZ99" s="358">
        <f t="shared" ref="AZ99:BA99" si="522">O99</f>
        <v>55052.95781</v>
      </c>
      <c r="BA99" s="358">
        <f t="shared" si="522"/>
        <v>226606.4664</v>
      </c>
      <c r="BB99" s="358">
        <f t="shared" si="28"/>
        <v>302885.545</v>
      </c>
      <c r="BC99" s="358">
        <f t="shared" ref="BC99:BD99" si="523">S99</f>
        <v>55052.95781</v>
      </c>
      <c r="BD99" s="358">
        <f t="shared" si="523"/>
        <v>226606.4664</v>
      </c>
      <c r="BE99" s="358">
        <f t="shared" si="30"/>
        <v>302885.545</v>
      </c>
      <c r="BF99" s="358">
        <f t="shared" ref="BF99:BG99" si="524">W99</f>
        <v>54931.82546</v>
      </c>
      <c r="BG99" s="358">
        <f t="shared" si="524"/>
        <v>235950.9248</v>
      </c>
      <c r="BH99" s="358">
        <f t="shared" si="32"/>
        <v>306934.1184</v>
      </c>
      <c r="BI99" s="358"/>
      <c r="BJ99" s="358"/>
      <c r="BK99" s="503"/>
      <c r="BL99" s="528"/>
      <c r="BM99" s="493">
        <v>4500.0</v>
      </c>
      <c r="BN99" s="494">
        <v>0.0</v>
      </c>
      <c r="BO99" s="494">
        <v>1.0</v>
      </c>
      <c r="BP99" s="480"/>
      <c r="BQ99" s="480"/>
      <c r="BR99" s="495">
        <f t="shared" si="46"/>
        <v>226606.4664</v>
      </c>
      <c r="BS99" s="495">
        <f t="shared" si="33"/>
        <v>226606.4664</v>
      </c>
      <c r="BT99" s="495">
        <f t="shared" si="34"/>
        <v>235950.9248</v>
      </c>
      <c r="BU99" s="496"/>
      <c r="BV99" s="495">
        <f t="shared" si="35"/>
        <v>289567.4984</v>
      </c>
      <c r="BW99" s="495">
        <f t="shared" si="36"/>
        <v>289567.4984</v>
      </c>
      <c r="BX99" s="495">
        <f t="shared" si="37"/>
        <v>289567.4984</v>
      </c>
      <c r="BY99" s="495">
        <f t="shared" si="38"/>
        <v>307066.4579</v>
      </c>
    </row>
    <row r="100" ht="15.0" customHeight="1">
      <c r="A100" s="261" t="s">
        <v>29</v>
      </c>
      <c r="B100" s="348" t="s">
        <v>2349</v>
      </c>
      <c r="C100" s="348">
        <v>5000.0</v>
      </c>
      <c r="D100" s="348"/>
      <c r="E100" s="349" t="s">
        <v>2350</v>
      </c>
      <c r="F100" s="349" t="s">
        <v>2350</v>
      </c>
      <c r="G100" s="349" t="s">
        <v>2351</v>
      </c>
      <c r="I100" s="274"/>
      <c r="J100" s="274"/>
      <c r="K100" s="361">
        <f t="shared" si="67"/>
        <v>5000</v>
      </c>
      <c r="L100" s="362"/>
      <c r="M100" s="363"/>
      <c r="N100" s="364"/>
      <c r="O100" s="497">
        <v>55052.95781361828</v>
      </c>
      <c r="P100" s="498">
        <v>256390.44102590432</v>
      </c>
      <c r="Q100" s="498">
        <v>304105.1824175571</v>
      </c>
      <c r="R100" s="499">
        <f t="shared" si="12"/>
        <v>615548.5813</v>
      </c>
      <c r="S100" s="497">
        <v>55052.95781361828</v>
      </c>
      <c r="T100" s="498">
        <v>256390.44102590432</v>
      </c>
      <c r="U100" s="498">
        <v>304105.1824175571</v>
      </c>
      <c r="V100" s="499">
        <f t="shared" si="13"/>
        <v>615548.5813</v>
      </c>
      <c r="W100" s="497">
        <v>54931.82545595028</v>
      </c>
      <c r="X100" s="498">
        <v>266766.20100278355</v>
      </c>
      <c r="Y100" s="498">
        <v>308253.93409325334</v>
      </c>
      <c r="Z100" s="500">
        <f t="shared" si="14"/>
        <v>629951.9606</v>
      </c>
      <c r="AA100" s="362"/>
      <c r="AB100" s="363"/>
      <c r="AC100" s="363"/>
      <c r="AD100" s="364"/>
      <c r="AE100" s="497">
        <f t="shared" ref="AE100:AG100" si="525">AI100</f>
        <v>55276.91708</v>
      </c>
      <c r="AF100" s="498">
        <f t="shared" si="525"/>
        <v>336586.7289</v>
      </c>
      <c r="AG100" s="498">
        <f t="shared" si="525"/>
        <v>325523.6749</v>
      </c>
      <c r="AH100" s="501">
        <f t="shared" si="466"/>
        <v>717387.3209</v>
      </c>
      <c r="AI100" s="498">
        <f t="shared" ref="AI100:AK100" si="526">AVERAGE(AZ102:AZ103)</f>
        <v>55276.91708</v>
      </c>
      <c r="AJ100" s="498">
        <f t="shared" si="526"/>
        <v>336586.7289</v>
      </c>
      <c r="AK100" s="498">
        <f t="shared" si="526"/>
        <v>325523.6749</v>
      </c>
      <c r="AL100" s="501">
        <f t="shared" si="468"/>
        <v>717387.3209</v>
      </c>
      <c r="AM100" s="498">
        <f t="shared" ref="AM100:AO100" si="527">AVERAGE(BC102:BC103)</f>
        <v>55276.91708</v>
      </c>
      <c r="AN100" s="498">
        <f t="shared" si="527"/>
        <v>336586.7289</v>
      </c>
      <c r="AO100" s="498">
        <f t="shared" si="527"/>
        <v>325523.6749</v>
      </c>
      <c r="AP100" s="501">
        <f t="shared" si="470"/>
        <v>717387.3209</v>
      </c>
      <c r="AQ100" s="498">
        <f t="shared" ref="AQ100:AS100" si="528">AVERAGE(BF102:BF103)</f>
        <v>55049.84183</v>
      </c>
      <c r="AR100" s="498">
        <f t="shared" si="528"/>
        <v>347616.8917</v>
      </c>
      <c r="AS100" s="498">
        <f t="shared" si="528"/>
        <v>322316.6022</v>
      </c>
      <c r="AT100" s="502">
        <f t="shared" si="472"/>
        <v>724983.3357</v>
      </c>
      <c r="AV100" s="63">
        <f t="shared" si="23"/>
        <v>2</v>
      </c>
      <c r="AW100" s="356">
        <f t="shared" si="24"/>
        <v>46.66666667</v>
      </c>
      <c r="AX100" s="357">
        <f t="shared" si="25"/>
        <v>3846.153846</v>
      </c>
      <c r="AY100" s="103">
        <f t="shared" si="26"/>
        <v>4000</v>
      </c>
      <c r="AZ100" s="358">
        <f t="shared" ref="AZ100:BA100" si="529">O100</f>
        <v>55052.95781</v>
      </c>
      <c r="BA100" s="358">
        <f t="shared" si="529"/>
        <v>256390.441</v>
      </c>
      <c r="BB100" s="358">
        <f t="shared" si="28"/>
        <v>304151.8491</v>
      </c>
      <c r="BC100" s="358">
        <f t="shared" ref="BC100:BD100" si="530">S100</f>
        <v>55052.95781</v>
      </c>
      <c r="BD100" s="358">
        <f t="shared" si="530"/>
        <v>256390.441</v>
      </c>
      <c r="BE100" s="358">
        <f t="shared" si="30"/>
        <v>304151.8491</v>
      </c>
      <c r="BF100" s="358">
        <f t="shared" ref="BF100:BG100" si="531">W100</f>
        <v>54931.82546</v>
      </c>
      <c r="BG100" s="358">
        <f t="shared" si="531"/>
        <v>266766.201</v>
      </c>
      <c r="BH100" s="358">
        <f t="shared" si="32"/>
        <v>308300.6008</v>
      </c>
      <c r="BI100" s="358"/>
      <c r="BJ100" s="358"/>
      <c r="BK100" s="503"/>
      <c r="BL100" s="528"/>
      <c r="BM100" s="493">
        <v>5000.0</v>
      </c>
      <c r="BN100" s="494">
        <v>0.0</v>
      </c>
      <c r="BO100" s="494">
        <v>1.0</v>
      </c>
      <c r="BP100" s="480"/>
      <c r="BQ100" s="480"/>
      <c r="BR100" s="495">
        <f t="shared" si="46"/>
        <v>256390.441</v>
      </c>
      <c r="BS100" s="495">
        <f t="shared" si="33"/>
        <v>256390.441</v>
      </c>
      <c r="BT100" s="495">
        <f t="shared" si="34"/>
        <v>266766.201</v>
      </c>
      <c r="BU100" s="496"/>
      <c r="BV100" s="495">
        <f t="shared" si="35"/>
        <v>336586.7289</v>
      </c>
      <c r="BW100" s="495">
        <f t="shared" si="36"/>
        <v>336586.7289</v>
      </c>
      <c r="BX100" s="495">
        <f t="shared" si="37"/>
        <v>336586.7289</v>
      </c>
      <c r="BY100" s="495">
        <f t="shared" si="38"/>
        <v>347616.8917</v>
      </c>
    </row>
    <row r="101" ht="15.0" customHeight="1">
      <c r="A101" s="261" t="s">
        <v>29</v>
      </c>
      <c r="B101" s="348" t="s">
        <v>2349</v>
      </c>
      <c r="C101" s="348">
        <v>5500.0</v>
      </c>
      <c r="D101" s="348"/>
      <c r="E101" s="349" t="s">
        <v>2350</v>
      </c>
      <c r="F101" s="349" t="s">
        <v>2350</v>
      </c>
      <c r="G101" s="349" t="s">
        <v>2351</v>
      </c>
      <c r="I101" s="274"/>
      <c r="J101" s="274"/>
      <c r="K101" s="361">
        <f t="shared" si="67"/>
        <v>5500</v>
      </c>
      <c r="L101" s="362"/>
      <c r="M101" s="363"/>
      <c r="N101" s="364"/>
      <c r="O101" s="497">
        <v>55176.328285682284</v>
      </c>
      <c r="P101" s="498">
        <v>289567.49835362384</v>
      </c>
      <c r="Q101" s="498">
        <v>316828.85332957166</v>
      </c>
      <c r="R101" s="499">
        <f t="shared" si="12"/>
        <v>661572.68</v>
      </c>
      <c r="S101" s="497">
        <v>55176.328285682284</v>
      </c>
      <c r="T101" s="498">
        <v>289567.49835362384</v>
      </c>
      <c r="U101" s="498">
        <v>316828.85332957166</v>
      </c>
      <c r="V101" s="499">
        <f t="shared" si="13"/>
        <v>661572.68</v>
      </c>
      <c r="W101" s="497">
        <v>55048.48445367829</v>
      </c>
      <c r="X101" s="498">
        <v>307066.45792892395</v>
      </c>
      <c r="Y101" s="498">
        <v>322350.19889662537</v>
      </c>
      <c r="Z101" s="500">
        <f t="shared" si="14"/>
        <v>684465.1413</v>
      </c>
      <c r="AA101" s="362"/>
      <c r="AB101" s="363"/>
      <c r="AC101" s="363"/>
      <c r="AD101" s="364"/>
      <c r="AE101" s="497" t="str">
        <f t="shared" ref="AE101:AG101" si="532">AI101</f>
        <v/>
      </c>
      <c r="AF101" s="498" t="str">
        <f t="shared" si="532"/>
        <v/>
      </c>
      <c r="AG101" s="498" t="str">
        <f t="shared" si="532"/>
        <v/>
      </c>
      <c r="AH101" s="501">
        <f t="shared" si="466"/>
        <v>0</v>
      </c>
      <c r="AI101" s="498"/>
      <c r="AJ101" s="498"/>
      <c r="AK101" s="498"/>
      <c r="AL101" s="501">
        <f t="shared" si="468"/>
        <v>0</v>
      </c>
      <c r="AM101" s="498"/>
      <c r="AN101" s="498"/>
      <c r="AO101" s="498"/>
      <c r="AP101" s="501">
        <f t="shared" si="470"/>
        <v>0</v>
      </c>
      <c r="AQ101" s="498"/>
      <c r="AR101" s="498"/>
      <c r="AS101" s="498"/>
      <c r="AT101" s="502">
        <f t="shared" si="472"/>
        <v>0</v>
      </c>
      <c r="AV101" s="63">
        <f t="shared" si="23"/>
        <v>2</v>
      </c>
      <c r="AW101" s="356">
        <f t="shared" si="24"/>
        <v>46.66666667</v>
      </c>
      <c r="AX101" s="357">
        <f t="shared" si="25"/>
        <v>4230.769231</v>
      </c>
      <c r="AY101" s="103">
        <f t="shared" si="26"/>
        <v>4500</v>
      </c>
      <c r="AZ101" s="358">
        <f t="shared" ref="AZ101:BA101" si="533">O101</f>
        <v>55176.32829</v>
      </c>
      <c r="BA101" s="358">
        <f t="shared" si="533"/>
        <v>289567.4984</v>
      </c>
      <c r="BB101" s="358">
        <f t="shared" si="28"/>
        <v>316875.52</v>
      </c>
      <c r="BC101" s="358">
        <f t="shared" ref="BC101:BD101" si="534">S101</f>
        <v>55176.32829</v>
      </c>
      <c r="BD101" s="358">
        <f t="shared" si="534"/>
        <v>289567.4984</v>
      </c>
      <c r="BE101" s="358">
        <f t="shared" si="30"/>
        <v>316875.52</v>
      </c>
      <c r="BF101" s="358">
        <f t="shared" ref="BF101:BG101" si="535">W101</f>
        <v>55048.48445</v>
      </c>
      <c r="BG101" s="358">
        <f t="shared" si="535"/>
        <v>307066.4579</v>
      </c>
      <c r="BH101" s="358">
        <f t="shared" si="32"/>
        <v>322396.8656</v>
      </c>
      <c r="BI101" s="358"/>
      <c r="BJ101" s="358"/>
      <c r="BK101" s="503"/>
      <c r="BL101" s="528"/>
      <c r="BM101" s="493">
        <v>5500.0</v>
      </c>
      <c r="BN101" s="494">
        <v>0.0</v>
      </c>
      <c r="BO101" s="494">
        <v>1.0</v>
      </c>
      <c r="BP101" s="480"/>
      <c r="BQ101" s="480"/>
      <c r="BR101" s="495">
        <f t="shared" si="46"/>
        <v>289567.4984</v>
      </c>
      <c r="BS101" s="495">
        <f t="shared" si="33"/>
        <v>289567.4984</v>
      </c>
      <c r="BT101" s="495">
        <f t="shared" si="34"/>
        <v>307066.4579</v>
      </c>
      <c r="BU101" s="496"/>
      <c r="BV101" s="495">
        <f t="shared" si="35"/>
        <v>0</v>
      </c>
      <c r="BW101" s="495">
        <f t="shared" si="36"/>
        <v>0</v>
      </c>
      <c r="BX101" s="495">
        <f t="shared" si="37"/>
        <v>0</v>
      </c>
      <c r="BY101" s="495">
        <f t="shared" si="38"/>
        <v>0</v>
      </c>
    </row>
    <row r="102" ht="15.0" customHeight="1">
      <c r="A102" s="261" t="s">
        <v>29</v>
      </c>
      <c r="B102" s="348" t="s">
        <v>2349</v>
      </c>
      <c r="C102" s="348">
        <v>6000.0</v>
      </c>
      <c r="D102" s="348"/>
      <c r="E102" s="349" t="s">
        <v>2350</v>
      </c>
      <c r="F102" s="349" t="s">
        <v>2350</v>
      </c>
      <c r="G102" s="349" t="s">
        <v>2351</v>
      </c>
      <c r="I102" s="274"/>
      <c r="J102" s="274"/>
      <c r="K102" s="361">
        <f t="shared" si="67"/>
        <v>6000</v>
      </c>
      <c r="L102" s="362"/>
      <c r="M102" s="363"/>
      <c r="N102" s="364"/>
      <c r="O102" s="497">
        <v>55176.328285682284</v>
      </c>
      <c r="P102" s="498">
        <v>319876.5693506495</v>
      </c>
      <c r="Q102" s="498">
        <v>316567.3241569128</v>
      </c>
      <c r="R102" s="499">
        <f t="shared" si="12"/>
        <v>691620.2218</v>
      </c>
      <c r="S102" s="497">
        <v>55176.328285682284</v>
      </c>
      <c r="T102" s="498">
        <v>319876.5693506495</v>
      </c>
      <c r="U102" s="498">
        <v>316567.3241569128</v>
      </c>
      <c r="V102" s="499">
        <f t="shared" si="13"/>
        <v>691620.2218</v>
      </c>
      <c r="W102" s="497">
        <v>55048.48445367829</v>
      </c>
      <c r="X102" s="498">
        <v>331062.8659115932</v>
      </c>
      <c r="Y102" s="498">
        <v>322215.7392419904</v>
      </c>
      <c r="Z102" s="500">
        <f t="shared" si="14"/>
        <v>708327.0896</v>
      </c>
      <c r="AA102" s="362"/>
      <c r="AB102" s="363"/>
      <c r="AC102" s="363"/>
      <c r="AD102" s="364"/>
      <c r="AE102" s="497" t="str">
        <f t="shared" ref="AE102:AG102" si="536">AI102</f>
        <v/>
      </c>
      <c r="AF102" s="498" t="str">
        <f t="shared" si="536"/>
        <v/>
      </c>
      <c r="AG102" s="498" t="str">
        <f t="shared" si="536"/>
        <v/>
      </c>
      <c r="AH102" s="501">
        <f t="shared" si="466"/>
        <v>0</v>
      </c>
      <c r="AI102" s="498"/>
      <c r="AJ102" s="498"/>
      <c r="AK102" s="498"/>
      <c r="AL102" s="501">
        <f t="shared" si="468"/>
        <v>0</v>
      </c>
      <c r="AM102" s="498"/>
      <c r="AN102" s="498"/>
      <c r="AO102" s="498"/>
      <c r="AP102" s="501">
        <f t="shared" si="470"/>
        <v>0</v>
      </c>
      <c r="AQ102" s="498"/>
      <c r="AR102" s="498"/>
      <c r="AS102" s="498"/>
      <c r="AT102" s="502">
        <f t="shared" si="472"/>
        <v>0</v>
      </c>
      <c r="AV102" s="63">
        <f t="shared" si="23"/>
        <v>2</v>
      </c>
      <c r="AW102" s="356">
        <f t="shared" si="24"/>
        <v>46.66666667</v>
      </c>
      <c r="AX102" s="357">
        <f t="shared" si="25"/>
        <v>4615.384615</v>
      </c>
      <c r="AY102" s="103">
        <f t="shared" si="26"/>
        <v>5000</v>
      </c>
      <c r="AZ102" s="358">
        <f t="shared" ref="AZ102:BA102" si="537">O102</f>
        <v>55176.32829</v>
      </c>
      <c r="BA102" s="358">
        <f t="shared" si="537"/>
        <v>319876.5694</v>
      </c>
      <c r="BB102" s="358">
        <f t="shared" si="28"/>
        <v>316613.9908</v>
      </c>
      <c r="BC102" s="358">
        <f t="shared" ref="BC102:BD102" si="538">S102</f>
        <v>55176.32829</v>
      </c>
      <c r="BD102" s="358">
        <f t="shared" si="538"/>
        <v>319876.5694</v>
      </c>
      <c r="BE102" s="358">
        <f t="shared" si="30"/>
        <v>316613.9908</v>
      </c>
      <c r="BF102" s="358">
        <f t="shared" ref="BF102:BG102" si="539">W102</f>
        <v>55048.48445</v>
      </c>
      <c r="BG102" s="358">
        <f t="shared" si="539"/>
        <v>331062.8659</v>
      </c>
      <c r="BH102" s="358">
        <f t="shared" si="32"/>
        <v>322262.4059</v>
      </c>
      <c r="BI102" s="358"/>
      <c r="BJ102" s="358"/>
      <c r="BK102" s="503"/>
      <c r="BL102" s="528"/>
      <c r="BM102" s="493">
        <v>6000.0</v>
      </c>
      <c r="BN102" s="494">
        <v>0.0</v>
      </c>
      <c r="BO102" s="494">
        <v>1.0</v>
      </c>
      <c r="BP102" s="480"/>
      <c r="BQ102" s="480"/>
      <c r="BR102" s="495">
        <f t="shared" si="46"/>
        <v>319876.5694</v>
      </c>
      <c r="BS102" s="495">
        <f t="shared" si="33"/>
        <v>319876.5694</v>
      </c>
      <c r="BT102" s="495">
        <f t="shared" si="34"/>
        <v>331062.8659</v>
      </c>
      <c r="BU102" s="496"/>
      <c r="BV102" s="495">
        <f t="shared" si="35"/>
        <v>0</v>
      </c>
      <c r="BW102" s="495">
        <f t="shared" si="36"/>
        <v>0</v>
      </c>
      <c r="BX102" s="495">
        <f t="shared" si="37"/>
        <v>0</v>
      </c>
      <c r="BY102" s="495">
        <f t="shared" si="38"/>
        <v>0</v>
      </c>
    </row>
    <row r="103" ht="15.75" customHeight="1">
      <c r="A103" s="261" t="s">
        <v>29</v>
      </c>
      <c r="B103" s="348" t="s">
        <v>2349</v>
      </c>
      <c r="C103" s="348">
        <v>6500.0</v>
      </c>
      <c r="D103" s="348"/>
      <c r="E103" s="349" t="s">
        <v>2350</v>
      </c>
      <c r="F103" s="349" t="s">
        <v>2350</v>
      </c>
      <c r="G103" s="349" t="s">
        <v>2351</v>
      </c>
      <c r="I103" s="274"/>
      <c r="J103" s="296"/>
      <c r="K103" s="369">
        <f t="shared" si="67"/>
        <v>6500</v>
      </c>
      <c r="L103" s="370"/>
      <c r="M103" s="371"/>
      <c r="N103" s="372"/>
      <c r="O103" s="504">
        <v>55377.505875239294</v>
      </c>
      <c r="P103" s="505">
        <v>353296.88850929413</v>
      </c>
      <c r="Q103" s="505">
        <v>334386.6922658449</v>
      </c>
      <c r="R103" s="506">
        <f t="shared" si="12"/>
        <v>743061.0867</v>
      </c>
      <c r="S103" s="504">
        <v>55377.505875239294</v>
      </c>
      <c r="T103" s="505">
        <v>353296.88850929413</v>
      </c>
      <c r="U103" s="505">
        <v>334386.6922658449</v>
      </c>
      <c r="V103" s="506">
        <f t="shared" si="13"/>
        <v>743061.0867</v>
      </c>
      <c r="W103" s="504">
        <v>55051.19920734229</v>
      </c>
      <c r="X103" s="505">
        <v>364170.9174716466</v>
      </c>
      <c r="Y103" s="505">
        <v>322324.1318512859</v>
      </c>
      <c r="Z103" s="507">
        <f t="shared" si="14"/>
        <v>741546.2485</v>
      </c>
      <c r="AA103" s="370"/>
      <c r="AB103" s="371"/>
      <c r="AC103" s="371"/>
      <c r="AD103" s="372"/>
      <c r="AE103" s="504" t="str">
        <f t="shared" ref="AE103:AG103" si="540">AI103</f>
        <v/>
      </c>
      <c r="AF103" s="505" t="str">
        <f t="shared" si="540"/>
        <v/>
      </c>
      <c r="AG103" s="505" t="str">
        <f t="shared" si="540"/>
        <v/>
      </c>
      <c r="AH103" s="508">
        <f t="shared" si="466"/>
        <v>0</v>
      </c>
      <c r="AI103" s="505"/>
      <c r="AJ103" s="505"/>
      <c r="AK103" s="505"/>
      <c r="AL103" s="508">
        <f t="shared" si="468"/>
        <v>0</v>
      </c>
      <c r="AM103" s="505"/>
      <c r="AN103" s="505"/>
      <c r="AO103" s="505"/>
      <c r="AP103" s="508">
        <f t="shared" si="470"/>
        <v>0</v>
      </c>
      <c r="AQ103" s="505"/>
      <c r="AR103" s="505"/>
      <c r="AS103" s="505"/>
      <c r="AT103" s="509">
        <f t="shared" si="472"/>
        <v>0</v>
      </c>
      <c r="AV103" s="63">
        <f t="shared" si="23"/>
        <v>2</v>
      </c>
      <c r="AW103" s="356">
        <f t="shared" si="24"/>
        <v>46.66666667</v>
      </c>
      <c r="AX103" s="357">
        <f t="shared" si="25"/>
        <v>5000</v>
      </c>
      <c r="AY103" s="103">
        <f t="shared" si="26"/>
        <v>5000</v>
      </c>
      <c r="AZ103" s="358">
        <f t="shared" ref="AZ103:BA103" si="541">O103</f>
        <v>55377.50588</v>
      </c>
      <c r="BA103" s="358">
        <f t="shared" si="541"/>
        <v>353296.8885</v>
      </c>
      <c r="BB103" s="358">
        <f t="shared" si="28"/>
        <v>334433.3589</v>
      </c>
      <c r="BC103" s="358">
        <f t="shared" ref="BC103:BD103" si="542">S103</f>
        <v>55377.50588</v>
      </c>
      <c r="BD103" s="358">
        <f t="shared" si="542"/>
        <v>353296.8885</v>
      </c>
      <c r="BE103" s="358">
        <f t="shared" si="30"/>
        <v>334433.3589</v>
      </c>
      <c r="BF103" s="358">
        <f t="shared" ref="BF103:BG103" si="543">W103</f>
        <v>55051.19921</v>
      </c>
      <c r="BG103" s="358">
        <f t="shared" si="543"/>
        <v>364170.9175</v>
      </c>
      <c r="BH103" s="358">
        <f t="shared" si="32"/>
        <v>322370.7985</v>
      </c>
      <c r="BI103" s="358"/>
      <c r="BJ103" s="358"/>
      <c r="BK103" s="503"/>
      <c r="BL103" s="423"/>
      <c r="BM103" s="493">
        <v>6500.0</v>
      </c>
      <c r="BN103" s="494">
        <v>0.0</v>
      </c>
      <c r="BO103" s="494">
        <v>1.0</v>
      </c>
      <c r="BP103" s="480"/>
      <c r="BQ103" s="480"/>
      <c r="BR103" s="495">
        <f t="shared" si="46"/>
        <v>353296.8885</v>
      </c>
      <c r="BS103" s="495">
        <f t="shared" si="33"/>
        <v>353296.8885</v>
      </c>
      <c r="BT103" s="495">
        <f t="shared" si="34"/>
        <v>364170.9175</v>
      </c>
      <c r="BU103" s="496"/>
      <c r="BV103" s="495">
        <f t="shared" si="35"/>
        <v>0</v>
      </c>
      <c r="BW103" s="495">
        <f t="shared" si="36"/>
        <v>0</v>
      </c>
      <c r="BX103" s="495">
        <f t="shared" si="37"/>
        <v>0</v>
      </c>
      <c r="BY103" s="495">
        <f t="shared" si="38"/>
        <v>0</v>
      </c>
    </row>
    <row r="104" ht="15.0" customHeight="1">
      <c r="A104" s="261" t="s">
        <v>30</v>
      </c>
      <c r="B104" s="348" t="s">
        <v>2353</v>
      </c>
      <c r="C104" s="348">
        <v>500.0</v>
      </c>
      <c r="D104" s="348"/>
      <c r="E104" s="349" t="s">
        <v>2354</v>
      </c>
      <c r="F104" s="349" t="s">
        <v>2354</v>
      </c>
      <c r="G104" s="349" t="s">
        <v>2355</v>
      </c>
      <c r="I104" s="274"/>
      <c r="J104" s="350" t="s">
        <v>2356</v>
      </c>
      <c r="K104" s="351">
        <f t="shared" si="67"/>
        <v>500</v>
      </c>
      <c r="L104" s="352"/>
      <c r="M104" s="353"/>
      <c r="N104" s="354"/>
      <c r="O104" s="486">
        <v>42218.78739824603</v>
      </c>
      <c r="P104" s="487">
        <v>52698.570520999994</v>
      </c>
      <c r="Q104" s="487">
        <v>192798.37400635416</v>
      </c>
      <c r="R104" s="488">
        <f t="shared" si="12"/>
        <v>287715.7319</v>
      </c>
      <c r="S104" s="486">
        <v>42218.78739824603</v>
      </c>
      <c r="T104" s="487">
        <v>52698.570520999994</v>
      </c>
      <c r="U104" s="487">
        <v>192798.37400635416</v>
      </c>
      <c r="V104" s="488">
        <f t="shared" si="13"/>
        <v>287715.7319</v>
      </c>
      <c r="W104" s="486">
        <v>42218.78739824603</v>
      </c>
      <c r="X104" s="487">
        <v>52698.570520999994</v>
      </c>
      <c r="Y104" s="487">
        <v>193210.2753653095</v>
      </c>
      <c r="Z104" s="489">
        <f t="shared" si="14"/>
        <v>288127.6333</v>
      </c>
      <c r="AA104" s="352"/>
      <c r="AB104" s="353"/>
      <c r="AC104" s="353"/>
      <c r="AD104" s="354"/>
      <c r="AE104" s="486">
        <f t="shared" ref="AE104:AG104" si="544">AI104</f>
        <v>42218.7874</v>
      </c>
      <c r="AF104" s="487">
        <f t="shared" si="544"/>
        <v>52698.57052</v>
      </c>
      <c r="AG104" s="487">
        <f t="shared" si="544"/>
        <v>192821.7073</v>
      </c>
      <c r="AH104" s="490">
        <f t="shared" si="466"/>
        <v>287739.0653</v>
      </c>
      <c r="AI104" s="487">
        <f t="shared" ref="AI104:AK104" si="545">AZ104</f>
        <v>42218.7874</v>
      </c>
      <c r="AJ104" s="487">
        <f t="shared" si="545"/>
        <v>52698.57052</v>
      </c>
      <c r="AK104" s="487">
        <f t="shared" si="545"/>
        <v>192821.7073</v>
      </c>
      <c r="AL104" s="490">
        <f t="shared" si="468"/>
        <v>287739.0653</v>
      </c>
      <c r="AM104" s="487">
        <f t="shared" ref="AM104:AO104" si="546">BC104</f>
        <v>42218.7874</v>
      </c>
      <c r="AN104" s="487">
        <f t="shared" si="546"/>
        <v>52698.57052</v>
      </c>
      <c r="AO104" s="487">
        <f t="shared" si="546"/>
        <v>192821.7073</v>
      </c>
      <c r="AP104" s="490">
        <f t="shared" si="470"/>
        <v>287739.0653</v>
      </c>
      <c r="AQ104" s="487">
        <f t="shared" ref="AQ104:AS104" si="547">BF104</f>
        <v>42218.7874</v>
      </c>
      <c r="AR104" s="487">
        <f t="shared" si="547"/>
        <v>52698.57052</v>
      </c>
      <c r="AS104" s="487">
        <f t="shared" si="547"/>
        <v>193233.6087</v>
      </c>
      <c r="AT104" s="491">
        <f t="shared" si="472"/>
        <v>288150.9666</v>
      </c>
      <c r="AV104" s="63">
        <f t="shared" si="23"/>
        <v>1</v>
      </c>
      <c r="AW104" s="356">
        <f t="shared" si="24"/>
        <v>23.33333333</v>
      </c>
      <c r="AX104" s="357">
        <f t="shared" si="25"/>
        <v>357.1428571</v>
      </c>
      <c r="AY104" s="103">
        <f t="shared" si="26"/>
        <v>500</v>
      </c>
      <c r="AZ104" s="358">
        <f t="shared" ref="AZ104:BA104" si="548">O104</f>
        <v>42218.7874</v>
      </c>
      <c r="BA104" s="358">
        <f t="shared" si="548"/>
        <v>52698.57052</v>
      </c>
      <c r="BB104" s="358">
        <f t="shared" si="28"/>
        <v>192821.7073</v>
      </c>
      <c r="BC104" s="358">
        <f t="shared" ref="BC104:BD104" si="549">S104</f>
        <v>42218.7874</v>
      </c>
      <c r="BD104" s="358">
        <f t="shared" si="549"/>
        <v>52698.57052</v>
      </c>
      <c r="BE104" s="358">
        <f t="shared" si="30"/>
        <v>192821.7073</v>
      </c>
      <c r="BF104" s="358">
        <f t="shared" ref="BF104:BG104" si="550">W104</f>
        <v>42218.7874</v>
      </c>
      <c r="BG104" s="358">
        <f t="shared" si="550"/>
        <v>52698.57052</v>
      </c>
      <c r="BH104" s="358">
        <f t="shared" si="32"/>
        <v>193233.6087</v>
      </c>
      <c r="BI104" s="358"/>
      <c r="BJ104" s="358"/>
      <c r="BK104" s="503"/>
      <c r="BL104" s="519" t="s">
        <v>2356</v>
      </c>
      <c r="BM104" s="493">
        <v>500.0</v>
      </c>
      <c r="BN104" s="538">
        <v>0.08648354183957092</v>
      </c>
      <c r="BO104" s="538">
        <v>0.9135164581604291</v>
      </c>
      <c r="BP104" s="539"/>
      <c r="BQ104" s="539"/>
      <c r="BR104" s="495">
        <f t="shared" si="46"/>
        <v>53015.61811</v>
      </c>
      <c r="BS104" s="495">
        <f t="shared" si="33"/>
        <v>53015.61811</v>
      </c>
      <c r="BT104" s="495">
        <f t="shared" si="34"/>
        <v>53015.61811</v>
      </c>
      <c r="BU104" s="496"/>
      <c r="BV104" s="495">
        <f t="shared" si="35"/>
        <v>53015.61811</v>
      </c>
      <c r="BW104" s="495">
        <f t="shared" si="36"/>
        <v>53015.61811</v>
      </c>
      <c r="BX104" s="495">
        <f t="shared" si="37"/>
        <v>53015.61811</v>
      </c>
      <c r="BY104" s="495">
        <f t="shared" si="38"/>
        <v>53015.61811</v>
      </c>
    </row>
    <row r="105" ht="15.0" customHeight="1">
      <c r="A105" s="261" t="s">
        <v>30</v>
      </c>
      <c r="B105" s="348" t="s">
        <v>2353</v>
      </c>
      <c r="C105" s="348">
        <v>1000.0</v>
      </c>
      <c r="D105" s="348"/>
      <c r="E105" s="349" t="s">
        <v>2354</v>
      </c>
      <c r="F105" s="349" t="s">
        <v>2354</v>
      </c>
      <c r="G105" s="349" t="s">
        <v>2355</v>
      </c>
      <c r="I105" s="274"/>
      <c r="J105" s="274"/>
      <c r="K105" s="361">
        <f t="shared" si="67"/>
        <v>1000</v>
      </c>
      <c r="L105" s="362"/>
      <c r="M105" s="363"/>
      <c r="N105" s="364"/>
      <c r="O105" s="497">
        <v>42286.75050212603</v>
      </c>
      <c r="P105" s="498">
        <v>87247.511042</v>
      </c>
      <c r="Q105" s="498">
        <v>198642.70004706352</v>
      </c>
      <c r="R105" s="499">
        <f t="shared" si="12"/>
        <v>328176.9616</v>
      </c>
      <c r="S105" s="497">
        <v>42286.75050212603</v>
      </c>
      <c r="T105" s="498">
        <v>87247.511042</v>
      </c>
      <c r="U105" s="498">
        <v>198642.70004706352</v>
      </c>
      <c r="V105" s="499">
        <f t="shared" si="13"/>
        <v>328176.9616</v>
      </c>
      <c r="W105" s="497">
        <v>42323.65644616065</v>
      </c>
      <c r="X105" s="498">
        <v>87247.511042</v>
      </c>
      <c r="Y105" s="498">
        <v>202740.94375570992</v>
      </c>
      <c r="Z105" s="500">
        <f t="shared" si="14"/>
        <v>332312.1112</v>
      </c>
      <c r="AA105" s="362"/>
      <c r="AB105" s="363"/>
      <c r="AC105" s="363"/>
      <c r="AD105" s="364"/>
      <c r="AE105" s="497">
        <f t="shared" ref="AE105:AG105" si="551">AI105</f>
        <v>42286.7505</v>
      </c>
      <c r="AF105" s="498">
        <f t="shared" si="551"/>
        <v>87247.51104</v>
      </c>
      <c r="AG105" s="498">
        <f t="shared" si="551"/>
        <v>198666.0334</v>
      </c>
      <c r="AH105" s="501">
        <f t="shared" si="466"/>
        <v>328200.2949</v>
      </c>
      <c r="AI105" s="498">
        <f t="shared" ref="AI105:AK105" si="552">AZ105</f>
        <v>42286.7505</v>
      </c>
      <c r="AJ105" s="498">
        <f t="shared" si="552"/>
        <v>87247.51104</v>
      </c>
      <c r="AK105" s="498">
        <f t="shared" si="552"/>
        <v>198666.0334</v>
      </c>
      <c r="AL105" s="501">
        <f t="shared" si="468"/>
        <v>328200.2949</v>
      </c>
      <c r="AM105" s="498">
        <f t="shared" ref="AM105:AO105" si="553">BC105</f>
        <v>42286.7505</v>
      </c>
      <c r="AN105" s="498">
        <f t="shared" si="553"/>
        <v>87247.51104</v>
      </c>
      <c r="AO105" s="498">
        <f t="shared" si="553"/>
        <v>198666.0334</v>
      </c>
      <c r="AP105" s="501">
        <f t="shared" si="470"/>
        <v>328200.2949</v>
      </c>
      <c r="AQ105" s="498">
        <f t="shared" ref="AQ105:AS105" si="554">BF105</f>
        <v>42323.65645</v>
      </c>
      <c r="AR105" s="498">
        <f t="shared" si="554"/>
        <v>87247.51104</v>
      </c>
      <c r="AS105" s="498">
        <f t="shared" si="554"/>
        <v>202764.2771</v>
      </c>
      <c r="AT105" s="502">
        <f t="shared" si="472"/>
        <v>332335.4446</v>
      </c>
      <c r="AV105" s="63">
        <f t="shared" si="23"/>
        <v>1</v>
      </c>
      <c r="AW105" s="356">
        <f t="shared" si="24"/>
        <v>23.33333333</v>
      </c>
      <c r="AX105" s="357">
        <f t="shared" si="25"/>
        <v>714.2857143</v>
      </c>
      <c r="AY105" s="103">
        <f t="shared" si="26"/>
        <v>1000</v>
      </c>
      <c r="AZ105" s="358">
        <f t="shared" ref="AZ105:BA105" si="555">O105</f>
        <v>42286.7505</v>
      </c>
      <c r="BA105" s="358">
        <f t="shared" si="555"/>
        <v>87247.51104</v>
      </c>
      <c r="BB105" s="358">
        <f t="shared" si="28"/>
        <v>198666.0334</v>
      </c>
      <c r="BC105" s="358">
        <f t="shared" ref="BC105:BD105" si="556">S105</f>
        <v>42286.7505</v>
      </c>
      <c r="BD105" s="358">
        <f t="shared" si="556"/>
        <v>87247.51104</v>
      </c>
      <c r="BE105" s="358">
        <f t="shared" si="30"/>
        <v>198666.0334</v>
      </c>
      <c r="BF105" s="358">
        <f t="shared" ref="BF105:BG105" si="557">W105</f>
        <v>42323.65645</v>
      </c>
      <c r="BG105" s="358">
        <f t="shared" si="557"/>
        <v>87247.51104</v>
      </c>
      <c r="BH105" s="358">
        <f t="shared" si="32"/>
        <v>202764.2771</v>
      </c>
      <c r="BI105" s="358"/>
      <c r="BJ105" s="358"/>
      <c r="BK105" s="503"/>
      <c r="BL105" s="503"/>
      <c r="BM105" s="493">
        <v>1000.0</v>
      </c>
      <c r="BN105" s="538">
        <v>0.056637349330116035</v>
      </c>
      <c r="BO105" s="538">
        <v>0.943362650669884</v>
      </c>
      <c r="BP105" s="539"/>
      <c r="BQ105" s="539"/>
      <c r="BR105" s="495">
        <f t="shared" si="46"/>
        <v>87591.26532</v>
      </c>
      <c r="BS105" s="495">
        <f t="shared" si="33"/>
        <v>87591.26532</v>
      </c>
      <c r="BT105" s="495">
        <f t="shared" si="34"/>
        <v>87591.26532</v>
      </c>
      <c r="BU105" s="496"/>
      <c r="BV105" s="495">
        <f t="shared" si="35"/>
        <v>87591.26532</v>
      </c>
      <c r="BW105" s="495">
        <f t="shared" si="36"/>
        <v>87591.26532</v>
      </c>
      <c r="BX105" s="495">
        <f t="shared" si="37"/>
        <v>87591.26532</v>
      </c>
      <c r="BY105" s="495">
        <f t="shared" si="38"/>
        <v>87591.26532</v>
      </c>
    </row>
    <row r="106" ht="15.0" customHeight="1">
      <c r="A106" s="261" t="s">
        <v>30</v>
      </c>
      <c r="B106" s="348" t="s">
        <v>2353</v>
      </c>
      <c r="C106" s="348">
        <v>1500.0</v>
      </c>
      <c r="D106" s="348"/>
      <c r="E106" s="349" t="s">
        <v>2354</v>
      </c>
      <c r="F106" s="349" t="s">
        <v>2354</v>
      </c>
      <c r="G106" s="349" t="s">
        <v>2355</v>
      </c>
      <c r="I106" s="274"/>
      <c r="J106" s="274"/>
      <c r="K106" s="361">
        <f t="shared" si="67"/>
        <v>1500</v>
      </c>
      <c r="L106" s="362"/>
      <c r="M106" s="363"/>
      <c r="N106" s="364"/>
      <c r="O106" s="497">
        <v>42552.52886998919</v>
      </c>
      <c r="P106" s="498">
        <v>121796.45156300004</v>
      </c>
      <c r="Q106" s="498">
        <v>221752.36971333934</v>
      </c>
      <c r="R106" s="499">
        <f t="shared" si="12"/>
        <v>386101.3501</v>
      </c>
      <c r="S106" s="497">
        <v>42552.52886998919</v>
      </c>
      <c r="T106" s="498">
        <v>121796.45156300004</v>
      </c>
      <c r="U106" s="498">
        <v>221752.36971333934</v>
      </c>
      <c r="V106" s="499">
        <f t="shared" si="13"/>
        <v>386101.3501</v>
      </c>
      <c r="W106" s="497">
        <v>42323.64309453966</v>
      </c>
      <c r="X106" s="498">
        <v>121796.45156300004</v>
      </c>
      <c r="Y106" s="498">
        <v>202779.39131755184</v>
      </c>
      <c r="Z106" s="500">
        <f t="shared" si="14"/>
        <v>366899.486</v>
      </c>
      <c r="AA106" s="362"/>
      <c r="AB106" s="363"/>
      <c r="AC106" s="363"/>
      <c r="AD106" s="364"/>
      <c r="AE106" s="497">
        <f t="shared" ref="AE106:AG106" si="558">AI106</f>
        <v>42583.54089</v>
      </c>
      <c r="AF106" s="498">
        <f t="shared" si="558"/>
        <v>139070.9218</v>
      </c>
      <c r="AG106" s="498">
        <f t="shared" si="558"/>
        <v>224814.8797</v>
      </c>
      <c r="AH106" s="501">
        <f t="shared" si="466"/>
        <v>406469.3424</v>
      </c>
      <c r="AI106" s="498">
        <f t="shared" ref="AI106:AK106" si="559">AVERAGE(AZ106:AZ107)</f>
        <v>42583.54089</v>
      </c>
      <c r="AJ106" s="498">
        <f t="shared" si="559"/>
        <v>139070.9218</v>
      </c>
      <c r="AK106" s="498">
        <f t="shared" si="559"/>
        <v>224814.8797</v>
      </c>
      <c r="AL106" s="501">
        <f t="shared" si="468"/>
        <v>406469.3424</v>
      </c>
      <c r="AM106" s="498">
        <f t="shared" ref="AM106:AO106" si="560">AVERAGE(BC106:BC107)</f>
        <v>42583.54089</v>
      </c>
      <c r="AN106" s="498">
        <f t="shared" si="560"/>
        <v>139070.9218</v>
      </c>
      <c r="AO106" s="498">
        <f t="shared" si="560"/>
        <v>224814.8797</v>
      </c>
      <c r="AP106" s="501">
        <f t="shared" si="470"/>
        <v>406469.3424</v>
      </c>
      <c r="AQ106" s="498">
        <f t="shared" ref="AQ106:AS106" si="561">AVERAGE(BF106:BF107)</f>
        <v>42414.12425</v>
      </c>
      <c r="AR106" s="498">
        <f t="shared" si="561"/>
        <v>139070.9218</v>
      </c>
      <c r="AS106" s="498">
        <f t="shared" si="561"/>
        <v>213990.0699</v>
      </c>
      <c r="AT106" s="502">
        <f t="shared" si="472"/>
        <v>395475.116</v>
      </c>
      <c r="AV106" s="63">
        <f t="shared" si="23"/>
        <v>1</v>
      </c>
      <c r="AW106" s="356">
        <f t="shared" si="24"/>
        <v>23.33333333</v>
      </c>
      <c r="AX106" s="357">
        <f t="shared" si="25"/>
        <v>1071.428571</v>
      </c>
      <c r="AY106" s="103">
        <f t="shared" si="26"/>
        <v>1500</v>
      </c>
      <c r="AZ106" s="358">
        <f t="shared" ref="AZ106:BA106" si="562">O106</f>
        <v>42552.52887</v>
      </c>
      <c r="BA106" s="358">
        <f t="shared" si="562"/>
        <v>121796.4516</v>
      </c>
      <c r="BB106" s="358">
        <f t="shared" si="28"/>
        <v>221775.703</v>
      </c>
      <c r="BC106" s="358">
        <f t="shared" ref="BC106:BD106" si="563">S106</f>
        <v>42552.52887</v>
      </c>
      <c r="BD106" s="358">
        <f t="shared" si="563"/>
        <v>121796.4516</v>
      </c>
      <c r="BE106" s="358">
        <f t="shared" si="30"/>
        <v>221775.703</v>
      </c>
      <c r="BF106" s="358">
        <f t="shared" ref="BF106:BG106" si="564">W106</f>
        <v>42323.64309</v>
      </c>
      <c r="BG106" s="358">
        <f t="shared" si="564"/>
        <v>121796.4516</v>
      </c>
      <c r="BH106" s="358">
        <f t="shared" si="32"/>
        <v>202802.7247</v>
      </c>
      <c r="BI106" s="358"/>
      <c r="BJ106" s="358"/>
      <c r="BK106" s="503"/>
      <c r="BL106" s="503"/>
      <c r="BM106" s="493">
        <v>1500.0</v>
      </c>
      <c r="BN106" s="538">
        <v>0.04210616140304546</v>
      </c>
      <c r="BO106" s="538">
        <v>0.9578938385969544</v>
      </c>
      <c r="BP106" s="539"/>
      <c r="BQ106" s="539"/>
      <c r="BR106" s="495">
        <f t="shared" si="46"/>
        <v>122153.2085</v>
      </c>
      <c r="BS106" s="495">
        <f t="shared" si="33"/>
        <v>122153.2085</v>
      </c>
      <c r="BT106" s="495">
        <f t="shared" si="34"/>
        <v>122153.2085</v>
      </c>
      <c r="BU106" s="496"/>
      <c r="BV106" s="495">
        <f t="shared" si="35"/>
        <v>139478.2778</v>
      </c>
      <c r="BW106" s="495">
        <f t="shared" si="36"/>
        <v>139478.2778</v>
      </c>
      <c r="BX106" s="495">
        <f t="shared" si="37"/>
        <v>139478.2778</v>
      </c>
      <c r="BY106" s="495">
        <f t="shared" si="38"/>
        <v>139478.2778</v>
      </c>
    </row>
    <row r="107" ht="15.0" customHeight="1">
      <c r="A107" s="261" t="s">
        <v>30</v>
      </c>
      <c r="B107" s="348" t="s">
        <v>2353</v>
      </c>
      <c r="C107" s="348">
        <v>2000.0</v>
      </c>
      <c r="D107" s="348"/>
      <c r="E107" s="349" t="s">
        <v>2354</v>
      </c>
      <c r="F107" s="349" t="s">
        <v>2354</v>
      </c>
      <c r="G107" s="349" t="s">
        <v>2355</v>
      </c>
      <c r="I107" s="274"/>
      <c r="J107" s="274"/>
      <c r="K107" s="361">
        <f t="shared" si="67"/>
        <v>2000</v>
      </c>
      <c r="L107" s="362"/>
      <c r="M107" s="363"/>
      <c r="N107" s="364"/>
      <c r="O107" s="497">
        <v>42614.55291985319</v>
      </c>
      <c r="P107" s="498">
        <v>156345.392084</v>
      </c>
      <c r="Q107" s="498">
        <v>227830.72300038772</v>
      </c>
      <c r="R107" s="499">
        <f t="shared" si="12"/>
        <v>426790.668</v>
      </c>
      <c r="S107" s="497">
        <v>42614.55291985319</v>
      </c>
      <c r="T107" s="498">
        <v>156345.392084</v>
      </c>
      <c r="U107" s="498">
        <v>227830.72300038772</v>
      </c>
      <c r="V107" s="499">
        <f t="shared" si="13"/>
        <v>426790.668</v>
      </c>
      <c r="W107" s="497">
        <v>42504.60539646119</v>
      </c>
      <c r="X107" s="498">
        <v>156345.392084</v>
      </c>
      <c r="Y107" s="498">
        <v>225154.08190897678</v>
      </c>
      <c r="Z107" s="500">
        <f t="shared" si="14"/>
        <v>424004.0794</v>
      </c>
      <c r="AA107" s="362"/>
      <c r="AB107" s="363"/>
      <c r="AC107" s="363"/>
      <c r="AD107" s="364"/>
      <c r="AE107" s="497">
        <f t="shared" ref="AE107:AG107" si="565">AI107</f>
        <v>42709.94031</v>
      </c>
      <c r="AF107" s="498">
        <f t="shared" si="565"/>
        <v>190894.3326</v>
      </c>
      <c r="AG107" s="498">
        <f t="shared" si="565"/>
        <v>238950.4745</v>
      </c>
      <c r="AH107" s="501">
        <f t="shared" si="466"/>
        <v>472554.7474</v>
      </c>
      <c r="AI107" s="498">
        <f t="shared" ref="AI107:AK107" si="566">AZ108</f>
        <v>42709.94031</v>
      </c>
      <c r="AJ107" s="498">
        <f t="shared" si="566"/>
        <v>190894.3326</v>
      </c>
      <c r="AK107" s="498">
        <f t="shared" si="566"/>
        <v>238950.4745</v>
      </c>
      <c r="AL107" s="501">
        <f t="shared" si="468"/>
        <v>472554.7474</v>
      </c>
      <c r="AM107" s="498">
        <f t="shared" ref="AM107:AO107" si="567">BC108</f>
        <v>42709.94031</v>
      </c>
      <c r="AN107" s="498">
        <f t="shared" si="567"/>
        <v>190894.3326</v>
      </c>
      <c r="AO107" s="498">
        <f t="shared" si="567"/>
        <v>238950.4745</v>
      </c>
      <c r="AP107" s="501">
        <f t="shared" si="470"/>
        <v>472554.7474</v>
      </c>
      <c r="AQ107" s="498">
        <f t="shared" ref="AQ107:AS107" si="568">BF108</f>
        <v>42557.22834</v>
      </c>
      <c r="AR107" s="498">
        <f t="shared" si="568"/>
        <v>190894.3326</v>
      </c>
      <c r="AS107" s="498">
        <f t="shared" si="568"/>
        <v>233666.8444</v>
      </c>
      <c r="AT107" s="502">
        <f t="shared" si="472"/>
        <v>467118.4054</v>
      </c>
      <c r="AV107" s="63">
        <f t="shared" si="23"/>
        <v>1</v>
      </c>
      <c r="AW107" s="356">
        <f t="shared" si="24"/>
        <v>23.33333333</v>
      </c>
      <c r="AX107" s="357">
        <f t="shared" si="25"/>
        <v>1428.571429</v>
      </c>
      <c r="AY107" s="103">
        <f t="shared" si="26"/>
        <v>1500</v>
      </c>
      <c r="AZ107" s="358">
        <f t="shared" ref="AZ107:BA107" si="569">O107</f>
        <v>42614.55292</v>
      </c>
      <c r="BA107" s="358">
        <f t="shared" si="569"/>
        <v>156345.3921</v>
      </c>
      <c r="BB107" s="358">
        <f t="shared" si="28"/>
        <v>227854.0563</v>
      </c>
      <c r="BC107" s="358">
        <f t="shared" ref="BC107:BD107" si="570">S107</f>
        <v>42614.55292</v>
      </c>
      <c r="BD107" s="358">
        <f t="shared" si="570"/>
        <v>156345.3921</v>
      </c>
      <c r="BE107" s="358">
        <f t="shared" si="30"/>
        <v>227854.0563</v>
      </c>
      <c r="BF107" s="358">
        <f t="shared" ref="BF107:BG107" si="571">W107</f>
        <v>42504.6054</v>
      </c>
      <c r="BG107" s="358">
        <f t="shared" si="571"/>
        <v>156345.3921</v>
      </c>
      <c r="BH107" s="358">
        <f t="shared" si="32"/>
        <v>225177.4152</v>
      </c>
      <c r="BI107" s="358"/>
      <c r="BJ107" s="358"/>
      <c r="BK107" s="503"/>
      <c r="BL107" s="503"/>
      <c r="BM107" s="493">
        <v>2000.0</v>
      </c>
      <c r="BN107" s="538">
        <v>0.033508927740308725</v>
      </c>
      <c r="BO107" s="538">
        <v>0.9664910722596913</v>
      </c>
      <c r="BP107" s="539"/>
      <c r="BQ107" s="539"/>
      <c r="BR107" s="495">
        <f t="shared" si="46"/>
        <v>156709.8419</v>
      </c>
      <c r="BS107" s="495">
        <f t="shared" si="33"/>
        <v>156709.8419</v>
      </c>
      <c r="BT107" s="495">
        <f t="shared" si="34"/>
        <v>156709.8419</v>
      </c>
      <c r="BU107" s="496"/>
      <c r="BV107" s="495">
        <f t="shared" si="35"/>
        <v>191339.318</v>
      </c>
      <c r="BW107" s="495">
        <f t="shared" si="36"/>
        <v>191339.318</v>
      </c>
      <c r="BX107" s="495">
        <f t="shared" si="37"/>
        <v>191339.318</v>
      </c>
      <c r="BY107" s="495">
        <f t="shared" si="38"/>
        <v>191339.318</v>
      </c>
    </row>
    <row r="108" ht="15.0" customHeight="1">
      <c r="A108" s="261" t="s">
        <v>30</v>
      </c>
      <c r="B108" s="348" t="s">
        <v>2353</v>
      </c>
      <c r="C108" s="348">
        <v>2500.0</v>
      </c>
      <c r="D108" s="348"/>
      <c r="E108" s="349" t="s">
        <v>2354</v>
      </c>
      <c r="F108" s="349" t="s">
        <v>2354</v>
      </c>
      <c r="G108" s="349" t="s">
        <v>2355</v>
      </c>
      <c r="I108" s="274"/>
      <c r="J108" s="274"/>
      <c r="K108" s="361">
        <f t="shared" si="67"/>
        <v>2500</v>
      </c>
      <c r="L108" s="362"/>
      <c r="M108" s="363"/>
      <c r="N108" s="364"/>
      <c r="O108" s="497">
        <v>42709.9403141862</v>
      </c>
      <c r="P108" s="498">
        <v>190894.33260500003</v>
      </c>
      <c r="Q108" s="498">
        <v>238927.1411668814</v>
      </c>
      <c r="R108" s="499">
        <f t="shared" si="12"/>
        <v>472531.4141</v>
      </c>
      <c r="S108" s="497">
        <v>42709.9403141862</v>
      </c>
      <c r="T108" s="498">
        <v>190894.33260500003</v>
      </c>
      <c r="U108" s="498">
        <v>238927.1411668814</v>
      </c>
      <c r="V108" s="499">
        <f t="shared" si="13"/>
        <v>472531.4141</v>
      </c>
      <c r="W108" s="497">
        <v>42557.22833886118</v>
      </c>
      <c r="X108" s="498">
        <v>190894.33260500003</v>
      </c>
      <c r="Y108" s="498">
        <v>233643.51108258602</v>
      </c>
      <c r="Z108" s="500">
        <f t="shared" si="14"/>
        <v>467095.072</v>
      </c>
      <c r="AA108" s="362"/>
      <c r="AB108" s="363"/>
      <c r="AC108" s="363"/>
      <c r="AD108" s="364"/>
      <c r="AE108" s="497">
        <f t="shared" ref="AE108:AG108" si="572">AI108</f>
        <v>42771.62555</v>
      </c>
      <c r="AF108" s="498">
        <f t="shared" si="572"/>
        <v>225443.2731</v>
      </c>
      <c r="AG108" s="498">
        <f t="shared" si="572"/>
        <v>244648.6712</v>
      </c>
      <c r="AH108" s="501">
        <f t="shared" si="466"/>
        <v>512863.5699</v>
      </c>
      <c r="AI108" s="498">
        <f t="shared" ref="AI108:AK108" si="573">AZ109</f>
        <v>42771.62555</v>
      </c>
      <c r="AJ108" s="498">
        <f t="shared" si="573"/>
        <v>225443.2731</v>
      </c>
      <c r="AK108" s="498">
        <f t="shared" si="573"/>
        <v>244648.6712</v>
      </c>
      <c r="AL108" s="501">
        <f t="shared" si="468"/>
        <v>512863.5699</v>
      </c>
      <c r="AM108" s="498">
        <f t="shared" ref="AM108:AO108" si="574">BC109</f>
        <v>42771.62555</v>
      </c>
      <c r="AN108" s="498">
        <f t="shared" si="574"/>
        <v>225443.2731</v>
      </c>
      <c r="AO108" s="498">
        <f t="shared" si="574"/>
        <v>244648.6712</v>
      </c>
      <c r="AP108" s="501">
        <f t="shared" si="470"/>
        <v>512863.5699</v>
      </c>
      <c r="AQ108" s="498">
        <f t="shared" ref="AQ108:AS108" si="575">BF109</f>
        <v>42708.58294</v>
      </c>
      <c r="AR108" s="498">
        <f t="shared" si="575"/>
        <v>225443.2731</v>
      </c>
      <c r="AS108" s="498">
        <f t="shared" si="575"/>
        <v>248327.4706</v>
      </c>
      <c r="AT108" s="502">
        <f t="shared" si="472"/>
        <v>516479.3267</v>
      </c>
      <c r="AV108" s="63">
        <f t="shared" si="23"/>
        <v>1</v>
      </c>
      <c r="AW108" s="356">
        <f t="shared" si="24"/>
        <v>23.33333333</v>
      </c>
      <c r="AX108" s="357">
        <f t="shared" si="25"/>
        <v>1785.714286</v>
      </c>
      <c r="AY108" s="103">
        <f t="shared" si="26"/>
        <v>2000</v>
      </c>
      <c r="AZ108" s="358">
        <f t="shared" ref="AZ108:BA108" si="576">O108</f>
        <v>42709.94031</v>
      </c>
      <c r="BA108" s="358">
        <f t="shared" si="576"/>
        <v>190894.3326</v>
      </c>
      <c r="BB108" s="358">
        <f t="shared" si="28"/>
        <v>238950.4745</v>
      </c>
      <c r="BC108" s="358">
        <f t="shared" ref="BC108:BD108" si="577">S108</f>
        <v>42709.94031</v>
      </c>
      <c r="BD108" s="358">
        <f t="shared" si="577"/>
        <v>190894.3326</v>
      </c>
      <c r="BE108" s="358">
        <f t="shared" si="30"/>
        <v>238950.4745</v>
      </c>
      <c r="BF108" s="358">
        <f t="shared" ref="BF108:BG108" si="578">W108</f>
        <v>42557.22834</v>
      </c>
      <c r="BG108" s="358">
        <f t="shared" si="578"/>
        <v>190894.3326</v>
      </c>
      <c r="BH108" s="358">
        <f t="shared" si="32"/>
        <v>233666.8444</v>
      </c>
      <c r="BI108" s="358"/>
      <c r="BJ108" s="358"/>
      <c r="BK108" s="503"/>
      <c r="BL108" s="503"/>
      <c r="BM108" s="493">
        <v>2500.0</v>
      </c>
      <c r="BN108" s="538">
        <v>0.027279073297890127</v>
      </c>
      <c r="BO108" s="538">
        <v>0.9727209267021099</v>
      </c>
      <c r="BP108" s="539"/>
      <c r="BQ108" s="539"/>
      <c r="BR108" s="495">
        <f t="shared" si="46"/>
        <v>191256.5879</v>
      </c>
      <c r="BS108" s="495">
        <f t="shared" si="33"/>
        <v>191256.5879</v>
      </c>
      <c r="BT108" s="495">
        <f t="shared" si="34"/>
        <v>191256.5879</v>
      </c>
      <c r="BU108" s="496"/>
      <c r="BV108" s="495">
        <f t="shared" si="35"/>
        <v>225871.0911</v>
      </c>
      <c r="BW108" s="495">
        <f t="shared" si="36"/>
        <v>225871.0911</v>
      </c>
      <c r="BX108" s="495">
        <f t="shared" si="37"/>
        <v>225871.0911</v>
      </c>
      <c r="BY108" s="495">
        <f t="shared" si="38"/>
        <v>225871.0911</v>
      </c>
    </row>
    <row r="109" ht="15.0" customHeight="1">
      <c r="A109" s="261" t="s">
        <v>30</v>
      </c>
      <c r="B109" s="348" t="s">
        <v>2353</v>
      </c>
      <c r="C109" s="348">
        <v>3000.0</v>
      </c>
      <c r="D109" s="348"/>
      <c r="E109" s="349" t="s">
        <v>2354</v>
      </c>
      <c r="F109" s="349" t="s">
        <v>2354</v>
      </c>
      <c r="G109" s="349" t="s">
        <v>2355</v>
      </c>
      <c r="I109" s="274"/>
      <c r="J109" s="274"/>
      <c r="K109" s="361">
        <f t="shared" si="67"/>
        <v>3000</v>
      </c>
      <c r="L109" s="362"/>
      <c r="M109" s="363"/>
      <c r="N109" s="364"/>
      <c r="O109" s="497">
        <v>42771.62555021819</v>
      </c>
      <c r="P109" s="498">
        <v>225443.27312600004</v>
      </c>
      <c r="Q109" s="498">
        <v>244625.33786892652</v>
      </c>
      <c r="R109" s="499">
        <f t="shared" si="12"/>
        <v>512840.2365</v>
      </c>
      <c r="S109" s="497">
        <v>42771.62555021819</v>
      </c>
      <c r="T109" s="498">
        <v>225443.27312600004</v>
      </c>
      <c r="U109" s="498">
        <v>244625.33786892652</v>
      </c>
      <c r="V109" s="499">
        <f t="shared" si="13"/>
        <v>512840.2365</v>
      </c>
      <c r="W109" s="497">
        <v>42708.58293735419</v>
      </c>
      <c r="X109" s="498">
        <v>225443.27312600004</v>
      </c>
      <c r="Y109" s="498">
        <v>248304.1373160889</v>
      </c>
      <c r="Z109" s="500">
        <f t="shared" si="14"/>
        <v>516455.9934</v>
      </c>
      <c r="AA109" s="362"/>
      <c r="AB109" s="363"/>
      <c r="AC109" s="363"/>
      <c r="AD109" s="364"/>
      <c r="AE109" s="497">
        <f t="shared" ref="AE109:AG109" si="579">AI109</f>
        <v>42835.23374</v>
      </c>
      <c r="AF109" s="498">
        <f t="shared" si="579"/>
        <v>259992.2136</v>
      </c>
      <c r="AG109" s="498">
        <f t="shared" si="579"/>
        <v>248007.3007</v>
      </c>
      <c r="AH109" s="501">
        <f t="shared" si="466"/>
        <v>550834.7481</v>
      </c>
      <c r="AI109" s="498">
        <f t="shared" ref="AI109:AK109" si="580">AZ110</f>
        <v>42835.23374</v>
      </c>
      <c r="AJ109" s="498">
        <f t="shared" si="580"/>
        <v>259992.2136</v>
      </c>
      <c r="AK109" s="498">
        <f t="shared" si="580"/>
        <v>248007.3007</v>
      </c>
      <c r="AL109" s="501">
        <f t="shared" si="468"/>
        <v>550834.7481</v>
      </c>
      <c r="AM109" s="498">
        <f t="shared" ref="AM109:AO109" si="581">BC110</f>
        <v>42835.23374</v>
      </c>
      <c r="AN109" s="498">
        <f t="shared" si="581"/>
        <v>259992.2136</v>
      </c>
      <c r="AO109" s="498">
        <f t="shared" si="581"/>
        <v>248007.3007</v>
      </c>
      <c r="AP109" s="501">
        <f t="shared" si="470"/>
        <v>550834.7481</v>
      </c>
      <c r="AQ109" s="498">
        <f t="shared" ref="AQ109:AS109" si="582">BF110</f>
        <v>42709.94031</v>
      </c>
      <c r="AR109" s="498">
        <f t="shared" si="582"/>
        <v>259992.2136</v>
      </c>
      <c r="AS109" s="498">
        <f t="shared" si="582"/>
        <v>246115.1877</v>
      </c>
      <c r="AT109" s="502">
        <f t="shared" si="472"/>
        <v>548817.3417</v>
      </c>
      <c r="AV109" s="63">
        <f t="shared" si="23"/>
        <v>1</v>
      </c>
      <c r="AW109" s="356">
        <f t="shared" si="24"/>
        <v>23.33333333</v>
      </c>
      <c r="AX109" s="357">
        <f t="shared" si="25"/>
        <v>2142.857143</v>
      </c>
      <c r="AY109" s="103">
        <f t="shared" si="26"/>
        <v>2500</v>
      </c>
      <c r="AZ109" s="358">
        <f t="shared" ref="AZ109:BA109" si="583">O109</f>
        <v>42771.62555</v>
      </c>
      <c r="BA109" s="358">
        <f t="shared" si="583"/>
        <v>225443.2731</v>
      </c>
      <c r="BB109" s="358">
        <f t="shared" si="28"/>
        <v>244648.6712</v>
      </c>
      <c r="BC109" s="358">
        <f t="shared" ref="BC109:BD109" si="584">S109</f>
        <v>42771.62555</v>
      </c>
      <c r="BD109" s="358">
        <f t="shared" si="584"/>
        <v>225443.2731</v>
      </c>
      <c r="BE109" s="358">
        <f t="shared" si="30"/>
        <v>244648.6712</v>
      </c>
      <c r="BF109" s="358">
        <f t="shared" ref="BF109:BG109" si="585">W109</f>
        <v>42708.58294</v>
      </c>
      <c r="BG109" s="358">
        <f t="shared" si="585"/>
        <v>225443.2731</v>
      </c>
      <c r="BH109" s="358">
        <f t="shared" si="32"/>
        <v>248327.4706</v>
      </c>
      <c r="BI109" s="358"/>
      <c r="BJ109" s="358"/>
      <c r="BK109" s="503"/>
      <c r="BL109" s="503"/>
      <c r="BM109" s="493">
        <v>3000.0</v>
      </c>
      <c r="BN109" s="538">
        <v>0.023391026816634918</v>
      </c>
      <c r="BO109" s="538">
        <v>0.9766089731833651</v>
      </c>
      <c r="BP109" s="539"/>
      <c r="BQ109" s="539"/>
      <c r="BR109" s="495">
        <f t="shared" si="46"/>
        <v>225810.1148</v>
      </c>
      <c r="BS109" s="495">
        <f t="shared" si="33"/>
        <v>225810.1148</v>
      </c>
      <c r="BT109" s="495">
        <f t="shared" si="34"/>
        <v>225810.1148</v>
      </c>
      <c r="BU109" s="496"/>
      <c r="BV109" s="495">
        <f t="shared" si="35"/>
        <v>260415.2735</v>
      </c>
      <c r="BW109" s="495">
        <f t="shared" si="36"/>
        <v>260415.2735</v>
      </c>
      <c r="BX109" s="495">
        <f t="shared" si="37"/>
        <v>260415.2735</v>
      </c>
      <c r="BY109" s="495">
        <f t="shared" si="38"/>
        <v>260415.2735</v>
      </c>
    </row>
    <row r="110" ht="15.0" customHeight="1">
      <c r="A110" s="261" t="s">
        <v>30</v>
      </c>
      <c r="B110" s="348" t="s">
        <v>2353</v>
      </c>
      <c r="C110" s="348">
        <v>3500.0</v>
      </c>
      <c r="D110" s="348"/>
      <c r="E110" s="349" t="s">
        <v>2354</v>
      </c>
      <c r="F110" s="349" t="s">
        <v>2354</v>
      </c>
      <c r="G110" s="349" t="s">
        <v>2355</v>
      </c>
      <c r="I110" s="274"/>
      <c r="J110" s="274"/>
      <c r="K110" s="361">
        <f t="shared" si="67"/>
        <v>3500</v>
      </c>
      <c r="L110" s="362"/>
      <c r="M110" s="363"/>
      <c r="N110" s="364"/>
      <c r="O110" s="497">
        <v>42835.23373676219</v>
      </c>
      <c r="P110" s="498">
        <v>259992.213647</v>
      </c>
      <c r="Q110" s="498">
        <v>247960.6340175541</v>
      </c>
      <c r="R110" s="499">
        <f t="shared" si="12"/>
        <v>550788.0814</v>
      </c>
      <c r="S110" s="497">
        <v>42835.23373676219</v>
      </c>
      <c r="T110" s="498">
        <v>259992.213647</v>
      </c>
      <c r="U110" s="498">
        <v>247960.6340175541</v>
      </c>
      <c r="V110" s="499">
        <f t="shared" si="13"/>
        <v>550788.0814</v>
      </c>
      <c r="W110" s="497">
        <v>42709.9403141862</v>
      </c>
      <c r="X110" s="498">
        <v>259992.213647</v>
      </c>
      <c r="Y110" s="498">
        <v>246068.52106041997</v>
      </c>
      <c r="Z110" s="500">
        <f t="shared" si="14"/>
        <v>548770.675</v>
      </c>
      <c r="AA110" s="362"/>
      <c r="AB110" s="363"/>
      <c r="AC110" s="363"/>
      <c r="AD110" s="364"/>
      <c r="AE110" s="497">
        <f t="shared" ref="AE110:AG110" si="586">AI110</f>
        <v>43235.21436</v>
      </c>
      <c r="AF110" s="498">
        <f t="shared" si="586"/>
        <v>311815.6244</v>
      </c>
      <c r="AG110" s="498">
        <f t="shared" si="586"/>
        <v>285893.6303</v>
      </c>
      <c r="AH110" s="501">
        <f t="shared" si="466"/>
        <v>640944.4691</v>
      </c>
      <c r="AI110" s="498">
        <f t="shared" ref="AI110:AK110" si="587">AVERAGE(AZ111:AZ112)</f>
        <v>43235.21436</v>
      </c>
      <c r="AJ110" s="498">
        <f t="shared" si="587"/>
        <v>311815.6244</v>
      </c>
      <c r="AK110" s="498">
        <f t="shared" si="587"/>
        <v>285893.6303</v>
      </c>
      <c r="AL110" s="501">
        <f t="shared" si="468"/>
        <v>640944.4691</v>
      </c>
      <c r="AM110" s="498">
        <f t="shared" ref="AM110:AO110" si="588">AVERAGE(BC111:BC112)</f>
        <v>43235.21436</v>
      </c>
      <c r="AN110" s="498">
        <f t="shared" si="588"/>
        <v>311815.6244</v>
      </c>
      <c r="AO110" s="498">
        <f t="shared" si="588"/>
        <v>285893.6303</v>
      </c>
      <c r="AP110" s="501">
        <f t="shared" si="470"/>
        <v>640944.4691</v>
      </c>
      <c r="AQ110" s="498">
        <f t="shared" ref="AQ110:AS110" si="589">AVERAGE(BF111:BF112)</f>
        <v>43037.77382</v>
      </c>
      <c r="AR110" s="498">
        <f t="shared" si="589"/>
        <v>311815.6244</v>
      </c>
      <c r="AS110" s="498">
        <f t="shared" si="589"/>
        <v>282332.4089</v>
      </c>
      <c r="AT110" s="502">
        <f t="shared" si="472"/>
        <v>637185.8072</v>
      </c>
      <c r="AV110" s="63">
        <f t="shared" si="23"/>
        <v>2</v>
      </c>
      <c r="AW110" s="356">
        <f t="shared" si="24"/>
        <v>46.66666667</v>
      </c>
      <c r="AX110" s="357">
        <f t="shared" si="25"/>
        <v>2500</v>
      </c>
      <c r="AY110" s="103">
        <f t="shared" si="26"/>
        <v>2500</v>
      </c>
      <c r="AZ110" s="358">
        <f t="shared" ref="AZ110:BA110" si="590">O110</f>
        <v>42835.23374</v>
      </c>
      <c r="BA110" s="358">
        <f t="shared" si="590"/>
        <v>259992.2136</v>
      </c>
      <c r="BB110" s="358">
        <f t="shared" si="28"/>
        <v>248007.3007</v>
      </c>
      <c r="BC110" s="358">
        <f t="shared" ref="BC110:BD110" si="591">S110</f>
        <v>42835.23374</v>
      </c>
      <c r="BD110" s="358">
        <f t="shared" si="591"/>
        <v>259992.2136</v>
      </c>
      <c r="BE110" s="358">
        <f t="shared" si="30"/>
        <v>248007.3007</v>
      </c>
      <c r="BF110" s="358">
        <f t="shared" ref="BF110:BG110" si="592">W110</f>
        <v>42709.94031</v>
      </c>
      <c r="BG110" s="358">
        <f t="shared" si="592"/>
        <v>259992.2136</v>
      </c>
      <c r="BH110" s="358">
        <f t="shared" si="32"/>
        <v>246115.1877</v>
      </c>
      <c r="BI110" s="358"/>
      <c r="BJ110" s="358"/>
      <c r="BK110" s="503"/>
      <c r="BL110" s="503"/>
      <c r="BM110" s="493">
        <v>3500.0</v>
      </c>
      <c r="BN110" s="538">
        <v>0.020166606854007202</v>
      </c>
      <c r="BO110" s="538">
        <v>0.9798333931459927</v>
      </c>
      <c r="BP110" s="539"/>
      <c r="BQ110" s="539"/>
      <c r="BR110" s="495">
        <f t="shared" si="46"/>
        <v>260356.9553</v>
      </c>
      <c r="BS110" s="495">
        <f t="shared" si="33"/>
        <v>260356.9553</v>
      </c>
      <c r="BT110" s="495">
        <f t="shared" si="34"/>
        <v>260356.9553</v>
      </c>
      <c r="BU110" s="496"/>
      <c r="BV110" s="495">
        <f t="shared" si="35"/>
        <v>312253.0688</v>
      </c>
      <c r="BW110" s="495">
        <f t="shared" si="36"/>
        <v>312253.0688</v>
      </c>
      <c r="BX110" s="495">
        <f t="shared" si="37"/>
        <v>312253.0688</v>
      </c>
      <c r="BY110" s="495">
        <f t="shared" si="38"/>
        <v>312253.0688</v>
      </c>
    </row>
    <row r="111" ht="15.0" customHeight="1">
      <c r="A111" s="261" t="s">
        <v>30</v>
      </c>
      <c r="B111" s="348" t="s">
        <v>2353</v>
      </c>
      <c r="C111" s="348">
        <v>4000.0</v>
      </c>
      <c r="D111" s="348"/>
      <c r="E111" s="349" t="s">
        <v>2354</v>
      </c>
      <c r="F111" s="349" t="s">
        <v>2354</v>
      </c>
      <c r="G111" s="349" t="s">
        <v>2355</v>
      </c>
      <c r="I111" s="274"/>
      <c r="J111" s="274"/>
      <c r="K111" s="361">
        <f t="shared" si="67"/>
        <v>4000</v>
      </c>
      <c r="L111" s="362"/>
      <c r="M111" s="363"/>
      <c r="N111" s="364"/>
      <c r="O111" s="497">
        <v>43206.050841066884</v>
      </c>
      <c r="P111" s="498">
        <v>294541.15416800004</v>
      </c>
      <c r="Q111" s="498">
        <v>282087.94855487056</v>
      </c>
      <c r="R111" s="499">
        <f t="shared" si="12"/>
        <v>619835.1536</v>
      </c>
      <c r="S111" s="497">
        <v>43206.050841066884</v>
      </c>
      <c r="T111" s="498">
        <v>294541.15416800004</v>
      </c>
      <c r="U111" s="498">
        <v>282087.94855487056</v>
      </c>
      <c r="V111" s="499">
        <f t="shared" si="13"/>
        <v>619835.1536</v>
      </c>
      <c r="W111" s="497">
        <v>42986.155794282895</v>
      </c>
      <c r="X111" s="498">
        <v>294541.15416800004</v>
      </c>
      <c r="Y111" s="498">
        <v>275503.5300587691</v>
      </c>
      <c r="Z111" s="500">
        <f t="shared" si="14"/>
        <v>613030.84</v>
      </c>
      <c r="AA111" s="362"/>
      <c r="AB111" s="363"/>
      <c r="AC111" s="363"/>
      <c r="AD111" s="364"/>
      <c r="AE111" s="497">
        <f t="shared" ref="AE111:AG111" si="593">AI111</f>
        <v>43264.37788</v>
      </c>
      <c r="AF111" s="498">
        <f t="shared" si="593"/>
        <v>363639.0352</v>
      </c>
      <c r="AG111" s="498">
        <f t="shared" si="593"/>
        <v>290079.9735</v>
      </c>
      <c r="AH111" s="501">
        <f t="shared" si="466"/>
        <v>696983.3866</v>
      </c>
      <c r="AI111" s="498">
        <f t="shared" ref="AI111:AK111" si="594">AZ113</f>
        <v>43264.37788</v>
      </c>
      <c r="AJ111" s="498">
        <f t="shared" si="594"/>
        <v>363639.0352</v>
      </c>
      <c r="AK111" s="498">
        <f t="shared" si="594"/>
        <v>290079.9735</v>
      </c>
      <c r="AL111" s="501">
        <f t="shared" si="468"/>
        <v>696983.3866</v>
      </c>
      <c r="AM111" s="498">
        <f t="shared" ref="AM111:AO111" si="595">BC113</f>
        <v>43264.37788</v>
      </c>
      <c r="AN111" s="498">
        <f t="shared" si="595"/>
        <v>363639.0352</v>
      </c>
      <c r="AO111" s="498">
        <f t="shared" si="595"/>
        <v>290079.9735</v>
      </c>
      <c r="AP111" s="501">
        <f t="shared" si="470"/>
        <v>696983.3866</v>
      </c>
      <c r="AQ111" s="498">
        <f t="shared" ref="AQ111:AS111" si="596">BF113</f>
        <v>43089.39184</v>
      </c>
      <c r="AR111" s="498">
        <f t="shared" si="596"/>
        <v>363639.0352</v>
      </c>
      <c r="AS111" s="498">
        <f t="shared" si="596"/>
        <v>289649.3795</v>
      </c>
      <c r="AT111" s="502">
        <f t="shared" si="472"/>
        <v>696377.8066</v>
      </c>
      <c r="AV111" s="63">
        <f t="shared" si="23"/>
        <v>2</v>
      </c>
      <c r="AW111" s="356">
        <f t="shared" si="24"/>
        <v>46.66666667</v>
      </c>
      <c r="AX111" s="357">
        <f t="shared" si="25"/>
        <v>3076.923077</v>
      </c>
      <c r="AY111" s="103">
        <f t="shared" si="26"/>
        <v>3500</v>
      </c>
      <c r="AZ111" s="358">
        <f t="shared" ref="AZ111:BA111" si="597">O111</f>
        <v>43206.05084</v>
      </c>
      <c r="BA111" s="358">
        <f t="shared" si="597"/>
        <v>294541.1542</v>
      </c>
      <c r="BB111" s="358">
        <f t="shared" si="28"/>
        <v>282134.6152</v>
      </c>
      <c r="BC111" s="358">
        <f t="shared" ref="BC111:BD111" si="598">S111</f>
        <v>43206.05084</v>
      </c>
      <c r="BD111" s="358">
        <f t="shared" si="598"/>
        <v>294541.1542</v>
      </c>
      <c r="BE111" s="358">
        <f t="shared" si="30"/>
        <v>282134.6152</v>
      </c>
      <c r="BF111" s="358">
        <f t="shared" ref="BF111:BG111" si="599">W111</f>
        <v>42986.15579</v>
      </c>
      <c r="BG111" s="358">
        <f t="shared" si="599"/>
        <v>294541.1542</v>
      </c>
      <c r="BH111" s="358">
        <f t="shared" si="32"/>
        <v>275550.1967</v>
      </c>
      <c r="BI111" s="358"/>
      <c r="BJ111" s="358"/>
      <c r="BK111" s="503"/>
      <c r="BL111" s="503"/>
      <c r="BM111" s="493">
        <v>4000.0</v>
      </c>
      <c r="BN111" s="538">
        <v>0.017959697941112466</v>
      </c>
      <c r="BO111" s="538">
        <v>0.9820403020588875</v>
      </c>
      <c r="BP111" s="539"/>
      <c r="BQ111" s="539"/>
      <c r="BR111" s="495">
        <f t="shared" si="46"/>
        <v>294909.1451</v>
      </c>
      <c r="BS111" s="495">
        <f t="shared" si="33"/>
        <v>294909.1451</v>
      </c>
      <c r="BT111" s="495">
        <f t="shared" si="34"/>
        <v>294909.1451</v>
      </c>
      <c r="BU111" s="496"/>
      <c r="BV111" s="495">
        <f t="shared" si="35"/>
        <v>364093.355</v>
      </c>
      <c r="BW111" s="495">
        <f t="shared" si="36"/>
        <v>364093.355</v>
      </c>
      <c r="BX111" s="495">
        <f t="shared" si="37"/>
        <v>364093.355</v>
      </c>
      <c r="BY111" s="495">
        <f t="shared" si="38"/>
        <v>364093.355</v>
      </c>
    </row>
    <row r="112" ht="15.0" customHeight="1">
      <c r="A112" s="261" t="s">
        <v>30</v>
      </c>
      <c r="B112" s="348" t="s">
        <v>2353</v>
      </c>
      <c r="C112" s="348">
        <v>4500.0</v>
      </c>
      <c r="D112" s="348"/>
      <c r="E112" s="349" t="s">
        <v>2354</v>
      </c>
      <c r="F112" s="349" t="s">
        <v>2354</v>
      </c>
      <c r="G112" s="349" t="s">
        <v>2355</v>
      </c>
      <c r="I112" s="274"/>
      <c r="J112" s="274"/>
      <c r="K112" s="361">
        <f t="shared" si="67"/>
        <v>4500</v>
      </c>
      <c r="L112" s="362"/>
      <c r="M112" s="363"/>
      <c r="N112" s="364"/>
      <c r="O112" s="497">
        <v>43264.37787659529</v>
      </c>
      <c r="P112" s="498">
        <v>329090.0946890001</v>
      </c>
      <c r="Q112" s="498">
        <v>289605.9786380399</v>
      </c>
      <c r="R112" s="499">
        <f t="shared" si="12"/>
        <v>661960.4512</v>
      </c>
      <c r="S112" s="497">
        <v>43264.37787659529</v>
      </c>
      <c r="T112" s="498">
        <v>329090.0946890001</v>
      </c>
      <c r="U112" s="498">
        <v>289605.9786380399</v>
      </c>
      <c r="V112" s="499">
        <f t="shared" si="13"/>
        <v>661960.4512</v>
      </c>
      <c r="W112" s="497">
        <v>43089.3918433389</v>
      </c>
      <c r="X112" s="498">
        <v>329090.0946890001</v>
      </c>
      <c r="Y112" s="498">
        <v>289067.95442498184</v>
      </c>
      <c r="Z112" s="500">
        <f t="shared" si="14"/>
        <v>661247.441</v>
      </c>
      <c r="AA112" s="362"/>
      <c r="AB112" s="363"/>
      <c r="AC112" s="363"/>
      <c r="AD112" s="364"/>
      <c r="AE112" s="497">
        <f t="shared" ref="AE112:AG112" si="600">AI112</f>
        <v>43387.74835</v>
      </c>
      <c r="AF112" s="498">
        <f t="shared" si="600"/>
        <v>398187.9757</v>
      </c>
      <c r="AG112" s="498">
        <f t="shared" si="600"/>
        <v>301414.1815</v>
      </c>
      <c r="AH112" s="501">
        <f t="shared" si="466"/>
        <v>742989.9056</v>
      </c>
      <c r="AI112" s="498">
        <f t="shared" ref="AI112:AK112" si="601">AZ114</f>
        <v>43387.74835</v>
      </c>
      <c r="AJ112" s="498">
        <f t="shared" si="601"/>
        <v>398187.9757</v>
      </c>
      <c r="AK112" s="498">
        <f t="shared" si="601"/>
        <v>301414.1815</v>
      </c>
      <c r="AL112" s="501">
        <f t="shared" si="468"/>
        <v>742989.9056</v>
      </c>
      <c r="AM112" s="498">
        <f t="shared" ref="AM112:AO112" si="602">BC114</f>
        <v>43387.74835</v>
      </c>
      <c r="AN112" s="498">
        <f t="shared" si="602"/>
        <v>398187.9757</v>
      </c>
      <c r="AO112" s="498">
        <f t="shared" si="602"/>
        <v>301414.1815</v>
      </c>
      <c r="AP112" s="501">
        <f t="shared" si="470"/>
        <v>742989.9056</v>
      </c>
      <c r="AQ112" s="498">
        <f t="shared" ref="AQ112:AS112" si="603">BF114</f>
        <v>43261.66312</v>
      </c>
      <c r="AR112" s="498">
        <f t="shared" si="603"/>
        <v>398187.9757</v>
      </c>
      <c r="AS112" s="498">
        <f t="shared" si="603"/>
        <v>307396.8942</v>
      </c>
      <c r="AT112" s="502">
        <f t="shared" si="472"/>
        <v>748846.533</v>
      </c>
      <c r="AV112" s="63">
        <f t="shared" si="23"/>
        <v>2</v>
      </c>
      <c r="AW112" s="356">
        <f t="shared" si="24"/>
        <v>46.66666667</v>
      </c>
      <c r="AX112" s="357">
        <f t="shared" si="25"/>
        <v>3461.538462</v>
      </c>
      <c r="AY112" s="103">
        <f t="shared" si="26"/>
        <v>3500</v>
      </c>
      <c r="AZ112" s="358">
        <f t="shared" ref="AZ112:BA112" si="604">O112</f>
        <v>43264.37788</v>
      </c>
      <c r="BA112" s="358">
        <f t="shared" si="604"/>
        <v>329090.0947</v>
      </c>
      <c r="BB112" s="358">
        <f t="shared" si="28"/>
        <v>289652.6453</v>
      </c>
      <c r="BC112" s="358">
        <f t="shared" ref="BC112:BD112" si="605">S112</f>
        <v>43264.37788</v>
      </c>
      <c r="BD112" s="358">
        <f t="shared" si="605"/>
        <v>329090.0947</v>
      </c>
      <c r="BE112" s="358">
        <f t="shared" si="30"/>
        <v>289652.6453</v>
      </c>
      <c r="BF112" s="358">
        <f t="shared" ref="BF112:BG112" si="606">W112</f>
        <v>43089.39184</v>
      </c>
      <c r="BG112" s="358">
        <f t="shared" si="606"/>
        <v>329090.0947</v>
      </c>
      <c r="BH112" s="358">
        <f t="shared" si="32"/>
        <v>289114.6211</v>
      </c>
      <c r="BI112" s="358"/>
      <c r="BJ112" s="358"/>
      <c r="BK112" s="503"/>
      <c r="BL112" s="503"/>
      <c r="BM112" s="493">
        <v>4500.0</v>
      </c>
      <c r="BN112" s="538">
        <v>0.01600106514058947</v>
      </c>
      <c r="BO112" s="538">
        <v>0.9839989348594105</v>
      </c>
      <c r="BP112" s="539"/>
      <c r="BQ112" s="539"/>
      <c r="BR112" s="495">
        <f t="shared" si="46"/>
        <v>329456.4107</v>
      </c>
      <c r="BS112" s="495">
        <f t="shared" si="33"/>
        <v>329456.4107</v>
      </c>
      <c r="BT112" s="495">
        <f t="shared" si="34"/>
        <v>329456.4107</v>
      </c>
      <c r="BU112" s="496"/>
      <c r="BV112" s="495">
        <f t="shared" si="35"/>
        <v>398631.2058</v>
      </c>
      <c r="BW112" s="495">
        <f t="shared" si="36"/>
        <v>398631.2058</v>
      </c>
      <c r="BX112" s="495">
        <f t="shared" si="37"/>
        <v>398631.2058</v>
      </c>
      <c r="BY112" s="495">
        <f t="shared" si="38"/>
        <v>398631.2058</v>
      </c>
    </row>
    <row r="113" ht="15.0" customHeight="1">
      <c r="A113" s="261" t="s">
        <v>30</v>
      </c>
      <c r="B113" s="348" t="s">
        <v>2353</v>
      </c>
      <c r="C113" s="348">
        <v>5000.0</v>
      </c>
      <c r="D113" s="348"/>
      <c r="E113" s="349" t="s">
        <v>2354</v>
      </c>
      <c r="F113" s="349" t="s">
        <v>2354</v>
      </c>
      <c r="G113" s="349" t="s">
        <v>2355</v>
      </c>
      <c r="I113" s="274"/>
      <c r="J113" s="274"/>
      <c r="K113" s="361">
        <f t="shared" si="67"/>
        <v>5000</v>
      </c>
      <c r="L113" s="362"/>
      <c r="M113" s="363"/>
      <c r="N113" s="364"/>
      <c r="O113" s="497">
        <v>43264.37787659529</v>
      </c>
      <c r="P113" s="498">
        <v>363639.03521</v>
      </c>
      <c r="Q113" s="498">
        <v>290033.3068294173</v>
      </c>
      <c r="R113" s="499">
        <f t="shared" si="12"/>
        <v>696936.7199</v>
      </c>
      <c r="S113" s="497">
        <v>43264.37787659529</v>
      </c>
      <c r="T113" s="498">
        <v>363639.03521</v>
      </c>
      <c r="U113" s="498">
        <v>290033.3068294173</v>
      </c>
      <c r="V113" s="499">
        <f t="shared" si="13"/>
        <v>696936.7199</v>
      </c>
      <c r="W113" s="497">
        <v>43089.3918433389</v>
      </c>
      <c r="X113" s="498">
        <v>363639.03521</v>
      </c>
      <c r="Y113" s="498">
        <v>289602.71283514507</v>
      </c>
      <c r="Z113" s="500">
        <f t="shared" si="14"/>
        <v>696331.1399</v>
      </c>
      <c r="AA113" s="362"/>
      <c r="AB113" s="363"/>
      <c r="AC113" s="363"/>
      <c r="AD113" s="364"/>
      <c r="AE113" s="497">
        <f t="shared" ref="AE113:AG113" si="607">AI113</f>
        <v>43532.40553</v>
      </c>
      <c r="AF113" s="498">
        <f t="shared" si="607"/>
        <v>450011.3865</v>
      </c>
      <c r="AG113" s="498">
        <f t="shared" si="607"/>
        <v>313886.3194</v>
      </c>
      <c r="AH113" s="501">
        <f t="shared" si="466"/>
        <v>807430.1114</v>
      </c>
      <c r="AI113" s="498">
        <f t="shared" ref="AI113:AK113" si="608">AVERAGE(AZ115:AZ116)</f>
        <v>43532.40553</v>
      </c>
      <c r="AJ113" s="498">
        <f t="shared" si="608"/>
        <v>450011.3865</v>
      </c>
      <c r="AK113" s="498">
        <f t="shared" si="608"/>
        <v>313886.3194</v>
      </c>
      <c r="AL113" s="501">
        <f t="shared" si="468"/>
        <v>807430.1114</v>
      </c>
      <c r="AM113" s="498">
        <f t="shared" ref="AM113:AO113" si="609">AVERAGE(BC115:BC116)</f>
        <v>43532.40553</v>
      </c>
      <c r="AN113" s="498">
        <f t="shared" si="609"/>
        <v>450011.3865</v>
      </c>
      <c r="AO113" s="498">
        <f t="shared" si="609"/>
        <v>313886.3194</v>
      </c>
      <c r="AP113" s="501">
        <f t="shared" si="470"/>
        <v>807430.1114</v>
      </c>
      <c r="AQ113" s="498">
        <f t="shared" ref="AQ113:AS113" si="610">AVERAGE(BF115:BF116)</f>
        <v>43266.71505</v>
      </c>
      <c r="AR113" s="498">
        <f t="shared" si="610"/>
        <v>450011.3865</v>
      </c>
      <c r="AS113" s="498">
        <f t="shared" si="610"/>
        <v>307475.0402</v>
      </c>
      <c r="AT113" s="502">
        <f t="shared" si="472"/>
        <v>800753.1417</v>
      </c>
      <c r="AV113" s="63">
        <f t="shared" si="23"/>
        <v>2</v>
      </c>
      <c r="AW113" s="356">
        <f t="shared" si="24"/>
        <v>46.66666667</v>
      </c>
      <c r="AX113" s="357">
        <f t="shared" si="25"/>
        <v>3846.153846</v>
      </c>
      <c r="AY113" s="103">
        <f t="shared" si="26"/>
        <v>4000</v>
      </c>
      <c r="AZ113" s="358">
        <f t="shared" ref="AZ113:BA113" si="611">O113</f>
        <v>43264.37788</v>
      </c>
      <c r="BA113" s="358">
        <f t="shared" si="611"/>
        <v>363639.0352</v>
      </c>
      <c r="BB113" s="358">
        <f t="shared" si="28"/>
        <v>290079.9735</v>
      </c>
      <c r="BC113" s="358">
        <f t="shared" ref="BC113:BD113" si="612">S113</f>
        <v>43264.37788</v>
      </c>
      <c r="BD113" s="358">
        <f t="shared" si="612"/>
        <v>363639.0352</v>
      </c>
      <c r="BE113" s="358">
        <f t="shared" si="30"/>
        <v>290079.9735</v>
      </c>
      <c r="BF113" s="358">
        <f t="shared" ref="BF113:BG113" si="613">W113</f>
        <v>43089.39184</v>
      </c>
      <c r="BG113" s="358">
        <f t="shared" si="613"/>
        <v>363639.0352</v>
      </c>
      <c r="BH113" s="358">
        <f t="shared" si="32"/>
        <v>289649.3795</v>
      </c>
      <c r="BI113" s="358"/>
      <c r="BJ113" s="358"/>
      <c r="BK113" s="503"/>
      <c r="BL113" s="503"/>
      <c r="BM113" s="493">
        <v>5000.0</v>
      </c>
      <c r="BN113" s="538">
        <v>0.014579567680059925</v>
      </c>
      <c r="BO113" s="538">
        <v>0.98542043231994</v>
      </c>
      <c r="BP113" s="539"/>
      <c r="BQ113" s="539"/>
      <c r="BR113" s="495">
        <f t="shared" si="46"/>
        <v>364007.8491</v>
      </c>
      <c r="BS113" s="495">
        <f t="shared" si="33"/>
        <v>364007.8491</v>
      </c>
      <c r="BT113" s="495">
        <f t="shared" si="34"/>
        <v>364007.8491</v>
      </c>
      <c r="BU113" s="496"/>
      <c r="BV113" s="495">
        <f t="shared" si="35"/>
        <v>450467.8019</v>
      </c>
      <c r="BW113" s="495">
        <f t="shared" si="36"/>
        <v>450467.8019</v>
      </c>
      <c r="BX113" s="495">
        <f t="shared" si="37"/>
        <v>450467.8019</v>
      </c>
      <c r="BY113" s="495">
        <f t="shared" si="38"/>
        <v>450467.8019</v>
      </c>
    </row>
    <row r="114" ht="15.0" customHeight="1">
      <c r="A114" s="261" t="s">
        <v>30</v>
      </c>
      <c r="B114" s="348" t="s">
        <v>2353</v>
      </c>
      <c r="C114" s="348">
        <v>5500.0</v>
      </c>
      <c r="D114" s="348"/>
      <c r="E114" s="349" t="s">
        <v>2354</v>
      </c>
      <c r="F114" s="349" t="s">
        <v>2354</v>
      </c>
      <c r="G114" s="349" t="s">
        <v>2355</v>
      </c>
      <c r="I114" s="274"/>
      <c r="J114" s="274"/>
      <c r="K114" s="361">
        <f t="shared" si="67"/>
        <v>5500</v>
      </c>
      <c r="L114" s="362"/>
      <c r="M114" s="363"/>
      <c r="N114" s="364"/>
      <c r="O114" s="497">
        <v>43387.7483486593</v>
      </c>
      <c r="P114" s="498">
        <v>398187.975731</v>
      </c>
      <c r="Q114" s="498">
        <v>301367.51484512776</v>
      </c>
      <c r="R114" s="499">
        <f t="shared" si="12"/>
        <v>742943.2389</v>
      </c>
      <c r="S114" s="497">
        <v>43387.7483486593</v>
      </c>
      <c r="T114" s="498">
        <v>398187.975731</v>
      </c>
      <c r="U114" s="498">
        <v>301367.51484512776</v>
      </c>
      <c r="V114" s="499">
        <f t="shared" si="13"/>
        <v>742943.2389</v>
      </c>
      <c r="W114" s="497">
        <v>43261.66312293129</v>
      </c>
      <c r="X114" s="498">
        <v>398187.975731</v>
      </c>
      <c r="Y114" s="498">
        <v>307350.2274921024</v>
      </c>
      <c r="Z114" s="500">
        <f t="shared" si="14"/>
        <v>748799.8663</v>
      </c>
      <c r="AA114" s="362"/>
      <c r="AB114" s="363"/>
      <c r="AC114" s="363"/>
      <c r="AD114" s="364"/>
      <c r="AE114" s="497">
        <f t="shared" ref="AE114:AG114" si="614">AI114</f>
        <v>43677.06272</v>
      </c>
      <c r="AF114" s="498">
        <f t="shared" si="614"/>
        <v>501834.7973</v>
      </c>
      <c r="AG114" s="498">
        <f t="shared" si="614"/>
        <v>326358.4572</v>
      </c>
      <c r="AH114" s="501">
        <f t="shared" si="466"/>
        <v>871870.3172</v>
      </c>
      <c r="AI114" s="498">
        <f t="shared" ref="AI114:AK114" si="615">AI113+(AI113-AI112)</f>
        <v>43677.06272</v>
      </c>
      <c r="AJ114" s="498">
        <f t="shared" si="615"/>
        <v>501834.7973</v>
      </c>
      <c r="AK114" s="498">
        <f t="shared" si="615"/>
        <v>326358.4572</v>
      </c>
      <c r="AL114" s="501">
        <f t="shared" si="468"/>
        <v>871870.3172</v>
      </c>
      <c r="AM114" s="498">
        <f t="shared" ref="AM114:AO114" si="616">AM113+(AM113-AM112)</f>
        <v>43677.06272</v>
      </c>
      <c r="AN114" s="498">
        <f t="shared" si="616"/>
        <v>501834.7973</v>
      </c>
      <c r="AO114" s="498">
        <f t="shared" si="616"/>
        <v>326358.4572</v>
      </c>
      <c r="AP114" s="501">
        <f t="shared" si="470"/>
        <v>871870.3172</v>
      </c>
      <c r="AQ114" s="498">
        <f t="shared" ref="AQ114:AS114" si="617">AQ113+(AQ113-AQ112)</f>
        <v>43271.76698</v>
      </c>
      <c r="AR114" s="498">
        <f t="shared" si="617"/>
        <v>501834.7973</v>
      </c>
      <c r="AS114" s="498">
        <f t="shared" si="617"/>
        <v>307553.1862</v>
      </c>
      <c r="AT114" s="502">
        <f t="shared" si="472"/>
        <v>852659.7504</v>
      </c>
      <c r="AV114" s="63">
        <f t="shared" si="23"/>
        <v>2</v>
      </c>
      <c r="AW114" s="356">
        <f t="shared" si="24"/>
        <v>46.66666667</v>
      </c>
      <c r="AX114" s="357">
        <f t="shared" si="25"/>
        <v>4230.769231</v>
      </c>
      <c r="AY114" s="103">
        <f t="shared" si="26"/>
        <v>4500</v>
      </c>
      <c r="AZ114" s="358">
        <f t="shared" ref="AZ114:BA114" si="618">O114</f>
        <v>43387.74835</v>
      </c>
      <c r="BA114" s="358">
        <f t="shared" si="618"/>
        <v>398187.9757</v>
      </c>
      <c r="BB114" s="358">
        <f t="shared" si="28"/>
        <v>301414.1815</v>
      </c>
      <c r="BC114" s="358">
        <f t="shared" ref="BC114:BD114" si="619">S114</f>
        <v>43387.74835</v>
      </c>
      <c r="BD114" s="358">
        <f t="shared" si="619"/>
        <v>398187.9757</v>
      </c>
      <c r="BE114" s="358">
        <f t="shared" si="30"/>
        <v>301414.1815</v>
      </c>
      <c r="BF114" s="358">
        <f t="shared" ref="BF114:BG114" si="620">W114</f>
        <v>43261.66312</v>
      </c>
      <c r="BG114" s="358">
        <f t="shared" si="620"/>
        <v>398187.9757</v>
      </c>
      <c r="BH114" s="358">
        <f t="shared" si="32"/>
        <v>307396.8942</v>
      </c>
      <c r="BI114" s="358"/>
      <c r="BJ114" s="358"/>
      <c r="BK114" s="503"/>
      <c r="BL114" s="503"/>
      <c r="BM114" s="493">
        <v>5500.0</v>
      </c>
      <c r="BN114" s="538">
        <v>0.01605796483249725</v>
      </c>
      <c r="BO114" s="538">
        <v>0.9839420351675027</v>
      </c>
      <c r="BP114" s="539"/>
      <c r="BQ114" s="539"/>
      <c r="BR114" s="495">
        <f t="shared" si="46"/>
        <v>398632.7819</v>
      </c>
      <c r="BS114" s="495">
        <f t="shared" si="33"/>
        <v>398632.7819</v>
      </c>
      <c r="BT114" s="495">
        <f t="shared" si="34"/>
        <v>398632.7819</v>
      </c>
      <c r="BU114" s="496"/>
      <c r="BV114" s="495">
        <f t="shared" si="35"/>
        <v>502395.3848</v>
      </c>
      <c r="BW114" s="495">
        <f t="shared" si="36"/>
        <v>502395.3848</v>
      </c>
      <c r="BX114" s="495">
        <f t="shared" si="37"/>
        <v>502395.3848</v>
      </c>
      <c r="BY114" s="495">
        <f t="shared" si="38"/>
        <v>502395.3848</v>
      </c>
    </row>
    <row r="115" ht="15.0" customHeight="1">
      <c r="A115" s="261" t="s">
        <v>30</v>
      </c>
      <c r="B115" s="348" t="s">
        <v>2353</v>
      </c>
      <c r="C115" s="348">
        <v>6000.0</v>
      </c>
      <c r="D115" s="348"/>
      <c r="E115" s="349" t="s">
        <v>2354</v>
      </c>
      <c r="F115" s="349" t="s">
        <v>2354</v>
      </c>
      <c r="G115" s="349" t="s">
        <v>2355</v>
      </c>
      <c r="I115" s="274"/>
      <c r="J115" s="274"/>
      <c r="K115" s="361">
        <f t="shared" si="67"/>
        <v>6000</v>
      </c>
      <c r="L115" s="362"/>
      <c r="M115" s="363"/>
      <c r="N115" s="364"/>
      <c r="O115" s="497">
        <v>43391.4428996593</v>
      </c>
      <c r="P115" s="498">
        <v>432736.91625200014</v>
      </c>
      <c r="Q115" s="498">
        <v>301393.4856739763</v>
      </c>
      <c r="R115" s="499">
        <f t="shared" si="12"/>
        <v>777521.8448</v>
      </c>
      <c r="S115" s="497">
        <v>43391.4428996593</v>
      </c>
      <c r="T115" s="498">
        <v>432736.91625200014</v>
      </c>
      <c r="U115" s="498">
        <v>301393.4856739763</v>
      </c>
      <c r="V115" s="499">
        <f t="shared" si="13"/>
        <v>777521.8448</v>
      </c>
      <c r="W115" s="497">
        <v>43265.35767393129</v>
      </c>
      <c r="X115" s="498">
        <v>432736.91625200014</v>
      </c>
      <c r="Y115" s="498">
        <v>307430.7062809093</v>
      </c>
      <c r="Z115" s="500">
        <f t="shared" si="14"/>
        <v>783432.9802</v>
      </c>
      <c r="AA115" s="362"/>
      <c r="AB115" s="363"/>
      <c r="AC115" s="363"/>
      <c r="AD115" s="364"/>
      <c r="AE115" s="497">
        <f t="shared" ref="AE115:AG115" si="621">AI115</f>
        <v>43821.7199</v>
      </c>
      <c r="AF115" s="498">
        <f t="shared" si="621"/>
        <v>553658.2081</v>
      </c>
      <c r="AG115" s="498">
        <f t="shared" si="621"/>
        <v>338830.5951</v>
      </c>
      <c r="AH115" s="501">
        <f t="shared" si="466"/>
        <v>936310.523</v>
      </c>
      <c r="AI115" s="498">
        <f t="shared" ref="AI115:AK115" si="622">AI114+(AI114-AI113)</f>
        <v>43821.7199</v>
      </c>
      <c r="AJ115" s="498">
        <f t="shared" si="622"/>
        <v>553658.2081</v>
      </c>
      <c r="AK115" s="498">
        <f t="shared" si="622"/>
        <v>338830.5951</v>
      </c>
      <c r="AL115" s="501">
        <f t="shared" si="468"/>
        <v>936310.523</v>
      </c>
      <c r="AM115" s="498">
        <f t="shared" ref="AM115:AO115" si="623">AM114+(AM114-AM113)</f>
        <v>43821.7199</v>
      </c>
      <c r="AN115" s="498">
        <f t="shared" si="623"/>
        <v>553658.2081</v>
      </c>
      <c r="AO115" s="498">
        <f t="shared" si="623"/>
        <v>338830.5951</v>
      </c>
      <c r="AP115" s="501">
        <f t="shared" si="470"/>
        <v>936310.523</v>
      </c>
      <c r="AQ115" s="498">
        <f t="shared" ref="AQ115:AS115" si="624">AQ114+(AQ114-AQ113)</f>
        <v>43276.81891</v>
      </c>
      <c r="AR115" s="498">
        <f t="shared" si="624"/>
        <v>553658.2081</v>
      </c>
      <c r="AS115" s="498">
        <f t="shared" si="624"/>
        <v>307631.3322</v>
      </c>
      <c r="AT115" s="502">
        <f t="shared" si="472"/>
        <v>904566.3592</v>
      </c>
      <c r="AV115" s="63">
        <f t="shared" si="23"/>
        <v>2</v>
      </c>
      <c r="AW115" s="356">
        <f t="shared" si="24"/>
        <v>46.66666667</v>
      </c>
      <c r="AX115" s="357">
        <f t="shared" si="25"/>
        <v>4615.384615</v>
      </c>
      <c r="AY115" s="103">
        <f t="shared" si="26"/>
        <v>5000</v>
      </c>
      <c r="AZ115" s="358">
        <f t="shared" ref="AZ115:BA115" si="625">O115</f>
        <v>43391.4429</v>
      </c>
      <c r="BA115" s="358">
        <f t="shared" si="625"/>
        <v>432736.9163</v>
      </c>
      <c r="BB115" s="358">
        <f t="shared" si="28"/>
        <v>301440.1523</v>
      </c>
      <c r="BC115" s="358">
        <f t="shared" ref="BC115:BD115" si="626">S115</f>
        <v>43391.4429</v>
      </c>
      <c r="BD115" s="358">
        <f t="shared" si="626"/>
        <v>432736.9163</v>
      </c>
      <c r="BE115" s="358">
        <f t="shared" si="30"/>
        <v>301440.1523</v>
      </c>
      <c r="BF115" s="358">
        <f t="shared" ref="BF115:BG115" si="627">W115</f>
        <v>43265.35767</v>
      </c>
      <c r="BG115" s="358">
        <f t="shared" si="627"/>
        <v>432736.9163</v>
      </c>
      <c r="BH115" s="358">
        <f t="shared" si="32"/>
        <v>307477.3729</v>
      </c>
      <c r="BI115" s="358"/>
      <c r="BJ115" s="358"/>
      <c r="BK115" s="503"/>
      <c r="BL115" s="503"/>
      <c r="BM115" s="493">
        <v>6000.0</v>
      </c>
      <c r="BN115" s="538">
        <v>0.0148605183215403</v>
      </c>
      <c r="BO115" s="538">
        <v>0.9851394816784597</v>
      </c>
      <c r="BP115" s="539"/>
      <c r="BQ115" s="539"/>
      <c r="BR115" s="495">
        <f t="shared" si="46"/>
        <v>433184.2689</v>
      </c>
      <c r="BS115" s="495">
        <f t="shared" si="33"/>
        <v>433184.2689</v>
      </c>
      <c r="BT115" s="495">
        <f t="shared" si="34"/>
        <v>433184.2689</v>
      </c>
      <c r="BU115" s="496"/>
      <c r="BV115" s="495">
        <f t="shared" si="35"/>
        <v>554230.5662</v>
      </c>
      <c r="BW115" s="495">
        <f t="shared" si="36"/>
        <v>554230.5662</v>
      </c>
      <c r="BX115" s="495">
        <f t="shared" si="37"/>
        <v>554230.5662</v>
      </c>
      <c r="BY115" s="495">
        <f t="shared" si="38"/>
        <v>554230.5662</v>
      </c>
    </row>
    <row r="116" ht="15.75" customHeight="1">
      <c r="A116" s="261" t="s">
        <v>30</v>
      </c>
      <c r="B116" s="348" t="s">
        <v>2353</v>
      </c>
      <c r="C116" s="348">
        <v>6500.0</v>
      </c>
      <c r="D116" s="348"/>
      <c r="E116" s="349" t="s">
        <v>2354</v>
      </c>
      <c r="F116" s="349" t="s">
        <v>2354</v>
      </c>
      <c r="G116" s="349" t="s">
        <v>2355</v>
      </c>
      <c r="I116" s="274"/>
      <c r="J116" s="274"/>
      <c r="K116" s="361">
        <f t="shared" si="67"/>
        <v>6500</v>
      </c>
      <c r="L116" s="362"/>
      <c r="M116" s="363"/>
      <c r="N116" s="364"/>
      <c r="O116" s="497">
        <v>43673.368167283035</v>
      </c>
      <c r="P116" s="498">
        <v>467285.85677300004</v>
      </c>
      <c r="Q116" s="498">
        <v>326285.8197194664</v>
      </c>
      <c r="R116" s="499">
        <f t="shared" si="12"/>
        <v>837245.0447</v>
      </c>
      <c r="S116" s="497">
        <v>43673.368167283035</v>
      </c>
      <c r="T116" s="498">
        <v>467285.85677300004</v>
      </c>
      <c r="U116" s="498">
        <v>326285.8197194664</v>
      </c>
      <c r="V116" s="499">
        <f t="shared" si="13"/>
        <v>837245.0447</v>
      </c>
      <c r="W116" s="497">
        <v>43268.072427595296</v>
      </c>
      <c r="X116" s="498">
        <v>467285.85677300004</v>
      </c>
      <c r="Y116" s="498">
        <v>307426.040712624</v>
      </c>
      <c r="Z116" s="500">
        <f t="shared" si="14"/>
        <v>817979.9699</v>
      </c>
      <c r="AA116" s="362"/>
      <c r="AB116" s="363"/>
      <c r="AC116" s="363"/>
      <c r="AD116" s="364"/>
      <c r="AE116" s="497">
        <f t="shared" ref="AE116:AG116" si="628">AI116</f>
        <v>43966.37709</v>
      </c>
      <c r="AF116" s="498">
        <f t="shared" si="628"/>
        <v>605481.6189</v>
      </c>
      <c r="AG116" s="498">
        <f t="shared" si="628"/>
        <v>351302.7329</v>
      </c>
      <c r="AH116" s="501">
        <f t="shared" si="466"/>
        <v>1000750.729</v>
      </c>
      <c r="AI116" s="498">
        <f t="shared" ref="AI116:AK116" si="629">AI115+(AI115-AI114)</f>
        <v>43966.37709</v>
      </c>
      <c r="AJ116" s="498">
        <f t="shared" si="629"/>
        <v>605481.6189</v>
      </c>
      <c r="AK116" s="498">
        <f t="shared" si="629"/>
        <v>351302.7329</v>
      </c>
      <c r="AL116" s="501">
        <f t="shared" si="468"/>
        <v>1000750.729</v>
      </c>
      <c r="AM116" s="498">
        <f t="shared" ref="AM116:AO116" si="630">AM115+(AM115-AM114)</f>
        <v>43966.37709</v>
      </c>
      <c r="AN116" s="498">
        <f t="shared" si="630"/>
        <v>605481.6189</v>
      </c>
      <c r="AO116" s="498">
        <f t="shared" si="630"/>
        <v>351302.7329</v>
      </c>
      <c r="AP116" s="501">
        <f t="shared" si="470"/>
        <v>1000750.729</v>
      </c>
      <c r="AQ116" s="498">
        <f t="shared" ref="AQ116:AS116" si="631">AQ115+(AQ115-AQ114)</f>
        <v>43281.87083</v>
      </c>
      <c r="AR116" s="498">
        <f t="shared" si="631"/>
        <v>605481.6189</v>
      </c>
      <c r="AS116" s="498">
        <f t="shared" si="631"/>
        <v>307709.4782</v>
      </c>
      <c r="AT116" s="502">
        <f t="shared" si="472"/>
        <v>956472.9679</v>
      </c>
      <c r="AV116" s="63">
        <f t="shared" si="23"/>
        <v>2</v>
      </c>
      <c r="AW116" s="356">
        <f t="shared" si="24"/>
        <v>46.66666667</v>
      </c>
      <c r="AX116" s="357">
        <f t="shared" si="25"/>
        <v>5000</v>
      </c>
      <c r="AY116" s="103">
        <f t="shared" si="26"/>
        <v>5000</v>
      </c>
      <c r="AZ116" s="358">
        <f t="shared" ref="AZ116:BA116" si="632">O116</f>
        <v>43673.36817</v>
      </c>
      <c r="BA116" s="358">
        <f t="shared" si="632"/>
        <v>467285.8568</v>
      </c>
      <c r="BB116" s="358">
        <f t="shared" si="28"/>
        <v>326332.4864</v>
      </c>
      <c r="BC116" s="358">
        <f t="shared" ref="BC116:BD116" si="633">S116</f>
        <v>43673.36817</v>
      </c>
      <c r="BD116" s="358">
        <f t="shared" si="633"/>
        <v>467285.8568</v>
      </c>
      <c r="BE116" s="358">
        <f t="shared" si="30"/>
        <v>326332.4864</v>
      </c>
      <c r="BF116" s="358">
        <f t="shared" ref="BF116:BG116" si="634">W116</f>
        <v>43268.07243</v>
      </c>
      <c r="BG116" s="358">
        <f t="shared" si="634"/>
        <v>467285.8568</v>
      </c>
      <c r="BH116" s="358">
        <f t="shared" si="32"/>
        <v>307472.7074</v>
      </c>
      <c r="BI116" s="358"/>
      <c r="BJ116" s="358"/>
      <c r="BK116" s="503"/>
      <c r="BL116" s="503"/>
      <c r="BM116" s="493">
        <v>6500.0</v>
      </c>
      <c r="BN116" s="538">
        <v>0.01583078674756818</v>
      </c>
      <c r="BO116" s="538">
        <v>0.9841692132524318</v>
      </c>
      <c r="BP116" s="539"/>
      <c r="BQ116" s="539"/>
      <c r="BR116" s="495">
        <f t="shared" si="46"/>
        <v>467800.4657</v>
      </c>
      <c r="BS116" s="495">
        <f t="shared" si="33"/>
        <v>467800.4657</v>
      </c>
      <c r="BT116" s="495">
        <f t="shared" si="34"/>
        <v>467800.4657</v>
      </c>
      <c r="BU116" s="496"/>
      <c r="BV116" s="495">
        <f t="shared" si="35"/>
        <v>606148.4189</v>
      </c>
      <c r="BW116" s="495">
        <f t="shared" si="36"/>
        <v>606148.4189</v>
      </c>
      <c r="BX116" s="495">
        <f t="shared" si="37"/>
        <v>606148.4189</v>
      </c>
      <c r="BY116" s="495">
        <f t="shared" si="38"/>
        <v>606148.4189</v>
      </c>
    </row>
    <row r="117" ht="15.75" customHeight="1">
      <c r="A117" s="261" t="s">
        <v>30</v>
      </c>
      <c r="B117" s="348" t="s">
        <v>2353</v>
      </c>
      <c r="C117" s="348">
        <v>7000.0</v>
      </c>
      <c r="D117" s="348"/>
      <c r="E117" s="349" t="s">
        <v>2354</v>
      </c>
      <c r="F117" s="349" t="s">
        <v>2354</v>
      </c>
      <c r="G117" s="349" t="s">
        <v>2355</v>
      </c>
      <c r="I117" s="274"/>
      <c r="J117" s="274"/>
      <c r="K117" s="361">
        <v>7000.0</v>
      </c>
      <c r="L117" s="362"/>
      <c r="M117" s="363"/>
      <c r="N117" s="364"/>
      <c r="O117" s="497">
        <v>43677.062718283036</v>
      </c>
      <c r="P117" s="498">
        <v>501834.79729400016</v>
      </c>
      <c r="Q117" s="498">
        <v>326311.7905483149</v>
      </c>
      <c r="R117" s="499">
        <f t="shared" si="12"/>
        <v>871823.6506</v>
      </c>
      <c r="S117" s="497">
        <v>43677.062718283036</v>
      </c>
      <c r="T117" s="498">
        <v>501834.79729400016</v>
      </c>
      <c r="U117" s="498">
        <v>326311.7905483149</v>
      </c>
      <c r="V117" s="499">
        <f t="shared" si="13"/>
        <v>871823.6506</v>
      </c>
      <c r="W117" s="497">
        <v>43271.7669785953</v>
      </c>
      <c r="X117" s="498">
        <v>501834.79729400016</v>
      </c>
      <c r="Y117" s="498">
        <v>325173.5553695813</v>
      </c>
      <c r="Z117" s="500">
        <f t="shared" si="14"/>
        <v>870280.1196</v>
      </c>
      <c r="AA117" s="362"/>
      <c r="AB117" s="363"/>
      <c r="AC117" s="363"/>
      <c r="AD117" s="364"/>
      <c r="AE117" s="497">
        <v>43271.7669785953</v>
      </c>
      <c r="AF117" s="498">
        <v>650248.1105734647</v>
      </c>
      <c r="AG117" s="498">
        <v>371583.2218027212</v>
      </c>
      <c r="AH117" s="501">
        <f t="shared" si="466"/>
        <v>1065103.099</v>
      </c>
      <c r="AI117" s="498">
        <v>43271.7669785953</v>
      </c>
      <c r="AJ117" s="498">
        <v>650248.1105734647</v>
      </c>
      <c r="AK117" s="498">
        <v>371583.2218027212</v>
      </c>
      <c r="AL117" s="501">
        <f t="shared" si="468"/>
        <v>1065103.099</v>
      </c>
      <c r="AM117" s="498">
        <v>43271.7669785953</v>
      </c>
      <c r="AN117" s="498">
        <v>650248.1105734647</v>
      </c>
      <c r="AO117" s="498">
        <v>371583.2218027212</v>
      </c>
      <c r="AP117" s="501">
        <f t="shared" si="470"/>
        <v>1065103.099</v>
      </c>
      <c r="AQ117" s="498">
        <v>43271.7669785953</v>
      </c>
      <c r="AR117" s="498">
        <v>650248.1105734647</v>
      </c>
      <c r="AS117" s="498">
        <v>371583.2218027212</v>
      </c>
      <c r="AT117" s="502">
        <f t="shared" si="472"/>
        <v>1065103.099</v>
      </c>
      <c r="AV117" s="63">
        <f t="shared" si="23"/>
        <v>2</v>
      </c>
      <c r="AW117" s="356">
        <f t="shared" si="24"/>
        <v>46.66666667</v>
      </c>
      <c r="AX117" s="357">
        <f t="shared" si="25"/>
        <v>5384.615385</v>
      </c>
      <c r="AY117" s="103">
        <f t="shared" si="26"/>
        <v>5500</v>
      </c>
      <c r="AZ117" s="358">
        <f t="shared" ref="AZ117:BA117" si="635">O117</f>
        <v>43677.06272</v>
      </c>
      <c r="BA117" s="358">
        <f t="shared" si="635"/>
        <v>501834.7973</v>
      </c>
      <c r="BB117" s="358">
        <f t="shared" si="28"/>
        <v>326358.4572</v>
      </c>
      <c r="BC117" s="358">
        <f t="shared" ref="BC117:BD117" si="636">S117</f>
        <v>43677.06272</v>
      </c>
      <c r="BD117" s="358">
        <f t="shared" si="636"/>
        <v>501834.7973</v>
      </c>
      <c r="BE117" s="358">
        <f t="shared" si="30"/>
        <v>326358.4572</v>
      </c>
      <c r="BF117" s="358">
        <f t="shared" ref="BF117:BG117" si="637">W117</f>
        <v>43271.76698</v>
      </c>
      <c r="BG117" s="358">
        <f t="shared" si="637"/>
        <v>501834.7973</v>
      </c>
      <c r="BH117" s="358">
        <f t="shared" si="32"/>
        <v>325220.222</v>
      </c>
      <c r="BI117" s="358"/>
      <c r="BJ117" s="358"/>
      <c r="BK117" s="503"/>
      <c r="BL117" s="503"/>
      <c r="BM117" s="493">
        <v>7000.0</v>
      </c>
      <c r="BN117" s="538">
        <v>0.01583078674756818</v>
      </c>
      <c r="BO117" s="538">
        <v>0.9841692132524318</v>
      </c>
      <c r="BP117" s="539"/>
      <c r="BQ117" s="539"/>
      <c r="BR117" s="495">
        <f t="shared" si="46"/>
        <v>502387.454</v>
      </c>
      <c r="BS117" s="495">
        <f t="shared" si="33"/>
        <v>502387.454</v>
      </c>
      <c r="BT117" s="495">
        <f t="shared" si="34"/>
        <v>502387.454</v>
      </c>
      <c r="BU117" s="496"/>
      <c r="BV117" s="495">
        <f t="shared" si="35"/>
        <v>650964.2107</v>
      </c>
      <c r="BW117" s="495">
        <f t="shared" si="36"/>
        <v>650964.2107</v>
      </c>
      <c r="BX117" s="495">
        <f t="shared" si="37"/>
        <v>650964.2107</v>
      </c>
      <c r="BY117" s="495">
        <f t="shared" si="38"/>
        <v>650964.2107</v>
      </c>
    </row>
    <row r="118" ht="15.75" customHeight="1">
      <c r="A118" s="261" t="s">
        <v>30</v>
      </c>
      <c r="B118" s="348" t="s">
        <v>2353</v>
      </c>
      <c r="C118" s="348">
        <v>7500.0</v>
      </c>
      <c r="D118" s="348"/>
      <c r="E118" s="349" t="s">
        <v>2354</v>
      </c>
      <c r="F118" s="349" t="s">
        <v>2354</v>
      </c>
      <c r="G118" s="349" t="s">
        <v>2355</v>
      </c>
      <c r="I118" s="274"/>
      <c r="J118" s="274"/>
      <c r="K118" s="361">
        <v>7500.0</v>
      </c>
      <c r="L118" s="317"/>
      <c r="M118" s="318"/>
      <c r="N118" s="319"/>
      <c r="O118" s="320">
        <v>43958.98798590677</v>
      </c>
      <c r="P118" s="321">
        <v>536383.7378150001</v>
      </c>
      <c r="Q118" s="321">
        <v>351204.124593805</v>
      </c>
      <c r="R118" s="322">
        <f t="shared" si="12"/>
        <v>931546.8504</v>
      </c>
      <c r="S118" s="320">
        <v>43958.98798590677</v>
      </c>
      <c r="T118" s="321">
        <v>536383.7378150001</v>
      </c>
      <c r="U118" s="321">
        <v>351204.124593805</v>
      </c>
      <c r="V118" s="322">
        <f t="shared" si="13"/>
        <v>931546.8504</v>
      </c>
      <c r="W118" s="320">
        <v>43274.4817322593</v>
      </c>
      <c r="X118" s="321">
        <v>536383.7378150001</v>
      </c>
      <c r="Y118" s="321">
        <v>325254.0341583882</v>
      </c>
      <c r="Z118" s="365">
        <f t="shared" si="14"/>
        <v>904912.2537</v>
      </c>
      <c r="AA118" s="317"/>
      <c r="AB118" s="318"/>
      <c r="AC118" s="318"/>
      <c r="AD118" s="319"/>
      <c r="AE118" s="497">
        <v>43274.4817322593</v>
      </c>
      <c r="AF118" s="498">
        <v>695014.6022899287</v>
      </c>
      <c r="AG118" s="498">
        <v>371675.1867461732</v>
      </c>
      <c r="AH118" s="501">
        <f t="shared" si="466"/>
        <v>1109964.271</v>
      </c>
      <c r="AI118" s="498">
        <v>43274.4817322593</v>
      </c>
      <c r="AJ118" s="498">
        <v>695014.6022899287</v>
      </c>
      <c r="AK118" s="498">
        <v>371675.1867461732</v>
      </c>
      <c r="AL118" s="501">
        <f t="shared" si="468"/>
        <v>1109964.271</v>
      </c>
      <c r="AM118" s="498">
        <v>43274.4817322593</v>
      </c>
      <c r="AN118" s="498">
        <v>695014.6022899287</v>
      </c>
      <c r="AO118" s="498">
        <v>371675.1867461732</v>
      </c>
      <c r="AP118" s="501">
        <f t="shared" si="470"/>
        <v>1109964.271</v>
      </c>
      <c r="AQ118" s="498">
        <v>43274.4817322593</v>
      </c>
      <c r="AR118" s="498">
        <v>695014.6022899287</v>
      </c>
      <c r="AS118" s="498">
        <v>371675.1867461732</v>
      </c>
      <c r="AT118" s="502">
        <f t="shared" si="472"/>
        <v>1109964.271</v>
      </c>
      <c r="AV118" s="63">
        <f t="shared" si="23"/>
        <v>2</v>
      </c>
      <c r="AW118" s="356">
        <f t="shared" si="24"/>
        <v>46.66666667</v>
      </c>
      <c r="AX118" s="357">
        <f t="shared" si="25"/>
        <v>5769.230769</v>
      </c>
      <c r="AY118" s="103">
        <f t="shared" si="26"/>
        <v>6000</v>
      </c>
      <c r="AZ118" s="358">
        <f t="shared" ref="AZ118:BA118" si="638">O118</f>
        <v>43958.98799</v>
      </c>
      <c r="BA118" s="358">
        <f t="shared" si="638"/>
        <v>536383.7378</v>
      </c>
      <c r="BB118" s="358">
        <f t="shared" si="28"/>
        <v>351250.7913</v>
      </c>
      <c r="BC118" s="358">
        <f t="shared" ref="BC118:BD118" si="639">S118</f>
        <v>43958.98799</v>
      </c>
      <c r="BD118" s="358">
        <f t="shared" si="639"/>
        <v>536383.7378</v>
      </c>
      <c r="BE118" s="358">
        <f t="shared" si="30"/>
        <v>351250.7913</v>
      </c>
      <c r="BF118" s="358">
        <f t="shared" ref="BF118:BG118" si="640">W118</f>
        <v>43274.48173</v>
      </c>
      <c r="BG118" s="358">
        <f t="shared" si="640"/>
        <v>536383.7378</v>
      </c>
      <c r="BH118" s="358">
        <f t="shared" si="32"/>
        <v>325300.7008</v>
      </c>
      <c r="BI118" s="358"/>
      <c r="BJ118" s="358"/>
      <c r="BK118" s="503"/>
      <c r="BL118" s="503"/>
      <c r="BM118" s="493">
        <v>7500.0</v>
      </c>
      <c r="BN118" s="538">
        <v>0.01583078674756818</v>
      </c>
      <c r="BO118" s="538">
        <v>0.9841692132524318</v>
      </c>
      <c r="BP118" s="539"/>
      <c r="BQ118" s="539"/>
      <c r="BR118" s="495">
        <f t="shared" si="46"/>
        <v>536974.4423</v>
      </c>
      <c r="BS118" s="495">
        <f t="shared" si="33"/>
        <v>536974.4423</v>
      </c>
      <c r="BT118" s="495">
        <f t="shared" si="34"/>
        <v>536974.4423</v>
      </c>
      <c r="BU118" s="496"/>
      <c r="BV118" s="495">
        <f t="shared" si="35"/>
        <v>695780.0025</v>
      </c>
      <c r="BW118" s="495">
        <f t="shared" si="36"/>
        <v>695780.0025</v>
      </c>
      <c r="BX118" s="495">
        <f t="shared" si="37"/>
        <v>695780.0025</v>
      </c>
      <c r="BY118" s="495">
        <f t="shared" si="38"/>
        <v>695780.0025</v>
      </c>
    </row>
    <row r="119" ht="15.75" customHeight="1">
      <c r="A119" s="261" t="s">
        <v>30</v>
      </c>
      <c r="B119" s="348" t="s">
        <v>2353</v>
      </c>
      <c r="C119" s="348">
        <v>8000.0</v>
      </c>
      <c r="D119" s="348"/>
      <c r="E119" s="349" t="s">
        <v>2354</v>
      </c>
      <c r="F119" s="349" t="s">
        <v>2354</v>
      </c>
      <c r="G119" s="349" t="s">
        <v>2355</v>
      </c>
      <c r="I119" s="274"/>
      <c r="J119" s="274"/>
      <c r="K119" s="361">
        <v>8000.0</v>
      </c>
      <c r="L119" s="317"/>
      <c r="M119" s="318"/>
      <c r="N119" s="319"/>
      <c r="O119" s="320">
        <v>43962.682536906774</v>
      </c>
      <c r="P119" s="321">
        <v>570932.6783360003</v>
      </c>
      <c r="Q119" s="321">
        <v>351230.09542265354</v>
      </c>
      <c r="R119" s="322">
        <f t="shared" si="12"/>
        <v>966125.4563</v>
      </c>
      <c r="S119" s="320">
        <v>43962.682536906774</v>
      </c>
      <c r="T119" s="321">
        <v>570932.6783360003</v>
      </c>
      <c r="U119" s="321">
        <v>351230.09542265354</v>
      </c>
      <c r="V119" s="322">
        <f t="shared" si="13"/>
        <v>966125.4563</v>
      </c>
      <c r="W119" s="320">
        <v>43278.1762832593</v>
      </c>
      <c r="X119" s="321">
        <v>570932.6783360003</v>
      </c>
      <c r="Y119" s="321">
        <v>343001.54881534557</v>
      </c>
      <c r="Z119" s="365">
        <f t="shared" si="14"/>
        <v>957212.4034</v>
      </c>
      <c r="AA119" s="317"/>
      <c r="AB119" s="318"/>
      <c r="AC119" s="318"/>
      <c r="AD119" s="319"/>
      <c r="AE119" s="497">
        <v>43278.1762832593</v>
      </c>
      <c r="AF119" s="498">
        <v>739781.094006393</v>
      </c>
      <c r="AG119" s="498">
        <v>391955.6756307257</v>
      </c>
      <c r="AH119" s="501">
        <f t="shared" si="466"/>
        <v>1175014.946</v>
      </c>
      <c r="AI119" s="498">
        <v>43278.1762832593</v>
      </c>
      <c r="AJ119" s="498">
        <v>739781.094006393</v>
      </c>
      <c r="AK119" s="498">
        <v>391955.6756307257</v>
      </c>
      <c r="AL119" s="501">
        <f t="shared" si="468"/>
        <v>1175014.946</v>
      </c>
      <c r="AM119" s="498">
        <v>43278.1762832593</v>
      </c>
      <c r="AN119" s="498">
        <v>739781.094006393</v>
      </c>
      <c r="AO119" s="498">
        <v>391955.6756307257</v>
      </c>
      <c r="AP119" s="501">
        <f t="shared" si="470"/>
        <v>1175014.946</v>
      </c>
      <c r="AQ119" s="498">
        <v>43278.1762832593</v>
      </c>
      <c r="AR119" s="498">
        <v>739781.094006393</v>
      </c>
      <c r="AS119" s="498">
        <v>391955.6756307257</v>
      </c>
      <c r="AT119" s="502">
        <f t="shared" si="472"/>
        <v>1175014.946</v>
      </c>
      <c r="AV119" s="63">
        <f t="shared" si="23"/>
        <v>2</v>
      </c>
      <c r="AW119" s="356">
        <f t="shared" si="24"/>
        <v>46.66666667</v>
      </c>
      <c r="AX119" s="357">
        <f t="shared" si="25"/>
        <v>6153.846154</v>
      </c>
      <c r="AY119" s="103">
        <f t="shared" si="26"/>
        <v>6500</v>
      </c>
      <c r="AZ119" s="358">
        <f t="shared" ref="AZ119:BA119" si="641">O119</f>
        <v>43962.68254</v>
      </c>
      <c r="BA119" s="358">
        <f t="shared" si="641"/>
        <v>570932.6783</v>
      </c>
      <c r="BB119" s="358">
        <f t="shared" si="28"/>
        <v>351276.7621</v>
      </c>
      <c r="BC119" s="358">
        <f t="shared" ref="BC119:BD119" si="642">S119</f>
        <v>43962.68254</v>
      </c>
      <c r="BD119" s="358">
        <f t="shared" si="642"/>
        <v>570932.6783</v>
      </c>
      <c r="BE119" s="358">
        <f t="shared" si="30"/>
        <v>351276.7621</v>
      </c>
      <c r="BF119" s="358">
        <f t="shared" ref="BF119:BG119" si="643">W119</f>
        <v>43278.17628</v>
      </c>
      <c r="BG119" s="358">
        <f t="shared" si="643"/>
        <v>570932.6783</v>
      </c>
      <c r="BH119" s="358">
        <f t="shared" si="32"/>
        <v>343048.2155</v>
      </c>
      <c r="BI119" s="358"/>
      <c r="BJ119" s="358"/>
      <c r="BK119" s="503"/>
      <c r="BL119" s="503"/>
      <c r="BM119" s="493">
        <v>8000.0</v>
      </c>
      <c r="BN119" s="538">
        <v>0.01583078674756818</v>
      </c>
      <c r="BO119" s="538">
        <v>0.9841692132524318</v>
      </c>
      <c r="BP119" s="539"/>
      <c r="BQ119" s="539"/>
      <c r="BR119" s="495">
        <f t="shared" si="46"/>
        <v>571561.4306</v>
      </c>
      <c r="BS119" s="495">
        <f t="shared" si="33"/>
        <v>571561.4306</v>
      </c>
      <c r="BT119" s="495">
        <f t="shared" si="34"/>
        <v>571561.4306</v>
      </c>
      <c r="BU119" s="496"/>
      <c r="BV119" s="495">
        <f t="shared" si="35"/>
        <v>740595.7943</v>
      </c>
      <c r="BW119" s="495">
        <f t="shared" si="36"/>
        <v>740595.7943</v>
      </c>
      <c r="BX119" s="495">
        <f t="shared" si="37"/>
        <v>740595.7943</v>
      </c>
      <c r="BY119" s="495">
        <f t="shared" si="38"/>
        <v>740595.7943</v>
      </c>
    </row>
    <row r="120" ht="15.75" customHeight="1">
      <c r="A120" s="261" t="s">
        <v>30</v>
      </c>
      <c r="B120" s="348" t="s">
        <v>2353</v>
      </c>
      <c r="C120" s="348">
        <v>8500.0</v>
      </c>
      <c r="D120" s="348"/>
      <c r="E120" s="349" t="s">
        <v>2354</v>
      </c>
      <c r="F120" s="349" t="s">
        <v>2354</v>
      </c>
      <c r="G120" s="349" t="s">
        <v>2355</v>
      </c>
      <c r="I120" s="274"/>
      <c r="J120" s="274"/>
      <c r="K120" s="361">
        <v>8500.0</v>
      </c>
      <c r="L120" s="317"/>
      <c r="M120" s="318"/>
      <c r="N120" s="319"/>
      <c r="O120" s="320">
        <v>44244.60780453051</v>
      </c>
      <c r="P120" s="321">
        <v>605481.6188570003</v>
      </c>
      <c r="Q120" s="321">
        <v>376122.4294681436</v>
      </c>
      <c r="R120" s="322">
        <f t="shared" si="12"/>
        <v>1025848.656</v>
      </c>
      <c r="S120" s="320">
        <v>44244.60780453051</v>
      </c>
      <c r="T120" s="321">
        <v>605481.6188570003</v>
      </c>
      <c r="U120" s="321">
        <v>376122.4294681436</v>
      </c>
      <c r="V120" s="322">
        <f t="shared" si="13"/>
        <v>1025848.656</v>
      </c>
      <c r="W120" s="320">
        <v>43280.891036923305</v>
      </c>
      <c r="X120" s="321">
        <v>605481.6188570003</v>
      </c>
      <c r="Y120" s="321">
        <v>343082.02760415245</v>
      </c>
      <c r="Z120" s="365">
        <f t="shared" si="14"/>
        <v>991844.5375</v>
      </c>
      <c r="AA120" s="317"/>
      <c r="AB120" s="318"/>
      <c r="AC120" s="318"/>
      <c r="AD120" s="319"/>
      <c r="AE120" s="497">
        <v>43280.891036923305</v>
      </c>
      <c r="AF120" s="498">
        <v>784547.585722857</v>
      </c>
      <c r="AG120" s="498">
        <v>392047.64057417767</v>
      </c>
      <c r="AH120" s="501">
        <f t="shared" si="466"/>
        <v>1219876.117</v>
      </c>
      <c r="AI120" s="498">
        <v>43280.891036923305</v>
      </c>
      <c r="AJ120" s="498">
        <v>784547.585722857</v>
      </c>
      <c r="AK120" s="498">
        <v>392047.64057417767</v>
      </c>
      <c r="AL120" s="501">
        <f t="shared" si="468"/>
        <v>1219876.117</v>
      </c>
      <c r="AM120" s="498">
        <v>43280.891036923305</v>
      </c>
      <c r="AN120" s="498">
        <v>784547.585722857</v>
      </c>
      <c r="AO120" s="498">
        <v>392047.64057417767</v>
      </c>
      <c r="AP120" s="501">
        <f t="shared" si="470"/>
        <v>1219876.117</v>
      </c>
      <c r="AQ120" s="498">
        <v>43280.891036923305</v>
      </c>
      <c r="AR120" s="498">
        <v>784547.585722857</v>
      </c>
      <c r="AS120" s="498">
        <v>392047.64057417767</v>
      </c>
      <c r="AT120" s="502">
        <f t="shared" si="472"/>
        <v>1219876.117</v>
      </c>
      <c r="AV120" s="63">
        <f t="shared" si="23"/>
        <v>2</v>
      </c>
      <c r="AW120" s="356">
        <f t="shared" si="24"/>
        <v>46.66666667</v>
      </c>
      <c r="AX120" s="357">
        <f t="shared" si="25"/>
        <v>6538.461538</v>
      </c>
      <c r="AY120" s="103">
        <f t="shared" si="26"/>
        <v>7000</v>
      </c>
      <c r="AZ120" s="358">
        <f t="shared" ref="AZ120:BA120" si="644">O120</f>
        <v>44244.6078</v>
      </c>
      <c r="BA120" s="358">
        <f t="shared" si="644"/>
        <v>605481.6189</v>
      </c>
      <c r="BB120" s="358">
        <f t="shared" si="28"/>
        <v>376169.0961</v>
      </c>
      <c r="BC120" s="358">
        <f t="shared" ref="BC120:BD120" si="645">S120</f>
        <v>44244.6078</v>
      </c>
      <c r="BD120" s="358">
        <f t="shared" si="645"/>
        <v>605481.6189</v>
      </c>
      <c r="BE120" s="358">
        <f t="shared" si="30"/>
        <v>376169.0961</v>
      </c>
      <c r="BF120" s="358">
        <f t="shared" ref="BF120:BG120" si="646">W120</f>
        <v>43280.89104</v>
      </c>
      <c r="BG120" s="358">
        <f t="shared" si="646"/>
        <v>605481.6189</v>
      </c>
      <c r="BH120" s="358">
        <f t="shared" si="32"/>
        <v>343128.6943</v>
      </c>
      <c r="BI120" s="358"/>
      <c r="BJ120" s="358"/>
      <c r="BK120" s="503"/>
      <c r="BL120" s="503"/>
      <c r="BM120" s="493">
        <v>8500.0</v>
      </c>
      <c r="BN120" s="538">
        <v>0.01583078674756818</v>
      </c>
      <c r="BO120" s="538">
        <v>0.9841692132524318</v>
      </c>
      <c r="BP120" s="539"/>
      <c r="BQ120" s="539"/>
      <c r="BR120" s="495">
        <f t="shared" si="46"/>
        <v>606148.4189</v>
      </c>
      <c r="BS120" s="495">
        <f t="shared" si="33"/>
        <v>606148.4189</v>
      </c>
      <c r="BT120" s="495">
        <f t="shared" si="34"/>
        <v>606148.4189</v>
      </c>
      <c r="BU120" s="496"/>
      <c r="BV120" s="495">
        <f t="shared" si="35"/>
        <v>785411.5861</v>
      </c>
      <c r="BW120" s="495">
        <f t="shared" si="36"/>
        <v>785411.5861</v>
      </c>
      <c r="BX120" s="495">
        <f t="shared" si="37"/>
        <v>785411.5861</v>
      </c>
      <c r="BY120" s="495">
        <f t="shared" si="38"/>
        <v>785411.5861</v>
      </c>
    </row>
    <row r="121" ht="15.75" customHeight="1">
      <c r="A121" s="261" t="s">
        <v>30</v>
      </c>
      <c r="B121" s="348" t="s">
        <v>2353</v>
      </c>
      <c r="C121" s="348">
        <v>9000.0</v>
      </c>
      <c r="D121" s="348"/>
      <c r="E121" s="349" t="s">
        <v>2354</v>
      </c>
      <c r="F121" s="349" t="s">
        <v>2354</v>
      </c>
      <c r="G121" s="349" t="s">
        <v>2355</v>
      </c>
      <c r="I121" s="274"/>
      <c r="J121" s="274"/>
      <c r="K121" s="361">
        <v>9000.0</v>
      </c>
      <c r="L121" s="317"/>
      <c r="M121" s="318"/>
      <c r="N121" s="319"/>
      <c r="O121" s="320">
        <v>44248.30235553051</v>
      </c>
      <c r="P121" s="321">
        <v>640030.5593780004</v>
      </c>
      <c r="Q121" s="321">
        <v>376148.40029699216</v>
      </c>
      <c r="R121" s="322">
        <f t="shared" si="12"/>
        <v>1060427.262</v>
      </c>
      <c r="S121" s="320">
        <v>44248.30235553051</v>
      </c>
      <c r="T121" s="321">
        <v>640030.5593780004</v>
      </c>
      <c r="U121" s="321">
        <v>376148.40029699216</v>
      </c>
      <c r="V121" s="322">
        <f t="shared" si="13"/>
        <v>1060427.262</v>
      </c>
      <c r="W121" s="320">
        <v>43284.585587923306</v>
      </c>
      <c r="X121" s="321">
        <v>640030.5593780004</v>
      </c>
      <c r="Y121" s="321">
        <v>360829.5422611098</v>
      </c>
      <c r="Z121" s="365">
        <f t="shared" si="14"/>
        <v>1044144.687</v>
      </c>
      <c r="AA121" s="317"/>
      <c r="AB121" s="318"/>
      <c r="AC121" s="318"/>
      <c r="AD121" s="319"/>
      <c r="AE121" s="497">
        <v>43284.585587923306</v>
      </c>
      <c r="AF121" s="498">
        <v>829314.0774393212</v>
      </c>
      <c r="AG121" s="498">
        <v>412328.12945873017</v>
      </c>
      <c r="AH121" s="501">
        <f t="shared" si="466"/>
        <v>1284926.792</v>
      </c>
      <c r="AI121" s="498">
        <v>43284.585587923306</v>
      </c>
      <c r="AJ121" s="498">
        <v>829314.0774393212</v>
      </c>
      <c r="AK121" s="498">
        <v>412328.12945873017</v>
      </c>
      <c r="AL121" s="501">
        <f t="shared" si="468"/>
        <v>1284926.792</v>
      </c>
      <c r="AM121" s="498">
        <v>43284.585587923306</v>
      </c>
      <c r="AN121" s="498">
        <v>829314.0774393212</v>
      </c>
      <c r="AO121" s="498">
        <v>412328.12945873017</v>
      </c>
      <c r="AP121" s="501">
        <f t="shared" si="470"/>
        <v>1284926.792</v>
      </c>
      <c r="AQ121" s="498">
        <v>43284.585587923306</v>
      </c>
      <c r="AR121" s="498">
        <v>829314.0774393212</v>
      </c>
      <c r="AS121" s="498">
        <v>412328.12945873017</v>
      </c>
      <c r="AT121" s="502">
        <f t="shared" si="472"/>
        <v>1284926.792</v>
      </c>
      <c r="AV121" s="63">
        <f t="shared" si="23"/>
        <v>2</v>
      </c>
      <c r="AW121" s="356">
        <f t="shared" si="24"/>
        <v>46.66666667</v>
      </c>
      <c r="AX121" s="357">
        <f t="shared" si="25"/>
        <v>6923.076923</v>
      </c>
      <c r="AY121" s="103">
        <f t="shared" si="26"/>
        <v>7000</v>
      </c>
      <c r="AZ121" s="358">
        <f t="shared" ref="AZ121:BA121" si="647">O121</f>
        <v>44248.30236</v>
      </c>
      <c r="BA121" s="358">
        <f t="shared" si="647"/>
        <v>640030.5594</v>
      </c>
      <c r="BB121" s="358">
        <f t="shared" si="28"/>
        <v>376195.067</v>
      </c>
      <c r="BC121" s="358">
        <f t="shared" ref="BC121:BD121" si="648">S121</f>
        <v>44248.30236</v>
      </c>
      <c r="BD121" s="358">
        <f t="shared" si="648"/>
        <v>640030.5594</v>
      </c>
      <c r="BE121" s="358">
        <f t="shared" si="30"/>
        <v>376195.067</v>
      </c>
      <c r="BF121" s="358">
        <f t="shared" ref="BF121:BG121" si="649">W121</f>
        <v>43284.58559</v>
      </c>
      <c r="BG121" s="358">
        <f t="shared" si="649"/>
        <v>640030.5594</v>
      </c>
      <c r="BH121" s="358">
        <f t="shared" si="32"/>
        <v>360876.2089</v>
      </c>
      <c r="BI121" s="358"/>
      <c r="BJ121" s="358"/>
      <c r="BK121" s="503"/>
      <c r="BL121" s="503"/>
      <c r="BM121" s="493">
        <v>9000.0</v>
      </c>
      <c r="BN121" s="538">
        <v>0.01583078674756818</v>
      </c>
      <c r="BO121" s="538">
        <v>0.9841692132524318</v>
      </c>
      <c r="BP121" s="539"/>
      <c r="BQ121" s="539"/>
      <c r="BR121" s="495">
        <f t="shared" si="46"/>
        <v>640735.4072</v>
      </c>
      <c r="BS121" s="495">
        <f t="shared" si="33"/>
        <v>640735.4072</v>
      </c>
      <c r="BT121" s="495">
        <f t="shared" si="34"/>
        <v>640735.4072</v>
      </c>
      <c r="BU121" s="496"/>
      <c r="BV121" s="495">
        <f t="shared" si="35"/>
        <v>830227.3779</v>
      </c>
      <c r="BW121" s="495">
        <f t="shared" si="36"/>
        <v>830227.3779</v>
      </c>
      <c r="BX121" s="495">
        <f t="shared" si="37"/>
        <v>830227.3779</v>
      </c>
      <c r="BY121" s="495">
        <f t="shared" si="38"/>
        <v>830227.3779</v>
      </c>
    </row>
    <row r="122" ht="15.75" customHeight="1">
      <c r="A122" s="261" t="s">
        <v>30</v>
      </c>
      <c r="B122" s="348" t="s">
        <v>2353</v>
      </c>
      <c r="C122" s="348">
        <v>9500.0</v>
      </c>
      <c r="D122" s="348"/>
      <c r="E122" s="349" t="s">
        <v>2354</v>
      </c>
      <c r="F122" s="349" t="s">
        <v>2354</v>
      </c>
      <c r="G122" s="349" t="s">
        <v>2355</v>
      </c>
      <c r="I122" s="274"/>
      <c r="J122" s="274"/>
      <c r="K122" s="361">
        <v>9500.0</v>
      </c>
      <c r="L122" s="317"/>
      <c r="M122" s="318"/>
      <c r="N122" s="319"/>
      <c r="O122" s="320">
        <v>44530.22762315425</v>
      </c>
      <c r="P122" s="321">
        <v>674579.4998990004</v>
      </c>
      <c r="Q122" s="321">
        <v>401040.73434248223</v>
      </c>
      <c r="R122" s="322">
        <f t="shared" si="12"/>
        <v>1120150.462</v>
      </c>
      <c r="S122" s="320">
        <v>44530.22762315425</v>
      </c>
      <c r="T122" s="321">
        <v>674579.4998990004</v>
      </c>
      <c r="U122" s="321">
        <v>401040.73434248223</v>
      </c>
      <c r="V122" s="322">
        <f t="shared" si="13"/>
        <v>1120150.462</v>
      </c>
      <c r="W122" s="320">
        <v>43287.30034158731</v>
      </c>
      <c r="X122" s="321">
        <v>674579.4998990004</v>
      </c>
      <c r="Y122" s="321">
        <v>360910.0210499167</v>
      </c>
      <c r="Z122" s="365">
        <f t="shared" si="14"/>
        <v>1078776.821</v>
      </c>
      <c r="AA122" s="317"/>
      <c r="AB122" s="318"/>
      <c r="AC122" s="318"/>
      <c r="AD122" s="319"/>
      <c r="AE122" s="497">
        <v>43287.30034158731</v>
      </c>
      <c r="AF122" s="498">
        <v>874080.5691557853</v>
      </c>
      <c r="AG122" s="498">
        <v>412420.0944021822</v>
      </c>
      <c r="AH122" s="501">
        <f t="shared" si="466"/>
        <v>1329787.964</v>
      </c>
      <c r="AI122" s="498">
        <v>43287.30034158731</v>
      </c>
      <c r="AJ122" s="498">
        <v>874080.5691557853</v>
      </c>
      <c r="AK122" s="498">
        <v>412420.0944021822</v>
      </c>
      <c r="AL122" s="501">
        <f t="shared" si="468"/>
        <v>1329787.964</v>
      </c>
      <c r="AM122" s="498">
        <v>43287.30034158731</v>
      </c>
      <c r="AN122" s="498">
        <v>874080.5691557853</v>
      </c>
      <c r="AO122" s="498">
        <v>412420.0944021822</v>
      </c>
      <c r="AP122" s="501">
        <f t="shared" si="470"/>
        <v>1329787.964</v>
      </c>
      <c r="AQ122" s="498">
        <v>43287.30034158731</v>
      </c>
      <c r="AR122" s="498">
        <v>874080.5691557853</v>
      </c>
      <c r="AS122" s="498">
        <v>412420.0944021822</v>
      </c>
      <c r="AT122" s="502">
        <f t="shared" si="472"/>
        <v>1329787.964</v>
      </c>
      <c r="AV122" s="63">
        <f t="shared" si="23"/>
        <v>2</v>
      </c>
      <c r="AW122" s="356">
        <f t="shared" si="24"/>
        <v>46.66666667</v>
      </c>
      <c r="AX122" s="357">
        <f t="shared" si="25"/>
        <v>7307.692308</v>
      </c>
      <c r="AY122" s="103">
        <f t="shared" si="26"/>
        <v>7500</v>
      </c>
      <c r="AZ122" s="358">
        <f t="shared" ref="AZ122:BA122" si="650">O122</f>
        <v>44530.22762</v>
      </c>
      <c r="BA122" s="358">
        <f t="shared" si="650"/>
        <v>674579.4999</v>
      </c>
      <c r="BB122" s="358">
        <f t="shared" si="28"/>
        <v>401087.401</v>
      </c>
      <c r="BC122" s="358">
        <f t="shared" ref="BC122:BD122" si="651">S122</f>
        <v>44530.22762</v>
      </c>
      <c r="BD122" s="358">
        <f t="shared" si="651"/>
        <v>674579.4999</v>
      </c>
      <c r="BE122" s="358">
        <f t="shared" si="30"/>
        <v>401087.401</v>
      </c>
      <c r="BF122" s="358">
        <f t="shared" ref="BF122:BG122" si="652">W122</f>
        <v>43287.30034</v>
      </c>
      <c r="BG122" s="358">
        <f t="shared" si="652"/>
        <v>674579.4999</v>
      </c>
      <c r="BH122" s="358">
        <f t="shared" si="32"/>
        <v>360956.6877</v>
      </c>
      <c r="BI122" s="358"/>
      <c r="BJ122" s="358"/>
      <c r="BK122" s="503"/>
      <c r="BL122" s="503"/>
      <c r="BM122" s="493">
        <v>9500.0</v>
      </c>
      <c r="BN122" s="538">
        <v>0.01583078674756818</v>
      </c>
      <c r="BO122" s="538">
        <v>0.9841692132524318</v>
      </c>
      <c r="BP122" s="539"/>
      <c r="BQ122" s="539"/>
      <c r="BR122" s="495">
        <f t="shared" si="46"/>
        <v>675322.3955</v>
      </c>
      <c r="BS122" s="495">
        <f t="shared" si="33"/>
        <v>675322.3955</v>
      </c>
      <c r="BT122" s="495">
        <f t="shared" si="34"/>
        <v>675322.3955</v>
      </c>
      <c r="BU122" s="496"/>
      <c r="BV122" s="495">
        <f t="shared" si="35"/>
        <v>875043.1697</v>
      </c>
      <c r="BW122" s="495">
        <f t="shared" si="36"/>
        <v>875043.1697</v>
      </c>
      <c r="BX122" s="495">
        <f t="shared" si="37"/>
        <v>875043.1697</v>
      </c>
      <c r="BY122" s="495">
        <f t="shared" si="38"/>
        <v>875043.1697</v>
      </c>
    </row>
    <row r="123" ht="15.75" customHeight="1">
      <c r="A123" s="261" t="s">
        <v>30</v>
      </c>
      <c r="B123" s="348" t="s">
        <v>2353</v>
      </c>
      <c r="C123" s="348">
        <v>10000.0</v>
      </c>
      <c r="D123" s="348"/>
      <c r="E123" s="349" t="s">
        <v>2354</v>
      </c>
      <c r="F123" s="349" t="s">
        <v>2354</v>
      </c>
      <c r="G123" s="349" t="s">
        <v>2355</v>
      </c>
      <c r="I123" s="274"/>
      <c r="J123" s="296"/>
      <c r="K123" s="369">
        <v>10000.0</v>
      </c>
      <c r="L123" s="327"/>
      <c r="M123" s="328"/>
      <c r="N123" s="329"/>
      <c r="O123" s="330">
        <v>44533.92217415425</v>
      </c>
      <c r="P123" s="331">
        <v>709128.4404200006</v>
      </c>
      <c r="Q123" s="331">
        <v>401066.7051713308</v>
      </c>
      <c r="R123" s="332">
        <f t="shared" si="12"/>
        <v>1154729.068</v>
      </c>
      <c r="S123" s="330">
        <v>44533.92217415425</v>
      </c>
      <c r="T123" s="331">
        <v>709128.4404200006</v>
      </c>
      <c r="U123" s="331">
        <v>401066.7051713308</v>
      </c>
      <c r="V123" s="332">
        <f t="shared" si="13"/>
        <v>1154729.068</v>
      </c>
      <c r="W123" s="330">
        <v>43290.99489258731</v>
      </c>
      <c r="X123" s="331">
        <v>709128.4404200006</v>
      </c>
      <c r="Y123" s="331">
        <v>378657.53570687404</v>
      </c>
      <c r="Z123" s="373">
        <f t="shared" si="14"/>
        <v>1131076.971</v>
      </c>
      <c r="AA123" s="327"/>
      <c r="AB123" s="328"/>
      <c r="AC123" s="328"/>
      <c r="AD123" s="329"/>
      <c r="AE123" s="504">
        <v>43290.99489258731</v>
      </c>
      <c r="AF123" s="505">
        <v>918847.0608722495</v>
      </c>
      <c r="AG123" s="505">
        <v>432700.58328673476</v>
      </c>
      <c r="AH123" s="508">
        <f t="shared" si="466"/>
        <v>1394838.639</v>
      </c>
      <c r="AI123" s="505">
        <v>43290.99489258731</v>
      </c>
      <c r="AJ123" s="505">
        <v>918847.0608722495</v>
      </c>
      <c r="AK123" s="505">
        <v>432700.58328673476</v>
      </c>
      <c r="AL123" s="508">
        <f t="shared" si="468"/>
        <v>1394838.639</v>
      </c>
      <c r="AM123" s="505">
        <v>43290.99489258731</v>
      </c>
      <c r="AN123" s="505">
        <v>918847.0608722495</v>
      </c>
      <c r="AO123" s="505">
        <v>432700.58328673476</v>
      </c>
      <c r="AP123" s="508">
        <f t="shared" si="470"/>
        <v>1394838.639</v>
      </c>
      <c r="AQ123" s="498">
        <v>43290.99489258731</v>
      </c>
      <c r="AR123" s="498">
        <v>918847.0608722495</v>
      </c>
      <c r="AS123" s="498">
        <v>432700.58328673476</v>
      </c>
      <c r="AT123" s="509">
        <f t="shared" si="472"/>
        <v>1394838.639</v>
      </c>
      <c r="AV123" s="63">
        <f t="shared" si="23"/>
        <v>2</v>
      </c>
      <c r="AW123" s="356">
        <f t="shared" si="24"/>
        <v>46.66666667</v>
      </c>
      <c r="AX123" s="357">
        <f t="shared" si="25"/>
        <v>7692.307692</v>
      </c>
      <c r="AY123" s="103">
        <f t="shared" si="26"/>
        <v>8000</v>
      </c>
      <c r="AZ123" s="358">
        <f t="shared" ref="AZ123:BA123" si="653">O123</f>
        <v>44533.92217</v>
      </c>
      <c r="BA123" s="358">
        <f t="shared" si="653"/>
        <v>709128.4404</v>
      </c>
      <c r="BB123" s="358">
        <f t="shared" si="28"/>
        <v>401113.3718</v>
      </c>
      <c r="BC123" s="358">
        <f t="shared" ref="BC123:BD123" si="654">S123</f>
        <v>44533.92217</v>
      </c>
      <c r="BD123" s="358">
        <f t="shared" si="654"/>
        <v>709128.4404</v>
      </c>
      <c r="BE123" s="358">
        <f t="shared" si="30"/>
        <v>401113.3718</v>
      </c>
      <c r="BF123" s="358">
        <f t="shared" ref="BF123:BG123" si="655">W123</f>
        <v>43290.99489</v>
      </c>
      <c r="BG123" s="358">
        <f t="shared" si="655"/>
        <v>709128.4404</v>
      </c>
      <c r="BH123" s="358">
        <f t="shared" si="32"/>
        <v>378704.2024</v>
      </c>
      <c r="BI123" s="358"/>
      <c r="BJ123" s="358"/>
      <c r="BK123" s="503"/>
      <c r="BL123" s="510"/>
      <c r="BM123" s="493">
        <v>10000.0</v>
      </c>
      <c r="BN123" s="538">
        <v>0.01583078674756818</v>
      </c>
      <c r="BO123" s="538">
        <v>0.9841692132524318</v>
      </c>
      <c r="BP123" s="539"/>
      <c r="BQ123" s="539"/>
      <c r="BR123" s="495">
        <f t="shared" si="46"/>
        <v>709909.3838</v>
      </c>
      <c r="BS123" s="495">
        <f t="shared" si="33"/>
        <v>709909.3838</v>
      </c>
      <c r="BT123" s="495">
        <f t="shared" si="34"/>
        <v>709909.3838</v>
      </c>
      <c r="BU123" s="496"/>
      <c r="BV123" s="495">
        <f t="shared" si="35"/>
        <v>919858.9615</v>
      </c>
      <c r="BW123" s="495">
        <f t="shared" si="36"/>
        <v>919858.9615</v>
      </c>
      <c r="BX123" s="495">
        <f t="shared" si="37"/>
        <v>919858.9615</v>
      </c>
      <c r="BY123" s="495">
        <f t="shared" si="38"/>
        <v>919858.9615</v>
      </c>
    </row>
    <row r="124" ht="15.75" customHeight="1">
      <c r="A124" s="378" t="s">
        <v>32</v>
      </c>
      <c r="B124" s="348" t="s">
        <v>2357</v>
      </c>
      <c r="C124" s="348">
        <v>500.0</v>
      </c>
      <c r="D124" s="348"/>
      <c r="E124" s="349" t="s">
        <v>2358</v>
      </c>
      <c r="F124" s="349" t="s">
        <v>2358</v>
      </c>
      <c r="G124" s="349" t="s">
        <v>2359</v>
      </c>
      <c r="I124" s="274"/>
      <c r="J124" s="350" t="s">
        <v>2360</v>
      </c>
      <c r="K124" s="351">
        <f t="shared" ref="K124:K136" si="659">C124</f>
        <v>500</v>
      </c>
      <c r="L124" s="307"/>
      <c r="M124" s="308"/>
      <c r="N124" s="309"/>
      <c r="O124" s="310">
        <v>42218.78739824603</v>
      </c>
      <c r="P124" s="311">
        <v>154009.13609172916</v>
      </c>
      <c r="Q124" s="311">
        <v>192798.37400635416</v>
      </c>
      <c r="R124" s="312">
        <f t="shared" si="12"/>
        <v>389026.2975</v>
      </c>
      <c r="S124" s="310">
        <v>42218.78739824603</v>
      </c>
      <c r="T124" s="311">
        <v>154009.13609172916</v>
      </c>
      <c r="U124" s="311">
        <v>192798.37400635416</v>
      </c>
      <c r="V124" s="312">
        <f t="shared" si="13"/>
        <v>389026.2975</v>
      </c>
      <c r="W124" s="310">
        <v>42218.78739824603</v>
      </c>
      <c r="X124" s="311">
        <v>154009.13609172916</v>
      </c>
      <c r="Y124" s="311">
        <v>193210.2753653095</v>
      </c>
      <c r="Z124" s="355">
        <f t="shared" si="14"/>
        <v>389438.1989</v>
      </c>
      <c r="AA124" s="307"/>
      <c r="AB124" s="308"/>
      <c r="AC124" s="308"/>
      <c r="AD124" s="309"/>
      <c r="AE124" s="486">
        <v>42218.78739824603</v>
      </c>
      <c r="AF124" s="487">
        <v>154009.13609172916</v>
      </c>
      <c r="AG124" s="487">
        <v>192821.7073396875</v>
      </c>
      <c r="AH124" s="490">
        <f t="shared" si="466"/>
        <v>389049.6308</v>
      </c>
      <c r="AI124" s="487">
        <v>42218.78739824603</v>
      </c>
      <c r="AJ124" s="487">
        <v>154009.13609172916</v>
      </c>
      <c r="AK124" s="487">
        <v>192821.7073396875</v>
      </c>
      <c r="AL124" s="490">
        <f t="shared" si="468"/>
        <v>389049.6308</v>
      </c>
      <c r="AM124" s="487">
        <v>42218.78739824603</v>
      </c>
      <c r="AN124" s="487">
        <v>154009.13609172916</v>
      </c>
      <c r="AO124" s="487">
        <v>192821.7073396875</v>
      </c>
      <c r="AP124" s="490">
        <f t="shared" si="470"/>
        <v>389049.6308</v>
      </c>
      <c r="AQ124" s="487">
        <v>42218.78739824603</v>
      </c>
      <c r="AR124" s="487">
        <v>154009.13609172916</v>
      </c>
      <c r="AS124" s="487">
        <v>193233.60869864284</v>
      </c>
      <c r="AT124" s="491">
        <f t="shared" si="472"/>
        <v>389461.5322</v>
      </c>
      <c r="AV124" s="63">
        <f t="shared" si="23"/>
        <v>1</v>
      </c>
      <c r="AW124" s="356">
        <f t="shared" si="24"/>
        <v>23.33333333</v>
      </c>
      <c r="AX124" s="357">
        <f t="shared" si="25"/>
        <v>357.1428571</v>
      </c>
      <c r="AY124" s="103">
        <f t="shared" si="26"/>
        <v>500</v>
      </c>
      <c r="AZ124" s="358">
        <f t="shared" ref="AZ124:BA124" si="656">O124</f>
        <v>42218.7874</v>
      </c>
      <c r="BA124" s="358">
        <f t="shared" si="656"/>
        <v>154009.1361</v>
      </c>
      <c r="BB124" s="358">
        <f t="shared" si="28"/>
        <v>192821.7073</v>
      </c>
      <c r="BC124" s="358">
        <f t="shared" ref="BC124:BD124" si="657">S124</f>
        <v>42218.7874</v>
      </c>
      <c r="BD124" s="358">
        <f t="shared" si="657"/>
        <v>154009.1361</v>
      </c>
      <c r="BE124" s="358">
        <f t="shared" si="30"/>
        <v>192821.7073</v>
      </c>
      <c r="BF124" s="358">
        <f t="shared" ref="BF124:BG124" si="658">W124</f>
        <v>42218.7874</v>
      </c>
      <c r="BG124" s="358">
        <f t="shared" si="658"/>
        <v>154009.1361</v>
      </c>
      <c r="BH124" s="358">
        <f t="shared" si="32"/>
        <v>193233.6087</v>
      </c>
      <c r="BI124" s="358"/>
      <c r="BJ124" s="358"/>
      <c r="BK124" s="503"/>
      <c r="BL124" s="519" t="s">
        <v>2427</v>
      </c>
      <c r="BM124" s="493">
        <v>500.0</v>
      </c>
      <c r="BN124" s="538">
        <v>0.7016230019628202</v>
      </c>
      <c r="BO124" s="538">
        <v>0.2983769980371798</v>
      </c>
      <c r="BP124" s="539"/>
      <c r="BQ124" s="539"/>
      <c r="BR124" s="495">
        <f t="shared" si="46"/>
        <v>161526.0997</v>
      </c>
      <c r="BS124" s="495">
        <f t="shared" si="33"/>
        <v>161526.0997</v>
      </c>
      <c r="BT124" s="495">
        <f t="shared" si="34"/>
        <v>161526.0997</v>
      </c>
      <c r="BU124" s="496"/>
      <c r="BV124" s="495">
        <f t="shared" si="35"/>
        <v>161526.0997</v>
      </c>
      <c r="BW124" s="495">
        <f t="shared" si="36"/>
        <v>161526.0997</v>
      </c>
      <c r="BX124" s="495">
        <f t="shared" si="37"/>
        <v>161526.0997</v>
      </c>
      <c r="BY124" s="495">
        <f t="shared" si="38"/>
        <v>161526.0997</v>
      </c>
    </row>
    <row r="125" ht="15.75" customHeight="1">
      <c r="A125" s="378" t="s">
        <v>32</v>
      </c>
      <c r="B125" s="348" t="s">
        <v>2357</v>
      </c>
      <c r="C125" s="348">
        <v>1000.0</v>
      </c>
      <c r="D125" s="348"/>
      <c r="E125" s="349" t="s">
        <v>2358</v>
      </c>
      <c r="F125" s="349" t="s">
        <v>2358</v>
      </c>
      <c r="G125" s="349" t="s">
        <v>2359</v>
      </c>
      <c r="I125" s="274"/>
      <c r="J125" s="274"/>
      <c r="K125" s="361">
        <f t="shared" si="659"/>
        <v>1000</v>
      </c>
      <c r="L125" s="317"/>
      <c r="M125" s="318"/>
      <c r="N125" s="319"/>
      <c r="O125" s="320">
        <v>42286.75050212603</v>
      </c>
      <c r="P125" s="321">
        <v>192142.53324179165</v>
      </c>
      <c r="Q125" s="321">
        <v>198642.70004706352</v>
      </c>
      <c r="R125" s="322">
        <f t="shared" si="12"/>
        <v>433071.9838</v>
      </c>
      <c r="S125" s="320">
        <v>42286.75050212603</v>
      </c>
      <c r="T125" s="321">
        <v>192142.53324179165</v>
      </c>
      <c r="U125" s="321">
        <v>198642.70004706352</v>
      </c>
      <c r="V125" s="322">
        <f t="shared" si="13"/>
        <v>433071.9838</v>
      </c>
      <c r="W125" s="320">
        <v>42323.65644616065</v>
      </c>
      <c r="X125" s="321">
        <v>192142.53324179165</v>
      </c>
      <c r="Y125" s="321">
        <v>202740.94375570992</v>
      </c>
      <c r="Z125" s="365">
        <f t="shared" si="14"/>
        <v>437207.1334</v>
      </c>
      <c r="AA125" s="317"/>
      <c r="AB125" s="318"/>
      <c r="AC125" s="318"/>
      <c r="AD125" s="319"/>
      <c r="AE125" s="497">
        <v>42286.75050212603</v>
      </c>
      <c r="AF125" s="498">
        <v>192142.53324179165</v>
      </c>
      <c r="AG125" s="498">
        <v>198666.03338039687</v>
      </c>
      <c r="AH125" s="501">
        <f t="shared" si="466"/>
        <v>433095.3171</v>
      </c>
      <c r="AI125" s="498">
        <v>42286.75050212603</v>
      </c>
      <c r="AJ125" s="498">
        <v>192142.53324179165</v>
      </c>
      <c r="AK125" s="498">
        <v>198666.03338039687</v>
      </c>
      <c r="AL125" s="501">
        <f t="shared" si="468"/>
        <v>433095.3171</v>
      </c>
      <c r="AM125" s="498">
        <v>42286.75050212603</v>
      </c>
      <c r="AN125" s="498">
        <v>192142.53324179165</v>
      </c>
      <c r="AO125" s="498">
        <v>198666.03338039687</v>
      </c>
      <c r="AP125" s="501">
        <f t="shared" si="470"/>
        <v>433095.3171</v>
      </c>
      <c r="AQ125" s="498">
        <v>42323.65644616065</v>
      </c>
      <c r="AR125" s="498">
        <v>192142.53324179165</v>
      </c>
      <c r="AS125" s="498">
        <v>202764.27708904326</v>
      </c>
      <c r="AT125" s="502">
        <f t="shared" si="472"/>
        <v>437230.4668</v>
      </c>
      <c r="AV125" s="63">
        <f t="shared" si="23"/>
        <v>1</v>
      </c>
      <c r="AW125" s="356">
        <f t="shared" si="24"/>
        <v>23.33333333</v>
      </c>
      <c r="AX125" s="357">
        <f t="shared" si="25"/>
        <v>714.2857143</v>
      </c>
      <c r="AY125" s="103">
        <f t="shared" si="26"/>
        <v>1000</v>
      </c>
      <c r="AZ125" s="358">
        <f t="shared" ref="AZ125:BA125" si="660">O125</f>
        <v>42286.7505</v>
      </c>
      <c r="BA125" s="358">
        <f t="shared" si="660"/>
        <v>192142.5332</v>
      </c>
      <c r="BB125" s="358">
        <f t="shared" si="28"/>
        <v>198666.0334</v>
      </c>
      <c r="BC125" s="358">
        <f t="shared" ref="BC125:BD125" si="661">S125</f>
        <v>42286.7505</v>
      </c>
      <c r="BD125" s="358">
        <f t="shared" si="661"/>
        <v>192142.5332</v>
      </c>
      <c r="BE125" s="358">
        <f t="shared" si="30"/>
        <v>198666.0334</v>
      </c>
      <c r="BF125" s="358">
        <f t="shared" ref="BF125:BG125" si="662">W125</f>
        <v>42323.65645</v>
      </c>
      <c r="BG125" s="358">
        <f t="shared" si="662"/>
        <v>192142.5332</v>
      </c>
      <c r="BH125" s="358">
        <f t="shared" si="32"/>
        <v>202764.2771</v>
      </c>
      <c r="BI125" s="358"/>
      <c r="BJ125" s="358"/>
      <c r="BK125" s="503"/>
      <c r="BL125" s="503"/>
      <c r="BM125" s="493">
        <v>1000.0</v>
      </c>
      <c r="BN125" s="538">
        <v>0.5911115661384123</v>
      </c>
      <c r="BO125" s="538">
        <v>0.40888843386158763</v>
      </c>
      <c r="BP125" s="539"/>
      <c r="BQ125" s="539"/>
      <c r="BR125" s="495">
        <f t="shared" si="46"/>
        <v>200043.5888</v>
      </c>
      <c r="BS125" s="495">
        <f t="shared" si="33"/>
        <v>200043.5888</v>
      </c>
      <c r="BT125" s="495">
        <f t="shared" si="34"/>
        <v>200043.5888</v>
      </c>
      <c r="BU125" s="496"/>
      <c r="BV125" s="495">
        <f t="shared" si="35"/>
        <v>200043.5888</v>
      </c>
      <c r="BW125" s="495">
        <f t="shared" si="36"/>
        <v>200043.5888</v>
      </c>
      <c r="BX125" s="495">
        <f t="shared" si="37"/>
        <v>200043.5888</v>
      </c>
      <c r="BY125" s="495">
        <f t="shared" si="38"/>
        <v>200043.5888</v>
      </c>
    </row>
    <row r="126" ht="15.75" customHeight="1">
      <c r="A126" s="378" t="s">
        <v>32</v>
      </c>
      <c r="B126" s="348" t="s">
        <v>2357</v>
      </c>
      <c r="C126" s="348">
        <v>1500.0</v>
      </c>
      <c r="D126" s="348"/>
      <c r="E126" s="349" t="s">
        <v>2358</v>
      </c>
      <c r="F126" s="349" t="s">
        <v>2358</v>
      </c>
      <c r="G126" s="349" t="s">
        <v>2359</v>
      </c>
      <c r="I126" s="274"/>
      <c r="J126" s="274"/>
      <c r="K126" s="361">
        <f t="shared" si="659"/>
        <v>1500</v>
      </c>
      <c r="L126" s="317"/>
      <c r="M126" s="318"/>
      <c r="N126" s="319"/>
      <c r="O126" s="320">
        <v>42552.52886998919</v>
      </c>
      <c r="P126" s="321">
        <v>230275.9303918542</v>
      </c>
      <c r="Q126" s="321">
        <v>221752.36971333934</v>
      </c>
      <c r="R126" s="322">
        <f t="shared" si="12"/>
        <v>494580.829</v>
      </c>
      <c r="S126" s="320">
        <v>42552.52886998919</v>
      </c>
      <c r="T126" s="321">
        <v>230275.9303918542</v>
      </c>
      <c r="U126" s="321">
        <v>221752.36971333934</v>
      </c>
      <c r="V126" s="322">
        <f t="shared" si="13"/>
        <v>494580.829</v>
      </c>
      <c r="W126" s="320">
        <v>42323.64309453966</v>
      </c>
      <c r="X126" s="321">
        <v>230275.9303918542</v>
      </c>
      <c r="Y126" s="321">
        <v>202779.39131755184</v>
      </c>
      <c r="Z126" s="365">
        <f t="shared" si="14"/>
        <v>475378.9648</v>
      </c>
      <c r="AA126" s="317"/>
      <c r="AB126" s="318"/>
      <c r="AC126" s="318"/>
      <c r="AD126" s="319"/>
      <c r="AE126" s="497">
        <v>42583.540894921185</v>
      </c>
      <c r="AF126" s="498">
        <v>230275.9303918542</v>
      </c>
      <c r="AG126" s="498">
        <v>224814.8796901969</v>
      </c>
      <c r="AH126" s="501">
        <f t="shared" si="466"/>
        <v>497674.351</v>
      </c>
      <c r="AI126" s="498">
        <v>42583.540894921185</v>
      </c>
      <c r="AJ126" s="498">
        <v>230275.9303918542</v>
      </c>
      <c r="AK126" s="498">
        <v>224814.8796901969</v>
      </c>
      <c r="AL126" s="501">
        <f t="shared" si="468"/>
        <v>497674.351</v>
      </c>
      <c r="AM126" s="498">
        <v>42583.540894921185</v>
      </c>
      <c r="AN126" s="498">
        <v>230275.9303918542</v>
      </c>
      <c r="AO126" s="498">
        <v>224814.8796901969</v>
      </c>
      <c r="AP126" s="501">
        <f t="shared" si="470"/>
        <v>497674.351</v>
      </c>
      <c r="AQ126" s="498">
        <v>42414.124245500425</v>
      </c>
      <c r="AR126" s="498">
        <v>230275.9303918542</v>
      </c>
      <c r="AS126" s="498">
        <v>213990.06994659765</v>
      </c>
      <c r="AT126" s="502">
        <f t="shared" si="472"/>
        <v>486680.1246</v>
      </c>
      <c r="AV126" s="63">
        <f t="shared" si="23"/>
        <v>1</v>
      </c>
      <c r="AW126" s="356">
        <f t="shared" si="24"/>
        <v>23.33333333</v>
      </c>
      <c r="AX126" s="357">
        <f t="shared" si="25"/>
        <v>1071.428571</v>
      </c>
      <c r="AY126" s="103">
        <f t="shared" si="26"/>
        <v>1500</v>
      </c>
      <c r="AZ126" s="358">
        <f t="shared" ref="AZ126:BA126" si="663">O126</f>
        <v>42552.52887</v>
      </c>
      <c r="BA126" s="358">
        <f t="shared" si="663"/>
        <v>230275.9304</v>
      </c>
      <c r="BB126" s="358">
        <f t="shared" si="28"/>
        <v>221775.703</v>
      </c>
      <c r="BC126" s="358">
        <f t="shared" ref="BC126:BD126" si="664">S126</f>
        <v>42552.52887</v>
      </c>
      <c r="BD126" s="358">
        <f t="shared" si="664"/>
        <v>230275.9304</v>
      </c>
      <c r="BE126" s="358">
        <f t="shared" si="30"/>
        <v>221775.703</v>
      </c>
      <c r="BF126" s="358">
        <f t="shared" ref="BF126:BG126" si="665">W126</f>
        <v>42323.64309</v>
      </c>
      <c r="BG126" s="358">
        <f t="shared" si="665"/>
        <v>230275.9304</v>
      </c>
      <c r="BH126" s="358">
        <f t="shared" si="32"/>
        <v>202802.7247</v>
      </c>
      <c r="BI126" s="358"/>
      <c r="BJ126" s="358"/>
      <c r="BK126" s="503"/>
      <c r="BL126" s="503"/>
      <c r="BM126" s="493">
        <v>1500.0</v>
      </c>
      <c r="BN126" s="538">
        <v>0.5163846424967755</v>
      </c>
      <c r="BO126" s="538">
        <v>0.48361535750322454</v>
      </c>
      <c r="BP126" s="539"/>
      <c r="BQ126" s="539"/>
      <c r="BR126" s="495">
        <f t="shared" si="46"/>
        <v>238547.9968</v>
      </c>
      <c r="BS126" s="495">
        <f t="shared" si="33"/>
        <v>238547.9968</v>
      </c>
      <c r="BT126" s="495">
        <f t="shared" si="34"/>
        <v>238547.9968</v>
      </c>
      <c r="BU126" s="496"/>
      <c r="BV126" s="495">
        <f t="shared" si="35"/>
        <v>238547.9968</v>
      </c>
      <c r="BW126" s="495">
        <f t="shared" si="36"/>
        <v>238547.9968</v>
      </c>
      <c r="BX126" s="495">
        <f t="shared" si="37"/>
        <v>238547.9968</v>
      </c>
      <c r="BY126" s="495">
        <f t="shared" si="38"/>
        <v>238547.9968</v>
      </c>
    </row>
    <row r="127" ht="15.75" customHeight="1">
      <c r="A127" s="378" t="s">
        <v>32</v>
      </c>
      <c r="B127" s="348" t="s">
        <v>2357</v>
      </c>
      <c r="C127" s="348">
        <v>2000.0</v>
      </c>
      <c r="D127" s="348"/>
      <c r="E127" s="349" t="s">
        <v>2358</v>
      </c>
      <c r="F127" s="349" t="s">
        <v>2358</v>
      </c>
      <c r="G127" s="349" t="s">
        <v>2359</v>
      </c>
      <c r="I127" s="274"/>
      <c r="J127" s="274"/>
      <c r="K127" s="361">
        <f t="shared" si="659"/>
        <v>2000</v>
      </c>
      <c r="L127" s="317"/>
      <c r="M127" s="318"/>
      <c r="N127" s="319"/>
      <c r="O127" s="320">
        <v>42614.55291985319</v>
      </c>
      <c r="P127" s="321">
        <v>268409.32754191663</v>
      </c>
      <c r="Q127" s="321">
        <v>227830.72300038772</v>
      </c>
      <c r="R127" s="322">
        <f t="shared" si="12"/>
        <v>538854.6035</v>
      </c>
      <c r="S127" s="320">
        <v>42614.55291985319</v>
      </c>
      <c r="T127" s="321">
        <v>268409.32754191663</v>
      </c>
      <c r="U127" s="321">
        <v>227830.72300038772</v>
      </c>
      <c r="V127" s="322">
        <f t="shared" si="13"/>
        <v>538854.6035</v>
      </c>
      <c r="W127" s="320">
        <v>42504.60539646119</v>
      </c>
      <c r="X127" s="321">
        <v>268409.32754191663</v>
      </c>
      <c r="Y127" s="321">
        <v>225154.08190897678</v>
      </c>
      <c r="Z127" s="365">
        <f t="shared" si="14"/>
        <v>536068.0148</v>
      </c>
      <c r="AA127" s="317"/>
      <c r="AB127" s="318"/>
      <c r="AC127" s="318"/>
      <c r="AD127" s="319"/>
      <c r="AE127" s="497">
        <v>42709.9403141862</v>
      </c>
      <c r="AF127" s="498">
        <v>268409.32754191663</v>
      </c>
      <c r="AG127" s="498">
        <v>238950.47450021474</v>
      </c>
      <c r="AH127" s="501">
        <f t="shared" si="466"/>
        <v>550069.7424</v>
      </c>
      <c r="AI127" s="498">
        <v>42709.9403141862</v>
      </c>
      <c r="AJ127" s="498">
        <v>268409.32754191663</v>
      </c>
      <c r="AK127" s="498">
        <v>238950.47450021474</v>
      </c>
      <c r="AL127" s="501">
        <f t="shared" si="468"/>
        <v>550069.7424</v>
      </c>
      <c r="AM127" s="498">
        <v>42709.9403141862</v>
      </c>
      <c r="AN127" s="498">
        <v>268409.32754191663</v>
      </c>
      <c r="AO127" s="498">
        <v>238950.47450021474</v>
      </c>
      <c r="AP127" s="501">
        <f t="shared" si="470"/>
        <v>550069.7424</v>
      </c>
      <c r="AQ127" s="498">
        <v>42557.22833886118</v>
      </c>
      <c r="AR127" s="498">
        <v>268409.32754191663</v>
      </c>
      <c r="AS127" s="498">
        <v>233666.84441591936</v>
      </c>
      <c r="AT127" s="502">
        <f t="shared" si="472"/>
        <v>544633.4003</v>
      </c>
      <c r="AV127" s="63">
        <f t="shared" si="23"/>
        <v>1</v>
      </c>
      <c r="AW127" s="356">
        <f t="shared" si="24"/>
        <v>23.33333333</v>
      </c>
      <c r="AX127" s="357">
        <f t="shared" si="25"/>
        <v>1428.571429</v>
      </c>
      <c r="AY127" s="103">
        <f t="shared" si="26"/>
        <v>1500</v>
      </c>
      <c r="AZ127" s="358">
        <f t="shared" ref="AZ127:BA127" si="666">O127</f>
        <v>42614.55292</v>
      </c>
      <c r="BA127" s="358">
        <f t="shared" si="666"/>
        <v>268409.3275</v>
      </c>
      <c r="BB127" s="358">
        <f t="shared" si="28"/>
        <v>227854.0563</v>
      </c>
      <c r="BC127" s="358">
        <f t="shared" ref="BC127:BD127" si="667">S127</f>
        <v>42614.55292</v>
      </c>
      <c r="BD127" s="358">
        <f t="shared" si="667"/>
        <v>268409.3275</v>
      </c>
      <c r="BE127" s="358">
        <f t="shared" si="30"/>
        <v>227854.0563</v>
      </c>
      <c r="BF127" s="358">
        <f t="shared" ref="BF127:BG127" si="668">W127</f>
        <v>42504.6054</v>
      </c>
      <c r="BG127" s="358">
        <f t="shared" si="668"/>
        <v>268409.3275</v>
      </c>
      <c r="BH127" s="358">
        <f t="shared" si="32"/>
        <v>225177.4152</v>
      </c>
      <c r="BI127" s="358"/>
      <c r="BJ127" s="358"/>
      <c r="BK127" s="503"/>
      <c r="BL127" s="503"/>
      <c r="BM127" s="493">
        <v>2000.0</v>
      </c>
      <c r="BN127" s="538">
        <v>0.4626194511703038</v>
      </c>
      <c r="BO127" s="538">
        <v>0.5373805488296962</v>
      </c>
      <c r="BP127" s="539"/>
      <c r="BQ127" s="539"/>
      <c r="BR127" s="495">
        <f t="shared" si="46"/>
        <v>277047.3363</v>
      </c>
      <c r="BS127" s="495">
        <f t="shared" si="33"/>
        <v>277047.3363</v>
      </c>
      <c r="BT127" s="495">
        <f t="shared" si="34"/>
        <v>277047.3363</v>
      </c>
      <c r="BU127" s="496"/>
      <c r="BV127" s="495">
        <f t="shared" si="35"/>
        <v>277047.3363</v>
      </c>
      <c r="BW127" s="495">
        <f t="shared" si="36"/>
        <v>277047.3363</v>
      </c>
      <c r="BX127" s="495">
        <f t="shared" si="37"/>
        <v>277047.3363</v>
      </c>
      <c r="BY127" s="495">
        <f t="shared" si="38"/>
        <v>277047.3363</v>
      </c>
    </row>
    <row r="128" ht="15.75" customHeight="1">
      <c r="A128" s="378" t="s">
        <v>32</v>
      </c>
      <c r="B128" s="348" t="s">
        <v>2357</v>
      </c>
      <c r="C128" s="348">
        <v>2500.0</v>
      </c>
      <c r="D128" s="348"/>
      <c r="E128" s="349" t="s">
        <v>2358</v>
      </c>
      <c r="F128" s="349" t="s">
        <v>2358</v>
      </c>
      <c r="G128" s="349" t="s">
        <v>2359</v>
      </c>
      <c r="I128" s="274"/>
      <c r="J128" s="274"/>
      <c r="K128" s="361">
        <f t="shared" si="659"/>
        <v>2500</v>
      </c>
      <c r="L128" s="317"/>
      <c r="M128" s="318"/>
      <c r="N128" s="319"/>
      <c r="O128" s="320">
        <v>42709.9403141862</v>
      </c>
      <c r="P128" s="321">
        <v>306542.72469197924</v>
      </c>
      <c r="Q128" s="321">
        <v>238927.1411668814</v>
      </c>
      <c r="R128" s="322">
        <f t="shared" si="12"/>
        <v>588179.8062</v>
      </c>
      <c r="S128" s="320">
        <v>42709.9403141862</v>
      </c>
      <c r="T128" s="321">
        <v>306542.72469197924</v>
      </c>
      <c r="U128" s="321">
        <v>238927.1411668814</v>
      </c>
      <c r="V128" s="322">
        <f t="shared" si="13"/>
        <v>588179.8062</v>
      </c>
      <c r="W128" s="320">
        <v>42557.22833886118</v>
      </c>
      <c r="X128" s="321">
        <v>306542.72469197924</v>
      </c>
      <c r="Y128" s="321">
        <v>233643.51108258602</v>
      </c>
      <c r="Z128" s="365">
        <f t="shared" si="14"/>
        <v>582743.4641</v>
      </c>
      <c r="AA128" s="317"/>
      <c r="AB128" s="318"/>
      <c r="AC128" s="318"/>
      <c r="AD128" s="319"/>
      <c r="AE128" s="497">
        <v>42771.62555021819</v>
      </c>
      <c r="AF128" s="498">
        <v>306542.72469197924</v>
      </c>
      <c r="AG128" s="498">
        <v>244648.67120225987</v>
      </c>
      <c r="AH128" s="501">
        <f t="shared" si="466"/>
        <v>593963.0214</v>
      </c>
      <c r="AI128" s="498">
        <v>42771.62555021819</v>
      </c>
      <c r="AJ128" s="498">
        <v>306542.72469197924</v>
      </c>
      <c r="AK128" s="498">
        <v>244648.67120225987</v>
      </c>
      <c r="AL128" s="501">
        <f t="shared" si="468"/>
        <v>593963.0214</v>
      </c>
      <c r="AM128" s="498">
        <v>42771.62555021819</v>
      </c>
      <c r="AN128" s="498">
        <v>306542.72469197924</v>
      </c>
      <c r="AO128" s="498">
        <v>244648.67120225987</v>
      </c>
      <c r="AP128" s="501">
        <f t="shared" si="470"/>
        <v>593963.0214</v>
      </c>
      <c r="AQ128" s="498">
        <v>42708.58293735419</v>
      </c>
      <c r="AR128" s="498">
        <v>306542.72469197924</v>
      </c>
      <c r="AS128" s="498">
        <v>248327.47064942223</v>
      </c>
      <c r="AT128" s="502">
        <f t="shared" si="472"/>
        <v>597578.7783</v>
      </c>
      <c r="AV128" s="63">
        <f t="shared" si="23"/>
        <v>1</v>
      </c>
      <c r="AW128" s="356">
        <f t="shared" si="24"/>
        <v>23.33333333</v>
      </c>
      <c r="AX128" s="357">
        <f t="shared" si="25"/>
        <v>1785.714286</v>
      </c>
      <c r="AY128" s="103">
        <f t="shared" si="26"/>
        <v>2000</v>
      </c>
      <c r="AZ128" s="358">
        <f t="shared" ref="AZ128:BA128" si="669">O128</f>
        <v>42709.94031</v>
      </c>
      <c r="BA128" s="358">
        <f t="shared" si="669"/>
        <v>306542.7247</v>
      </c>
      <c r="BB128" s="358">
        <f t="shared" si="28"/>
        <v>238950.4745</v>
      </c>
      <c r="BC128" s="358">
        <f t="shared" ref="BC128:BD128" si="670">S128</f>
        <v>42709.94031</v>
      </c>
      <c r="BD128" s="358">
        <f t="shared" si="670"/>
        <v>306542.7247</v>
      </c>
      <c r="BE128" s="358">
        <f t="shared" si="30"/>
        <v>238950.4745</v>
      </c>
      <c r="BF128" s="358">
        <f t="shared" ref="BF128:BG128" si="671">W128</f>
        <v>42557.22834</v>
      </c>
      <c r="BG128" s="358">
        <f t="shared" si="671"/>
        <v>306542.7247</v>
      </c>
      <c r="BH128" s="358">
        <f t="shared" si="32"/>
        <v>233666.8444</v>
      </c>
      <c r="BI128" s="358"/>
      <c r="BJ128" s="358"/>
      <c r="BK128" s="503"/>
      <c r="BL128" s="503"/>
      <c r="BM128" s="493">
        <v>2500.0</v>
      </c>
      <c r="BN128" s="538">
        <v>0.421788274033153</v>
      </c>
      <c r="BO128" s="538">
        <v>0.578211725966847</v>
      </c>
      <c r="BP128" s="539"/>
      <c r="BQ128" s="539"/>
      <c r="BR128" s="495">
        <f t="shared" si="46"/>
        <v>315537.2379</v>
      </c>
      <c r="BS128" s="495">
        <f t="shared" si="33"/>
        <v>315537.2379</v>
      </c>
      <c r="BT128" s="495">
        <f t="shared" si="34"/>
        <v>315537.2379</v>
      </c>
      <c r="BU128" s="496"/>
      <c r="BV128" s="495">
        <f t="shared" si="35"/>
        <v>315537.2379</v>
      </c>
      <c r="BW128" s="495">
        <f t="shared" si="36"/>
        <v>315537.2379</v>
      </c>
      <c r="BX128" s="495">
        <f t="shared" si="37"/>
        <v>315537.2379</v>
      </c>
      <c r="BY128" s="495">
        <f t="shared" si="38"/>
        <v>315537.2379</v>
      </c>
    </row>
    <row r="129" ht="15.75" customHeight="1">
      <c r="A129" s="378" t="s">
        <v>32</v>
      </c>
      <c r="B129" s="348" t="s">
        <v>2357</v>
      </c>
      <c r="C129" s="348">
        <v>3000.0</v>
      </c>
      <c r="D129" s="348"/>
      <c r="E129" s="349" t="s">
        <v>2358</v>
      </c>
      <c r="F129" s="349" t="s">
        <v>2358</v>
      </c>
      <c r="G129" s="349" t="s">
        <v>2359</v>
      </c>
      <c r="I129" s="274"/>
      <c r="J129" s="274"/>
      <c r="K129" s="361">
        <f t="shared" si="659"/>
        <v>3000</v>
      </c>
      <c r="L129" s="317"/>
      <c r="M129" s="318"/>
      <c r="N129" s="319"/>
      <c r="O129" s="320">
        <v>42771.62555021819</v>
      </c>
      <c r="P129" s="321">
        <v>344676.1218420417</v>
      </c>
      <c r="Q129" s="321">
        <v>244625.33786892652</v>
      </c>
      <c r="R129" s="322">
        <f t="shared" si="12"/>
        <v>632073.0853</v>
      </c>
      <c r="S129" s="320">
        <v>42771.62555021819</v>
      </c>
      <c r="T129" s="321">
        <v>344676.1218420417</v>
      </c>
      <c r="U129" s="321">
        <v>244625.33786892652</v>
      </c>
      <c r="V129" s="322">
        <f t="shared" si="13"/>
        <v>632073.0853</v>
      </c>
      <c r="W129" s="320">
        <v>42708.58293735419</v>
      </c>
      <c r="X129" s="321">
        <v>344676.1218420417</v>
      </c>
      <c r="Y129" s="321">
        <v>248304.1373160889</v>
      </c>
      <c r="Z129" s="365">
        <f t="shared" si="14"/>
        <v>635688.8421</v>
      </c>
      <c r="AA129" s="317"/>
      <c r="AB129" s="318"/>
      <c r="AC129" s="318"/>
      <c r="AD129" s="319"/>
      <c r="AE129" s="497">
        <v>42835.23373676219</v>
      </c>
      <c r="AF129" s="498">
        <v>344676.1218420417</v>
      </c>
      <c r="AG129" s="498">
        <v>248007.30068422077</v>
      </c>
      <c r="AH129" s="501">
        <f t="shared" si="466"/>
        <v>635518.6563</v>
      </c>
      <c r="AI129" s="498">
        <v>42835.23373676219</v>
      </c>
      <c r="AJ129" s="498">
        <v>344676.1218420417</v>
      </c>
      <c r="AK129" s="498">
        <v>248007.30068422077</v>
      </c>
      <c r="AL129" s="501">
        <f t="shared" si="468"/>
        <v>635518.6563</v>
      </c>
      <c r="AM129" s="498">
        <v>42835.23373676219</v>
      </c>
      <c r="AN129" s="498">
        <v>344676.1218420417</v>
      </c>
      <c r="AO129" s="498">
        <v>248007.30068422077</v>
      </c>
      <c r="AP129" s="501">
        <f t="shared" si="470"/>
        <v>635518.6563</v>
      </c>
      <c r="AQ129" s="498">
        <v>42709.9403141862</v>
      </c>
      <c r="AR129" s="498">
        <v>344676.1218420417</v>
      </c>
      <c r="AS129" s="498">
        <v>246115.18772708662</v>
      </c>
      <c r="AT129" s="502">
        <f t="shared" si="472"/>
        <v>633501.2499</v>
      </c>
      <c r="AV129" s="63">
        <f t="shared" si="23"/>
        <v>1</v>
      </c>
      <c r="AW129" s="356">
        <f t="shared" si="24"/>
        <v>23.33333333</v>
      </c>
      <c r="AX129" s="357">
        <f t="shared" si="25"/>
        <v>2142.857143</v>
      </c>
      <c r="AY129" s="103">
        <f t="shared" si="26"/>
        <v>2500</v>
      </c>
      <c r="AZ129" s="358">
        <f t="shared" ref="AZ129:BA129" si="672">O129</f>
        <v>42771.62555</v>
      </c>
      <c r="BA129" s="358">
        <f t="shared" si="672"/>
        <v>344676.1218</v>
      </c>
      <c r="BB129" s="358">
        <f t="shared" si="28"/>
        <v>244648.6712</v>
      </c>
      <c r="BC129" s="358">
        <f t="shared" ref="BC129:BD129" si="673">S129</f>
        <v>42771.62555</v>
      </c>
      <c r="BD129" s="358">
        <f t="shared" si="673"/>
        <v>344676.1218</v>
      </c>
      <c r="BE129" s="358">
        <f t="shared" si="30"/>
        <v>244648.6712</v>
      </c>
      <c r="BF129" s="358">
        <f t="shared" ref="BF129:BG129" si="674">W129</f>
        <v>42708.58294</v>
      </c>
      <c r="BG129" s="358">
        <f t="shared" si="674"/>
        <v>344676.1218</v>
      </c>
      <c r="BH129" s="358">
        <f t="shared" si="32"/>
        <v>248327.4706</v>
      </c>
      <c r="BI129" s="358"/>
      <c r="BJ129" s="358"/>
      <c r="BK129" s="503"/>
      <c r="BL129" s="503"/>
      <c r="BM129" s="493">
        <v>3000.0</v>
      </c>
      <c r="BN129" s="538">
        <v>0.3902617954471833</v>
      </c>
      <c r="BO129" s="538">
        <v>0.6097382045528167</v>
      </c>
      <c r="BP129" s="539"/>
      <c r="BQ129" s="539"/>
      <c r="BR129" s="495">
        <f t="shared" si="46"/>
        <v>354033.6121</v>
      </c>
      <c r="BS129" s="495">
        <f t="shared" si="33"/>
        <v>354033.6121</v>
      </c>
      <c r="BT129" s="495">
        <f t="shared" si="34"/>
        <v>354033.6121</v>
      </c>
      <c r="BU129" s="496"/>
      <c r="BV129" s="495">
        <f t="shared" si="35"/>
        <v>354033.6121</v>
      </c>
      <c r="BW129" s="495">
        <f t="shared" si="36"/>
        <v>354033.6121</v>
      </c>
      <c r="BX129" s="495">
        <f t="shared" si="37"/>
        <v>354033.6121</v>
      </c>
      <c r="BY129" s="495">
        <f t="shared" si="38"/>
        <v>354033.6121</v>
      </c>
    </row>
    <row r="130" ht="15.75" customHeight="1">
      <c r="A130" s="378" t="s">
        <v>32</v>
      </c>
      <c r="B130" s="348" t="s">
        <v>2357</v>
      </c>
      <c r="C130" s="348">
        <v>3500.0</v>
      </c>
      <c r="D130" s="348"/>
      <c r="E130" s="349" t="s">
        <v>2358</v>
      </c>
      <c r="F130" s="349" t="s">
        <v>2358</v>
      </c>
      <c r="G130" s="349" t="s">
        <v>2359</v>
      </c>
      <c r="I130" s="274"/>
      <c r="J130" s="274"/>
      <c r="K130" s="361">
        <f t="shared" si="659"/>
        <v>3500</v>
      </c>
      <c r="L130" s="317"/>
      <c r="M130" s="318"/>
      <c r="N130" s="319"/>
      <c r="O130" s="320">
        <v>42835.23373676219</v>
      </c>
      <c r="P130" s="321">
        <v>382809.5189921042</v>
      </c>
      <c r="Q130" s="321">
        <v>247960.6340175541</v>
      </c>
      <c r="R130" s="322">
        <f t="shared" si="12"/>
        <v>673605.3867</v>
      </c>
      <c r="S130" s="320">
        <v>42835.23373676219</v>
      </c>
      <c r="T130" s="321">
        <v>382809.5189921042</v>
      </c>
      <c r="U130" s="321">
        <v>247960.6340175541</v>
      </c>
      <c r="V130" s="322">
        <f t="shared" si="13"/>
        <v>673605.3867</v>
      </c>
      <c r="W130" s="320">
        <v>42709.9403141862</v>
      </c>
      <c r="X130" s="321">
        <v>382809.5189921042</v>
      </c>
      <c r="Y130" s="321">
        <v>246068.52106041997</v>
      </c>
      <c r="Z130" s="365">
        <f t="shared" si="14"/>
        <v>671587.9804</v>
      </c>
      <c r="AA130" s="317"/>
      <c r="AB130" s="318"/>
      <c r="AC130" s="318"/>
      <c r="AD130" s="319"/>
      <c r="AE130" s="497">
        <v>43235.21435883109</v>
      </c>
      <c r="AF130" s="498">
        <v>382809.5189921042</v>
      </c>
      <c r="AG130" s="498">
        <v>285893.6302631219</v>
      </c>
      <c r="AH130" s="501">
        <f t="shared" si="466"/>
        <v>711938.3636</v>
      </c>
      <c r="AI130" s="498">
        <v>43235.21435883109</v>
      </c>
      <c r="AJ130" s="498">
        <v>382809.5189921042</v>
      </c>
      <c r="AK130" s="498">
        <v>285893.6302631219</v>
      </c>
      <c r="AL130" s="501">
        <f t="shared" si="468"/>
        <v>711938.3636</v>
      </c>
      <c r="AM130" s="498">
        <v>43235.21435883109</v>
      </c>
      <c r="AN130" s="498">
        <v>382809.5189921042</v>
      </c>
      <c r="AO130" s="498">
        <v>285893.6302631219</v>
      </c>
      <c r="AP130" s="501">
        <f t="shared" si="470"/>
        <v>711938.3636</v>
      </c>
      <c r="AQ130" s="498">
        <v>43037.77381881089</v>
      </c>
      <c r="AR130" s="498">
        <v>382809.5189921042</v>
      </c>
      <c r="AS130" s="498">
        <v>282332.40890854213</v>
      </c>
      <c r="AT130" s="502">
        <f t="shared" si="472"/>
        <v>708179.7017</v>
      </c>
      <c r="AV130" s="63">
        <f t="shared" si="23"/>
        <v>2</v>
      </c>
      <c r="AW130" s="356">
        <f t="shared" si="24"/>
        <v>46.66666667</v>
      </c>
      <c r="AX130" s="357">
        <f t="shared" si="25"/>
        <v>2500</v>
      </c>
      <c r="AY130" s="103">
        <f t="shared" si="26"/>
        <v>2500</v>
      </c>
      <c r="AZ130" s="358">
        <f t="shared" ref="AZ130:BA130" si="675">O130</f>
        <v>42835.23374</v>
      </c>
      <c r="BA130" s="358">
        <f t="shared" si="675"/>
        <v>382809.519</v>
      </c>
      <c r="BB130" s="358">
        <f t="shared" si="28"/>
        <v>248007.3007</v>
      </c>
      <c r="BC130" s="358">
        <f t="shared" ref="BC130:BD130" si="676">S130</f>
        <v>42835.23374</v>
      </c>
      <c r="BD130" s="358">
        <f t="shared" si="676"/>
        <v>382809.519</v>
      </c>
      <c r="BE130" s="358">
        <f t="shared" si="30"/>
        <v>248007.3007</v>
      </c>
      <c r="BF130" s="358">
        <f t="shared" ref="BF130:BG130" si="677">W130</f>
        <v>42709.94031</v>
      </c>
      <c r="BG130" s="358">
        <f t="shared" si="677"/>
        <v>382809.519</v>
      </c>
      <c r="BH130" s="358">
        <f t="shared" si="32"/>
        <v>246115.1877</v>
      </c>
      <c r="BI130" s="358"/>
      <c r="BJ130" s="358"/>
      <c r="BK130" s="503"/>
      <c r="BL130" s="503"/>
      <c r="BM130" s="493">
        <v>3500.0</v>
      </c>
      <c r="BN130" s="538">
        <v>0.3647766358436991</v>
      </c>
      <c r="BO130" s="538">
        <v>0.6352233641563009</v>
      </c>
      <c r="BP130" s="539"/>
      <c r="BQ130" s="539"/>
      <c r="BR130" s="495">
        <f t="shared" si="46"/>
        <v>392523.6038</v>
      </c>
      <c r="BS130" s="495">
        <f t="shared" si="33"/>
        <v>392523.6038</v>
      </c>
      <c r="BT130" s="495">
        <f t="shared" si="34"/>
        <v>392523.6038</v>
      </c>
      <c r="BU130" s="496"/>
      <c r="BV130" s="495">
        <f t="shared" si="35"/>
        <v>392523.6038</v>
      </c>
      <c r="BW130" s="495">
        <f t="shared" si="36"/>
        <v>392523.6038</v>
      </c>
      <c r="BX130" s="495">
        <f t="shared" si="37"/>
        <v>392523.6038</v>
      </c>
      <c r="BY130" s="495">
        <f t="shared" si="38"/>
        <v>392523.6038</v>
      </c>
    </row>
    <row r="131" ht="15.75" customHeight="1">
      <c r="A131" s="378" t="s">
        <v>32</v>
      </c>
      <c r="B131" s="348" t="s">
        <v>2357</v>
      </c>
      <c r="C131" s="348">
        <v>4000.0</v>
      </c>
      <c r="D131" s="348"/>
      <c r="E131" s="349" t="s">
        <v>2358</v>
      </c>
      <c r="F131" s="349" t="s">
        <v>2358</v>
      </c>
      <c r="G131" s="349" t="s">
        <v>2359</v>
      </c>
      <c r="I131" s="274"/>
      <c r="J131" s="274"/>
      <c r="K131" s="361">
        <f t="shared" si="659"/>
        <v>4000</v>
      </c>
      <c r="L131" s="317"/>
      <c r="M131" s="318"/>
      <c r="N131" s="319"/>
      <c r="O131" s="320">
        <v>43206.050841066884</v>
      </c>
      <c r="P131" s="321">
        <v>420942.91614216677</v>
      </c>
      <c r="Q131" s="321">
        <v>282087.94855487056</v>
      </c>
      <c r="R131" s="322">
        <f t="shared" si="12"/>
        <v>746236.9155</v>
      </c>
      <c r="S131" s="320">
        <v>43206.050841066884</v>
      </c>
      <c r="T131" s="321">
        <v>420942.91614216677</v>
      </c>
      <c r="U131" s="321">
        <v>282087.94855487056</v>
      </c>
      <c r="V131" s="322">
        <f t="shared" si="13"/>
        <v>746236.9155</v>
      </c>
      <c r="W131" s="320">
        <v>42986.155794282895</v>
      </c>
      <c r="X131" s="321">
        <v>420942.91614216677</v>
      </c>
      <c r="Y131" s="321">
        <v>275503.5300587691</v>
      </c>
      <c r="Z131" s="365">
        <f t="shared" si="14"/>
        <v>739432.602</v>
      </c>
      <c r="AA131" s="317"/>
      <c r="AB131" s="318"/>
      <c r="AC131" s="318"/>
      <c r="AD131" s="319"/>
      <c r="AE131" s="497">
        <v>43264.37787659529</v>
      </c>
      <c r="AF131" s="498">
        <v>420942.91614216677</v>
      </c>
      <c r="AG131" s="498">
        <v>290079.973496084</v>
      </c>
      <c r="AH131" s="501">
        <f t="shared" si="466"/>
        <v>754287.2675</v>
      </c>
      <c r="AI131" s="498">
        <v>43264.37787659529</v>
      </c>
      <c r="AJ131" s="498">
        <v>420942.91614216677</v>
      </c>
      <c r="AK131" s="498">
        <v>290079.973496084</v>
      </c>
      <c r="AL131" s="501">
        <f t="shared" si="468"/>
        <v>754287.2675</v>
      </c>
      <c r="AM131" s="498">
        <v>43264.37787659529</v>
      </c>
      <c r="AN131" s="498">
        <v>420942.91614216677</v>
      </c>
      <c r="AO131" s="498">
        <v>290079.973496084</v>
      </c>
      <c r="AP131" s="501">
        <f t="shared" si="470"/>
        <v>754287.2675</v>
      </c>
      <c r="AQ131" s="498">
        <v>43089.3918433389</v>
      </c>
      <c r="AR131" s="498">
        <v>420942.91614216677</v>
      </c>
      <c r="AS131" s="498">
        <v>289649.37950181175</v>
      </c>
      <c r="AT131" s="502">
        <f t="shared" si="472"/>
        <v>753681.6875</v>
      </c>
      <c r="AV131" s="63">
        <f t="shared" si="23"/>
        <v>2</v>
      </c>
      <c r="AW131" s="356">
        <f t="shared" si="24"/>
        <v>46.66666667</v>
      </c>
      <c r="AX131" s="357">
        <f t="shared" si="25"/>
        <v>3076.923077</v>
      </c>
      <c r="AY131" s="103">
        <f t="shared" si="26"/>
        <v>3500</v>
      </c>
      <c r="AZ131" s="358">
        <f t="shared" ref="AZ131:BA131" si="678">O131</f>
        <v>43206.05084</v>
      </c>
      <c r="BA131" s="358">
        <f t="shared" si="678"/>
        <v>420942.9161</v>
      </c>
      <c r="BB131" s="358">
        <f t="shared" si="28"/>
        <v>282134.6152</v>
      </c>
      <c r="BC131" s="358">
        <f t="shared" ref="BC131:BD131" si="679">S131</f>
        <v>43206.05084</v>
      </c>
      <c r="BD131" s="358">
        <f t="shared" si="679"/>
        <v>420942.9161</v>
      </c>
      <c r="BE131" s="358">
        <f t="shared" si="30"/>
        <v>282134.6152</v>
      </c>
      <c r="BF131" s="358">
        <f t="shared" ref="BF131:BG131" si="680">W131</f>
        <v>42986.15579</v>
      </c>
      <c r="BG131" s="358">
        <f t="shared" si="680"/>
        <v>420942.9161</v>
      </c>
      <c r="BH131" s="358">
        <f t="shared" si="32"/>
        <v>275550.1967</v>
      </c>
      <c r="BI131" s="358"/>
      <c r="BJ131" s="358"/>
      <c r="BK131" s="503"/>
      <c r="BL131" s="503"/>
      <c r="BM131" s="493">
        <v>4000.0</v>
      </c>
      <c r="BN131" s="538">
        <v>0.34408327641759606</v>
      </c>
      <c r="BO131" s="538">
        <v>0.6559167235824039</v>
      </c>
      <c r="BP131" s="539"/>
      <c r="BQ131" s="539"/>
      <c r="BR131" s="495">
        <f t="shared" si="46"/>
        <v>431018.7017</v>
      </c>
      <c r="BS131" s="495">
        <f t="shared" si="33"/>
        <v>431018.7017</v>
      </c>
      <c r="BT131" s="495">
        <f t="shared" si="34"/>
        <v>431018.7017</v>
      </c>
      <c r="BU131" s="496"/>
      <c r="BV131" s="495">
        <f t="shared" si="35"/>
        <v>431018.7017</v>
      </c>
      <c r="BW131" s="495">
        <f t="shared" si="36"/>
        <v>431018.7017</v>
      </c>
      <c r="BX131" s="495">
        <f t="shared" si="37"/>
        <v>431018.7017</v>
      </c>
      <c r="BY131" s="495">
        <f t="shared" si="38"/>
        <v>431018.7017</v>
      </c>
    </row>
    <row r="132" ht="15.75" customHeight="1">
      <c r="A132" s="378" t="s">
        <v>32</v>
      </c>
      <c r="B132" s="348" t="s">
        <v>2357</v>
      </c>
      <c r="C132" s="348">
        <v>4500.0</v>
      </c>
      <c r="D132" s="348"/>
      <c r="E132" s="349" t="s">
        <v>2358</v>
      </c>
      <c r="F132" s="349" t="s">
        <v>2358</v>
      </c>
      <c r="G132" s="349" t="s">
        <v>2359</v>
      </c>
      <c r="I132" s="274"/>
      <c r="J132" s="274"/>
      <c r="K132" s="361">
        <f t="shared" si="659"/>
        <v>4500</v>
      </c>
      <c r="L132" s="317"/>
      <c r="M132" s="318"/>
      <c r="N132" s="319"/>
      <c r="O132" s="320">
        <v>43264.37787659529</v>
      </c>
      <c r="P132" s="321">
        <v>459076.3132922293</v>
      </c>
      <c r="Q132" s="321">
        <v>289605.9786380399</v>
      </c>
      <c r="R132" s="322">
        <f t="shared" si="12"/>
        <v>791946.6698</v>
      </c>
      <c r="S132" s="320">
        <v>43264.37787659529</v>
      </c>
      <c r="T132" s="321">
        <v>459076.3132922293</v>
      </c>
      <c r="U132" s="321">
        <v>289605.9786380399</v>
      </c>
      <c r="V132" s="322">
        <f t="shared" si="13"/>
        <v>791946.6698</v>
      </c>
      <c r="W132" s="320">
        <v>43089.3918433389</v>
      </c>
      <c r="X132" s="321">
        <v>459076.3132922293</v>
      </c>
      <c r="Y132" s="321">
        <v>289067.95442498184</v>
      </c>
      <c r="Z132" s="365">
        <f t="shared" si="14"/>
        <v>791233.6596</v>
      </c>
      <c r="AA132" s="317"/>
      <c r="AB132" s="318"/>
      <c r="AC132" s="318"/>
      <c r="AD132" s="319"/>
      <c r="AE132" s="497">
        <v>43387.7483486593</v>
      </c>
      <c r="AF132" s="498">
        <v>459076.3132922293</v>
      </c>
      <c r="AG132" s="498">
        <v>301414.18151179445</v>
      </c>
      <c r="AH132" s="501">
        <f t="shared" si="466"/>
        <v>803878.2432</v>
      </c>
      <c r="AI132" s="498">
        <v>43387.7483486593</v>
      </c>
      <c r="AJ132" s="498">
        <v>459076.3132922293</v>
      </c>
      <c r="AK132" s="498">
        <v>301414.18151179445</v>
      </c>
      <c r="AL132" s="501">
        <f t="shared" si="468"/>
        <v>803878.2432</v>
      </c>
      <c r="AM132" s="498">
        <v>43387.7483486593</v>
      </c>
      <c r="AN132" s="498">
        <v>459076.3132922293</v>
      </c>
      <c r="AO132" s="498">
        <v>301414.18151179445</v>
      </c>
      <c r="AP132" s="501">
        <f t="shared" si="470"/>
        <v>803878.2432</v>
      </c>
      <c r="AQ132" s="498">
        <v>43261.66312293129</v>
      </c>
      <c r="AR132" s="498">
        <v>459076.3132922293</v>
      </c>
      <c r="AS132" s="498">
        <v>307396.8941587691</v>
      </c>
      <c r="AT132" s="502">
        <f t="shared" si="472"/>
        <v>809734.8706</v>
      </c>
      <c r="AV132" s="63">
        <f t="shared" si="23"/>
        <v>2</v>
      </c>
      <c r="AW132" s="356">
        <f t="shared" si="24"/>
        <v>46.66666667</v>
      </c>
      <c r="AX132" s="357">
        <f t="shared" si="25"/>
        <v>3461.538462</v>
      </c>
      <c r="AY132" s="103">
        <f t="shared" si="26"/>
        <v>3500</v>
      </c>
      <c r="AZ132" s="358">
        <f t="shared" ref="AZ132:BA132" si="681">O132</f>
        <v>43264.37788</v>
      </c>
      <c r="BA132" s="358">
        <f t="shared" si="681"/>
        <v>459076.3133</v>
      </c>
      <c r="BB132" s="358">
        <f t="shared" si="28"/>
        <v>289652.6453</v>
      </c>
      <c r="BC132" s="358">
        <f t="shared" ref="BC132:BD132" si="682">S132</f>
        <v>43264.37788</v>
      </c>
      <c r="BD132" s="358">
        <f t="shared" si="682"/>
        <v>459076.3133</v>
      </c>
      <c r="BE132" s="358">
        <f t="shared" si="30"/>
        <v>289652.6453</v>
      </c>
      <c r="BF132" s="358">
        <f t="shared" ref="BF132:BG132" si="683">W132</f>
        <v>43089.39184</v>
      </c>
      <c r="BG132" s="358">
        <f t="shared" si="683"/>
        <v>459076.3133</v>
      </c>
      <c r="BH132" s="358">
        <f t="shared" si="32"/>
        <v>289114.6211</v>
      </c>
      <c r="BI132" s="358"/>
      <c r="BJ132" s="358"/>
      <c r="BK132" s="503"/>
      <c r="BL132" s="503"/>
      <c r="BM132" s="493">
        <v>4500.0</v>
      </c>
      <c r="BN132" s="538">
        <v>0.3266805382615082</v>
      </c>
      <c r="BO132" s="538">
        <v>0.6733194617384918</v>
      </c>
      <c r="BP132" s="539"/>
      <c r="BQ132" s="539"/>
      <c r="BR132" s="495">
        <f t="shared" si="46"/>
        <v>469509.0992</v>
      </c>
      <c r="BS132" s="495">
        <f t="shared" si="33"/>
        <v>469509.0992</v>
      </c>
      <c r="BT132" s="495">
        <f t="shared" si="34"/>
        <v>469509.0992</v>
      </c>
      <c r="BU132" s="496"/>
      <c r="BV132" s="495">
        <f t="shared" si="35"/>
        <v>469509.0992</v>
      </c>
      <c r="BW132" s="495">
        <f t="shared" si="36"/>
        <v>469509.0992</v>
      </c>
      <c r="BX132" s="495">
        <f t="shared" si="37"/>
        <v>469509.0992</v>
      </c>
      <c r="BY132" s="495">
        <f t="shared" si="38"/>
        <v>469509.0992</v>
      </c>
    </row>
    <row r="133" ht="15.75" customHeight="1">
      <c r="A133" s="378" t="s">
        <v>32</v>
      </c>
      <c r="B133" s="348" t="s">
        <v>2357</v>
      </c>
      <c r="C133" s="348">
        <v>5000.0</v>
      </c>
      <c r="D133" s="348"/>
      <c r="E133" s="349" t="s">
        <v>2358</v>
      </c>
      <c r="F133" s="349" t="s">
        <v>2358</v>
      </c>
      <c r="G133" s="349" t="s">
        <v>2359</v>
      </c>
      <c r="I133" s="274"/>
      <c r="J133" s="274"/>
      <c r="K133" s="361">
        <f t="shared" si="659"/>
        <v>5000</v>
      </c>
      <c r="L133" s="317"/>
      <c r="M133" s="318"/>
      <c r="N133" s="319"/>
      <c r="O133" s="320">
        <v>43264.37787659529</v>
      </c>
      <c r="P133" s="321">
        <v>497209.7104422918</v>
      </c>
      <c r="Q133" s="321">
        <v>290033.3068294173</v>
      </c>
      <c r="R133" s="322">
        <f t="shared" si="12"/>
        <v>830507.3951</v>
      </c>
      <c r="S133" s="320">
        <v>43264.37787659529</v>
      </c>
      <c r="T133" s="321">
        <v>497209.7104422918</v>
      </c>
      <c r="U133" s="321">
        <v>290033.3068294173</v>
      </c>
      <c r="V133" s="322">
        <f t="shared" si="13"/>
        <v>830507.3951</v>
      </c>
      <c r="W133" s="320">
        <v>43089.3918433389</v>
      </c>
      <c r="X133" s="321">
        <v>497209.7104422918</v>
      </c>
      <c r="Y133" s="321">
        <v>289602.71283514507</v>
      </c>
      <c r="Z133" s="365">
        <f t="shared" si="14"/>
        <v>829901.8151</v>
      </c>
      <c r="AA133" s="317"/>
      <c r="AB133" s="318"/>
      <c r="AC133" s="318"/>
      <c r="AD133" s="319"/>
      <c r="AE133" s="497">
        <v>43532.40553347117</v>
      </c>
      <c r="AF133" s="498">
        <v>497209.7104422918</v>
      </c>
      <c r="AG133" s="498">
        <v>313886.319363388</v>
      </c>
      <c r="AH133" s="501">
        <f t="shared" si="466"/>
        <v>854628.4353</v>
      </c>
      <c r="AI133" s="498">
        <v>43532.40553347117</v>
      </c>
      <c r="AJ133" s="498">
        <v>497209.7104422918</v>
      </c>
      <c r="AK133" s="498">
        <v>313886.319363388</v>
      </c>
      <c r="AL133" s="501">
        <f t="shared" si="468"/>
        <v>854628.4353</v>
      </c>
      <c r="AM133" s="498">
        <v>43532.40553347117</v>
      </c>
      <c r="AN133" s="498">
        <v>497209.7104422918</v>
      </c>
      <c r="AO133" s="498">
        <v>313886.319363388</v>
      </c>
      <c r="AP133" s="501">
        <f t="shared" si="470"/>
        <v>854628.4353</v>
      </c>
      <c r="AQ133" s="498">
        <v>43266.71505076329</v>
      </c>
      <c r="AR133" s="498">
        <v>497209.7104422918</v>
      </c>
      <c r="AS133" s="498">
        <v>307475.0401634333</v>
      </c>
      <c r="AT133" s="502">
        <f t="shared" si="472"/>
        <v>847951.4657</v>
      </c>
      <c r="AV133" s="63">
        <f t="shared" si="23"/>
        <v>2</v>
      </c>
      <c r="AW133" s="356">
        <f t="shared" si="24"/>
        <v>46.66666667</v>
      </c>
      <c r="AX133" s="357">
        <f t="shared" si="25"/>
        <v>3846.153846</v>
      </c>
      <c r="AY133" s="103">
        <f t="shared" si="26"/>
        <v>4000</v>
      </c>
      <c r="AZ133" s="358">
        <f t="shared" ref="AZ133:BA133" si="684">O133</f>
        <v>43264.37788</v>
      </c>
      <c r="BA133" s="358">
        <f t="shared" si="684"/>
        <v>497209.7104</v>
      </c>
      <c r="BB133" s="358">
        <f t="shared" si="28"/>
        <v>290079.9735</v>
      </c>
      <c r="BC133" s="358">
        <f t="shared" ref="BC133:BD133" si="685">S133</f>
        <v>43264.37788</v>
      </c>
      <c r="BD133" s="358">
        <f t="shared" si="685"/>
        <v>497209.7104</v>
      </c>
      <c r="BE133" s="358">
        <f t="shared" si="30"/>
        <v>290079.9735</v>
      </c>
      <c r="BF133" s="358">
        <f t="shared" ref="BF133:BG133" si="686">W133</f>
        <v>43089.39184</v>
      </c>
      <c r="BG133" s="358">
        <f t="shared" si="686"/>
        <v>497209.7104</v>
      </c>
      <c r="BH133" s="358">
        <f t="shared" si="32"/>
        <v>289649.3795</v>
      </c>
      <c r="BI133" s="358"/>
      <c r="BJ133" s="358"/>
      <c r="BK133" s="503"/>
      <c r="BL133" s="503"/>
      <c r="BM133" s="493">
        <v>5000.0</v>
      </c>
      <c r="BN133" s="538">
        <v>0.31206236039517377</v>
      </c>
      <c r="BO133" s="538">
        <v>0.6879376396048262</v>
      </c>
      <c r="BP133" s="539"/>
      <c r="BQ133" s="539"/>
      <c r="BR133" s="495">
        <f t="shared" si="46"/>
        <v>508003.4799</v>
      </c>
      <c r="BS133" s="495">
        <f t="shared" si="33"/>
        <v>508003.4799</v>
      </c>
      <c r="BT133" s="495">
        <f t="shared" si="34"/>
        <v>508003.4799</v>
      </c>
      <c r="BU133" s="496"/>
      <c r="BV133" s="495">
        <f t="shared" si="35"/>
        <v>508003.4799</v>
      </c>
      <c r="BW133" s="495">
        <f t="shared" si="36"/>
        <v>508003.4799</v>
      </c>
      <c r="BX133" s="495">
        <f t="shared" si="37"/>
        <v>508003.4799</v>
      </c>
      <c r="BY133" s="495">
        <f t="shared" si="38"/>
        <v>508003.4799</v>
      </c>
    </row>
    <row r="134" ht="15.75" customHeight="1">
      <c r="A134" s="378" t="s">
        <v>32</v>
      </c>
      <c r="B134" s="348" t="s">
        <v>2357</v>
      </c>
      <c r="C134" s="348">
        <v>5500.0</v>
      </c>
      <c r="D134" s="348"/>
      <c r="E134" s="349" t="s">
        <v>2358</v>
      </c>
      <c r="F134" s="349" t="s">
        <v>2358</v>
      </c>
      <c r="G134" s="349" t="s">
        <v>2359</v>
      </c>
      <c r="I134" s="274"/>
      <c r="J134" s="274"/>
      <c r="K134" s="361">
        <f t="shared" si="659"/>
        <v>5500</v>
      </c>
      <c r="L134" s="317"/>
      <c r="M134" s="318"/>
      <c r="N134" s="319"/>
      <c r="O134" s="320">
        <v>43387.7483486593</v>
      </c>
      <c r="P134" s="321">
        <v>535343.1075923543</v>
      </c>
      <c r="Q134" s="321">
        <v>301367.51484512776</v>
      </c>
      <c r="R134" s="322">
        <f t="shared" si="12"/>
        <v>880098.3708</v>
      </c>
      <c r="S134" s="320">
        <v>43387.7483486593</v>
      </c>
      <c r="T134" s="321">
        <v>535343.1075923543</v>
      </c>
      <c r="U134" s="321">
        <v>301367.51484512776</v>
      </c>
      <c r="V134" s="322">
        <f t="shared" si="13"/>
        <v>880098.3708</v>
      </c>
      <c r="W134" s="320">
        <v>43261.66312293129</v>
      </c>
      <c r="X134" s="321">
        <v>535343.1075923543</v>
      </c>
      <c r="Y134" s="321">
        <v>307350.2274921024</v>
      </c>
      <c r="Z134" s="365">
        <f t="shared" si="14"/>
        <v>885954.9982</v>
      </c>
      <c r="AA134" s="317"/>
      <c r="AB134" s="318"/>
      <c r="AC134" s="318"/>
      <c r="AD134" s="319"/>
      <c r="AE134" s="497">
        <v>43677.062718283036</v>
      </c>
      <c r="AF134" s="498">
        <v>535343.1075923543</v>
      </c>
      <c r="AG134" s="498">
        <v>326358.45721498155</v>
      </c>
      <c r="AH134" s="501">
        <f t="shared" si="466"/>
        <v>905378.6275</v>
      </c>
      <c r="AI134" s="498">
        <v>43677.062718283036</v>
      </c>
      <c r="AJ134" s="498">
        <v>535343.1075923543</v>
      </c>
      <c r="AK134" s="498">
        <v>326358.45721498155</v>
      </c>
      <c r="AL134" s="501">
        <f t="shared" si="468"/>
        <v>905378.6275</v>
      </c>
      <c r="AM134" s="498">
        <v>43677.062718283036</v>
      </c>
      <c r="AN134" s="498">
        <v>535343.1075923543</v>
      </c>
      <c r="AO134" s="498">
        <v>326358.45721498155</v>
      </c>
      <c r="AP134" s="501">
        <f t="shared" si="470"/>
        <v>905378.6275</v>
      </c>
      <c r="AQ134" s="498">
        <v>43271.76697859529</v>
      </c>
      <c r="AR134" s="498">
        <v>535343.1075923543</v>
      </c>
      <c r="AS134" s="498">
        <v>307553.1861680975</v>
      </c>
      <c r="AT134" s="502">
        <f t="shared" si="472"/>
        <v>886168.0607</v>
      </c>
      <c r="AV134" s="63">
        <f t="shared" si="23"/>
        <v>2</v>
      </c>
      <c r="AW134" s="356">
        <f t="shared" si="24"/>
        <v>46.66666667</v>
      </c>
      <c r="AX134" s="357">
        <f t="shared" si="25"/>
        <v>4230.769231</v>
      </c>
      <c r="AY134" s="103">
        <f t="shared" si="26"/>
        <v>4500</v>
      </c>
      <c r="AZ134" s="358">
        <f t="shared" ref="AZ134:BA134" si="687">O134</f>
        <v>43387.74835</v>
      </c>
      <c r="BA134" s="358">
        <f t="shared" si="687"/>
        <v>535343.1076</v>
      </c>
      <c r="BB134" s="358">
        <f t="shared" si="28"/>
        <v>301414.1815</v>
      </c>
      <c r="BC134" s="358">
        <f t="shared" ref="BC134:BD134" si="688">S134</f>
        <v>43387.74835</v>
      </c>
      <c r="BD134" s="358">
        <f t="shared" si="688"/>
        <v>535343.1076</v>
      </c>
      <c r="BE134" s="358">
        <f t="shared" si="30"/>
        <v>301414.1815</v>
      </c>
      <c r="BF134" s="358">
        <f t="shared" ref="BF134:BG134" si="689">W134</f>
        <v>43261.66312</v>
      </c>
      <c r="BG134" s="358">
        <f t="shared" si="689"/>
        <v>535343.1076</v>
      </c>
      <c r="BH134" s="358">
        <f t="shared" si="32"/>
        <v>307396.8942</v>
      </c>
      <c r="BI134" s="358"/>
      <c r="BJ134" s="358"/>
      <c r="BK134" s="503"/>
      <c r="BL134" s="503"/>
      <c r="BM134" s="493">
        <v>5500.0</v>
      </c>
      <c r="BN134" s="538">
        <v>0.3014104994337363</v>
      </c>
      <c r="BO134" s="538">
        <v>0.6985895005662637</v>
      </c>
      <c r="BP134" s="539"/>
      <c r="BQ134" s="539"/>
      <c r="BR134" s="495">
        <f t="shared" si="46"/>
        <v>546568.0143</v>
      </c>
      <c r="BS134" s="495">
        <f t="shared" si="33"/>
        <v>546568.0143</v>
      </c>
      <c r="BT134" s="495">
        <f t="shared" si="34"/>
        <v>546568.0143</v>
      </c>
      <c r="BU134" s="496"/>
      <c r="BV134" s="495">
        <f t="shared" si="35"/>
        <v>546568.0143</v>
      </c>
      <c r="BW134" s="495">
        <f t="shared" si="36"/>
        <v>546568.0143</v>
      </c>
      <c r="BX134" s="495">
        <f t="shared" si="37"/>
        <v>546568.0143</v>
      </c>
      <c r="BY134" s="495">
        <f t="shared" si="38"/>
        <v>546568.0143</v>
      </c>
    </row>
    <row r="135" ht="15.75" customHeight="1">
      <c r="A135" s="378" t="s">
        <v>32</v>
      </c>
      <c r="B135" s="348" t="s">
        <v>2357</v>
      </c>
      <c r="C135" s="348">
        <v>6000.0</v>
      </c>
      <c r="D135" s="348"/>
      <c r="E135" s="349" t="s">
        <v>2358</v>
      </c>
      <c r="F135" s="349" t="s">
        <v>2358</v>
      </c>
      <c r="G135" s="349" t="s">
        <v>2359</v>
      </c>
      <c r="I135" s="274"/>
      <c r="J135" s="274"/>
      <c r="K135" s="361">
        <f t="shared" si="659"/>
        <v>6000</v>
      </c>
      <c r="L135" s="317"/>
      <c r="M135" s="318"/>
      <c r="N135" s="319"/>
      <c r="O135" s="320">
        <v>43391.4428996593</v>
      </c>
      <c r="P135" s="321">
        <v>573476.5047424169</v>
      </c>
      <c r="Q135" s="321">
        <v>301393.4856739763</v>
      </c>
      <c r="R135" s="322">
        <f t="shared" si="12"/>
        <v>918261.4333</v>
      </c>
      <c r="S135" s="320">
        <v>43391.4428996593</v>
      </c>
      <c r="T135" s="321">
        <v>573476.5047424169</v>
      </c>
      <c r="U135" s="321">
        <v>301393.4856739763</v>
      </c>
      <c r="V135" s="322">
        <f t="shared" si="13"/>
        <v>918261.4333</v>
      </c>
      <c r="W135" s="320">
        <v>43265.35767393129</v>
      </c>
      <c r="X135" s="321">
        <v>573476.5047424169</v>
      </c>
      <c r="Y135" s="321">
        <v>307430.7062809093</v>
      </c>
      <c r="Z135" s="365">
        <f t="shared" si="14"/>
        <v>924172.5687</v>
      </c>
      <c r="AA135" s="317"/>
      <c r="AB135" s="318"/>
      <c r="AC135" s="318"/>
      <c r="AD135" s="319"/>
      <c r="AE135" s="497">
        <v>43821.719903094905</v>
      </c>
      <c r="AF135" s="498">
        <v>573476.5047424169</v>
      </c>
      <c r="AG135" s="498">
        <v>338830.5950665751</v>
      </c>
      <c r="AH135" s="501">
        <f t="shared" si="466"/>
        <v>956128.8197</v>
      </c>
      <c r="AI135" s="498">
        <v>43821.719903094905</v>
      </c>
      <c r="AJ135" s="498">
        <v>573476.5047424169</v>
      </c>
      <c r="AK135" s="498">
        <v>338830.5950665751</v>
      </c>
      <c r="AL135" s="501">
        <f t="shared" si="468"/>
        <v>956128.8197</v>
      </c>
      <c r="AM135" s="498">
        <v>43821.719903094905</v>
      </c>
      <c r="AN135" s="498">
        <v>573476.5047424169</v>
      </c>
      <c r="AO135" s="498">
        <v>338830.5950665751</v>
      </c>
      <c r="AP135" s="501">
        <f t="shared" si="470"/>
        <v>956128.8197</v>
      </c>
      <c r="AQ135" s="498">
        <v>43276.81890642729</v>
      </c>
      <c r="AR135" s="498">
        <v>573476.5047424169</v>
      </c>
      <c r="AS135" s="498">
        <v>307631.3321727617</v>
      </c>
      <c r="AT135" s="502">
        <f t="shared" si="472"/>
        <v>924384.6558</v>
      </c>
      <c r="AV135" s="63">
        <f t="shared" si="23"/>
        <v>2</v>
      </c>
      <c r="AW135" s="356">
        <f t="shared" si="24"/>
        <v>46.66666667</v>
      </c>
      <c r="AX135" s="357">
        <f t="shared" si="25"/>
        <v>4615.384615</v>
      </c>
      <c r="AY135" s="103">
        <f t="shared" si="26"/>
        <v>5000</v>
      </c>
      <c r="AZ135" s="358">
        <f t="shared" ref="AZ135:BA135" si="690">O135</f>
        <v>43391.4429</v>
      </c>
      <c r="BA135" s="358">
        <f t="shared" si="690"/>
        <v>573476.5047</v>
      </c>
      <c r="BB135" s="358">
        <f t="shared" si="28"/>
        <v>301440.1523</v>
      </c>
      <c r="BC135" s="358">
        <f t="shared" ref="BC135:BD135" si="691">S135</f>
        <v>43391.4429</v>
      </c>
      <c r="BD135" s="358">
        <f t="shared" si="691"/>
        <v>573476.5047</v>
      </c>
      <c r="BE135" s="358">
        <f t="shared" si="30"/>
        <v>301440.1523</v>
      </c>
      <c r="BF135" s="358">
        <f t="shared" ref="BF135:BG135" si="692">W135</f>
        <v>43265.35767</v>
      </c>
      <c r="BG135" s="358">
        <f t="shared" si="692"/>
        <v>573476.5047</v>
      </c>
      <c r="BH135" s="358">
        <f t="shared" si="32"/>
        <v>307477.3729</v>
      </c>
      <c r="BI135" s="358"/>
      <c r="BJ135" s="358"/>
      <c r="BK135" s="503"/>
      <c r="BL135" s="503"/>
      <c r="BM135" s="493">
        <v>6000.0</v>
      </c>
      <c r="BN135" s="538">
        <v>0.290417894199256</v>
      </c>
      <c r="BO135" s="538">
        <v>0.709582105800744</v>
      </c>
      <c r="BP135" s="539"/>
      <c r="BQ135" s="539"/>
      <c r="BR135" s="495">
        <f t="shared" si="46"/>
        <v>585062.4414</v>
      </c>
      <c r="BS135" s="495">
        <f t="shared" si="33"/>
        <v>585062.4414</v>
      </c>
      <c r="BT135" s="495">
        <f t="shared" si="34"/>
        <v>585062.4414</v>
      </c>
      <c r="BU135" s="496"/>
      <c r="BV135" s="495">
        <f t="shared" si="35"/>
        <v>585062.4414</v>
      </c>
      <c r="BW135" s="495">
        <f t="shared" si="36"/>
        <v>585062.4414</v>
      </c>
      <c r="BX135" s="495">
        <f t="shared" si="37"/>
        <v>585062.4414</v>
      </c>
      <c r="BY135" s="495">
        <f t="shared" si="38"/>
        <v>585062.4414</v>
      </c>
    </row>
    <row r="136" ht="15.75" customHeight="1">
      <c r="A136" s="378" t="s">
        <v>32</v>
      </c>
      <c r="B136" s="348" t="s">
        <v>2357</v>
      </c>
      <c r="C136" s="348">
        <v>6500.0</v>
      </c>
      <c r="D136" s="348"/>
      <c r="E136" s="349" t="s">
        <v>2358</v>
      </c>
      <c r="F136" s="349" t="s">
        <v>2358</v>
      </c>
      <c r="G136" s="349" t="s">
        <v>2359</v>
      </c>
      <c r="I136" s="274"/>
      <c r="J136" s="274"/>
      <c r="K136" s="361">
        <f t="shared" si="659"/>
        <v>6500</v>
      </c>
      <c r="L136" s="317"/>
      <c r="M136" s="318"/>
      <c r="N136" s="319"/>
      <c r="O136" s="320">
        <v>43673.368167283035</v>
      </c>
      <c r="P136" s="321">
        <v>611609.9018924793</v>
      </c>
      <c r="Q136" s="321">
        <v>326285.8197194664</v>
      </c>
      <c r="R136" s="322">
        <f t="shared" si="12"/>
        <v>981569.0898</v>
      </c>
      <c r="S136" s="320">
        <v>43673.368167283035</v>
      </c>
      <c r="T136" s="321">
        <v>611609.9018924793</v>
      </c>
      <c r="U136" s="321">
        <v>326285.8197194664</v>
      </c>
      <c r="V136" s="322">
        <f t="shared" si="13"/>
        <v>981569.0898</v>
      </c>
      <c r="W136" s="320">
        <v>43268.072427595296</v>
      </c>
      <c r="X136" s="321">
        <v>611609.9018924793</v>
      </c>
      <c r="Y136" s="321">
        <v>307426.040712624</v>
      </c>
      <c r="Z136" s="365">
        <f t="shared" si="14"/>
        <v>962304.015</v>
      </c>
      <c r="AA136" s="317"/>
      <c r="AB136" s="318"/>
      <c r="AC136" s="318"/>
      <c r="AD136" s="319"/>
      <c r="AE136" s="497">
        <v>43966.377087906774</v>
      </c>
      <c r="AF136" s="498">
        <v>611609.9018924793</v>
      </c>
      <c r="AG136" s="498">
        <v>351302.73291816865</v>
      </c>
      <c r="AH136" s="501">
        <f t="shared" si="466"/>
        <v>1006879.012</v>
      </c>
      <c r="AI136" s="498">
        <v>43966.377087906774</v>
      </c>
      <c r="AJ136" s="498">
        <v>611609.9018924793</v>
      </c>
      <c r="AK136" s="498">
        <v>351302.73291816865</v>
      </c>
      <c r="AL136" s="501">
        <f t="shared" si="468"/>
        <v>1006879.012</v>
      </c>
      <c r="AM136" s="498">
        <v>43966.377087906774</v>
      </c>
      <c r="AN136" s="498">
        <v>611609.9018924793</v>
      </c>
      <c r="AO136" s="498">
        <v>351302.73291816865</v>
      </c>
      <c r="AP136" s="501">
        <f t="shared" si="470"/>
        <v>1006879.012</v>
      </c>
      <c r="AQ136" s="498">
        <v>43281.87083425929</v>
      </c>
      <c r="AR136" s="498">
        <v>611609.9018924793</v>
      </c>
      <c r="AS136" s="498">
        <v>307709.47817742586</v>
      </c>
      <c r="AT136" s="502">
        <f t="shared" si="472"/>
        <v>962601.2509</v>
      </c>
      <c r="AV136" s="63">
        <f t="shared" si="23"/>
        <v>2</v>
      </c>
      <c r="AW136" s="356">
        <f t="shared" si="24"/>
        <v>46.66666667</v>
      </c>
      <c r="AX136" s="357">
        <f t="shared" si="25"/>
        <v>5000</v>
      </c>
      <c r="AY136" s="103">
        <f t="shared" si="26"/>
        <v>5000</v>
      </c>
      <c r="AZ136" s="358">
        <f t="shared" ref="AZ136:BA136" si="693">O136</f>
        <v>43673.36817</v>
      </c>
      <c r="BA136" s="358">
        <f t="shared" si="693"/>
        <v>611609.9019</v>
      </c>
      <c r="BB136" s="358">
        <f t="shared" si="28"/>
        <v>326332.4864</v>
      </c>
      <c r="BC136" s="358">
        <f t="shared" ref="BC136:BD136" si="694">S136</f>
        <v>43673.36817</v>
      </c>
      <c r="BD136" s="358">
        <f t="shared" si="694"/>
        <v>611609.9019</v>
      </c>
      <c r="BE136" s="358">
        <f t="shared" si="30"/>
        <v>326332.4864</v>
      </c>
      <c r="BF136" s="358">
        <f t="shared" ref="BF136:BG136" si="695">W136</f>
        <v>43268.07243</v>
      </c>
      <c r="BG136" s="358">
        <f t="shared" si="695"/>
        <v>611609.9019</v>
      </c>
      <c r="BH136" s="358">
        <f t="shared" si="32"/>
        <v>307472.7074</v>
      </c>
      <c r="BI136" s="358"/>
      <c r="BJ136" s="358"/>
      <c r="BK136" s="503"/>
      <c r="BL136" s="503"/>
      <c r="BM136" s="493">
        <v>6500.0</v>
      </c>
      <c r="BN136" s="538">
        <v>0.2822478240232402</v>
      </c>
      <c r="BO136" s="538">
        <v>0.7177521759767598</v>
      </c>
      <c r="BP136" s="539"/>
      <c r="BQ136" s="539"/>
      <c r="BR136" s="495">
        <f t="shared" si="46"/>
        <v>623618.6368</v>
      </c>
      <c r="BS136" s="495">
        <f t="shared" si="33"/>
        <v>623618.6368</v>
      </c>
      <c r="BT136" s="495">
        <f t="shared" si="34"/>
        <v>623618.6368</v>
      </c>
      <c r="BU136" s="496"/>
      <c r="BV136" s="495">
        <f t="shared" si="35"/>
        <v>623618.6368</v>
      </c>
      <c r="BW136" s="495">
        <f t="shared" si="36"/>
        <v>623618.6368</v>
      </c>
      <c r="BX136" s="495">
        <f t="shared" si="37"/>
        <v>623618.6368</v>
      </c>
      <c r="BY136" s="495">
        <f t="shared" si="38"/>
        <v>623618.6368</v>
      </c>
    </row>
    <row r="137" ht="15.75" customHeight="1">
      <c r="A137" s="378" t="s">
        <v>32</v>
      </c>
      <c r="B137" s="348" t="s">
        <v>2357</v>
      </c>
      <c r="C137" s="348">
        <v>7000.0</v>
      </c>
      <c r="D137" s="348"/>
      <c r="E137" s="349" t="s">
        <v>2358</v>
      </c>
      <c r="F137" s="349" t="s">
        <v>2358</v>
      </c>
      <c r="G137" s="349" t="s">
        <v>2359</v>
      </c>
      <c r="I137" s="274"/>
      <c r="J137" s="274"/>
      <c r="K137" s="361">
        <v>7000.0</v>
      </c>
      <c r="L137" s="317"/>
      <c r="M137" s="318"/>
      <c r="N137" s="319"/>
      <c r="O137" s="320">
        <v>43677.062718283036</v>
      </c>
      <c r="P137" s="321">
        <v>661679.6488826636</v>
      </c>
      <c r="Q137" s="321">
        <v>326311.7905483149</v>
      </c>
      <c r="R137" s="322">
        <f t="shared" si="12"/>
        <v>1031668.502</v>
      </c>
      <c r="S137" s="320">
        <v>43677.062718283036</v>
      </c>
      <c r="T137" s="321">
        <v>661679.6488826636</v>
      </c>
      <c r="U137" s="321">
        <v>326311.7905483149</v>
      </c>
      <c r="V137" s="322">
        <f t="shared" si="13"/>
        <v>1031668.502</v>
      </c>
      <c r="W137" s="320">
        <v>43271.7669785953</v>
      </c>
      <c r="X137" s="321">
        <v>661679.6488826636</v>
      </c>
      <c r="Y137" s="321">
        <v>325173.5553695813</v>
      </c>
      <c r="Z137" s="365">
        <f t="shared" si="14"/>
        <v>1030124.971</v>
      </c>
      <c r="AA137" s="317"/>
      <c r="AB137" s="318"/>
      <c r="AC137" s="318"/>
      <c r="AD137" s="319"/>
      <c r="AE137" s="497">
        <v>43271.7669785953</v>
      </c>
      <c r="AF137" s="498">
        <v>661679.6488826636</v>
      </c>
      <c r="AG137" s="498">
        <v>371583.2218027212</v>
      </c>
      <c r="AH137" s="501">
        <f t="shared" si="466"/>
        <v>1076534.638</v>
      </c>
      <c r="AI137" s="498">
        <v>43271.7669785953</v>
      </c>
      <c r="AJ137" s="498">
        <v>661679.6488826636</v>
      </c>
      <c r="AK137" s="498">
        <v>371583.2218027212</v>
      </c>
      <c r="AL137" s="501">
        <f t="shared" si="468"/>
        <v>1076534.638</v>
      </c>
      <c r="AM137" s="498">
        <v>43271.7669785953</v>
      </c>
      <c r="AN137" s="498">
        <v>661679.6488826636</v>
      </c>
      <c r="AO137" s="498">
        <v>371583.2218027212</v>
      </c>
      <c r="AP137" s="501">
        <f t="shared" si="470"/>
        <v>1076534.638</v>
      </c>
      <c r="AQ137" s="498">
        <v>43271.7669785953</v>
      </c>
      <c r="AR137" s="498">
        <v>661679.6488826636</v>
      </c>
      <c r="AS137" s="498">
        <v>371583.2218027212</v>
      </c>
      <c r="AT137" s="502">
        <f t="shared" si="472"/>
        <v>1076534.638</v>
      </c>
      <c r="AV137" s="63">
        <f t="shared" si="23"/>
        <v>2</v>
      </c>
      <c r="AW137" s="356">
        <f t="shared" si="24"/>
        <v>46.66666667</v>
      </c>
      <c r="AX137" s="357">
        <f t="shared" si="25"/>
        <v>5384.615385</v>
      </c>
      <c r="AY137" s="103">
        <f t="shared" si="26"/>
        <v>5500</v>
      </c>
      <c r="AZ137" s="358">
        <f t="shared" ref="AZ137:BA137" si="696">O137</f>
        <v>43677.06272</v>
      </c>
      <c r="BA137" s="358">
        <f t="shared" si="696"/>
        <v>661679.6489</v>
      </c>
      <c r="BB137" s="358">
        <f t="shared" si="28"/>
        <v>326358.4572</v>
      </c>
      <c r="BC137" s="358">
        <f t="shared" ref="BC137:BD137" si="697">S137</f>
        <v>43677.06272</v>
      </c>
      <c r="BD137" s="358">
        <f t="shared" si="697"/>
        <v>661679.6489</v>
      </c>
      <c r="BE137" s="358">
        <f t="shared" si="30"/>
        <v>326358.4572</v>
      </c>
      <c r="BF137" s="358">
        <f t="shared" ref="BF137:BG137" si="698">W137</f>
        <v>43271.76698</v>
      </c>
      <c r="BG137" s="358">
        <f t="shared" si="698"/>
        <v>661679.6489</v>
      </c>
      <c r="BH137" s="358">
        <f t="shared" si="32"/>
        <v>325220.222</v>
      </c>
      <c r="BI137" s="358"/>
      <c r="BJ137" s="358"/>
      <c r="BK137" s="503"/>
      <c r="BL137" s="503"/>
      <c r="BM137" s="493">
        <v>7000.0</v>
      </c>
      <c r="BN137" s="538">
        <v>0.28750899816714026</v>
      </c>
      <c r="BO137" s="538">
        <v>0.7124910018328597</v>
      </c>
      <c r="BP137" s="539"/>
      <c r="BQ137" s="539"/>
      <c r="BR137" s="495">
        <f t="shared" si="46"/>
        <v>674913.656</v>
      </c>
      <c r="BS137" s="495">
        <f t="shared" si="33"/>
        <v>674913.656</v>
      </c>
      <c r="BT137" s="495">
        <f t="shared" si="34"/>
        <v>674913.656</v>
      </c>
      <c r="BU137" s="496"/>
      <c r="BV137" s="495">
        <f t="shared" si="35"/>
        <v>674913.656</v>
      </c>
      <c r="BW137" s="495">
        <f t="shared" si="36"/>
        <v>674913.656</v>
      </c>
      <c r="BX137" s="495">
        <f t="shared" si="37"/>
        <v>674913.656</v>
      </c>
      <c r="BY137" s="495">
        <f t="shared" si="38"/>
        <v>674913.656</v>
      </c>
    </row>
    <row r="138" ht="15.75" customHeight="1">
      <c r="A138" s="378" t="s">
        <v>32</v>
      </c>
      <c r="B138" s="348" t="s">
        <v>2357</v>
      </c>
      <c r="C138" s="348">
        <v>7500.0</v>
      </c>
      <c r="D138" s="348"/>
      <c r="E138" s="349" t="s">
        <v>2358</v>
      </c>
      <c r="F138" s="349" t="s">
        <v>2358</v>
      </c>
      <c r="G138" s="349" t="s">
        <v>2359</v>
      </c>
      <c r="I138" s="274"/>
      <c r="J138" s="274"/>
      <c r="K138" s="361">
        <v>7500.0</v>
      </c>
      <c r="L138" s="317"/>
      <c r="M138" s="318"/>
      <c r="N138" s="319"/>
      <c r="O138" s="320">
        <v>43958.98798590677</v>
      </c>
      <c r="P138" s="321">
        <v>711749.3958728476</v>
      </c>
      <c r="Q138" s="321">
        <v>351204.124593805</v>
      </c>
      <c r="R138" s="322">
        <f t="shared" si="12"/>
        <v>1106912.508</v>
      </c>
      <c r="S138" s="320">
        <v>43958.98798590677</v>
      </c>
      <c r="T138" s="321">
        <v>711749.3958728476</v>
      </c>
      <c r="U138" s="321">
        <v>351204.124593805</v>
      </c>
      <c r="V138" s="322">
        <f t="shared" si="13"/>
        <v>1106912.508</v>
      </c>
      <c r="W138" s="320">
        <v>43274.4817322593</v>
      </c>
      <c r="X138" s="321">
        <v>711749.3958728476</v>
      </c>
      <c r="Y138" s="321">
        <v>325254.0341583882</v>
      </c>
      <c r="Z138" s="365">
        <f t="shared" si="14"/>
        <v>1080277.912</v>
      </c>
      <c r="AA138" s="317"/>
      <c r="AB138" s="318"/>
      <c r="AC138" s="318"/>
      <c r="AD138" s="319"/>
      <c r="AE138" s="497">
        <v>43274.4817322593</v>
      </c>
      <c r="AF138" s="498">
        <v>711749.3958728476</v>
      </c>
      <c r="AG138" s="498">
        <v>371675.1867461732</v>
      </c>
      <c r="AH138" s="501">
        <f t="shared" si="466"/>
        <v>1126699.064</v>
      </c>
      <c r="AI138" s="498">
        <v>43274.4817322593</v>
      </c>
      <c r="AJ138" s="498">
        <v>711749.3958728476</v>
      </c>
      <c r="AK138" s="498">
        <v>371675.1867461732</v>
      </c>
      <c r="AL138" s="501">
        <f t="shared" si="468"/>
        <v>1126699.064</v>
      </c>
      <c r="AM138" s="498">
        <v>43274.4817322593</v>
      </c>
      <c r="AN138" s="498">
        <v>711749.3958728476</v>
      </c>
      <c r="AO138" s="498">
        <v>371675.1867461732</v>
      </c>
      <c r="AP138" s="501">
        <f t="shared" si="470"/>
        <v>1126699.064</v>
      </c>
      <c r="AQ138" s="498">
        <v>43274.4817322593</v>
      </c>
      <c r="AR138" s="498">
        <v>711749.3958728476</v>
      </c>
      <c r="AS138" s="498">
        <v>371675.1867461732</v>
      </c>
      <c r="AT138" s="502">
        <f t="shared" si="472"/>
        <v>1126699.064</v>
      </c>
      <c r="AV138" s="63">
        <f t="shared" si="23"/>
        <v>2</v>
      </c>
      <c r="AW138" s="356">
        <f t="shared" si="24"/>
        <v>46.66666667</v>
      </c>
      <c r="AX138" s="357">
        <f t="shared" si="25"/>
        <v>5769.230769</v>
      </c>
      <c r="AY138" s="103">
        <f t="shared" si="26"/>
        <v>6000</v>
      </c>
      <c r="AZ138" s="358">
        <f t="shared" ref="AZ138:BA138" si="699">O138</f>
        <v>43958.98799</v>
      </c>
      <c r="BA138" s="358">
        <f t="shared" si="699"/>
        <v>711749.3959</v>
      </c>
      <c r="BB138" s="358">
        <f t="shared" si="28"/>
        <v>351250.7913</v>
      </c>
      <c r="BC138" s="358">
        <f t="shared" ref="BC138:BD138" si="700">S138</f>
        <v>43958.98799</v>
      </c>
      <c r="BD138" s="358">
        <f t="shared" si="700"/>
        <v>711749.3959</v>
      </c>
      <c r="BE138" s="358">
        <f t="shared" si="30"/>
        <v>351250.7913</v>
      </c>
      <c r="BF138" s="358">
        <f t="shared" ref="BF138:BG138" si="701">W138</f>
        <v>43274.48173</v>
      </c>
      <c r="BG138" s="358">
        <f t="shared" si="701"/>
        <v>711749.3959</v>
      </c>
      <c r="BH138" s="358">
        <f t="shared" si="32"/>
        <v>325300.7008</v>
      </c>
      <c r="BI138" s="358"/>
      <c r="BJ138" s="358"/>
      <c r="BK138" s="503"/>
      <c r="BL138" s="503"/>
      <c r="BM138" s="493">
        <v>7500.0</v>
      </c>
      <c r="BN138" s="538">
        <v>0.29202995205996907</v>
      </c>
      <c r="BO138" s="538">
        <v>0.7079700479400309</v>
      </c>
      <c r="BP138" s="539"/>
      <c r="BQ138" s="539"/>
      <c r="BR138" s="495">
        <f t="shared" si="46"/>
        <v>726208.6753</v>
      </c>
      <c r="BS138" s="495">
        <f t="shared" si="33"/>
        <v>726208.6753</v>
      </c>
      <c r="BT138" s="495">
        <f t="shared" si="34"/>
        <v>726208.6753</v>
      </c>
      <c r="BU138" s="496"/>
      <c r="BV138" s="495">
        <f t="shared" si="35"/>
        <v>726208.6753</v>
      </c>
      <c r="BW138" s="495">
        <f t="shared" si="36"/>
        <v>726208.6753</v>
      </c>
      <c r="BX138" s="495">
        <f t="shared" si="37"/>
        <v>726208.6753</v>
      </c>
      <c r="BY138" s="495">
        <f t="shared" si="38"/>
        <v>726208.6753</v>
      </c>
    </row>
    <row r="139" ht="15.75" customHeight="1">
      <c r="A139" s="378" t="s">
        <v>32</v>
      </c>
      <c r="B139" s="348" t="s">
        <v>2357</v>
      </c>
      <c r="C139" s="348">
        <v>8000.0</v>
      </c>
      <c r="D139" s="348"/>
      <c r="E139" s="349" t="s">
        <v>2358</v>
      </c>
      <c r="F139" s="349" t="s">
        <v>2358</v>
      </c>
      <c r="G139" s="349" t="s">
        <v>2359</v>
      </c>
      <c r="I139" s="274"/>
      <c r="J139" s="274"/>
      <c r="K139" s="361">
        <v>8000.0</v>
      </c>
      <c r="L139" s="317"/>
      <c r="M139" s="318"/>
      <c r="N139" s="319"/>
      <c r="O139" s="320">
        <v>43962.682536906774</v>
      </c>
      <c r="P139" s="321">
        <v>761819.1428630321</v>
      </c>
      <c r="Q139" s="321">
        <v>351230.09542265354</v>
      </c>
      <c r="R139" s="322">
        <f t="shared" si="12"/>
        <v>1157011.921</v>
      </c>
      <c r="S139" s="320">
        <v>43962.682536906774</v>
      </c>
      <c r="T139" s="321">
        <v>761819.1428630321</v>
      </c>
      <c r="U139" s="321">
        <v>351230.09542265354</v>
      </c>
      <c r="V139" s="322">
        <f t="shared" si="13"/>
        <v>1157011.921</v>
      </c>
      <c r="W139" s="320">
        <v>43278.1762832593</v>
      </c>
      <c r="X139" s="321">
        <v>761819.1428630321</v>
      </c>
      <c r="Y139" s="321">
        <v>343001.54881534557</v>
      </c>
      <c r="Z139" s="365">
        <f t="shared" si="14"/>
        <v>1148098.868</v>
      </c>
      <c r="AA139" s="317"/>
      <c r="AB139" s="318"/>
      <c r="AC139" s="318"/>
      <c r="AD139" s="319"/>
      <c r="AE139" s="497">
        <v>43278.1762832593</v>
      </c>
      <c r="AF139" s="498">
        <v>761819.1428630321</v>
      </c>
      <c r="AG139" s="498">
        <v>391955.6756307257</v>
      </c>
      <c r="AH139" s="501">
        <f t="shared" si="466"/>
        <v>1197052.995</v>
      </c>
      <c r="AI139" s="498">
        <v>43278.1762832593</v>
      </c>
      <c r="AJ139" s="498">
        <v>761819.1428630321</v>
      </c>
      <c r="AK139" s="498">
        <v>391955.6756307257</v>
      </c>
      <c r="AL139" s="501">
        <f t="shared" si="468"/>
        <v>1197052.995</v>
      </c>
      <c r="AM139" s="498">
        <v>43278.1762832593</v>
      </c>
      <c r="AN139" s="498">
        <v>761819.1428630321</v>
      </c>
      <c r="AO139" s="498">
        <v>391955.6756307257</v>
      </c>
      <c r="AP139" s="501">
        <f t="shared" si="470"/>
        <v>1197052.995</v>
      </c>
      <c r="AQ139" s="498">
        <v>43278.1762832593</v>
      </c>
      <c r="AR139" s="498">
        <v>761819.1428630321</v>
      </c>
      <c r="AS139" s="498">
        <v>391955.6756307257</v>
      </c>
      <c r="AT139" s="502">
        <f t="shared" si="472"/>
        <v>1197052.995</v>
      </c>
      <c r="AV139" s="63">
        <f t="shared" si="23"/>
        <v>2</v>
      </c>
      <c r="AW139" s="356">
        <f t="shared" si="24"/>
        <v>46.66666667</v>
      </c>
      <c r="AX139" s="357">
        <f t="shared" si="25"/>
        <v>6153.846154</v>
      </c>
      <c r="AY139" s="103">
        <f t="shared" si="26"/>
        <v>6500</v>
      </c>
      <c r="AZ139" s="358">
        <f t="shared" ref="AZ139:BA139" si="702">O139</f>
        <v>43962.68254</v>
      </c>
      <c r="BA139" s="358">
        <f t="shared" si="702"/>
        <v>761819.1429</v>
      </c>
      <c r="BB139" s="358">
        <f t="shared" si="28"/>
        <v>351276.7621</v>
      </c>
      <c r="BC139" s="358">
        <f t="shared" ref="BC139:BD139" si="703">S139</f>
        <v>43962.68254</v>
      </c>
      <c r="BD139" s="358">
        <f t="shared" si="703"/>
        <v>761819.1429</v>
      </c>
      <c r="BE139" s="358">
        <f t="shared" si="30"/>
        <v>351276.7621</v>
      </c>
      <c r="BF139" s="358">
        <f t="shared" ref="BF139:BG139" si="704">W139</f>
        <v>43278.17628</v>
      </c>
      <c r="BG139" s="358">
        <f t="shared" si="704"/>
        <v>761819.1429</v>
      </c>
      <c r="BH139" s="358">
        <f t="shared" si="32"/>
        <v>343048.2155</v>
      </c>
      <c r="BI139" s="358"/>
      <c r="BJ139" s="358"/>
      <c r="BK139" s="503"/>
      <c r="BL139" s="503"/>
      <c r="BM139" s="493">
        <v>8000.0</v>
      </c>
      <c r="BN139" s="538">
        <v>0.2959566362506285</v>
      </c>
      <c r="BO139" s="538">
        <v>0.7040433637493715</v>
      </c>
      <c r="BP139" s="539"/>
      <c r="BQ139" s="539"/>
      <c r="BR139" s="495">
        <f t="shared" si="46"/>
        <v>777503.6946</v>
      </c>
      <c r="BS139" s="495">
        <f t="shared" si="33"/>
        <v>777503.6946</v>
      </c>
      <c r="BT139" s="495">
        <f t="shared" si="34"/>
        <v>777503.6946</v>
      </c>
      <c r="BU139" s="496"/>
      <c r="BV139" s="495">
        <f t="shared" si="35"/>
        <v>777503.6946</v>
      </c>
      <c r="BW139" s="495">
        <f t="shared" si="36"/>
        <v>777503.6946</v>
      </c>
      <c r="BX139" s="495">
        <f t="shared" si="37"/>
        <v>777503.6946</v>
      </c>
      <c r="BY139" s="495">
        <f t="shared" si="38"/>
        <v>777503.6946</v>
      </c>
    </row>
    <row r="140" ht="15.75" customHeight="1">
      <c r="A140" s="378" t="s">
        <v>32</v>
      </c>
      <c r="B140" s="348" t="s">
        <v>2357</v>
      </c>
      <c r="C140" s="348">
        <v>8500.0</v>
      </c>
      <c r="D140" s="348"/>
      <c r="E140" s="349" t="s">
        <v>2358</v>
      </c>
      <c r="F140" s="349" t="s">
        <v>2358</v>
      </c>
      <c r="G140" s="349" t="s">
        <v>2359</v>
      </c>
      <c r="I140" s="274"/>
      <c r="J140" s="274"/>
      <c r="K140" s="361">
        <v>8500.0</v>
      </c>
      <c r="L140" s="317"/>
      <c r="M140" s="318"/>
      <c r="N140" s="319"/>
      <c r="O140" s="320">
        <v>44244.60780453051</v>
      </c>
      <c r="P140" s="321">
        <v>811888.8898532161</v>
      </c>
      <c r="Q140" s="321">
        <v>376122.4294681436</v>
      </c>
      <c r="R140" s="322">
        <f t="shared" si="12"/>
        <v>1232255.927</v>
      </c>
      <c r="S140" s="320">
        <v>44244.60780453051</v>
      </c>
      <c r="T140" s="321">
        <v>811888.8898532161</v>
      </c>
      <c r="U140" s="321">
        <v>376122.4294681436</v>
      </c>
      <c r="V140" s="322">
        <f t="shared" si="13"/>
        <v>1232255.927</v>
      </c>
      <c r="W140" s="320">
        <v>43280.891036923305</v>
      </c>
      <c r="X140" s="321">
        <v>811888.8898532161</v>
      </c>
      <c r="Y140" s="321">
        <v>343082.02760415245</v>
      </c>
      <c r="Z140" s="365">
        <f t="shared" si="14"/>
        <v>1198251.808</v>
      </c>
      <c r="AA140" s="317"/>
      <c r="AB140" s="318"/>
      <c r="AC140" s="318"/>
      <c r="AD140" s="319"/>
      <c r="AE140" s="497">
        <v>43280.891036923305</v>
      </c>
      <c r="AF140" s="498">
        <v>811888.8898532161</v>
      </c>
      <c r="AG140" s="498">
        <v>392047.64057417767</v>
      </c>
      <c r="AH140" s="501">
        <f t="shared" si="466"/>
        <v>1247217.421</v>
      </c>
      <c r="AI140" s="498">
        <v>43280.891036923305</v>
      </c>
      <c r="AJ140" s="498">
        <v>811888.8898532161</v>
      </c>
      <c r="AK140" s="498">
        <v>392047.64057417767</v>
      </c>
      <c r="AL140" s="501">
        <f t="shared" si="468"/>
        <v>1247217.421</v>
      </c>
      <c r="AM140" s="498">
        <v>43280.891036923305</v>
      </c>
      <c r="AN140" s="498">
        <v>811888.8898532161</v>
      </c>
      <c r="AO140" s="498">
        <v>392047.64057417767</v>
      </c>
      <c r="AP140" s="501">
        <f t="shared" si="470"/>
        <v>1247217.421</v>
      </c>
      <c r="AQ140" s="498">
        <v>43280.891036923305</v>
      </c>
      <c r="AR140" s="498">
        <v>811888.8898532161</v>
      </c>
      <c r="AS140" s="498">
        <v>392047.64057417767</v>
      </c>
      <c r="AT140" s="502">
        <f t="shared" si="472"/>
        <v>1247217.421</v>
      </c>
      <c r="AV140" s="63">
        <f t="shared" si="23"/>
        <v>2</v>
      </c>
      <c r="AW140" s="356">
        <f t="shared" si="24"/>
        <v>46.66666667</v>
      </c>
      <c r="AX140" s="357">
        <f t="shared" si="25"/>
        <v>6538.461538</v>
      </c>
      <c r="AY140" s="103">
        <f t="shared" si="26"/>
        <v>7000</v>
      </c>
      <c r="AZ140" s="358">
        <f t="shared" ref="AZ140:BA140" si="705">O140</f>
        <v>44244.6078</v>
      </c>
      <c r="BA140" s="358">
        <f t="shared" si="705"/>
        <v>811888.8899</v>
      </c>
      <c r="BB140" s="358">
        <f t="shared" si="28"/>
        <v>376169.0961</v>
      </c>
      <c r="BC140" s="358">
        <f t="shared" ref="BC140:BD140" si="706">S140</f>
        <v>44244.6078</v>
      </c>
      <c r="BD140" s="358">
        <f t="shared" si="706"/>
        <v>811888.8899</v>
      </c>
      <c r="BE140" s="358">
        <f t="shared" si="30"/>
        <v>376169.0961</v>
      </c>
      <c r="BF140" s="358">
        <f t="shared" ref="BF140:BG140" si="707">W140</f>
        <v>43280.89104</v>
      </c>
      <c r="BG140" s="358">
        <f t="shared" si="707"/>
        <v>811888.8899</v>
      </c>
      <c r="BH140" s="358">
        <f t="shared" si="32"/>
        <v>343128.6943</v>
      </c>
      <c r="BI140" s="358"/>
      <c r="BJ140" s="358"/>
      <c r="BK140" s="503"/>
      <c r="BL140" s="503"/>
      <c r="BM140" s="493">
        <v>8500.0</v>
      </c>
      <c r="BN140" s="538">
        <v>0.29939899780454793</v>
      </c>
      <c r="BO140" s="538">
        <v>0.7006010021954521</v>
      </c>
      <c r="BP140" s="539"/>
      <c r="BQ140" s="539"/>
      <c r="BR140" s="495">
        <f t="shared" si="46"/>
        <v>828798.7138</v>
      </c>
      <c r="BS140" s="495">
        <f t="shared" si="33"/>
        <v>828798.7138</v>
      </c>
      <c r="BT140" s="495">
        <f t="shared" si="34"/>
        <v>828798.7138</v>
      </c>
      <c r="BU140" s="496"/>
      <c r="BV140" s="495">
        <f t="shared" si="35"/>
        <v>828798.7138</v>
      </c>
      <c r="BW140" s="495">
        <f t="shared" si="36"/>
        <v>828798.7138</v>
      </c>
      <c r="BX140" s="495">
        <f t="shared" si="37"/>
        <v>828798.7138</v>
      </c>
      <c r="BY140" s="495">
        <f t="shared" si="38"/>
        <v>828798.7138</v>
      </c>
    </row>
    <row r="141" ht="15.75" customHeight="1">
      <c r="A141" s="378" t="s">
        <v>32</v>
      </c>
      <c r="B141" s="348" t="s">
        <v>2357</v>
      </c>
      <c r="C141" s="348">
        <v>9000.0</v>
      </c>
      <c r="D141" s="348"/>
      <c r="E141" s="349" t="s">
        <v>2358</v>
      </c>
      <c r="F141" s="349" t="s">
        <v>2358</v>
      </c>
      <c r="G141" s="349" t="s">
        <v>2359</v>
      </c>
      <c r="I141" s="274"/>
      <c r="J141" s="274"/>
      <c r="K141" s="361">
        <v>9000.0</v>
      </c>
      <c r="L141" s="317"/>
      <c r="M141" s="318"/>
      <c r="N141" s="319"/>
      <c r="O141" s="320">
        <v>44248.30235553051</v>
      </c>
      <c r="P141" s="321">
        <v>861958.6368434004</v>
      </c>
      <c r="Q141" s="321">
        <v>376148.40029699216</v>
      </c>
      <c r="R141" s="322">
        <f t="shared" si="12"/>
        <v>1282355.339</v>
      </c>
      <c r="S141" s="320">
        <v>44248.30235553051</v>
      </c>
      <c r="T141" s="321">
        <v>861958.6368434004</v>
      </c>
      <c r="U141" s="321">
        <v>376148.40029699216</v>
      </c>
      <c r="V141" s="322">
        <f t="shared" si="13"/>
        <v>1282355.339</v>
      </c>
      <c r="W141" s="320">
        <v>43284.585587923306</v>
      </c>
      <c r="X141" s="321">
        <v>861958.6368434004</v>
      </c>
      <c r="Y141" s="321">
        <v>360829.5422611098</v>
      </c>
      <c r="Z141" s="365">
        <f t="shared" si="14"/>
        <v>1266072.765</v>
      </c>
      <c r="AA141" s="317"/>
      <c r="AB141" s="318"/>
      <c r="AC141" s="318"/>
      <c r="AD141" s="319"/>
      <c r="AE141" s="497">
        <v>43284.585587923306</v>
      </c>
      <c r="AF141" s="498">
        <v>861958.6368434004</v>
      </c>
      <c r="AG141" s="498">
        <v>412328.12945873017</v>
      </c>
      <c r="AH141" s="501">
        <f t="shared" si="466"/>
        <v>1317571.352</v>
      </c>
      <c r="AI141" s="498">
        <v>43284.585587923306</v>
      </c>
      <c r="AJ141" s="498">
        <v>861958.6368434004</v>
      </c>
      <c r="AK141" s="498">
        <v>412328.12945873017</v>
      </c>
      <c r="AL141" s="501">
        <f t="shared" si="468"/>
        <v>1317571.352</v>
      </c>
      <c r="AM141" s="498">
        <v>43284.585587923306</v>
      </c>
      <c r="AN141" s="498">
        <v>861958.6368434004</v>
      </c>
      <c r="AO141" s="498">
        <v>412328.12945873017</v>
      </c>
      <c r="AP141" s="501">
        <f t="shared" si="470"/>
        <v>1317571.352</v>
      </c>
      <c r="AQ141" s="498">
        <v>43284.585587923306</v>
      </c>
      <c r="AR141" s="498">
        <v>861958.6368434004</v>
      </c>
      <c r="AS141" s="498">
        <v>412328.12945873017</v>
      </c>
      <c r="AT141" s="502">
        <f t="shared" si="472"/>
        <v>1317571.352</v>
      </c>
      <c r="AV141" s="63">
        <f t="shared" si="23"/>
        <v>2</v>
      </c>
      <c r="AW141" s="356">
        <f t="shared" si="24"/>
        <v>46.66666667</v>
      </c>
      <c r="AX141" s="357">
        <f t="shared" si="25"/>
        <v>6923.076923</v>
      </c>
      <c r="AY141" s="103">
        <f t="shared" si="26"/>
        <v>7000</v>
      </c>
      <c r="AZ141" s="358">
        <f t="shared" ref="AZ141:BA141" si="708">O141</f>
        <v>44248.30236</v>
      </c>
      <c r="BA141" s="358">
        <f t="shared" si="708"/>
        <v>861958.6368</v>
      </c>
      <c r="BB141" s="358">
        <f t="shared" si="28"/>
        <v>376195.067</v>
      </c>
      <c r="BC141" s="358">
        <f t="shared" ref="BC141:BD141" si="709">S141</f>
        <v>44248.30236</v>
      </c>
      <c r="BD141" s="358">
        <f t="shared" si="709"/>
        <v>861958.6368</v>
      </c>
      <c r="BE141" s="358">
        <f t="shared" si="30"/>
        <v>376195.067</v>
      </c>
      <c r="BF141" s="358">
        <f t="shared" ref="BF141:BG141" si="710">W141</f>
        <v>43284.58559</v>
      </c>
      <c r="BG141" s="358">
        <f t="shared" si="710"/>
        <v>861958.6368</v>
      </c>
      <c r="BH141" s="358">
        <f t="shared" si="32"/>
        <v>360876.2089</v>
      </c>
      <c r="BI141" s="358"/>
      <c r="BJ141" s="358"/>
      <c r="BK141" s="503"/>
      <c r="BL141" s="503"/>
      <c r="BM141" s="493">
        <v>9000.0</v>
      </c>
      <c r="BN141" s="538">
        <v>0.3024414372167631</v>
      </c>
      <c r="BO141" s="538">
        <v>0.6975585627832369</v>
      </c>
      <c r="BP141" s="539"/>
      <c r="BQ141" s="539"/>
      <c r="BR141" s="495">
        <f t="shared" si="46"/>
        <v>880093.7331</v>
      </c>
      <c r="BS141" s="495">
        <f t="shared" si="33"/>
        <v>880093.7331</v>
      </c>
      <c r="BT141" s="495">
        <f t="shared" si="34"/>
        <v>880093.7331</v>
      </c>
      <c r="BU141" s="496"/>
      <c r="BV141" s="495">
        <f t="shared" si="35"/>
        <v>880093.7331</v>
      </c>
      <c r="BW141" s="495">
        <f t="shared" si="36"/>
        <v>880093.7331</v>
      </c>
      <c r="BX141" s="495">
        <f t="shared" si="37"/>
        <v>880093.7331</v>
      </c>
      <c r="BY141" s="495">
        <f t="shared" si="38"/>
        <v>880093.7331</v>
      </c>
    </row>
    <row r="142" ht="15.75" customHeight="1">
      <c r="A142" s="378" t="s">
        <v>32</v>
      </c>
      <c r="B142" s="348" t="s">
        <v>2357</v>
      </c>
      <c r="C142" s="348">
        <v>9500.0</v>
      </c>
      <c r="D142" s="348"/>
      <c r="E142" s="349" t="s">
        <v>2358</v>
      </c>
      <c r="F142" s="349" t="s">
        <v>2358</v>
      </c>
      <c r="G142" s="349" t="s">
        <v>2359</v>
      </c>
      <c r="I142" s="274"/>
      <c r="J142" s="274"/>
      <c r="K142" s="361">
        <v>9500.0</v>
      </c>
      <c r="L142" s="317"/>
      <c r="M142" s="318"/>
      <c r="N142" s="319"/>
      <c r="O142" s="320">
        <v>44530.22762315425</v>
      </c>
      <c r="P142" s="321">
        <v>912028.3838335845</v>
      </c>
      <c r="Q142" s="321">
        <v>401040.73434248223</v>
      </c>
      <c r="R142" s="322">
        <f t="shared" si="12"/>
        <v>1357599.346</v>
      </c>
      <c r="S142" s="320">
        <v>44530.22762315425</v>
      </c>
      <c r="T142" s="321">
        <v>912028.3838335845</v>
      </c>
      <c r="U142" s="321">
        <v>401040.73434248223</v>
      </c>
      <c r="V142" s="322">
        <f t="shared" si="13"/>
        <v>1357599.346</v>
      </c>
      <c r="W142" s="320">
        <v>43287.30034158731</v>
      </c>
      <c r="X142" s="321">
        <v>912028.3838335845</v>
      </c>
      <c r="Y142" s="321">
        <v>360910.0210499167</v>
      </c>
      <c r="Z142" s="365">
        <f t="shared" si="14"/>
        <v>1316225.705</v>
      </c>
      <c r="AA142" s="317"/>
      <c r="AB142" s="318"/>
      <c r="AC142" s="318"/>
      <c r="AD142" s="319"/>
      <c r="AE142" s="497">
        <v>43287.30034158731</v>
      </c>
      <c r="AF142" s="498">
        <v>912028.3838335845</v>
      </c>
      <c r="AG142" s="498">
        <v>412420.0944021822</v>
      </c>
      <c r="AH142" s="501">
        <f t="shared" si="466"/>
        <v>1367735.779</v>
      </c>
      <c r="AI142" s="498">
        <v>43287.30034158731</v>
      </c>
      <c r="AJ142" s="498">
        <v>912028.3838335845</v>
      </c>
      <c r="AK142" s="498">
        <v>412420.0944021822</v>
      </c>
      <c r="AL142" s="501">
        <f t="shared" si="468"/>
        <v>1367735.779</v>
      </c>
      <c r="AM142" s="498">
        <v>43287.30034158731</v>
      </c>
      <c r="AN142" s="498">
        <v>912028.3838335845</v>
      </c>
      <c r="AO142" s="498">
        <v>412420.0944021822</v>
      </c>
      <c r="AP142" s="501">
        <f t="shared" si="470"/>
        <v>1367735.779</v>
      </c>
      <c r="AQ142" s="498">
        <v>43287.30034158731</v>
      </c>
      <c r="AR142" s="498">
        <v>912028.3838335845</v>
      </c>
      <c r="AS142" s="498">
        <v>412420.0944021822</v>
      </c>
      <c r="AT142" s="502">
        <f t="shared" si="472"/>
        <v>1367735.779</v>
      </c>
      <c r="AV142" s="63">
        <f t="shared" si="23"/>
        <v>2</v>
      </c>
      <c r="AW142" s="356">
        <f t="shared" si="24"/>
        <v>46.66666667</v>
      </c>
      <c r="AX142" s="357">
        <f t="shared" si="25"/>
        <v>7307.692308</v>
      </c>
      <c r="AY142" s="103">
        <f t="shared" si="26"/>
        <v>7500</v>
      </c>
      <c r="AZ142" s="358">
        <f t="shared" ref="AZ142:BA142" si="711">O142</f>
        <v>44530.22762</v>
      </c>
      <c r="BA142" s="358">
        <f t="shared" si="711"/>
        <v>912028.3838</v>
      </c>
      <c r="BB142" s="358">
        <f t="shared" si="28"/>
        <v>401087.401</v>
      </c>
      <c r="BC142" s="358">
        <f t="shared" ref="BC142:BD142" si="712">S142</f>
        <v>44530.22762</v>
      </c>
      <c r="BD142" s="358">
        <f t="shared" si="712"/>
        <v>912028.3838</v>
      </c>
      <c r="BE142" s="358">
        <f t="shared" si="30"/>
        <v>401087.401</v>
      </c>
      <c r="BF142" s="358">
        <f t="shared" ref="BF142:BG142" si="713">W142</f>
        <v>43287.30034</v>
      </c>
      <c r="BG142" s="358">
        <f t="shared" si="713"/>
        <v>912028.3838</v>
      </c>
      <c r="BH142" s="358">
        <f t="shared" si="32"/>
        <v>360956.6877</v>
      </c>
      <c r="BI142" s="358"/>
      <c r="BJ142" s="358"/>
      <c r="BK142" s="503"/>
      <c r="BL142" s="503"/>
      <c r="BM142" s="493">
        <v>9500.0</v>
      </c>
      <c r="BN142" s="538">
        <v>0.3051498208598753</v>
      </c>
      <c r="BO142" s="538">
        <v>0.6948501791401247</v>
      </c>
      <c r="BP142" s="539"/>
      <c r="BQ142" s="539"/>
      <c r="BR142" s="495">
        <f t="shared" si="46"/>
        <v>931388.7524</v>
      </c>
      <c r="BS142" s="495">
        <f t="shared" si="33"/>
        <v>931388.7524</v>
      </c>
      <c r="BT142" s="495">
        <f t="shared" si="34"/>
        <v>931388.7524</v>
      </c>
      <c r="BU142" s="496"/>
      <c r="BV142" s="495">
        <f t="shared" si="35"/>
        <v>931388.7524</v>
      </c>
      <c r="BW142" s="495">
        <f t="shared" si="36"/>
        <v>931388.7524</v>
      </c>
      <c r="BX142" s="495">
        <f t="shared" si="37"/>
        <v>931388.7524</v>
      </c>
      <c r="BY142" s="495">
        <f t="shared" si="38"/>
        <v>931388.7524</v>
      </c>
    </row>
    <row r="143" ht="15.75" customHeight="1">
      <c r="A143" s="378" t="s">
        <v>32</v>
      </c>
      <c r="B143" s="348" t="s">
        <v>2357</v>
      </c>
      <c r="C143" s="348">
        <v>10000.0</v>
      </c>
      <c r="D143" s="348"/>
      <c r="E143" s="349" t="s">
        <v>2358</v>
      </c>
      <c r="F143" s="349" t="s">
        <v>2358</v>
      </c>
      <c r="G143" s="349" t="s">
        <v>2359</v>
      </c>
      <c r="I143" s="274"/>
      <c r="J143" s="296"/>
      <c r="K143" s="369">
        <v>10000.0</v>
      </c>
      <c r="L143" s="327"/>
      <c r="M143" s="328"/>
      <c r="N143" s="329"/>
      <c r="O143" s="330">
        <v>44533.92217415425</v>
      </c>
      <c r="P143" s="331">
        <v>962098.1308237688</v>
      </c>
      <c r="Q143" s="331">
        <v>401066.7051713308</v>
      </c>
      <c r="R143" s="332">
        <f t="shared" si="12"/>
        <v>1407698.758</v>
      </c>
      <c r="S143" s="330">
        <v>44533.92217415425</v>
      </c>
      <c r="T143" s="331">
        <v>962098.1308237688</v>
      </c>
      <c r="U143" s="331">
        <v>401066.7051713308</v>
      </c>
      <c r="V143" s="332">
        <f t="shared" si="13"/>
        <v>1407698.758</v>
      </c>
      <c r="W143" s="330">
        <v>43290.99489258731</v>
      </c>
      <c r="X143" s="331">
        <v>962098.1308237688</v>
      </c>
      <c r="Y143" s="331">
        <v>378657.53570687404</v>
      </c>
      <c r="Z143" s="373">
        <f t="shared" si="14"/>
        <v>1384046.661</v>
      </c>
      <c r="AA143" s="327"/>
      <c r="AB143" s="328"/>
      <c r="AC143" s="328"/>
      <c r="AD143" s="329"/>
      <c r="AE143" s="504">
        <v>43290.99489258731</v>
      </c>
      <c r="AF143" s="505">
        <v>962098.1308237688</v>
      </c>
      <c r="AG143" s="505">
        <v>432700.58328673476</v>
      </c>
      <c r="AH143" s="508">
        <f t="shared" si="466"/>
        <v>1438089.709</v>
      </c>
      <c r="AI143" s="505">
        <v>43290.99489258731</v>
      </c>
      <c r="AJ143" s="505">
        <v>962098.1308237688</v>
      </c>
      <c r="AK143" s="505">
        <v>432700.58328673476</v>
      </c>
      <c r="AL143" s="508">
        <f t="shared" si="468"/>
        <v>1438089.709</v>
      </c>
      <c r="AM143" s="505">
        <v>43290.99489258731</v>
      </c>
      <c r="AN143" s="505">
        <v>962098.1308237688</v>
      </c>
      <c r="AO143" s="505">
        <v>432700.58328673476</v>
      </c>
      <c r="AP143" s="508">
        <f t="shared" si="470"/>
        <v>1438089.709</v>
      </c>
      <c r="AQ143" s="498">
        <v>43290.99489258731</v>
      </c>
      <c r="AR143" s="498">
        <v>962098.1308237688</v>
      </c>
      <c r="AS143" s="498">
        <v>432700.58328673476</v>
      </c>
      <c r="AT143" s="509">
        <f t="shared" si="472"/>
        <v>1438089.709</v>
      </c>
      <c r="AV143" s="63">
        <f t="shared" si="23"/>
        <v>2</v>
      </c>
      <c r="AW143" s="356">
        <f t="shared" si="24"/>
        <v>46.66666667</v>
      </c>
      <c r="AX143" s="357">
        <f t="shared" si="25"/>
        <v>7692.307692</v>
      </c>
      <c r="AY143" s="103">
        <f t="shared" si="26"/>
        <v>8000</v>
      </c>
      <c r="AZ143" s="358">
        <f t="shared" ref="AZ143:BA143" si="714">O143</f>
        <v>44533.92217</v>
      </c>
      <c r="BA143" s="358">
        <f t="shared" si="714"/>
        <v>962098.1308</v>
      </c>
      <c r="BB143" s="358">
        <f t="shared" si="28"/>
        <v>401113.3718</v>
      </c>
      <c r="BC143" s="358">
        <f t="shared" ref="BC143:BD143" si="715">S143</f>
        <v>44533.92217</v>
      </c>
      <c r="BD143" s="358">
        <f t="shared" si="715"/>
        <v>962098.1308</v>
      </c>
      <c r="BE143" s="358">
        <f t="shared" si="30"/>
        <v>401113.3718</v>
      </c>
      <c r="BF143" s="358">
        <f t="shared" ref="BF143:BG143" si="716">W143</f>
        <v>43290.99489</v>
      </c>
      <c r="BG143" s="358">
        <f t="shared" si="716"/>
        <v>962098.1308</v>
      </c>
      <c r="BH143" s="358">
        <f t="shared" si="32"/>
        <v>378704.2024</v>
      </c>
      <c r="BI143" s="358"/>
      <c r="BJ143" s="358"/>
      <c r="BK143" s="503"/>
      <c r="BL143" s="510"/>
      <c r="BM143" s="493">
        <v>10000.0</v>
      </c>
      <c r="BN143" s="538">
        <v>0.30757630377078915</v>
      </c>
      <c r="BO143" s="538">
        <v>0.6924236962292108</v>
      </c>
      <c r="BP143" s="539"/>
      <c r="BQ143" s="539"/>
      <c r="BR143" s="495">
        <f t="shared" si="46"/>
        <v>982683.7717</v>
      </c>
      <c r="BS143" s="495">
        <f t="shared" si="33"/>
        <v>982683.7717</v>
      </c>
      <c r="BT143" s="495">
        <f t="shared" si="34"/>
        <v>982683.7717</v>
      </c>
      <c r="BU143" s="496"/>
      <c r="BV143" s="495">
        <f t="shared" si="35"/>
        <v>982683.7717</v>
      </c>
      <c r="BW143" s="495">
        <f t="shared" si="36"/>
        <v>982683.7717</v>
      </c>
      <c r="BX143" s="495">
        <f t="shared" si="37"/>
        <v>982683.7717</v>
      </c>
      <c r="BY143" s="495">
        <f t="shared" si="38"/>
        <v>982683.7717</v>
      </c>
    </row>
    <row r="144" ht="15.75" customHeight="1">
      <c r="A144" s="261" t="s">
        <v>34</v>
      </c>
      <c r="B144" s="348" t="s">
        <v>2361</v>
      </c>
      <c r="C144" s="348">
        <v>500.0</v>
      </c>
      <c r="D144" s="348"/>
      <c r="E144" s="349" t="s">
        <v>2362</v>
      </c>
      <c r="F144" s="349" t="s">
        <v>2362</v>
      </c>
      <c r="G144" s="349" t="s">
        <v>2363</v>
      </c>
      <c r="I144" s="274"/>
      <c r="J144" s="350" t="s">
        <v>2364</v>
      </c>
      <c r="K144" s="351">
        <f t="shared" ref="K144:K156" si="720">C144</f>
        <v>500</v>
      </c>
      <c r="L144" s="307"/>
      <c r="M144" s="308"/>
      <c r="N144" s="309"/>
      <c r="O144" s="310">
        <v>57115.84457893815</v>
      </c>
      <c r="P144" s="311">
        <v>88183.75701600932</v>
      </c>
      <c r="Q144" s="311">
        <v>222424.22086758015</v>
      </c>
      <c r="R144" s="312">
        <f t="shared" si="12"/>
        <v>367723.8225</v>
      </c>
      <c r="S144" s="310">
        <v>57116.92716255045</v>
      </c>
      <c r="T144" s="311">
        <v>88183.75701600932</v>
      </c>
      <c r="U144" s="311">
        <v>222424.22086758015</v>
      </c>
      <c r="V144" s="312">
        <f t="shared" si="13"/>
        <v>367724.905</v>
      </c>
      <c r="W144" s="310">
        <v>61117.848280244885</v>
      </c>
      <c r="X144" s="311">
        <v>88183.75701600932</v>
      </c>
      <c r="Y144" s="311">
        <v>222424.22086758015</v>
      </c>
      <c r="Z144" s="355">
        <f t="shared" si="14"/>
        <v>371725.8262</v>
      </c>
      <c r="AA144" s="307"/>
      <c r="AB144" s="308"/>
      <c r="AC144" s="308"/>
      <c r="AD144" s="309"/>
      <c r="AE144" s="486">
        <v>57115.84457893815</v>
      </c>
      <c r="AF144" s="487">
        <v>88183.75701600932</v>
      </c>
      <c r="AG144" s="487">
        <v>222447.5542009135</v>
      </c>
      <c r="AH144" s="490">
        <f t="shared" si="466"/>
        <v>367747.1558</v>
      </c>
      <c r="AI144" s="487">
        <v>57115.84457893815</v>
      </c>
      <c r="AJ144" s="487">
        <v>88183.75701600932</v>
      </c>
      <c r="AK144" s="487">
        <v>222447.5542009135</v>
      </c>
      <c r="AL144" s="490">
        <f t="shared" si="468"/>
        <v>367747.1558</v>
      </c>
      <c r="AM144" s="487">
        <v>57116.92716255045</v>
      </c>
      <c r="AN144" s="487">
        <v>88183.75701600932</v>
      </c>
      <c r="AO144" s="487">
        <v>222447.5542009135</v>
      </c>
      <c r="AP144" s="490">
        <f t="shared" si="470"/>
        <v>367748.2384</v>
      </c>
      <c r="AQ144" s="487">
        <v>61117.848280244885</v>
      </c>
      <c r="AR144" s="487">
        <v>88183.75701600932</v>
      </c>
      <c r="AS144" s="487">
        <v>222447.5542009135</v>
      </c>
      <c r="AT144" s="491">
        <f t="shared" si="472"/>
        <v>371749.1595</v>
      </c>
      <c r="AV144" s="63">
        <f t="shared" si="23"/>
        <v>1</v>
      </c>
      <c r="AW144" s="356">
        <f t="shared" si="24"/>
        <v>23.33333333</v>
      </c>
      <c r="AX144" s="357">
        <f t="shared" si="25"/>
        <v>357.1428571</v>
      </c>
      <c r="AY144" s="103">
        <f t="shared" si="26"/>
        <v>500</v>
      </c>
      <c r="AZ144" s="358">
        <f t="shared" ref="AZ144:BA144" si="717">O144</f>
        <v>57115.84458</v>
      </c>
      <c r="BA144" s="358">
        <f t="shared" si="717"/>
        <v>88183.75702</v>
      </c>
      <c r="BB144" s="358">
        <f t="shared" si="28"/>
        <v>222447.5542</v>
      </c>
      <c r="BC144" s="358">
        <f t="shared" ref="BC144:BD144" si="718">S144</f>
        <v>57116.92716</v>
      </c>
      <c r="BD144" s="358">
        <f t="shared" si="718"/>
        <v>88183.75702</v>
      </c>
      <c r="BE144" s="358">
        <f t="shared" si="30"/>
        <v>222447.5542</v>
      </c>
      <c r="BF144" s="358">
        <f t="shared" ref="BF144:BG144" si="719">W144</f>
        <v>61117.84828</v>
      </c>
      <c r="BG144" s="358">
        <f t="shared" si="719"/>
        <v>88183.75702</v>
      </c>
      <c r="BH144" s="358">
        <f t="shared" si="32"/>
        <v>222447.5542</v>
      </c>
      <c r="BI144" s="358"/>
      <c r="BJ144" s="358"/>
      <c r="BK144" s="503"/>
      <c r="BL144" s="519" t="s">
        <v>2364</v>
      </c>
      <c r="BM144" s="493">
        <v>500.0</v>
      </c>
      <c r="BN144" s="538">
        <v>0.08401205532172461</v>
      </c>
      <c r="BO144" s="538">
        <v>0.9159879446782754</v>
      </c>
      <c r="BP144" s="539"/>
      <c r="BQ144" s="539"/>
      <c r="BR144" s="495">
        <f t="shared" si="46"/>
        <v>88699.13084</v>
      </c>
      <c r="BS144" s="495">
        <f t="shared" si="33"/>
        <v>88699.13084</v>
      </c>
      <c r="BT144" s="495">
        <f t="shared" si="34"/>
        <v>88699.13084</v>
      </c>
      <c r="BU144" s="496"/>
      <c r="BV144" s="495">
        <f t="shared" si="35"/>
        <v>88699.13084</v>
      </c>
      <c r="BW144" s="495">
        <f t="shared" si="36"/>
        <v>88699.13084</v>
      </c>
      <c r="BX144" s="495">
        <f t="shared" si="37"/>
        <v>88699.13084</v>
      </c>
      <c r="BY144" s="495">
        <f t="shared" si="38"/>
        <v>88699.13084</v>
      </c>
    </row>
    <row r="145" ht="15.75" customHeight="1">
      <c r="A145" s="261" t="s">
        <v>34</v>
      </c>
      <c r="B145" s="348" t="s">
        <v>2361</v>
      </c>
      <c r="C145" s="348">
        <v>1000.0</v>
      </c>
      <c r="D145" s="348"/>
      <c r="E145" s="349" t="s">
        <v>2362</v>
      </c>
      <c r="F145" s="349" t="s">
        <v>2362</v>
      </c>
      <c r="G145" s="349" t="s">
        <v>2363</v>
      </c>
      <c r="I145" s="274"/>
      <c r="J145" s="274"/>
      <c r="K145" s="361">
        <f t="shared" si="720"/>
        <v>1000</v>
      </c>
      <c r="L145" s="317"/>
      <c r="M145" s="318"/>
      <c r="N145" s="319"/>
      <c r="O145" s="320">
        <v>57373.569078191744</v>
      </c>
      <c r="P145" s="321">
        <v>135396.11708545376</v>
      </c>
      <c r="Q145" s="321">
        <v>242748.58675813774</v>
      </c>
      <c r="R145" s="322">
        <f t="shared" si="12"/>
        <v>435518.2729</v>
      </c>
      <c r="S145" s="320">
        <v>58989.71466124093</v>
      </c>
      <c r="T145" s="321">
        <v>135396.11708545376</v>
      </c>
      <c r="U145" s="321">
        <v>242748.58675813774</v>
      </c>
      <c r="V145" s="322">
        <f t="shared" si="13"/>
        <v>437134.4185</v>
      </c>
      <c r="W145" s="320">
        <v>61221.63302464375</v>
      </c>
      <c r="X145" s="321">
        <v>135396.11708545376</v>
      </c>
      <c r="Y145" s="321">
        <v>242748.58675813774</v>
      </c>
      <c r="Z145" s="365">
        <f t="shared" si="14"/>
        <v>439366.3369</v>
      </c>
      <c r="AA145" s="317"/>
      <c r="AB145" s="318"/>
      <c r="AC145" s="318"/>
      <c r="AD145" s="319"/>
      <c r="AE145" s="497">
        <v>57373.569078191744</v>
      </c>
      <c r="AF145" s="498">
        <v>135396.11708545376</v>
      </c>
      <c r="AG145" s="498">
        <v>242771.92009147108</v>
      </c>
      <c r="AH145" s="501">
        <f t="shared" si="466"/>
        <v>435541.6063</v>
      </c>
      <c r="AI145" s="498">
        <v>57373.569078191744</v>
      </c>
      <c r="AJ145" s="498">
        <v>135396.11708545376</v>
      </c>
      <c r="AK145" s="498">
        <v>242771.92009147108</v>
      </c>
      <c r="AL145" s="501">
        <f t="shared" si="468"/>
        <v>435541.6063</v>
      </c>
      <c r="AM145" s="498">
        <v>58989.71466124093</v>
      </c>
      <c r="AN145" s="498">
        <v>135396.11708545376</v>
      </c>
      <c r="AO145" s="498">
        <v>242771.92009147108</v>
      </c>
      <c r="AP145" s="501">
        <f t="shared" si="470"/>
        <v>437157.7518</v>
      </c>
      <c r="AQ145" s="498">
        <v>61221.63302464375</v>
      </c>
      <c r="AR145" s="498">
        <v>135396.11708545376</v>
      </c>
      <c r="AS145" s="498">
        <v>242771.92009147108</v>
      </c>
      <c r="AT145" s="502">
        <f t="shared" si="472"/>
        <v>439389.6702</v>
      </c>
      <c r="AV145" s="63">
        <f t="shared" si="23"/>
        <v>1</v>
      </c>
      <c r="AW145" s="356">
        <f t="shared" si="24"/>
        <v>23.33333333</v>
      </c>
      <c r="AX145" s="357">
        <f t="shared" si="25"/>
        <v>714.2857143</v>
      </c>
      <c r="AY145" s="103">
        <f t="shared" si="26"/>
        <v>1000</v>
      </c>
      <c r="AZ145" s="358">
        <f t="shared" ref="AZ145:BA145" si="721">O145</f>
        <v>57373.56908</v>
      </c>
      <c r="BA145" s="358">
        <f t="shared" si="721"/>
        <v>135396.1171</v>
      </c>
      <c r="BB145" s="358">
        <f t="shared" si="28"/>
        <v>242771.9201</v>
      </c>
      <c r="BC145" s="358">
        <f t="shared" ref="BC145:BD145" si="722">S145</f>
        <v>58989.71466</v>
      </c>
      <c r="BD145" s="358">
        <f t="shared" si="722"/>
        <v>135396.1171</v>
      </c>
      <c r="BE145" s="358">
        <f t="shared" si="30"/>
        <v>242771.9201</v>
      </c>
      <c r="BF145" s="358">
        <f t="shared" ref="BF145:BG145" si="723">W145</f>
        <v>61221.63302</v>
      </c>
      <c r="BG145" s="358">
        <f t="shared" si="723"/>
        <v>135396.1171</v>
      </c>
      <c r="BH145" s="358">
        <f t="shared" si="32"/>
        <v>242771.9201</v>
      </c>
      <c r="BI145" s="358"/>
      <c r="BJ145" s="358"/>
      <c r="BK145" s="503"/>
      <c r="BL145" s="503"/>
      <c r="BM145" s="493">
        <v>1000.0</v>
      </c>
      <c r="BN145" s="538">
        <v>0.054535994831951436</v>
      </c>
      <c r="BO145" s="538">
        <v>0.9454640051680486</v>
      </c>
      <c r="BP145" s="539"/>
      <c r="BQ145" s="539"/>
      <c r="BR145" s="495">
        <f t="shared" si="46"/>
        <v>135909.784</v>
      </c>
      <c r="BS145" s="495">
        <f t="shared" si="33"/>
        <v>135909.784</v>
      </c>
      <c r="BT145" s="495">
        <f t="shared" si="34"/>
        <v>135909.784</v>
      </c>
      <c r="BU145" s="496"/>
      <c r="BV145" s="495">
        <f t="shared" si="35"/>
        <v>135909.784</v>
      </c>
      <c r="BW145" s="495">
        <f t="shared" si="36"/>
        <v>135909.784</v>
      </c>
      <c r="BX145" s="495">
        <f t="shared" si="37"/>
        <v>135909.784</v>
      </c>
      <c r="BY145" s="495">
        <f t="shared" si="38"/>
        <v>135909.784</v>
      </c>
    </row>
    <row r="146" ht="15.75" customHeight="1">
      <c r="A146" s="261" t="s">
        <v>34</v>
      </c>
      <c r="B146" s="348" t="s">
        <v>2361</v>
      </c>
      <c r="C146" s="348">
        <v>1500.0</v>
      </c>
      <c r="D146" s="348"/>
      <c r="E146" s="349" t="s">
        <v>2362</v>
      </c>
      <c r="F146" s="349" t="s">
        <v>2362</v>
      </c>
      <c r="G146" s="349" t="s">
        <v>2363</v>
      </c>
      <c r="I146" s="274"/>
      <c r="J146" s="274"/>
      <c r="K146" s="361">
        <f t="shared" si="720"/>
        <v>1500</v>
      </c>
      <c r="L146" s="317"/>
      <c r="M146" s="318"/>
      <c r="N146" s="319"/>
      <c r="O146" s="320">
        <v>61140.209705795336</v>
      </c>
      <c r="P146" s="321">
        <v>182608.47715489825</v>
      </c>
      <c r="Q146" s="321">
        <v>273670.95923414023</v>
      </c>
      <c r="R146" s="322">
        <f t="shared" si="12"/>
        <v>517419.6461</v>
      </c>
      <c r="S146" s="320">
        <v>61140.209705795336</v>
      </c>
      <c r="T146" s="321">
        <v>182608.47715489825</v>
      </c>
      <c r="U146" s="321">
        <v>273670.95923414023</v>
      </c>
      <c r="V146" s="322">
        <f t="shared" si="13"/>
        <v>517419.6461</v>
      </c>
      <c r="W146" s="320">
        <v>64051.850374398564</v>
      </c>
      <c r="X146" s="321">
        <v>182608.47715489825</v>
      </c>
      <c r="Y146" s="321">
        <v>273670.95923414023</v>
      </c>
      <c r="Z146" s="365">
        <f t="shared" si="14"/>
        <v>520331.2868</v>
      </c>
      <c r="AA146" s="317"/>
      <c r="AB146" s="318"/>
      <c r="AC146" s="318"/>
      <c r="AD146" s="319"/>
      <c r="AE146" s="497">
        <v>62483.2987550159</v>
      </c>
      <c r="AF146" s="498">
        <v>206344.4038499012</v>
      </c>
      <c r="AG146" s="498">
        <v>280162.7107109145</v>
      </c>
      <c r="AH146" s="501">
        <f t="shared" si="466"/>
        <v>548990.4133</v>
      </c>
      <c r="AI146" s="498">
        <v>62483.2987550159</v>
      </c>
      <c r="AJ146" s="498">
        <v>206344.4038499012</v>
      </c>
      <c r="AK146" s="498">
        <v>280162.7107109145</v>
      </c>
      <c r="AL146" s="501">
        <f t="shared" si="468"/>
        <v>548990.4133</v>
      </c>
      <c r="AM146" s="498">
        <v>63491.05211515609</v>
      </c>
      <c r="AN146" s="498">
        <v>206344.4038499012</v>
      </c>
      <c r="AO146" s="498">
        <v>280162.7107109145</v>
      </c>
      <c r="AP146" s="501">
        <f t="shared" si="470"/>
        <v>549998.1667</v>
      </c>
      <c r="AQ146" s="498">
        <v>66284.85646874571</v>
      </c>
      <c r="AR146" s="498">
        <v>206344.4038499012</v>
      </c>
      <c r="AS146" s="498">
        <v>280162.7107109145</v>
      </c>
      <c r="AT146" s="502">
        <f t="shared" si="472"/>
        <v>552791.971</v>
      </c>
      <c r="AV146" s="63">
        <f t="shared" si="23"/>
        <v>1</v>
      </c>
      <c r="AW146" s="356">
        <f t="shared" si="24"/>
        <v>23.33333333</v>
      </c>
      <c r="AX146" s="357">
        <f t="shared" si="25"/>
        <v>1071.428571</v>
      </c>
      <c r="AY146" s="103">
        <f t="shared" si="26"/>
        <v>1500</v>
      </c>
      <c r="AZ146" s="358">
        <f t="shared" ref="AZ146:BA146" si="724">O146</f>
        <v>61140.20971</v>
      </c>
      <c r="BA146" s="358">
        <f t="shared" si="724"/>
        <v>182608.4772</v>
      </c>
      <c r="BB146" s="358">
        <f t="shared" si="28"/>
        <v>273694.2926</v>
      </c>
      <c r="BC146" s="358">
        <f t="shared" ref="BC146:BD146" si="725">S146</f>
        <v>61140.20971</v>
      </c>
      <c r="BD146" s="358">
        <f t="shared" si="725"/>
        <v>182608.4772</v>
      </c>
      <c r="BE146" s="358">
        <f t="shared" si="30"/>
        <v>273694.2926</v>
      </c>
      <c r="BF146" s="358">
        <f t="shared" ref="BF146:BG146" si="726">W146</f>
        <v>64051.85037</v>
      </c>
      <c r="BG146" s="358">
        <f t="shared" si="726"/>
        <v>182608.4772</v>
      </c>
      <c r="BH146" s="358">
        <f t="shared" si="32"/>
        <v>273694.2926</v>
      </c>
      <c r="BI146" s="358"/>
      <c r="BJ146" s="358"/>
      <c r="BK146" s="503"/>
      <c r="BL146" s="503"/>
      <c r="BM146" s="493">
        <v>1500.0</v>
      </c>
      <c r="BN146" s="538">
        <v>0.04037146076561269</v>
      </c>
      <c r="BO146" s="538">
        <v>0.9596285392343874</v>
      </c>
      <c r="BP146" s="539"/>
      <c r="BQ146" s="539"/>
      <c r="BR146" s="495">
        <f t="shared" si="46"/>
        <v>183121.3238</v>
      </c>
      <c r="BS146" s="495">
        <f t="shared" si="33"/>
        <v>183121.3238</v>
      </c>
      <c r="BT146" s="495">
        <f t="shared" si="34"/>
        <v>183121.3238</v>
      </c>
      <c r="BU146" s="496"/>
      <c r="BV146" s="495">
        <f t="shared" si="35"/>
        <v>206923.9117</v>
      </c>
      <c r="BW146" s="495">
        <f t="shared" si="36"/>
        <v>206923.9117</v>
      </c>
      <c r="BX146" s="495">
        <f t="shared" si="37"/>
        <v>206923.9117</v>
      </c>
      <c r="BY146" s="495">
        <f t="shared" si="38"/>
        <v>206923.9117</v>
      </c>
    </row>
    <row r="147" ht="15.75" customHeight="1">
      <c r="A147" s="261" t="s">
        <v>34</v>
      </c>
      <c r="B147" s="348" t="s">
        <v>2361</v>
      </c>
      <c r="C147" s="348">
        <v>2000.0</v>
      </c>
      <c r="D147" s="348"/>
      <c r="E147" s="349" t="s">
        <v>2362</v>
      </c>
      <c r="F147" s="349" t="s">
        <v>2362</v>
      </c>
      <c r="G147" s="349" t="s">
        <v>2363</v>
      </c>
      <c r="I147" s="274"/>
      <c r="J147" s="274"/>
      <c r="K147" s="361">
        <f t="shared" si="720"/>
        <v>2000</v>
      </c>
      <c r="L147" s="317"/>
      <c r="M147" s="318"/>
      <c r="N147" s="319"/>
      <c r="O147" s="320">
        <v>63826.387804236474</v>
      </c>
      <c r="P147" s="321">
        <v>229820.83722434266</v>
      </c>
      <c r="Q147" s="321">
        <v>286607.79552102217</v>
      </c>
      <c r="R147" s="322">
        <f t="shared" si="12"/>
        <v>580255.0205</v>
      </c>
      <c r="S147" s="320">
        <v>65841.89452451684</v>
      </c>
      <c r="T147" s="321">
        <v>229820.83722434266</v>
      </c>
      <c r="U147" s="321">
        <v>286607.79552102217</v>
      </c>
      <c r="V147" s="322">
        <f t="shared" si="13"/>
        <v>582270.5273</v>
      </c>
      <c r="W147" s="320">
        <v>68517.86256309287</v>
      </c>
      <c r="X147" s="321">
        <v>229820.83722434266</v>
      </c>
      <c r="Y147" s="321">
        <v>286607.79552102217</v>
      </c>
      <c r="Z147" s="365">
        <f t="shared" si="14"/>
        <v>584946.4953</v>
      </c>
      <c r="AA147" s="317"/>
      <c r="AB147" s="318"/>
      <c r="AC147" s="318"/>
      <c r="AD147" s="319"/>
      <c r="AE147" s="497">
        <v>63485.63508386118</v>
      </c>
      <c r="AF147" s="498">
        <v>282573.8125095463</v>
      </c>
      <c r="AG147" s="498">
        <v>325519.94841399475</v>
      </c>
      <c r="AH147" s="501">
        <f t="shared" si="466"/>
        <v>671579.396</v>
      </c>
      <c r="AI147" s="498">
        <v>63485.63508386118</v>
      </c>
      <c r="AJ147" s="498">
        <v>282573.8125095463</v>
      </c>
      <c r="AK147" s="498">
        <v>325519.94841399475</v>
      </c>
      <c r="AL147" s="501">
        <f t="shared" si="468"/>
        <v>671579.396</v>
      </c>
      <c r="AM147" s="498">
        <v>66596.62619651719</v>
      </c>
      <c r="AN147" s="498">
        <v>282573.8125095463</v>
      </c>
      <c r="AO147" s="498">
        <v>325519.94841399475</v>
      </c>
      <c r="AP147" s="501">
        <f t="shared" si="470"/>
        <v>674690.3871</v>
      </c>
      <c r="AQ147" s="498">
        <v>68667.70137495306</v>
      </c>
      <c r="AR147" s="498">
        <v>282573.8125095463</v>
      </c>
      <c r="AS147" s="498">
        <v>325519.94841399475</v>
      </c>
      <c r="AT147" s="502">
        <f t="shared" si="472"/>
        <v>676761.4623</v>
      </c>
      <c r="AV147" s="63">
        <f t="shared" si="23"/>
        <v>1</v>
      </c>
      <c r="AW147" s="356">
        <f t="shared" si="24"/>
        <v>23.33333333</v>
      </c>
      <c r="AX147" s="357">
        <f t="shared" si="25"/>
        <v>1428.571429</v>
      </c>
      <c r="AY147" s="103">
        <f t="shared" si="26"/>
        <v>1500</v>
      </c>
      <c r="AZ147" s="358">
        <f t="shared" ref="AZ147:BA147" si="727">O147</f>
        <v>63826.3878</v>
      </c>
      <c r="BA147" s="358">
        <f t="shared" si="727"/>
        <v>229820.8372</v>
      </c>
      <c r="BB147" s="358">
        <f t="shared" si="28"/>
        <v>286631.1289</v>
      </c>
      <c r="BC147" s="358">
        <f t="shared" ref="BC147:BD147" si="728">S147</f>
        <v>65841.89452</v>
      </c>
      <c r="BD147" s="358">
        <f t="shared" si="728"/>
        <v>229820.8372</v>
      </c>
      <c r="BE147" s="358">
        <f t="shared" si="30"/>
        <v>286631.1289</v>
      </c>
      <c r="BF147" s="358">
        <f t="shared" ref="BF147:BG147" si="729">W147</f>
        <v>68517.86256</v>
      </c>
      <c r="BG147" s="358">
        <f t="shared" si="729"/>
        <v>229820.8372</v>
      </c>
      <c r="BH147" s="358">
        <f t="shared" si="32"/>
        <v>286631.1289</v>
      </c>
      <c r="BI147" s="358"/>
      <c r="BJ147" s="358"/>
      <c r="BK147" s="503"/>
      <c r="BL147" s="503"/>
      <c r="BM147" s="493">
        <v>2000.0</v>
      </c>
      <c r="BN147" s="538">
        <v>0.03204775583214731</v>
      </c>
      <c r="BO147" s="538">
        <v>0.9679522441678527</v>
      </c>
      <c r="BP147" s="539"/>
      <c r="BQ147" s="539"/>
      <c r="BR147" s="495">
        <f t="shared" si="46"/>
        <v>230333.2019</v>
      </c>
      <c r="BS147" s="495">
        <f t="shared" si="33"/>
        <v>230333.2019</v>
      </c>
      <c r="BT147" s="495">
        <f t="shared" si="34"/>
        <v>230333.2019</v>
      </c>
      <c r="BU147" s="496"/>
      <c r="BV147" s="495">
        <f t="shared" si="35"/>
        <v>283203.7851</v>
      </c>
      <c r="BW147" s="495">
        <f t="shared" si="36"/>
        <v>283203.7851</v>
      </c>
      <c r="BX147" s="495">
        <f t="shared" si="37"/>
        <v>283203.7851</v>
      </c>
      <c r="BY147" s="495">
        <f t="shared" si="38"/>
        <v>283203.7851</v>
      </c>
    </row>
    <row r="148" ht="15.75" customHeight="1">
      <c r="A148" s="261" t="s">
        <v>34</v>
      </c>
      <c r="B148" s="348" t="s">
        <v>2361</v>
      </c>
      <c r="C148" s="348">
        <v>2500.0</v>
      </c>
      <c r="D148" s="348"/>
      <c r="E148" s="349" t="s">
        <v>2362</v>
      </c>
      <c r="F148" s="349" t="s">
        <v>2362</v>
      </c>
      <c r="G148" s="349" t="s">
        <v>2363</v>
      </c>
      <c r="I148" s="274"/>
      <c r="J148" s="274"/>
      <c r="K148" s="361">
        <f t="shared" si="720"/>
        <v>2500</v>
      </c>
      <c r="L148" s="317"/>
      <c r="M148" s="318"/>
      <c r="N148" s="319"/>
      <c r="O148" s="320">
        <v>63485.63508386118</v>
      </c>
      <c r="P148" s="321">
        <v>282338.19729378715</v>
      </c>
      <c r="Q148" s="321">
        <v>325496.61508066143</v>
      </c>
      <c r="R148" s="322">
        <f t="shared" si="12"/>
        <v>671320.4475</v>
      </c>
      <c r="S148" s="320">
        <v>66596.62619651719</v>
      </c>
      <c r="T148" s="321">
        <v>282338.19729378715</v>
      </c>
      <c r="U148" s="321">
        <v>325496.61508066143</v>
      </c>
      <c r="V148" s="322">
        <f t="shared" si="13"/>
        <v>674431.4386</v>
      </c>
      <c r="W148" s="320">
        <v>68667.70137495306</v>
      </c>
      <c r="X148" s="321">
        <v>282338.19729378715</v>
      </c>
      <c r="Y148" s="321">
        <v>325496.61508066143</v>
      </c>
      <c r="Z148" s="365">
        <f t="shared" si="14"/>
        <v>676502.5137</v>
      </c>
      <c r="AA148" s="317"/>
      <c r="AB148" s="318"/>
      <c r="AC148" s="318"/>
      <c r="AD148" s="319"/>
      <c r="AE148" s="497">
        <v>66807.45889448732</v>
      </c>
      <c r="AF148" s="498">
        <v>329737.8040820666</v>
      </c>
      <c r="AG148" s="498">
        <v>330007.7162660737</v>
      </c>
      <c r="AH148" s="501">
        <f t="shared" si="466"/>
        <v>726552.9792</v>
      </c>
      <c r="AI148" s="498">
        <v>66807.45889448732</v>
      </c>
      <c r="AJ148" s="498">
        <v>329737.8040820666</v>
      </c>
      <c r="AK148" s="498">
        <v>330007.7162660737</v>
      </c>
      <c r="AL148" s="501">
        <f t="shared" si="468"/>
        <v>726552.9792</v>
      </c>
      <c r="AM148" s="498">
        <v>66807.45889448732</v>
      </c>
      <c r="AN148" s="498">
        <v>329737.8040820666</v>
      </c>
      <c r="AO148" s="498">
        <v>330007.7162660737</v>
      </c>
      <c r="AP148" s="501">
        <f t="shared" si="470"/>
        <v>726552.9792</v>
      </c>
      <c r="AQ148" s="498">
        <v>70121.98170071135</v>
      </c>
      <c r="AR148" s="498">
        <v>329737.8040820666</v>
      </c>
      <c r="AS148" s="498">
        <v>330007.7162660737</v>
      </c>
      <c r="AT148" s="502">
        <f t="shared" si="472"/>
        <v>729867.502</v>
      </c>
      <c r="AV148" s="63">
        <f t="shared" si="23"/>
        <v>1</v>
      </c>
      <c r="AW148" s="356">
        <f t="shared" si="24"/>
        <v>23.33333333</v>
      </c>
      <c r="AX148" s="357">
        <f t="shared" si="25"/>
        <v>1785.714286</v>
      </c>
      <c r="AY148" s="103">
        <f t="shared" si="26"/>
        <v>2000</v>
      </c>
      <c r="AZ148" s="358">
        <f t="shared" ref="AZ148:BA148" si="730">O148</f>
        <v>63485.63508</v>
      </c>
      <c r="BA148" s="358">
        <f t="shared" si="730"/>
        <v>282338.1973</v>
      </c>
      <c r="BB148" s="358">
        <f t="shared" si="28"/>
        <v>325519.9484</v>
      </c>
      <c r="BC148" s="358">
        <f t="shared" ref="BC148:BD148" si="731">S148</f>
        <v>66596.6262</v>
      </c>
      <c r="BD148" s="358">
        <f t="shared" si="731"/>
        <v>282338.1973</v>
      </c>
      <c r="BE148" s="358">
        <f t="shared" si="30"/>
        <v>325519.9484</v>
      </c>
      <c r="BF148" s="358">
        <f t="shared" ref="BF148:BG148" si="732">W148</f>
        <v>68667.70137</v>
      </c>
      <c r="BG148" s="358">
        <f t="shared" si="732"/>
        <v>282338.1973</v>
      </c>
      <c r="BH148" s="358">
        <f t="shared" si="32"/>
        <v>325519.9484</v>
      </c>
      <c r="BI148" s="358"/>
      <c r="BJ148" s="358"/>
      <c r="BK148" s="503"/>
      <c r="BL148" s="503"/>
      <c r="BM148" s="493">
        <v>2500.0</v>
      </c>
      <c r="BN148" s="538">
        <v>0.026069544458133333</v>
      </c>
      <c r="BO148" s="538">
        <v>0.9739304555418666</v>
      </c>
      <c r="BP148" s="539"/>
      <c r="BQ148" s="539"/>
      <c r="BR148" s="495">
        <f t="shared" si="46"/>
        <v>282850.2271</v>
      </c>
      <c r="BS148" s="495">
        <f t="shared" si="33"/>
        <v>282850.2271</v>
      </c>
      <c r="BT148" s="495">
        <f t="shared" si="34"/>
        <v>282850.2271</v>
      </c>
      <c r="BU148" s="496"/>
      <c r="BV148" s="495">
        <f t="shared" si="35"/>
        <v>330335.7946</v>
      </c>
      <c r="BW148" s="495">
        <f t="shared" si="36"/>
        <v>330335.7946</v>
      </c>
      <c r="BX148" s="495">
        <f t="shared" si="37"/>
        <v>330335.7946</v>
      </c>
      <c r="BY148" s="495">
        <f t="shared" si="38"/>
        <v>330335.7946</v>
      </c>
    </row>
    <row r="149" ht="15.75" customHeight="1">
      <c r="A149" s="261" t="s">
        <v>34</v>
      </c>
      <c r="B149" s="348" t="s">
        <v>2361</v>
      </c>
      <c r="C149" s="348">
        <v>3000.0</v>
      </c>
      <c r="D149" s="348"/>
      <c r="E149" s="349" t="s">
        <v>2362</v>
      </c>
      <c r="F149" s="349" t="s">
        <v>2362</v>
      </c>
      <c r="G149" s="349" t="s">
        <v>2363</v>
      </c>
      <c r="I149" s="274"/>
      <c r="J149" s="274"/>
      <c r="K149" s="361">
        <f t="shared" si="720"/>
        <v>3000</v>
      </c>
      <c r="L149" s="317"/>
      <c r="M149" s="318"/>
      <c r="N149" s="319"/>
      <c r="O149" s="320">
        <v>66807.45889448732</v>
      </c>
      <c r="P149" s="321">
        <v>329550.55736323155</v>
      </c>
      <c r="Q149" s="321">
        <v>329984.3829327404</v>
      </c>
      <c r="R149" s="322">
        <f t="shared" si="12"/>
        <v>726342.3992</v>
      </c>
      <c r="S149" s="320">
        <v>66807.45889448732</v>
      </c>
      <c r="T149" s="321">
        <v>329550.55736323155</v>
      </c>
      <c r="U149" s="321">
        <v>329984.3829327404</v>
      </c>
      <c r="V149" s="322">
        <f t="shared" si="13"/>
        <v>726342.3992</v>
      </c>
      <c r="W149" s="320">
        <v>70121.98170071135</v>
      </c>
      <c r="X149" s="321">
        <v>329550.55736323155</v>
      </c>
      <c r="Y149" s="321">
        <v>329984.3829327404</v>
      </c>
      <c r="Z149" s="365">
        <f t="shared" si="14"/>
        <v>729656.922</v>
      </c>
      <c r="AA149" s="317"/>
      <c r="AB149" s="318"/>
      <c r="AC149" s="318"/>
      <c r="AD149" s="319"/>
      <c r="AE149" s="497">
        <v>66246.40558201386</v>
      </c>
      <c r="AF149" s="498">
        <v>383975.41624334373</v>
      </c>
      <c r="AG149" s="498">
        <v>356216.5082499361</v>
      </c>
      <c r="AH149" s="501">
        <f t="shared" si="466"/>
        <v>806438.3301</v>
      </c>
      <c r="AI149" s="498">
        <v>66246.40558201386</v>
      </c>
      <c r="AJ149" s="498">
        <v>383975.41624334373</v>
      </c>
      <c r="AK149" s="498">
        <v>356216.5082499361</v>
      </c>
      <c r="AL149" s="501">
        <f t="shared" si="468"/>
        <v>806438.3301</v>
      </c>
      <c r="AM149" s="498">
        <v>68792.01098775935</v>
      </c>
      <c r="AN149" s="498">
        <v>383975.41624334373</v>
      </c>
      <c r="AO149" s="498">
        <v>356216.5082499361</v>
      </c>
      <c r="AP149" s="501">
        <f t="shared" si="470"/>
        <v>808983.9355</v>
      </c>
      <c r="AQ149" s="498">
        <v>68729.36427647136</v>
      </c>
      <c r="AR149" s="498">
        <v>383975.41624334373</v>
      </c>
      <c r="AS149" s="498">
        <v>356216.5082499361</v>
      </c>
      <c r="AT149" s="502">
        <f t="shared" si="472"/>
        <v>808921.2888</v>
      </c>
      <c r="AV149" s="63">
        <f t="shared" si="23"/>
        <v>1</v>
      </c>
      <c r="AW149" s="356">
        <f t="shared" si="24"/>
        <v>23.33333333</v>
      </c>
      <c r="AX149" s="357">
        <f t="shared" si="25"/>
        <v>2142.857143</v>
      </c>
      <c r="AY149" s="103">
        <f t="shared" si="26"/>
        <v>2500</v>
      </c>
      <c r="AZ149" s="358">
        <f t="shared" ref="AZ149:BA149" si="733">O149</f>
        <v>66807.45889</v>
      </c>
      <c r="BA149" s="358">
        <f t="shared" si="733"/>
        <v>329550.5574</v>
      </c>
      <c r="BB149" s="358">
        <f t="shared" si="28"/>
        <v>330007.7163</v>
      </c>
      <c r="BC149" s="358">
        <f t="shared" ref="BC149:BD149" si="734">S149</f>
        <v>66807.45889</v>
      </c>
      <c r="BD149" s="358">
        <f t="shared" si="734"/>
        <v>329550.5574</v>
      </c>
      <c r="BE149" s="358">
        <f t="shared" si="30"/>
        <v>330007.7163</v>
      </c>
      <c r="BF149" s="358">
        <f t="shared" ref="BF149:BG149" si="735">W149</f>
        <v>70121.9817</v>
      </c>
      <c r="BG149" s="358">
        <f t="shared" si="735"/>
        <v>329550.5574</v>
      </c>
      <c r="BH149" s="358">
        <f t="shared" si="32"/>
        <v>330007.7163</v>
      </c>
      <c r="BI149" s="358"/>
      <c r="BJ149" s="358"/>
      <c r="BK149" s="503"/>
      <c r="BL149" s="503"/>
      <c r="BM149" s="493">
        <v>3000.0</v>
      </c>
      <c r="BN149" s="538">
        <v>0.02232521775240258</v>
      </c>
      <c r="BO149" s="538">
        <v>0.9776747822475974</v>
      </c>
      <c r="BP149" s="539"/>
      <c r="BQ149" s="539"/>
      <c r="BR149" s="495">
        <f t="shared" si="46"/>
        <v>330062.3687</v>
      </c>
      <c r="BS149" s="495">
        <f t="shared" si="33"/>
        <v>330062.3687</v>
      </c>
      <c r="BT149" s="495">
        <f t="shared" si="34"/>
        <v>330062.3687</v>
      </c>
      <c r="BU149" s="496"/>
      <c r="BV149" s="495">
        <f t="shared" si="35"/>
        <v>384571.7526</v>
      </c>
      <c r="BW149" s="495">
        <f t="shared" si="36"/>
        <v>384571.7526</v>
      </c>
      <c r="BX149" s="495">
        <f t="shared" si="37"/>
        <v>384571.7526</v>
      </c>
      <c r="BY149" s="495">
        <f t="shared" si="38"/>
        <v>384571.7526</v>
      </c>
    </row>
    <row r="150" ht="15.75" customHeight="1">
      <c r="A150" s="261" t="s">
        <v>34</v>
      </c>
      <c r="B150" s="348" t="s">
        <v>2361</v>
      </c>
      <c r="C150" s="348">
        <v>3500.0</v>
      </c>
      <c r="D150" s="348"/>
      <c r="E150" s="349" t="s">
        <v>2362</v>
      </c>
      <c r="F150" s="349" t="s">
        <v>2362</v>
      </c>
      <c r="G150" s="349" t="s">
        <v>2363</v>
      </c>
      <c r="I150" s="274"/>
      <c r="J150" s="274"/>
      <c r="K150" s="361">
        <f t="shared" si="720"/>
        <v>3500</v>
      </c>
      <c r="L150" s="317"/>
      <c r="M150" s="318"/>
      <c r="N150" s="319"/>
      <c r="O150" s="320">
        <v>66246.40558201386</v>
      </c>
      <c r="P150" s="321">
        <v>383958.5739212256</v>
      </c>
      <c r="Q150" s="321">
        <v>356169.8415832694</v>
      </c>
      <c r="R150" s="322">
        <f t="shared" si="12"/>
        <v>806374.8211</v>
      </c>
      <c r="S150" s="320">
        <v>68792.01098775935</v>
      </c>
      <c r="T150" s="321">
        <v>383958.5739212256</v>
      </c>
      <c r="U150" s="321">
        <v>356169.8415832694</v>
      </c>
      <c r="V150" s="322">
        <f t="shared" si="13"/>
        <v>808920.4265</v>
      </c>
      <c r="W150" s="320">
        <v>68729.36427647136</v>
      </c>
      <c r="X150" s="321">
        <v>383958.5739212256</v>
      </c>
      <c r="Y150" s="321">
        <v>356169.8415832694</v>
      </c>
      <c r="Z150" s="365">
        <f t="shared" si="14"/>
        <v>808857.7798</v>
      </c>
      <c r="AA150" s="317"/>
      <c r="AB150" s="318"/>
      <c r="AC150" s="318"/>
      <c r="AD150" s="319"/>
      <c r="AE150" s="497">
        <v>64930.34421539244</v>
      </c>
      <c r="AF150" s="498">
        <v>450002.8792663298</v>
      </c>
      <c r="AG150" s="498">
        <v>368262.7345720952</v>
      </c>
      <c r="AH150" s="501">
        <f t="shared" si="466"/>
        <v>883195.9581</v>
      </c>
      <c r="AI150" s="498">
        <v>64930.34421539244</v>
      </c>
      <c r="AJ150" s="498">
        <v>450002.8792663298</v>
      </c>
      <c r="AK150" s="498">
        <v>368262.7345720952</v>
      </c>
      <c r="AL150" s="501">
        <f t="shared" si="468"/>
        <v>883195.9581</v>
      </c>
      <c r="AM150" s="498">
        <v>66408.80120627902</v>
      </c>
      <c r="AN150" s="498">
        <v>450002.8792663298</v>
      </c>
      <c r="AO150" s="498">
        <v>368262.7345720952</v>
      </c>
      <c r="AP150" s="501">
        <f t="shared" si="470"/>
        <v>884674.415</v>
      </c>
      <c r="AQ150" s="498">
        <v>69279.60009423298</v>
      </c>
      <c r="AR150" s="498">
        <v>450002.8792663298</v>
      </c>
      <c r="AS150" s="498">
        <v>368262.7345720952</v>
      </c>
      <c r="AT150" s="502">
        <f t="shared" si="472"/>
        <v>887545.2139</v>
      </c>
      <c r="AV150" s="63">
        <f t="shared" si="23"/>
        <v>2</v>
      </c>
      <c r="AW150" s="356">
        <f t="shared" si="24"/>
        <v>46.66666667</v>
      </c>
      <c r="AX150" s="357">
        <f t="shared" si="25"/>
        <v>2500</v>
      </c>
      <c r="AY150" s="103">
        <f t="shared" si="26"/>
        <v>2500</v>
      </c>
      <c r="AZ150" s="358">
        <f t="shared" ref="AZ150:BA150" si="736">O150</f>
        <v>66246.40558</v>
      </c>
      <c r="BA150" s="358">
        <f t="shared" si="736"/>
        <v>383958.5739</v>
      </c>
      <c r="BB150" s="358">
        <f t="shared" si="28"/>
        <v>356216.5082</v>
      </c>
      <c r="BC150" s="358">
        <f t="shared" ref="BC150:BD150" si="737">S150</f>
        <v>68792.01099</v>
      </c>
      <c r="BD150" s="358">
        <f t="shared" si="737"/>
        <v>383958.5739</v>
      </c>
      <c r="BE150" s="358">
        <f t="shared" si="30"/>
        <v>356216.5082</v>
      </c>
      <c r="BF150" s="358">
        <f t="shared" ref="BF150:BG150" si="738">W150</f>
        <v>68729.36428</v>
      </c>
      <c r="BG150" s="358">
        <f t="shared" si="738"/>
        <v>383958.5739</v>
      </c>
      <c r="BH150" s="358">
        <f t="shared" si="32"/>
        <v>356216.5082</v>
      </c>
      <c r="BI150" s="358"/>
      <c r="BJ150" s="358"/>
      <c r="BK150" s="503"/>
      <c r="BL150" s="503"/>
      <c r="BM150" s="493">
        <v>3500.0</v>
      </c>
      <c r="BN150" s="538">
        <v>0.023270055822060924</v>
      </c>
      <c r="BO150" s="538">
        <v>0.976729944177939</v>
      </c>
      <c r="BP150" s="539"/>
      <c r="BQ150" s="539"/>
      <c r="BR150" s="495">
        <f t="shared" si="46"/>
        <v>384580.1209</v>
      </c>
      <c r="BS150" s="495">
        <f t="shared" si="33"/>
        <v>384580.1209</v>
      </c>
      <c r="BT150" s="495">
        <f t="shared" si="34"/>
        <v>384580.1209</v>
      </c>
      <c r="BU150" s="496"/>
      <c r="BV150" s="495">
        <f t="shared" si="35"/>
        <v>450731.3378</v>
      </c>
      <c r="BW150" s="495">
        <f t="shared" si="36"/>
        <v>450731.3378</v>
      </c>
      <c r="BX150" s="495">
        <f t="shared" si="37"/>
        <v>450731.3378</v>
      </c>
      <c r="BY150" s="495">
        <f t="shared" si="38"/>
        <v>450731.3378</v>
      </c>
    </row>
    <row r="151" ht="15.75" customHeight="1">
      <c r="A151" s="261" t="s">
        <v>34</v>
      </c>
      <c r="B151" s="348" t="s">
        <v>2361</v>
      </c>
      <c r="C151" s="348">
        <v>4000.0</v>
      </c>
      <c r="D151" s="348"/>
      <c r="E151" s="349" t="s">
        <v>2362</v>
      </c>
      <c r="F151" s="349" t="s">
        <v>2362</v>
      </c>
      <c r="G151" s="349" t="s">
        <v>2363</v>
      </c>
      <c r="I151" s="274"/>
      <c r="J151" s="274"/>
      <c r="K151" s="361">
        <f t="shared" si="720"/>
        <v>4000</v>
      </c>
      <c r="L151" s="317"/>
      <c r="M151" s="318"/>
      <c r="N151" s="319"/>
      <c r="O151" s="320">
        <v>65132.32515239308</v>
      </c>
      <c r="P151" s="321">
        <v>431170.93399066996</v>
      </c>
      <c r="Q151" s="321">
        <v>358034.95706401195</v>
      </c>
      <c r="R151" s="322">
        <f t="shared" si="12"/>
        <v>854338.2162</v>
      </c>
      <c r="S151" s="320">
        <v>68089.23913416622</v>
      </c>
      <c r="T151" s="321">
        <v>431170.93399066996</v>
      </c>
      <c r="U151" s="321">
        <v>358034.95706401195</v>
      </c>
      <c r="V151" s="322">
        <f t="shared" si="13"/>
        <v>857295.1302</v>
      </c>
      <c r="W151" s="320">
        <v>71989.4580165197</v>
      </c>
      <c r="X151" s="321">
        <v>431170.93399066996</v>
      </c>
      <c r="Y151" s="321">
        <v>358034.95706401195</v>
      </c>
      <c r="Z151" s="365">
        <f t="shared" si="14"/>
        <v>861195.3491</v>
      </c>
      <c r="AA151" s="317"/>
      <c r="AB151" s="318"/>
      <c r="AC151" s="318"/>
      <c r="AD151" s="319"/>
      <c r="AE151" s="497">
        <v>66569.15864442382</v>
      </c>
      <c r="AF151" s="498">
        <v>500598.6959648367</v>
      </c>
      <c r="AG151" s="498">
        <v>396866.4361386655</v>
      </c>
      <c r="AH151" s="501">
        <f t="shared" si="466"/>
        <v>964034.2907</v>
      </c>
      <c r="AI151" s="498">
        <v>66569.15864442382</v>
      </c>
      <c r="AJ151" s="498">
        <v>500598.6959648367</v>
      </c>
      <c r="AK151" s="498">
        <v>396866.4361386655</v>
      </c>
      <c r="AL151" s="501">
        <f t="shared" si="468"/>
        <v>964034.2907</v>
      </c>
      <c r="AM151" s="498">
        <v>66861.92127839182</v>
      </c>
      <c r="AN151" s="498">
        <v>500598.6959648367</v>
      </c>
      <c r="AO151" s="498">
        <v>396866.4361386655</v>
      </c>
      <c r="AP151" s="501">
        <f t="shared" si="470"/>
        <v>964327.0534</v>
      </c>
      <c r="AQ151" s="498">
        <v>68829.86717194629</v>
      </c>
      <c r="AR151" s="498">
        <v>500598.6959648367</v>
      </c>
      <c r="AS151" s="498">
        <v>396866.4361386655</v>
      </c>
      <c r="AT151" s="502">
        <f t="shared" si="472"/>
        <v>966294.9993</v>
      </c>
      <c r="AV151" s="63">
        <f t="shared" si="23"/>
        <v>2</v>
      </c>
      <c r="AW151" s="356">
        <f t="shared" si="24"/>
        <v>46.66666667</v>
      </c>
      <c r="AX151" s="357">
        <f t="shared" si="25"/>
        <v>3076.923077</v>
      </c>
      <c r="AY151" s="103">
        <f t="shared" si="26"/>
        <v>3500</v>
      </c>
      <c r="AZ151" s="358">
        <f t="shared" ref="AZ151:BA151" si="739">O151</f>
        <v>65132.32515</v>
      </c>
      <c r="BA151" s="358">
        <f t="shared" si="739"/>
        <v>431170.934</v>
      </c>
      <c r="BB151" s="358">
        <f t="shared" si="28"/>
        <v>358081.6237</v>
      </c>
      <c r="BC151" s="358">
        <f t="shared" ref="BC151:BD151" si="740">S151</f>
        <v>68089.23913</v>
      </c>
      <c r="BD151" s="358">
        <f t="shared" si="740"/>
        <v>431170.934</v>
      </c>
      <c r="BE151" s="358">
        <f t="shared" si="30"/>
        <v>358081.6237</v>
      </c>
      <c r="BF151" s="358">
        <f t="shared" ref="BF151:BG151" si="741">W151</f>
        <v>71989.45802</v>
      </c>
      <c r="BG151" s="358">
        <f t="shared" si="741"/>
        <v>431170.934</v>
      </c>
      <c r="BH151" s="358">
        <f t="shared" si="32"/>
        <v>358081.6237</v>
      </c>
      <c r="BI151" s="358"/>
      <c r="BJ151" s="358"/>
      <c r="BK151" s="503"/>
      <c r="BL151" s="503"/>
      <c r="BM151" s="493">
        <v>4000.0</v>
      </c>
      <c r="BN151" s="538">
        <v>0.020716017558320258</v>
      </c>
      <c r="BO151" s="538">
        <v>0.9792839824416797</v>
      </c>
      <c r="BP151" s="539"/>
      <c r="BQ151" s="539"/>
      <c r="BR151" s="495">
        <f t="shared" si="46"/>
        <v>431792.3006</v>
      </c>
      <c r="BS151" s="495">
        <f t="shared" si="33"/>
        <v>431792.3006</v>
      </c>
      <c r="BT151" s="495">
        <f t="shared" si="34"/>
        <v>431792.3006</v>
      </c>
      <c r="BU151" s="496"/>
      <c r="BV151" s="495">
        <f t="shared" si="35"/>
        <v>501320.1159</v>
      </c>
      <c r="BW151" s="495">
        <f t="shared" si="36"/>
        <v>501320.1159</v>
      </c>
      <c r="BX151" s="495">
        <f t="shared" si="37"/>
        <v>501320.1159</v>
      </c>
      <c r="BY151" s="495">
        <f t="shared" si="38"/>
        <v>501320.1159</v>
      </c>
    </row>
    <row r="152" ht="15.75" customHeight="1">
      <c r="A152" s="261" t="s">
        <v>34</v>
      </c>
      <c r="B152" s="348" t="s">
        <v>2361</v>
      </c>
      <c r="C152" s="348">
        <v>4500.0</v>
      </c>
      <c r="D152" s="348"/>
      <c r="E152" s="349" t="s">
        <v>2362</v>
      </c>
      <c r="F152" s="349" t="s">
        <v>2362</v>
      </c>
      <c r="G152" s="349" t="s">
        <v>2363</v>
      </c>
      <c r="I152" s="274"/>
      <c r="J152" s="274"/>
      <c r="K152" s="361">
        <f t="shared" si="720"/>
        <v>4500</v>
      </c>
      <c r="L152" s="317"/>
      <c r="M152" s="318"/>
      <c r="N152" s="319"/>
      <c r="O152" s="320">
        <v>64728.36327839181</v>
      </c>
      <c r="P152" s="321">
        <v>485142.5078005725</v>
      </c>
      <c r="Q152" s="321">
        <v>378397.17874684505</v>
      </c>
      <c r="R152" s="322">
        <f t="shared" si="12"/>
        <v>928268.0498</v>
      </c>
      <c r="S152" s="320">
        <v>64728.36327839181</v>
      </c>
      <c r="T152" s="321">
        <v>485142.5078005725</v>
      </c>
      <c r="U152" s="321">
        <v>378397.17874684505</v>
      </c>
      <c r="V152" s="322">
        <f t="shared" si="13"/>
        <v>928268.0498</v>
      </c>
      <c r="W152" s="320">
        <v>66569.74217194629</v>
      </c>
      <c r="X152" s="321">
        <v>485142.5078005725</v>
      </c>
      <c r="Y152" s="321">
        <v>378397.17874684505</v>
      </c>
      <c r="Z152" s="365">
        <f t="shared" si="14"/>
        <v>930109.4287</v>
      </c>
      <c r="AA152" s="317"/>
      <c r="AB152" s="318"/>
      <c r="AC152" s="318"/>
      <c r="AD152" s="319"/>
      <c r="AE152" s="497">
        <v>67794.05488045586</v>
      </c>
      <c r="AF152" s="498">
        <v>557862.7264038017</v>
      </c>
      <c r="AG152" s="498">
        <v>459272.00585803064</v>
      </c>
      <c r="AH152" s="501">
        <f t="shared" si="466"/>
        <v>1084928.787</v>
      </c>
      <c r="AI152" s="498">
        <v>67794.05488045586</v>
      </c>
      <c r="AJ152" s="498">
        <v>557862.7264038017</v>
      </c>
      <c r="AK152" s="498">
        <v>459272.00585803064</v>
      </c>
      <c r="AL152" s="501">
        <f t="shared" si="468"/>
        <v>1084928.787</v>
      </c>
      <c r="AM152" s="498">
        <v>67794.05488045586</v>
      </c>
      <c r="AN152" s="498">
        <v>557862.7264038017</v>
      </c>
      <c r="AO152" s="498">
        <v>459272.00585803064</v>
      </c>
      <c r="AP152" s="501">
        <f t="shared" si="470"/>
        <v>1084928.787</v>
      </c>
      <c r="AQ152" s="498">
        <v>70265.00029332528</v>
      </c>
      <c r="AR152" s="498">
        <v>557862.7264038017</v>
      </c>
      <c r="AS152" s="498">
        <v>459272.00585803064</v>
      </c>
      <c r="AT152" s="502">
        <f t="shared" si="472"/>
        <v>1087399.733</v>
      </c>
      <c r="AV152" s="63">
        <f t="shared" si="23"/>
        <v>2</v>
      </c>
      <c r="AW152" s="356">
        <f t="shared" si="24"/>
        <v>46.66666667</v>
      </c>
      <c r="AX152" s="357">
        <f t="shared" si="25"/>
        <v>3461.538462</v>
      </c>
      <c r="AY152" s="103">
        <f t="shared" si="26"/>
        <v>3500</v>
      </c>
      <c r="AZ152" s="358">
        <f t="shared" ref="AZ152:BA152" si="742">O152</f>
        <v>64728.36328</v>
      </c>
      <c r="BA152" s="358">
        <f t="shared" si="742"/>
        <v>485142.5078</v>
      </c>
      <c r="BB152" s="358">
        <f t="shared" si="28"/>
        <v>378443.8454</v>
      </c>
      <c r="BC152" s="358">
        <f t="shared" ref="BC152:BD152" si="743">S152</f>
        <v>64728.36328</v>
      </c>
      <c r="BD152" s="358">
        <f t="shared" si="743"/>
        <v>485142.5078</v>
      </c>
      <c r="BE152" s="358">
        <f t="shared" si="30"/>
        <v>378443.8454</v>
      </c>
      <c r="BF152" s="358">
        <f t="shared" ref="BF152:BG152" si="744">W152</f>
        <v>66569.74217</v>
      </c>
      <c r="BG152" s="358">
        <f t="shared" si="744"/>
        <v>485142.5078</v>
      </c>
      <c r="BH152" s="358">
        <f t="shared" si="32"/>
        <v>378443.8454</v>
      </c>
      <c r="BI152" s="358"/>
      <c r="BJ152" s="358"/>
      <c r="BK152" s="503"/>
      <c r="BL152" s="503"/>
      <c r="BM152" s="493">
        <v>4500.0</v>
      </c>
      <c r="BN152" s="538">
        <v>0.021119852411162706</v>
      </c>
      <c r="BO152" s="538">
        <v>0.9788801475888372</v>
      </c>
      <c r="BP152" s="539"/>
      <c r="BQ152" s="539"/>
      <c r="BR152" s="495">
        <f t="shared" si="46"/>
        <v>485855.2826</v>
      </c>
      <c r="BS152" s="495">
        <f t="shared" si="33"/>
        <v>485855.2826</v>
      </c>
      <c r="BT152" s="495">
        <f t="shared" si="34"/>
        <v>485855.2826</v>
      </c>
      <c r="BU152" s="496"/>
      <c r="BV152" s="495">
        <f t="shared" si="35"/>
        <v>558682.3423</v>
      </c>
      <c r="BW152" s="495">
        <f t="shared" si="36"/>
        <v>558682.3423</v>
      </c>
      <c r="BX152" s="495">
        <f t="shared" si="37"/>
        <v>558682.3423</v>
      </c>
      <c r="BY152" s="495">
        <f t="shared" si="38"/>
        <v>558682.3423</v>
      </c>
    </row>
    <row r="153" ht="15.75" customHeight="1">
      <c r="A153" s="261" t="s">
        <v>34</v>
      </c>
      <c r="B153" s="348" t="s">
        <v>2361</v>
      </c>
      <c r="C153" s="348">
        <v>5000.0</v>
      </c>
      <c r="D153" s="348"/>
      <c r="E153" s="349" t="s">
        <v>2362</v>
      </c>
      <c r="F153" s="349" t="s">
        <v>2362</v>
      </c>
      <c r="G153" s="349" t="s">
        <v>2363</v>
      </c>
      <c r="I153" s="274"/>
      <c r="J153" s="274"/>
      <c r="K153" s="361">
        <f t="shared" si="720"/>
        <v>5000</v>
      </c>
      <c r="L153" s="317"/>
      <c r="M153" s="318"/>
      <c r="N153" s="319"/>
      <c r="O153" s="320">
        <v>66569.15864442382</v>
      </c>
      <c r="P153" s="321">
        <v>532354.8678700172</v>
      </c>
      <c r="Q153" s="321">
        <v>396819.7694719988</v>
      </c>
      <c r="R153" s="322">
        <f t="shared" si="12"/>
        <v>995743.796</v>
      </c>
      <c r="S153" s="320">
        <v>66861.92127839182</v>
      </c>
      <c r="T153" s="321">
        <v>532354.8678700172</v>
      </c>
      <c r="U153" s="321">
        <v>396819.7694719988</v>
      </c>
      <c r="V153" s="322">
        <f t="shared" si="13"/>
        <v>996036.5586</v>
      </c>
      <c r="W153" s="320">
        <v>68829.86717194629</v>
      </c>
      <c r="X153" s="321">
        <v>532354.8678700172</v>
      </c>
      <c r="Y153" s="321">
        <v>396819.7694719988</v>
      </c>
      <c r="Z153" s="365">
        <f t="shared" si="14"/>
        <v>998004.5045</v>
      </c>
      <c r="AA153" s="317"/>
      <c r="AB153" s="318"/>
      <c r="AC153" s="318"/>
      <c r="AD153" s="319"/>
      <c r="AE153" s="497">
        <v>71263.61769339448</v>
      </c>
      <c r="AF153" s="498">
        <v>608385.543102309</v>
      </c>
      <c r="AG153" s="498">
        <v>463368.7505679886</v>
      </c>
      <c r="AH153" s="501">
        <f t="shared" si="466"/>
        <v>1143017.911</v>
      </c>
      <c r="AI153" s="498">
        <v>71263.61769339448</v>
      </c>
      <c r="AJ153" s="498">
        <v>608385.543102309</v>
      </c>
      <c r="AK153" s="498">
        <v>463368.7505679886</v>
      </c>
      <c r="AL153" s="501">
        <f t="shared" si="468"/>
        <v>1143017.911</v>
      </c>
      <c r="AM153" s="498">
        <v>71590.66016874449</v>
      </c>
      <c r="AN153" s="498">
        <v>608385.543102309</v>
      </c>
      <c r="AO153" s="498">
        <v>463368.7505679886</v>
      </c>
      <c r="AP153" s="501">
        <f t="shared" si="470"/>
        <v>1143344.954</v>
      </c>
      <c r="AQ153" s="498">
        <v>73320.20175724132</v>
      </c>
      <c r="AR153" s="498">
        <v>608385.543102309</v>
      </c>
      <c r="AS153" s="498">
        <v>463368.7505679886</v>
      </c>
      <c r="AT153" s="502">
        <f t="shared" si="472"/>
        <v>1145074.495</v>
      </c>
      <c r="AV153" s="63">
        <f t="shared" si="23"/>
        <v>2</v>
      </c>
      <c r="AW153" s="356">
        <f t="shared" si="24"/>
        <v>46.66666667</v>
      </c>
      <c r="AX153" s="357">
        <f t="shared" si="25"/>
        <v>3846.153846</v>
      </c>
      <c r="AY153" s="103">
        <f t="shared" si="26"/>
        <v>4000</v>
      </c>
      <c r="AZ153" s="358">
        <f t="shared" ref="AZ153:BA153" si="745">O153</f>
        <v>66569.15864</v>
      </c>
      <c r="BA153" s="358">
        <f t="shared" si="745"/>
        <v>532354.8679</v>
      </c>
      <c r="BB153" s="358">
        <f t="shared" si="28"/>
        <v>396866.4361</v>
      </c>
      <c r="BC153" s="358">
        <f t="shared" ref="BC153:BD153" si="746">S153</f>
        <v>66861.92128</v>
      </c>
      <c r="BD153" s="358">
        <f t="shared" si="746"/>
        <v>532354.8679</v>
      </c>
      <c r="BE153" s="358">
        <f t="shared" si="30"/>
        <v>396866.4361</v>
      </c>
      <c r="BF153" s="358">
        <f t="shared" ref="BF153:BG153" si="747">W153</f>
        <v>68829.86717</v>
      </c>
      <c r="BG153" s="358">
        <f t="shared" si="747"/>
        <v>532354.8679</v>
      </c>
      <c r="BH153" s="358">
        <f t="shared" si="32"/>
        <v>396866.4361</v>
      </c>
      <c r="BI153" s="358"/>
      <c r="BJ153" s="358"/>
      <c r="BK153" s="503"/>
      <c r="BL153" s="503"/>
      <c r="BM153" s="493">
        <v>5000.0</v>
      </c>
      <c r="BN153" s="538">
        <v>0.019242718247841968</v>
      </c>
      <c r="BO153" s="538">
        <v>0.980757281752158</v>
      </c>
      <c r="BP153" s="539"/>
      <c r="BQ153" s="539"/>
      <c r="BR153" s="495">
        <f t="shared" si="46"/>
        <v>533067.4908</v>
      </c>
      <c r="BS153" s="495">
        <f t="shared" si="33"/>
        <v>533067.4908</v>
      </c>
      <c r="BT153" s="495">
        <f t="shared" si="34"/>
        <v>533067.4908</v>
      </c>
      <c r="BU153" s="496"/>
      <c r="BV153" s="495">
        <f t="shared" si="35"/>
        <v>609199.9425</v>
      </c>
      <c r="BW153" s="495">
        <f t="shared" si="36"/>
        <v>609199.9425</v>
      </c>
      <c r="BX153" s="495">
        <f t="shared" si="37"/>
        <v>609199.9425</v>
      </c>
      <c r="BY153" s="495">
        <f t="shared" si="38"/>
        <v>609199.9425</v>
      </c>
    </row>
    <row r="154" ht="15.75" customHeight="1">
      <c r="A154" s="261" t="s">
        <v>34</v>
      </c>
      <c r="B154" s="348" t="s">
        <v>2361</v>
      </c>
      <c r="C154" s="348">
        <v>5500.0</v>
      </c>
      <c r="D154" s="348"/>
      <c r="E154" s="349" t="s">
        <v>2362</v>
      </c>
      <c r="F154" s="349" t="s">
        <v>2362</v>
      </c>
      <c r="G154" s="349" t="s">
        <v>2363</v>
      </c>
      <c r="I154" s="274"/>
      <c r="J154" s="274"/>
      <c r="K154" s="361">
        <f t="shared" si="720"/>
        <v>5500</v>
      </c>
      <c r="L154" s="317"/>
      <c r="M154" s="318"/>
      <c r="N154" s="319"/>
      <c r="O154" s="320">
        <v>67794.05488045586</v>
      </c>
      <c r="P154" s="321">
        <v>588648.9836646522</v>
      </c>
      <c r="Q154" s="321">
        <v>459225.33919136395</v>
      </c>
      <c r="R154" s="322">
        <f t="shared" si="12"/>
        <v>1115668.378</v>
      </c>
      <c r="S154" s="320">
        <v>67794.05488045586</v>
      </c>
      <c r="T154" s="321">
        <v>588648.9836646522</v>
      </c>
      <c r="U154" s="321">
        <v>459225.33919136395</v>
      </c>
      <c r="V154" s="322">
        <f t="shared" si="13"/>
        <v>1115668.378</v>
      </c>
      <c r="W154" s="320">
        <v>70265.00029332528</v>
      </c>
      <c r="X154" s="321">
        <v>588648.9836646522</v>
      </c>
      <c r="Y154" s="321">
        <v>459225.33919136395</v>
      </c>
      <c r="Z154" s="365">
        <f t="shared" si="14"/>
        <v>1118139.323</v>
      </c>
      <c r="AA154" s="317"/>
      <c r="AB154" s="318"/>
      <c r="AC154" s="318"/>
      <c r="AD154" s="319"/>
      <c r="AE154" s="497">
        <v>72591.78342854351</v>
      </c>
      <c r="AF154" s="498">
        <v>658394.5067943619</v>
      </c>
      <c r="AG154" s="498">
        <v>493212.99744221027</v>
      </c>
      <c r="AH154" s="501">
        <f t="shared" si="466"/>
        <v>1224199.288</v>
      </c>
      <c r="AI154" s="498">
        <v>72591.78342854351</v>
      </c>
      <c r="AJ154" s="498">
        <v>658394.5067943619</v>
      </c>
      <c r="AK154" s="498">
        <v>493212.99744221027</v>
      </c>
      <c r="AL154" s="501">
        <f t="shared" si="468"/>
        <v>1224199.288</v>
      </c>
      <c r="AM154" s="498">
        <v>72924.92111241307</v>
      </c>
      <c r="AN154" s="498">
        <v>658394.5067943619</v>
      </c>
      <c r="AO154" s="498">
        <v>493212.99744221027</v>
      </c>
      <c r="AP154" s="501">
        <f t="shared" si="470"/>
        <v>1224532.425</v>
      </c>
      <c r="AQ154" s="498">
        <v>74686.69679103482</v>
      </c>
      <c r="AR154" s="498">
        <v>658394.5067943619</v>
      </c>
      <c r="AS154" s="498">
        <v>493212.99744221027</v>
      </c>
      <c r="AT154" s="502">
        <f t="shared" si="472"/>
        <v>1226294.201</v>
      </c>
      <c r="AV154" s="63">
        <f t="shared" si="23"/>
        <v>2</v>
      </c>
      <c r="AW154" s="356">
        <f t="shared" si="24"/>
        <v>46.66666667</v>
      </c>
      <c r="AX154" s="357">
        <f t="shared" si="25"/>
        <v>4230.769231</v>
      </c>
      <c r="AY154" s="103">
        <f t="shared" si="26"/>
        <v>4500</v>
      </c>
      <c r="AZ154" s="358">
        <f t="shared" ref="AZ154:BA154" si="748">O154</f>
        <v>67794.05488</v>
      </c>
      <c r="BA154" s="358">
        <f t="shared" si="748"/>
        <v>588648.9837</v>
      </c>
      <c r="BB154" s="358">
        <f t="shared" si="28"/>
        <v>459272.0059</v>
      </c>
      <c r="BC154" s="358">
        <f t="shared" ref="BC154:BD154" si="749">S154</f>
        <v>67794.05488</v>
      </c>
      <c r="BD154" s="358">
        <f t="shared" si="749"/>
        <v>588648.9837</v>
      </c>
      <c r="BE154" s="358">
        <f t="shared" si="30"/>
        <v>459272.0059</v>
      </c>
      <c r="BF154" s="358">
        <f t="shared" ref="BF154:BG154" si="750">W154</f>
        <v>70265.00029</v>
      </c>
      <c r="BG154" s="358">
        <f t="shared" si="750"/>
        <v>588648.9837</v>
      </c>
      <c r="BH154" s="358">
        <f t="shared" si="32"/>
        <v>459272.0059</v>
      </c>
      <c r="BI154" s="358"/>
      <c r="BJ154" s="358"/>
      <c r="BK154" s="503"/>
      <c r="BL154" s="503"/>
      <c r="BM154" s="493">
        <v>5500.0</v>
      </c>
      <c r="BN154" s="538">
        <v>0.02321326394636195</v>
      </c>
      <c r="BO154" s="538">
        <v>0.9767867360536381</v>
      </c>
      <c r="BP154" s="539"/>
      <c r="BQ154" s="539"/>
      <c r="BR154" s="495">
        <f t="shared" si="46"/>
        <v>589599.5551</v>
      </c>
      <c r="BS154" s="495">
        <f t="shared" si="33"/>
        <v>589599.5551</v>
      </c>
      <c r="BT154" s="495">
        <f t="shared" si="34"/>
        <v>589599.5551</v>
      </c>
      <c r="BU154" s="496"/>
      <c r="BV154" s="495">
        <f t="shared" si="35"/>
        <v>659457.7058</v>
      </c>
      <c r="BW154" s="495">
        <f t="shared" si="36"/>
        <v>659457.7058</v>
      </c>
      <c r="BX154" s="495">
        <f t="shared" si="37"/>
        <v>659457.7058</v>
      </c>
      <c r="BY154" s="495">
        <f t="shared" si="38"/>
        <v>659457.7058</v>
      </c>
    </row>
    <row r="155" ht="15.75" customHeight="1">
      <c r="A155" s="261" t="s">
        <v>34</v>
      </c>
      <c r="B155" s="348" t="s">
        <v>2361</v>
      </c>
      <c r="C155" s="348">
        <v>6000.0</v>
      </c>
      <c r="D155" s="348"/>
      <c r="E155" s="349" t="s">
        <v>2362</v>
      </c>
      <c r="F155" s="349" t="s">
        <v>2362</v>
      </c>
      <c r="G155" s="349" t="s">
        <v>2363</v>
      </c>
      <c r="I155" s="274"/>
      <c r="J155" s="274"/>
      <c r="K155" s="361">
        <f t="shared" si="720"/>
        <v>6000</v>
      </c>
      <c r="L155" s="317"/>
      <c r="M155" s="318"/>
      <c r="N155" s="319"/>
      <c r="O155" s="320">
        <v>71569.4145723713</v>
      </c>
      <c r="P155" s="321">
        <v>635861.3437340966</v>
      </c>
      <c r="Q155" s="321">
        <v>462834.3467011158</v>
      </c>
      <c r="R155" s="322">
        <f t="shared" si="12"/>
        <v>1170265.105</v>
      </c>
      <c r="S155" s="320">
        <v>70224.78315595578</v>
      </c>
      <c r="T155" s="321">
        <v>635861.3437340966</v>
      </c>
      <c r="U155" s="321">
        <v>462834.3467011158</v>
      </c>
      <c r="V155" s="322">
        <f t="shared" si="13"/>
        <v>1168920.474</v>
      </c>
      <c r="W155" s="320">
        <v>72786.1335688253</v>
      </c>
      <c r="X155" s="321">
        <v>635861.3437340966</v>
      </c>
      <c r="Y155" s="321">
        <v>462834.3467011158</v>
      </c>
      <c r="Z155" s="365">
        <f t="shared" si="14"/>
        <v>1171481.824</v>
      </c>
      <c r="AA155" s="317"/>
      <c r="AB155" s="318"/>
      <c r="AC155" s="318"/>
      <c r="AD155" s="319"/>
      <c r="AE155" s="497">
        <v>73944.70266733326</v>
      </c>
      <c r="AF155" s="498">
        <v>710692.7790977693</v>
      </c>
      <c r="AG155" s="498">
        <v>524979.4263159684</v>
      </c>
      <c r="AH155" s="501">
        <f t="shared" si="466"/>
        <v>1309616.908</v>
      </c>
      <c r="AI155" s="498">
        <v>73944.70266733326</v>
      </c>
      <c r="AJ155" s="498">
        <v>710692.7790977693</v>
      </c>
      <c r="AK155" s="498">
        <v>524979.4263159684</v>
      </c>
      <c r="AL155" s="501">
        <f t="shared" si="468"/>
        <v>1309616.908</v>
      </c>
      <c r="AM155" s="498">
        <v>74284.049158321</v>
      </c>
      <c r="AN155" s="498">
        <v>710692.7790977693</v>
      </c>
      <c r="AO155" s="498">
        <v>524979.4263159684</v>
      </c>
      <c r="AP155" s="501">
        <f t="shared" si="470"/>
        <v>1309956.255</v>
      </c>
      <c r="AQ155" s="498">
        <v>76078.65968542648</v>
      </c>
      <c r="AR155" s="498">
        <v>710692.7790977693</v>
      </c>
      <c r="AS155" s="498">
        <v>524979.4263159684</v>
      </c>
      <c r="AT155" s="502">
        <f t="shared" si="472"/>
        <v>1311750.865</v>
      </c>
      <c r="AV155" s="63">
        <f t="shared" si="23"/>
        <v>2</v>
      </c>
      <c r="AW155" s="356">
        <f t="shared" si="24"/>
        <v>46.66666667</v>
      </c>
      <c r="AX155" s="357">
        <f t="shared" si="25"/>
        <v>4615.384615</v>
      </c>
      <c r="AY155" s="103">
        <f t="shared" si="26"/>
        <v>5000</v>
      </c>
      <c r="AZ155" s="358">
        <f t="shared" ref="AZ155:BA155" si="751">O155</f>
        <v>71569.41457</v>
      </c>
      <c r="BA155" s="358">
        <f t="shared" si="751"/>
        <v>635861.3437</v>
      </c>
      <c r="BB155" s="358">
        <f t="shared" si="28"/>
        <v>462881.0134</v>
      </c>
      <c r="BC155" s="358">
        <f t="shared" ref="BC155:BD155" si="752">S155</f>
        <v>70224.78316</v>
      </c>
      <c r="BD155" s="358">
        <f t="shared" si="752"/>
        <v>635861.3437</v>
      </c>
      <c r="BE155" s="358">
        <f t="shared" si="30"/>
        <v>462881.0134</v>
      </c>
      <c r="BF155" s="358">
        <f t="shared" ref="BF155:BG155" si="753">W155</f>
        <v>72786.13357</v>
      </c>
      <c r="BG155" s="358">
        <f t="shared" si="753"/>
        <v>635861.3437</v>
      </c>
      <c r="BH155" s="358">
        <f t="shared" si="32"/>
        <v>462881.0134</v>
      </c>
      <c r="BI155" s="358"/>
      <c r="BJ155" s="358"/>
      <c r="BK155" s="503"/>
      <c r="BL155" s="503"/>
      <c r="BM155" s="493">
        <v>6000.0</v>
      </c>
      <c r="BN155" s="538">
        <v>0.02148551272406421</v>
      </c>
      <c r="BO155" s="538">
        <v>0.9785144872759358</v>
      </c>
      <c r="BP155" s="539"/>
      <c r="BQ155" s="539"/>
      <c r="BR155" s="495">
        <f t="shared" si="46"/>
        <v>636811.7303</v>
      </c>
      <c r="BS155" s="495">
        <f t="shared" si="33"/>
        <v>636811.7303</v>
      </c>
      <c r="BT155" s="495">
        <f t="shared" si="34"/>
        <v>636811.7303</v>
      </c>
      <c r="BU155" s="496"/>
      <c r="BV155" s="495">
        <f t="shared" si="35"/>
        <v>711755.0121</v>
      </c>
      <c r="BW155" s="495">
        <f t="shared" si="36"/>
        <v>711755.0121</v>
      </c>
      <c r="BX155" s="495">
        <f t="shared" si="37"/>
        <v>711755.0121</v>
      </c>
      <c r="BY155" s="495">
        <f t="shared" si="38"/>
        <v>711755.0121</v>
      </c>
    </row>
    <row r="156" ht="15.75" customHeight="1">
      <c r="A156" s="261" t="s">
        <v>34</v>
      </c>
      <c r="B156" s="348" t="s">
        <v>2361</v>
      </c>
      <c r="C156" s="348">
        <v>6500.0</v>
      </c>
      <c r="D156" s="348"/>
      <c r="E156" s="349" t="s">
        <v>2362</v>
      </c>
      <c r="F156" s="349" t="s">
        <v>2362</v>
      </c>
      <c r="G156" s="349" t="s">
        <v>2363</v>
      </c>
      <c r="I156" s="274"/>
      <c r="J156" s="274"/>
      <c r="K156" s="361">
        <f t="shared" si="720"/>
        <v>6500</v>
      </c>
      <c r="L156" s="317"/>
      <c r="M156" s="318"/>
      <c r="N156" s="319"/>
      <c r="O156" s="320">
        <v>70957.82081441765</v>
      </c>
      <c r="P156" s="321">
        <v>683073.7038035411</v>
      </c>
      <c r="Q156" s="321">
        <v>463809.82110152807</v>
      </c>
      <c r="R156" s="322">
        <f t="shared" si="12"/>
        <v>1217841.346</v>
      </c>
      <c r="S156" s="320">
        <v>72956.5371815332</v>
      </c>
      <c r="T156" s="321">
        <v>683073.7038035411</v>
      </c>
      <c r="U156" s="321">
        <v>463809.82110152807</v>
      </c>
      <c r="V156" s="322">
        <f t="shared" si="13"/>
        <v>1219840.062</v>
      </c>
      <c r="W156" s="320">
        <v>73854.26994565733</v>
      </c>
      <c r="X156" s="321">
        <v>683073.7038035411</v>
      </c>
      <c r="Y156" s="321">
        <v>463809.82110152807</v>
      </c>
      <c r="Z156" s="365">
        <f t="shared" si="14"/>
        <v>1220737.795</v>
      </c>
      <c r="AA156" s="317"/>
      <c r="AB156" s="318"/>
      <c r="AC156" s="318"/>
      <c r="AD156" s="319"/>
      <c r="AE156" s="497">
        <v>75322.83674973529</v>
      </c>
      <c r="AF156" s="498">
        <v>761332.3326765656</v>
      </c>
      <c r="AG156" s="498">
        <v>558791.8393966</v>
      </c>
      <c r="AH156" s="501">
        <f t="shared" si="466"/>
        <v>1395447.009</v>
      </c>
      <c r="AI156" s="498">
        <v>75322.83674973529</v>
      </c>
      <c r="AJ156" s="498">
        <v>761332.3326765656</v>
      </c>
      <c r="AK156" s="498">
        <v>558791.8393966</v>
      </c>
      <c r="AL156" s="501">
        <f t="shared" si="468"/>
        <v>1395447.009</v>
      </c>
      <c r="AM156" s="498">
        <v>75668.50776361789</v>
      </c>
      <c r="AN156" s="498">
        <v>761332.3326765656</v>
      </c>
      <c r="AO156" s="498">
        <v>558791.8393966</v>
      </c>
      <c r="AP156" s="501">
        <f t="shared" si="470"/>
        <v>1395792.68</v>
      </c>
      <c r="AQ156" s="498">
        <v>77496.56509411601</v>
      </c>
      <c r="AR156" s="498">
        <v>761332.3326765656</v>
      </c>
      <c r="AS156" s="498">
        <v>558791.8393966</v>
      </c>
      <c r="AT156" s="502">
        <f t="shared" si="472"/>
        <v>1397620.737</v>
      </c>
      <c r="AV156" s="63">
        <f t="shared" si="23"/>
        <v>2</v>
      </c>
      <c r="AW156" s="356">
        <f t="shared" si="24"/>
        <v>46.66666667</v>
      </c>
      <c r="AX156" s="357">
        <f t="shared" si="25"/>
        <v>5000</v>
      </c>
      <c r="AY156" s="103">
        <f t="shared" si="26"/>
        <v>5000</v>
      </c>
      <c r="AZ156" s="358">
        <f t="shared" ref="AZ156:BA156" si="754">O156</f>
        <v>70957.82081</v>
      </c>
      <c r="BA156" s="358">
        <f t="shared" si="754"/>
        <v>683073.7038</v>
      </c>
      <c r="BB156" s="358">
        <f t="shared" si="28"/>
        <v>463856.4878</v>
      </c>
      <c r="BC156" s="358">
        <f t="shared" ref="BC156:BD156" si="755">S156</f>
        <v>72956.53718</v>
      </c>
      <c r="BD156" s="358">
        <f t="shared" si="755"/>
        <v>683073.7038</v>
      </c>
      <c r="BE156" s="358">
        <f t="shared" si="30"/>
        <v>463856.4878</v>
      </c>
      <c r="BF156" s="358">
        <f t="shared" ref="BF156:BG156" si="756">W156</f>
        <v>73854.26995</v>
      </c>
      <c r="BG156" s="358">
        <f t="shared" si="756"/>
        <v>683073.7038</v>
      </c>
      <c r="BH156" s="358">
        <f t="shared" si="32"/>
        <v>463856.4878</v>
      </c>
      <c r="BI156" s="358"/>
      <c r="BJ156" s="358"/>
      <c r="BK156" s="503"/>
      <c r="BL156" s="503"/>
      <c r="BM156" s="493">
        <v>6500.0</v>
      </c>
      <c r="BN156" s="538">
        <v>0.019997136223762736</v>
      </c>
      <c r="BO156" s="538">
        <v>0.9800028637762374</v>
      </c>
      <c r="BP156" s="539"/>
      <c r="BQ156" s="539"/>
      <c r="BR156" s="495">
        <f t="shared" si="46"/>
        <v>684023.9311</v>
      </c>
      <c r="BS156" s="495">
        <f t="shared" si="33"/>
        <v>684023.9311</v>
      </c>
      <c r="BT156" s="495">
        <f t="shared" si="34"/>
        <v>684023.9311</v>
      </c>
      <c r="BU156" s="496"/>
      <c r="BV156" s="495">
        <f t="shared" si="35"/>
        <v>762391.426</v>
      </c>
      <c r="BW156" s="495">
        <f t="shared" si="36"/>
        <v>762391.426</v>
      </c>
      <c r="BX156" s="495">
        <f t="shared" si="37"/>
        <v>762391.426</v>
      </c>
      <c r="BY156" s="495">
        <f t="shared" si="38"/>
        <v>762391.426</v>
      </c>
    </row>
    <row r="157" ht="15.75" customHeight="1">
      <c r="A157" s="261" t="s">
        <v>34</v>
      </c>
      <c r="B157" s="348" t="s">
        <v>2361</v>
      </c>
      <c r="C157" s="348">
        <v>7000.0</v>
      </c>
      <c r="D157" s="348"/>
      <c r="E157" s="349" t="s">
        <v>2362</v>
      </c>
      <c r="F157" s="349" t="s">
        <v>2362</v>
      </c>
      <c r="G157" s="349" t="s">
        <v>2363</v>
      </c>
      <c r="I157" s="274"/>
      <c r="J157" s="274"/>
      <c r="K157" s="361">
        <v>7000.0</v>
      </c>
      <c r="L157" s="317"/>
      <c r="M157" s="318"/>
      <c r="N157" s="319"/>
      <c r="O157" s="320">
        <v>72280.28730288628</v>
      </c>
      <c r="P157" s="321">
        <v>724058.1260317536</v>
      </c>
      <c r="Q157" s="321">
        <v>493682.47605867666</v>
      </c>
      <c r="R157" s="322">
        <f t="shared" si="12"/>
        <v>1290020.889</v>
      </c>
      <c r="S157" s="320">
        <v>72280.28730288628</v>
      </c>
      <c r="T157" s="321">
        <v>724058.1260317536</v>
      </c>
      <c r="U157" s="321">
        <v>493682.47605867666</v>
      </c>
      <c r="V157" s="322">
        <f t="shared" si="13"/>
        <v>1290020.889</v>
      </c>
      <c r="W157" s="320">
        <v>72280.28730288628</v>
      </c>
      <c r="X157" s="321">
        <v>724058.1260317536</v>
      </c>
      <c r="Y157" s="321">
        <v>493682.47605867666</v>
      </c>
      <c r="Z157" s="365">
        <f t="shared" si="14"/>
        <v>1290020.889</v>
      </c>
      <c r="AA157" s="317"/>
      <c r="AB157" s="318"/>
      <c r="AC157" s="318"/>
      <c r="AD157" s="319"/>
      <c r="AE157" s="497">
        <v>76726.65561388055</v>
      </c>
      <c r="AF157" s="498">
        <v>817012.2726371596</v>
      </c>
      <c r="AG157" s="498">
        <v>594782.0126351073</v>
      </c>
      <c r="AH157" s="501">
        <f t="shared" si="466"/>
        <v>1488520.941</v>
      </c>
      <c r="AI157" s="498">
        <v>76726.65561388055</v>
      </c>
      <c r="AJ157" s="498">
        <v>817012.2726371596</v>
      </c>
      <c r="AK157" s="498">
        <v>594782.0126351073</v>
      </c>
      <c r="AL157" s="501">
        <f t="shared" si="468"/>
        <v>1488520.941</v>
      </c>
      <c r="AM157" s="498">
        <v>77078.76902307135</v>
      </c>
      <c r="AN157" s="498">
        <v>817012.2726371596</v>
      </c>
      <c r="AO157" s="498">
        <v>594782.0126351073</v>
      </c>
      <c r="AP157" s="501">
        <f t="shared" si="470"/>
        <v>1488873.054</v>
      </c>
      <c r="AQ157" s="498">
        <v>78940.89651709529</v>
      </c>
      <c r="AR157" s="498">
        <v>817012.2726371596</v>
      </c>
      <c r="AS157" s="498">
        <v>594782.0126351073</v>
      </c>
      <c r="AT157" s="502">
        <f t="shared" si="472"/>
        <v>1490735.182</v>
      </c>
      <c r="AV157" s="63">
        <f t="shared" si="23"/>
        <v>2</v>
      </c>
      <c r="AW157" s="356">
        <f t="shared" si="24"/>
        <v>46.66666667</v>
      </c>
      <c r="AX157" s="357">
        <f t="shared" si="25"/>
        <v>5384.615385</v>
      </c>
      <c r="AY157" s="103">
        <f t="shared" si="26"/>
        <v>5500</v>
      </c>
      <c r="AZ157" s="358">
        <f t="shared" ref="AZ157:BA157" si="757">O157</f>
        <v>72280.2873</v>
      </c>
      <c r="BA157" s="358">
        <f t="shared" si="757"/>
        <v>724058.126</v>
      </c>
      <c r="BB157" s="358">
        <f t="shared" si="28"/>
        <v>493729.1427</v>
      </c>
      <c r="BC157" s="358">
        <f t="shared" ref="BC157:BD157" si="758">S157</f>
        <v>72280.2873</v>
      </c>
      <c r="BD157" s="358">
        <f t="shared" si="758"/>
        <v>724058.126</v>
      </c>
      <c r="BE157" s="358">
        <f t="shared" si="30"/>
        <v>493729.1427</v>
      </c>
      <c r="BF157" s="358">
        <f t="shared" ref="BF157:BG157" si="759">W157</f>
        <v>72280.2873</v>
      </c>
      <c r="BG157" s="358">
        <f t="shared" si="759"/>
        <v>724058.126</v>
      </c>
      <c r="BH157" s="358">
        <f t="shared" si="32"/>
        <v>493729.1427</v>
      </c>
      <c r="BI157" s="358"/>
      <c r="BJ157" s="358"/>
      <c r="BK157" s="503"/>
      <c r="BL157" s="503"/>
      <c r="BM157" s="493">
        <v>7000.0</v>
      </c>
      <c r="BN157" s="538">
        <v>0.019997136223762736</v>
      </c>
      <c r="BO157" s="538">
        <v>0.9800028637762374</v>
      </c>
      <c r="BP157" s="539"/>
      <c r="BQ157" s="539"/>
      <c r="BR157" s="495">
        <f t="shared" si="46"/>
        <v>725065.367</v>
      </c>
      <c r="BS157" s="495">
        <f t="shared" si="33"/>
        <v>725065.367</v>
      </c>
      <c r="BT157" s="495">
        <f t="shared" si="34"/>
        <v>725065.367</v>
      </c>
      <c r="BU157" s="496"/>
      <c r="BV157" s="495">
        <f t="shared" si="35"/>
        <v>818148.8226</v>
      </c>
      <c r="BW157" s="495">
        <f t="shared" si="36"/>
        <v>818148.8226</v>
      </c>
      <c r="BX157" s="495">
        <f t="shared" si="37"/>
        <v>818148.8226</v>
      </c>
      <c r="BY157" s="495">
        <f t="shared" si="38"/>
        <v>818148.8226</v>
      </c>
    </row>
    <row r="158" ht="15.75" customHeight="1">
      <c r="A158" s="261" t="s">
        <v>34</v>
      </c>
      <c r="B158" s="348" t="s">
        <v>2361</v>
      </c>
      <c r="C158" s="348">
        <v>7500.0</v>
      </c>
      <c r="D158" s="348"/>
      <c r="E158" s="349" t="s">
        <v>2362</v>
      </c>
      <c r="F158" s="349" t="s">
        <v>2362</v>
      </c>
      <c r="G158" s="349" t="s">
        <v>2363</v>
      </c>
      <c r="I158" s="274"/>
      <c r="J158" s="274"/>
      <c r="K158" s="361">
        <v>7500.0</v>
      </c>
      <c r="L158" s="317"/>
      <c r="M158" s="318"/>
      <c r="N158" s="319"/>
      <c r="O158" s="320">
        <v>73627.40107608054</v>
      </c>
      <c r="P158" s="321">
        <v>760261.0323333413</v>
      </c>
      <c r="Q158" s="321">
        <v>525479.1426981771</v>
      </c>
      <c r="R158" s="322">
        <f t="shared" si="12"/>
        <v>1359367.576</v>
      </c>
      <c r="S158" s="320">
        <v>73627.40107608054</v>
      </c>
      <c r="T158" s="321">
        <v>760261.0323333413</v>
      </c>
      <c r="U158" s="321">
        <v>525479.1426981771</v>
      </c>
      <c r="V158" s="322">
        <f t="shared" si="13"/>
        <v>1359367.576</v>
      </c>
      <c r="W158" s="320">
        <v>73627.40107608054</v>
      </c>
      <c r="X158" s="321">
        <v>760261.0323333413</v>
      </c>
      <c r="Y158" s="321">
        <v>525479.1426981771</v>
      </c>
      <c r="Z158" s="365">
        <f t="shared" si="14"/>
        <v>1359367.576</v>
      </c>
      <c r="AA158" s="317"/>
      <c r="AB158" s="318"/>
      <c r="AC158" s="318"/>
      <c r="AD158" s="319"/>
      <c r="AE158" s="497">
        <v>78156.63795630634</v>
      </c>
      <c r="AF158" s="498">
        <v>868362.8862690176</v>
      </c>
      <c r="AG158" s="498">
        <v>633090.2092920245</v>
      </c>
      <c r="AH158" s="501">
        <f t="shared" si="466"/>
        <v>1579609.734</v>
      </c>
      <c r="AI158" s="498">
        <v>78156.63795630634</v>
      </c>
      <c r="AJ158" s="498">
        <v>868362.8862690176</v>
      </c>
      <c r="AK158" s="498">
        <v>633090.2092920245</v>
      </c>
      <c r="AL158" s="501">
        <f t="shared" si="468"/>
        <v>1579609.734</v>
      </c>
      <c r="AM158" s="498">
        <v>78515.31383004933</v>
      </c>
      <c r="AN158" s="498">
        <v>868362.8862690176</v>
      </c>
      <c r="AO158" s="498">
        <v>633090.2092920245</v>
      </c>
      <c r="AP158" s="501">
        <f t="shared" si="470"/>
        <v>1579968.409</v>
      </c>
      <c r="AQ158" s="498">
        <v>80412.1464655198</v>
      </c>
      <c r="AR158" s="498">
        <v>868362.8862690176</v>
      </c>
      <c r="AS158" s="498">
        <v>633090.2092920245</v>
      </c>
      <c r="AT158" s="502">
        <f t="shared" si="472"/>
        <v>1581865.242</v>
      </c>
      <c r="AV158" s="63">
        <f t="shared" si="23"/>
        <v>2</v>
      </c>
      <c r="AW158" s="356">
        <f t="shared" si="24"/>
        <v>46.66666667</v>
      </c>
      <c r="AX158" s="357">
        <f t="shared" si="25"/>
        <v>5769.230769</v>
      </c>
      <c r="AY158" s="103">
        <f t="shared" si="26"/>
        <v>6000</v>
      </c>
      <c r="AZ158" s="358">
        <f t="shared" ref="AZ158:BA158" si="760">O158</f>
        <v>73627.40108</v>
      </c>
      <c r="BA158" s="358">
        <f t="shared" si="760"/>
        <v>760261.0323</v>
      </c>
      <c r="BB158" s="358">
        <f t="shared" si="28"/>
        <v>525525.8094</v>
      </c>
      <c r="BC158" s="358">
        <f t="shared" ref="BC158:BD158" si="761">S158</f>
        <v>73627.40108</v>
      </c>
      <c r="BD158" s="358">
        <f t="shared" si="761"/>
        <v>760261.0323</v>
      </c>
      <c r="BE158" s="358">
        <f t="shared" si="30"/>
        <v>525525.8094</v>
      </c>
      <c r="BF158" s="358">
        <f t="shared" ref="BF158:BG158" si="762">W158</f>
        <v>73627.40108</v>
      </c>
      <c r="BG158" s="358">
        <f t="shared" si="762"/>
        <v>760261.0323</v>
      </c>
      <c r="BH158" s="358">
        <f t="shared" si="32"/>
        <v>525525.8094</v>
      </c>
      <c r="BI158" s="358"/>
      <c r="BJ158" s="358"/>
      <c r="BK158" s="503"/>
      <c r="BL158" s="503"/>
      <c r="BM158" s="493">
        <v>7500.0</v>
      </c>
      <c r="BN158" s="538">
        <v>0.019997136223762736</v>
      </c>
      <c r="BO158" s="538">
        <v>0.9800028637762374</v>
      </c>
      <c r="BP158" s="539"/>
      <c r="BQ158" s="539"/>
      <c r="BR158" s="495">
        <f t="shared" si="46"/>
        <v>761318.6354</v>
      </c>
      <c r="BS158" s="495">
        <f t="shared" si="33"/>
        <v>761318.6354</v>
      </c>
      <c r="BT158" s="495">
        <f t="shared" si="34"/>
        <v>761318.6354</v>
      </c>
      <c r="BU158" s="496"/>
      <c r="BV158" s="495">
        <f t="shared" si="35"/>
        <v>869570.8703</v>
      </c>
      <c r="BW158" s="495">
        <f t="shared" si="36"/>
        <v>869570.8703</v>
      </c>
      <c r="BX158" s="495">
        <f t="shared" si="37"/>
        <v>869570.8703</v>
      </c>
      <c r="BY158" s="495">
        <f t="shared" si="38"/>
        <v>869570.8703</v>
      </c>
    </row>
    <row r="159" ht="15.75" customHeight="1">
      <c r="A159" s="261" t="s">
        <v>34</v>
      </c>
      <c r="B159" s="348" t="s">
        <v>2361</v>
      </c>
      <c r="C159" s="348">
        <v>8000.0</v>
      </c>
      <c r="D159" s="348"/>
      <c r="E159" s="349" t="s">
        <v>2362</v>
      </c>
      <c r="F159" s="349" t="s">
        <v>2362</v>
      </c>
      <c r="G159" s="349" t="s">
        <v>2363</v>
      </c>
      <c r="I159" s="274"/>
      <c r="J159" s="274"/>
      <c r="K159" s="361">
        <v>8000.0</v>
      </c>
      <c r="L159" s="317"/>
      <c r="M159" s="318"/>
      <c r="N159" s="319"/>
      <c r="O159" s="320">
        <v>74999.62149433176</v>
      </c>
      <c r="P159" s="321">
        <v>798274.0839500084</v>
      </c>
      <c r="Q159" s="321">
        <v>559323.7410719678</v>
      </c>
      <c r="R159" s="322">
        <f t="shared" si="12"/>
        <v>1432597.447</v>
      </c>
      <c r="S159" s="320">
        <v>74999.62149433176</v>
      </c>
      <c r="T159" s="321">
        <v>798274.0839500084</v>
      </c>
      <c r="U159" s="321">
        <v>559323.7410719678</v>
      </c>
      <c r="V159" s="322">
        <f t="shared" si="13"/>
        <v>1432597.447</v>
      </c>
      <c r="W159" s="320">
        <v>74999.62149433176</v>
      </c>
      <c r="X159" s="321">
        <v>798274.0839500084</v>
      </c>
      <c r="Y159" s="321">
        <v>559323.7410719678</v>
      </c>
      <c r="Z159" s="365">
        <f t="shared" si="14"/>
        <v>1432597.447</v>
      </c>
      <c r="AA159" s="317"/>
      <c r="AB159" s="318"/>
      <c r="AC159" s="318"/>
      <c r="AD159" s="319"/>
      <c r="AE159" s="497">
        <v>79613.27139518992</v>
      </c>
      <c r="AF159" s="498">
        <v>921781.0305824685</v>
      </c>
      <c r="AG159" s="498">
        <v>673865.7265805852</v>
      </c>
      <c r="AH159" s="501">
        <f t="shared" si="466"/>
        <v>1675260.029</v>
      </c>
      <c r="AI159" s="498">
        <v>79613.27139518992</v>
      </c>
      <c r="AJ159" s="498">
        <v>921781.0305824685</v>
      </c>
      <c r="AK159" s="498">
        <v>673865.7265805852</v>
      </c>
      <c r="AL159" s="501">
        <f t="shared" si="468"/>
        <v>1675260.029</v>
      </c>
      <c r="AM159" s="498">
        <v>79978.63204050288</v>
      </c>
      <c r="AN159" s="498">
        <v>921781.0305824685</v>
      </c>
      <c r="AO159" s="498">
        <v>673865.7265805852</v>
      </c>
      <c r="AP159" s="501">
        <f t="shared" si="470"/>
        <v>1675625.389</v>
      </c>
      <c r="AQ159" s="498">
        <v>81910.81662965305</v>
      </c>
      <c r="AR159" s="498">
        <v>921781.0305824685</v>
      </c>
      <c r="AS159" s="498">
        <v>673865.7265805852</v>
      </c>
      <c r="AT159" s="502">
        <f t="shared" si="472"/>
        <v>1677557.574</v>
      </c>
      <c r="AV159" s="63">
        <f t="shared" si="23"/>
        <v>2</v>
      </c>
      <c r="AW159" s="356">
        <f t="shared" si="24"/>
        <v>46.66666667</v>
      </c>
      <c r="AX159" s="357">
        <f t="shared" si="25"/>
        <v>6153.846154</v>
      </c>
      <c r="AY159" s="103">
        <f t="shared" si="26"/>
        <v>6500</v>
      </c>
      <c r="AZ159" s="358">
        <f t="shared" ref="AZ159:BA159" si="763">O159</f>
        <v>74999.62149</v>
      </c>
      <c r="BA159" s="358">
        <f t="shared" si="763"/>
        <v>798274.084</v>
      </c>
      <c r="BB159" s="358">
        <f t="shared" si="28"/>
        <v>559370.4077</v>
      </c>
      <c r="BC159" s="358">
        <f t="shared" ref="BC159:BD159" si="764">S159</f>
        <v>74999.62149</v>
      </c>
      <c r="BD159" s="358">
        <f t="shared" si="764"/>
        <v>798274.084</v>
      </c>
      <c r="BE159" s="358">
        <f t="shared" si="30"/>
        <v>559370.4077</v>
      </c>
      <c r="BF159" s="358">
        <f t="shared" ref="BF159:BG159" si="765">W159</f>
        <v>74999.62149</v>
      </c>
      <c r="BG159" s="358">
        <f t="shared" si="765"/>
        <v>798274.084</v>
      </c>
      <c r="BH159" s="358">
        <f t="shared" si="32"/>
        <v>559370.4077</v>
      </c>
      <c r="BI159" s="358"/>
      <c r="BJ159" s="358"/>
      <c r="BK159" s="503"/>
      <c r="BL159" s="503"/>
      <c r="BM159" s="493">
        <v>8000.0</v>
      </c>
      <c r="BN159" s="538">
        <v>0.019997136223762736</v>
      </c>
      <c r="BO159" s="538">
        <v>0.9800028637762374</v>
      </c>
      <c r="BP159" s="539"/>
      <c r="BQ159" s="539"/>
      <c r="BR159" s="495">
        <f t="shared" si="46"/>
        <v>799384.5671</v>
      </c>
      <c r="BS159" s="495">
        <f t="shared" si="33"/>
        <v>799384.5671</v>
      </c>
      <c r="BT159" s="495">
        <f t="shared" si="34"/>
        <v>799384.5671</v>
      </c>
      <c r="BU159" s="496"/>
      <c r="BV159" s="495">
        <f t="shared" si="35"/>
        <v>923063.3249</v>
      </c>
      <c r="BW159" s="495">
        <f t="shared" si="36"/>
        <v>923063.3249</v>
      </c>
      <c r="BX159" s="495">
        <f t="shared" si="37"/>
        <v>923063.3249</v>
      </c>
      <c r="BY159" s="495">
        <f t="shared" si="38"/>
        <v>923063.3249</v>
      </c>
    </row>
    <row r="160" ht="15.75" customHeight="1">
      <c r="A160" s="261" t="s">
        <v>34</v>
      </c>
      <c r="B160" s="348" t="s">
        <v>2361</v>
      </c>
      <c r="C160" s="348">
        <v>8500.0</v>
      </c>
      <c r="D160" s="348"/>
      <c r="E160" s="349" t="s">
        <v>2362</v>
      </c>
      <c r="F160" s="349" t="s">
        <v>2362</v>
      </c>
      <c r="G160" s="349" t="s">
        <v>2363</v>
      </c>
      <c r="I160" s="274"/>
      <c r="J160" s="274"/>
      <c r="K160" s="361">
        <v>8500.0</v>
      </c>
      <c r="L160" s="317"/>
      <c r="M160" s="318"/>
      <c r="N160" s="319"/>
      <c r="O160" s="320">
        <v>76397.41647923541</v>
      </c>
      <c r="P160" s="321">
        <v>830205.0473080088</v>
      </c>
      <c r="Q160" s="321">
        <v>595348.1725656833</v>
      </c>
      <c r="R160" s="322">
        <f t="shared" si="12"/>
        <v>1501950.636</v>
      </c>
      <c r="S160" s="320">
        <v>76397.41647923541</v>
      </c>
      <c r="T160" s="321">
        <v>830205.0473080088</v>
      </c>
      <c r="U160" s="321">
        <v>595348.1725656833</v>
      </c>
      <c r="V160" s="322">
        <f t="shared" si="13"/>
        <v>1501950.636</v>
      </c>
      <c r="W160" s="320">
        <v>76397.41647923541</v>
      </c>
      <c r="X160" s="321">
        <v>830205.0473080088</v>
      </c>
      <c r="Y160" s="321">
        <v>595348.1725656833</v>
      </c>
      <c r="Z160" s="365">
        <f t="shared" si="14"/>
        <v>1501950.636</v>
      </c>
      <c r="AA160" s="317"/>
      <c r="AB160" s="318"/>
      <c r="AC160" s="318"/>
      <c r="AD160" s="319"/>
      <c r="AE160" s="497">
        <v>81097.05263662433</v>
      </c>
      <c r="AF160" s="498">
        <v>969152.2718057673</v>
      </c>
      <c r="AG160" s="498">
        <v>717267.4775176004</v>
      </c>
      <c r="AH160" s="501">
        <f t="shared" si="466"/>
        <v>1767516.802</v>
      </c>
      <c r="AI160" s="498">
        <v>81097.05263662433</v>
      </c>
      <c r="AJ160" s="498">
        <v>969152.2718057673</v>
      </c>
      <c r="AK160" s="498">
        <v>717267.4775176004</v>
      </c>
      <c r="AL160" s="501">
        <f t="shared" si="468"/>
        <v>1767516.802</v>
      </c>
      <c r="AM160" s="498">
        <v>81469.22264000503</v>
      </c>
      <c r="AN160" s="498">
        <v>969152.2718057673</v>
      </c>
      <c r="AO160" s="498">
        <v>717267.4775176004</v>
      </c>
      <c r="AP160" s="501">
        <f t="shared" si="470"/>
        <v>1767888.972</v>
      </c>
      <c r="AQ160" s="498">
        <v>83437.41804994082</v>
      </c>
      <c r="AR160" s="498">
        <v>969152.2718057673</v>
      </c>
      <c r="AS160" s="498">
        <v>717267.4775176004</v>
      </c>
      <c r="AT160" s="502">
        <f t="shared" si="472"/>
        <v>1769857.167</v>
      </c>
      <c r="AV160" s="63">
        <f t="shared" si="23"/>
        <v>2</v>
      </c>
      <c r="AW160" s="356">
        <f t="shared" si="24"/>
        <v>46.66666667</v>
      </c>
      <c r="AX160" s="357">
        <f t="shared" si="25"/>
        <v>6538.461538</v>
      </c>
      <c r="AY160" s="103">
        <f t="shared" si="26"/>
        <v>7000</v>
      </c>
      <c r="AZ160" s="358">
        <f t="shared" ref="AZ160:BA160" si="766">O160</f>
        <v>76397.41648</v>
      </c>
      <c r="BA160" s="358">
        <f t="shared" si="766"/>
        <v>830205.0473</v>
      </c>
      <c r="BB160" s="358">
        <f t="shared" si="28"/>
        <v>595394.8392</v>
      </c>
      <c r="BC160" s="358">
        <f t="shared" ref="BC160:BD160" si="767">S160</f>
        <v>76397.41648</v>
      </c>
      <c r="BD160" s="358">
        <f t="shared" si="767"/>
        <v>830205.0473</v>
      </c>
      <c r="BE160" s="358">
        <f t="shared" si="30"/>
        <v>595394.8392</v>
      </c>
      <c r="BF160" s="358">
        <f t="shared" ref="BF160:BG160" si="768">W160</f>
        <v>76397.41648</v>
      </c>
      <c r="BG160" s="358">
        <f t="shared" si="768"/>
        <v>830205.0473</v>
      </c>
      <c r="BH160" s="358">
        <f t="shared" si="32"/>
        <v>595394.8392</v>
      </c>
      <c r="BI160" s="358"/>
      <c r="BJ160" s="358"/>
      <c r="BK160" s="503"/>
      <c r="BL160" s="503"/>
      <c r="BM160" s="493">
        <v>8500.0</v>
      </c>
      <c r="BN160" s="538">
        <v>0.019997136223762736</v>
      </c>
      <c r="BO160" s="538">
        <v>0.9800028637762374</v>
      </c>
      <c r="BP160" s="539"/>
      <c r="BQ160" s="539"/>
      <c r="BR160" s="495">
        <f t="shared" si="46"/>
        <v>831359.9498</v>
      </c>
      <c r="BS160" s="495">
        <f t="shared" si="33"/>
        <v>831359.9498</v>
      </c>
      <c r="BT160" s="495">
        <f t="shared" si="34"/>
        <v>831359.9498</v>
      </c>
      <c r="BU160" s="496"/>
      <c r="BV160" s="495">
        <f t="shared" si="35"/>
        <v>970500.4645</v>
      </c>
      <c r="BW160" s="495">
        <f t="shared" si="36"/>
        <v>970500.4645</v>
      </c>
      <c r="BX160" s="495">
        <f t="shared" si="37"/>
        <v>970500.4645</v>
      </c>
      <c r="BY160" s="495">
        <f t="shared" si="38"/>
        <v>970500.4645</v>
      </c>
    </row>
    <row r="161" ht="15.75" customHeight="1">
      <c r="A161" s="261" t="s">
        <v>34</v>
      </c>
      <c r="B161" s="348" t="s">
        <v>2361</v>
      </c>
      <c r="C161" s="348">
        <v>9000.0</v>
      </c>
      <c r="D161" s="348"/>
      <c r="E161" s="349" t="s">
        <v>2362</v>
      </c>
      <c r="F161" s="349" t="s">
        <v>2362</v>
      </c>
      <c r="G161" s="349" t="s">
        <v>2363</v>
      </c>
      <c r="I161" s="274"/>
      <c r="J161" s="274"/>
      <c r="K161" s="361">
        <v>9000.0</v>
      </c>
      <c r="L161" s="317"/>
      <c r="M161" s="318"/>
      <c r="N161" s="319"/>
      <c r="O161" s="320">
        <v>77821.26267321043</v>
      </c>
      <c r="P161" s="321">
        <v>863413.2492003292</v>
      </c>
      <c r="Q161" s="321">
        <v>633692.8339533742</v>
      </c>
      <c r="R161" s="322">
        <f t="shared" si="12"/>
        <v>1574927.346</v>
      </c>
      <c r="S161" s="320">
        <v>77821.26267321043</v>
      </c>
      <c r="T161" s="321">
        <v>863413.2492003292</v>
      </c>
      <c r="U161" s="321">
        <v>633692.8339533742</v>
      </c>
      <c r="V161" s="322">
        <f t="shared" si="13"/>
        <v>1574927.346</v>
      </c>
      <c r="W161" s="320">
        <v>77821.26267321043</v>
      </c>
      <c r="X161" s="321">
        <v>863413.2492003292</v>
      </c>
      <c r="Y161" s="321">
        <v>633692.8339533742</v>
      </c>
      <c r="Z161" s="365">
        <f t="shared" si="14"/>
        <v>1574927.346</v>
      </c>
      <c r="AA161" s="317"/>
      <c r="AB161" s="318"/>
      <c r="AC161" s="318"/>
      <c r="AD161" s="319"/>
      <c r="AE161" s="497">
        <v>82608.48764399311</v>
      </c>
      <c r="AF161" s="498">
        <v>1017818.362677998</v>
      </c>
      <c r="AG161" s="498">
        <v>763464.6102496762</v>
      </c>
      <c r="AH161" s="501">
        <f t="shared" si="466"/>
        <v>1863891.461</v>
      </c>
      <c r="AI161" s="498">
        <v>82608.48764399311</v>
      </c>
      <c r="AJ161" s="498">
        <v>1017818.362677998</v>
      </c>
      <c r="AK161" s="498">
        <v>763464.6102496762</v>
      </c>
      <c r="AL161" s="501">
        <f t="shared" si="468"/>
        <v>1863891.461</v>
      </c>
      <c r="AM161" s="498">
        <v>82987.59391390279</v>
      </c>
      <c r="AN161" s="498">
        <v>1017818.362677998</v>
      </c>
      <c r="AO161" s="498">
        <v>763464.6102496762</v>
      </c>
      <c r="AP161" s="501">
        <f t="shared" si="470"/>
        <v>1864270.567</v>
      </c>
      <c r="AQ161" s="498">
        <v>84992.47129127393</v>
      </c>
      <c r="AR161" s="498">
        <v>1017818.362677998</v>
      </c>
      <c r="AS161" s="498">
        <v>763464.6102496762</v>
      </c>
      <c r="AT161" s="502">
        <f t="shared" si="472"/>
        <v>1866275.444</v>
      </c>
      <c r="AV161" s="63">
        <f t="shared" si="23"/>
        <v>2</v>
      </c>
      <c r="AW161" s="356">
        <f t="shared" si="24"/>
        <v>46.66666667</v>
      </c>
      <c r="AX161" s="357">
        <f t="shared" si="25"/>
        <v>6923.076923</v>
      </c>
      <c r="AY161" s="103">
        <f t="shared" si="26"/>
        <v>7000</v>
      </c>
      <c r="AZ161" s="358">
        <f t="shared" ref="AZ161:BA161" si="769">O161</f>
        <v>77821.26267</v>
      </c>
      <c r="BA161" s="358">
        <f t="shared" si="769"/>
        <v>863413.2492</v>
      </c>
      <c r="BB161" s="358">
        <f t="shared" si="28"/>
        <v>633739.5006</v>
      </c>
      <c r="BC161" s="358">
        <f t="shared" ref="BC161:BD161" si="770">S161</f>
        <v>77821.26267</v>
      </c>
      <c r="BD161" s="358">
        <f t="shared" si="770"/>
        <v>863413.2492</v>
      </c>
      <c r="BE161" s="358">
        <f t="shared" si="30"/>
        <v>633739.5006</v>
      </c>
      <c r="BF161" s="358">
        <f t="shared" ref="BF161:BG161" si="771">W161</f>
        <v>77821.26267</v>
      </c>
      <c r="BG161" s="358">
        <f t="shared" si="771"/>
        <v>863413.2492</v>
      </c>
      <c r="BH161" s="358">
        <f t="shared" si="32"/>
        <v>633739.5006</v>
      </c>
      <c r="BI161" s="358"/>
      <c r="BJ161" s="358"/>
      <c r="BK161" s="503"/>
      <c r="BL161" s="503"/>
      <c r="BM161" s="493">
        <v>9000.0</v>
      </c>
      <c r="BN161" s="538">
        <v>0.019997136223762736</v>
      </c>
      <c r="BO161" s="538">
        <v>0.9800028637762374</v>
      </c>
      <c r="BP161" s="539"/>
      <c r="BQ161" s="539"/>
      <c r="BR161" s="495">
        <f t="shared" si="46"/>
        <v>864614.3478</v>
      </c>
      <c r="BS161" s="495">
        <f t="shared" si="33"/>
        <v>864614.3478</v>
      </c>
      <c r="BT161" s="495">
        <f t="shared" si="34"/>
        <v>864614.3478</v>
      </c>
      <c r="BU161" s="496"/>
      <c r="BV161" s="495">
        <f t="shared" si="35"/>
        <v>1019234.255</v>
      </c>
      <c r="BW161" s="495">
        <f t="shared" si="36"/>
        <v>1019234.255</v>
      </c>
      <c r="BX161" s="495">
        <f t="shared" si="37"/>
        <v>1019234.255</v>
      </c>
      <c r="BY161" s="495">
        <f t="shared" si="38"/>
        <v>1019234.255</v>
      </c>
    </row>
    <row r="162" ht="15.75" customHeight="1">
      <c r="A162" s="261" t="s">
        <v>34</v>
      </c>
      <c r="B162" s="348" t="s">
        <v>2361</v>
      </c>
      <c r="C162" s="348">
        <v>9500.0</v>
      </c>
      <c r="D162" s="348"/>
      <c r="E162" s="349" t="s">
        <v>2362</v>
      </c>
      <c r="F162" s="349" t="s">
        <v>2362</v>
      </c>
      <c r="G162" s="349" t="s">
        <v>2363</v>
      </c>
      <c r="I162" s="274"/>
      <c r="J162" s="274"/>
      <c r="K162" s="361">
        <v>9500.0</v>
      </c>
      <c r="L162" s="317"/>
      <c r="M162" s="318"/>
      <c r="N162" s="319"/>
      <c r="O162" s="320">
        <v>79271.64560203234</v>
      </c>
      <c r="P162" s="321">
        <v>897949.7791683424</v>
      </c>
      <c r="Q162" s="321">
        <v>674507.1645610114</v>
      </c>
      <c r="R162" s="322">
        <f t="shared" si="12"/>
        <v>1651728.589</v>
      </c>
      <c r="S162" s="320">
        <v>79271.64560203234</v>
      </c>
      <c r="T162" s="321">
        <v>897949.7791683424</v>
      </c>
      <c r="U162" s="321">
        <v>674507.1645610114</v>
      </c>
      <c r="V162" s="322">
        <f t="shared" si="13"/>
        <v>1651728.589</v>
      </c>
      <c r="W162" s="320">
        <v>79271.64560203234</v>
      </c>
      <c r="X162" s="321">
        <v>897949.7791683424</v>
      </c>
      <c r="Y162" s="321">
        <v>674507.1645610114</v>
      </c>
      <c r="Z162" s="365">
        <f t="shared" si="14"/>
        <v>1651728.589</v>
      </c>
      <c r="AA162" s="317"/>
      <c r="AB162" s="318"/>
      <c r="AC162" s="318"/>
      <c r="AD162" s="319"/>
      <c r="AE162" s="497">
        <v>84148.09181050182</v>
      </c>
      <c r="AF162" s="498">
        <v>1067531.097185118</v>
      </c>
      <c r="AG162" s="498">
        <v>812637.1672684507</v>
      </c>
      <c r="AH162" s="501">
        <f t="shared" si="466"/>
        <v>1964316.356</v>
      </c>
      <c r="AI162" s="498">
        <v>84148.09181050182</v>
      </c>
      <c r="AJ162" s="498">
        <v>1067531.097185118</v>
      </c>
      <c r="AK162" s="498">
        <v>812637.1672684507</v>
      </c>
      <c r="AL162" s="501">
        <f t="shared" si="468"/>
        <v>1964316.356</v>
      </c>
      <c r="AM162" s="498">
        <v>84534.26362064046</v>
      </c>
      <c r="AN162" s="498">
        <v>1067531.097185118</v>
      </c>
      <c r="AO162" s="498">
        <v>812637.1672684507</v>
      </c>
      <c r="AP162" s="501">
        <f t="shared" si="470"/>
        <v>1964702.528</v>
      </c>
      <c r="AQ162" s="498">
        <v>86576.50662049875</v>
      </c>
      <c r="AR162" s="498">
        <v>1067531.097185118</v>
      </c>
      <c r="AS162" s="498">
        <v>812637.1672684507</v>
      </c>
      <c r="AT162" s="502">
        <f t="shared" si="472"/>
        <v>1966744.771</v>
      </c>
      <c r="AV162" s="63">
        <f t="shared" si="23"/>
        <v>2</v>
      </c>
      <c r="AW162" s="356">
        <f t="shared" si="24"/>
        <v>46.66666667</v>
      </c>
      <c r="AX162" s="357">
        <f t="shared" si="25"/>
        <v>7307.692308</v>
      </c>
      <c r="AY162" s="103">
        <f t="shared" si="26"/>
        <v>7500</v>
      </c>
      <c r="AZ162" s="358">
        <f t="shared" ref="AZ162:BA162" si="772">O162</f>
        <v>79271.6456</v>
      </c>
      <c r="BA162" s="358">
        <f t="shared" si="772"/>
        <v>897949.7792</v>
      </c>
      <c r="BB162" s="358">
        <f t="shared" si="28"/>
        <v>674553.8312</v>
      </c>
      <c r="BC162" s="358">
        <f t="shared" ref="BC162:BD162" si="773">S162</f>
        <v>79271.6456</v>
      </c>
      <c r="BD162" s="358">
        <f t="shared" si="773"/>
        <v>897949.7792</v>
      </c>
      <c r="BE162" s="358">
        <f t="shared" si="30"/>
        <v>674553.8312</v>
      </c>
      <c r="BF162" s="358">
        <f t="shared" ref="BF162:BG162" si="774">W162</f>
        <v>79271.6456</v>
      </c>
      <c r="BG162" s="358">
        <f t="shared" si="774"/>
        <v>897949.7792</v>
      </c>
      <c r="BH162" s="358">
        <f t="shared" si="32"/>
        <v>674553.8312</v>
      </c>
      <c r="BI162" s="358"/>
      <c r="BJ162" s="358"/>
      <c r="BK162" s="503"/>
      <c r="BL162" s="503"/>
      <c r="BM162" s="493">
        <v>9500.0</v>
      </c>
      <c r="BN162" s="538">
        <v>0.019997136223762736</v>
      </c>
      <c r="BO162" s="538">
        <v>0.9800028637762374</v>
      </c>
      <c r="BP162" s="539"/>
      <c r="BQ162" s="539"/>
      <c r="BR162" s="495">
        <f t="shared" si="46"/>
        <v>899198.9217</v>
      </c>
      <c r="BS162" s="495">
        <f t="shared" si="33"/>
        <v>899198.9217</v>
      </c>
      <c r="BT162" s="495">
        <f t="shared" si="34"/>
        <v>899198.9217</v>
      </c>
      <c r="BU162" s="496"/>
      <c r="BV162" s="495">
        <f t="shared" si="35"/>
        <v>1069016.145</v>
      </c>
      <c r="BW162" s="495">
        <f t="shared" si="36"/>
        <v>1069016.145</v>
      </c>
      <c r="BX162" s="495">
        <f t="shared" si="37"/>
        <v>1069016.145</v>
      </c>
      <c r="BY162" s="495">
        <f t="shared" si="38"/>
        <v>1069016.145</v>
      </c>
    </row>
    <row r="163" ht="15.75" customHeight="1">
      <c r="A163" s="261" t="s">
        <v>34</v>
      </c>
      <c r="B163" s="348" t="s">
        <v>2361</v>
      </c>
      <c r="C163" s="348">
        <v>10000.0</v>
      </c>
      <c r="D163" s="348"/>
      <c r="E163" s="349" t="s">
        <v>2362</v>
      </c>
      <c r="F163" s="349" t="s">
        <v>2362</v>
      </c>
      <c r="G163" s="349" t="s">
        <v>2363</v>
      </c>
      <c r="I163" s="274"/>
      <c r="J163" s="296"/>
      <c r="K163" s="369">
        <v>10000.0</v>
      </c>
      <c r="L163" s="327"/>
      <c r="M163" s="328"/>
      <c r="N163" s="329"/>
      <c r="O163" s="330">
        <v>80749.0598403956</v>
      </c>
      <c r="P163" s="331">
        <v>924888.2725433926</v>
      </c>
      <c r="Q163" s="331">
        <v>717950.2286712149</v>
      </c>
      <c r="R163" s="332">
        <f t="shared" si="12"/>
        <v>1723587.561</v>
      </c>
      <c r="S163" s="330">
        <v>80749.0598403956</v>
      </c>
      <c r="T163" s="331">
        <v>924888.2725433926</v>
      </c>
      <c r="U163" s="331">
        <v>717950.2286712149</v>
      </c>
      <c r="V163" s="332">
        <f t="shared" si="13"/>
        <v>1723587.561</v>
      </c>
      <c r="W163" s="330">
        <v>80749.0598403956</v>
      </c>
      <c r="X163" s="331">
        <v>924888.2725433926</v>
      </c>
      <c r="Y163" s="331">
        <v>717950.2286712149</v>
      </c>
      <c r="Z163" s="373">
        <f t="shared" si="14"/>
        <v>1723587.561</v>
      </c>
      <c r="AA163" s="327"/>
      <c r="AB163" s="328"/>
      <c r="AC163" s="328"/>
      <c r="AD163" s="329"/>
      <c r="AE163" s="504">
        <v>85716.39013492498</v>
      </c>
      <c r="AF163" s="505">
        <v>1109557.0301006713</v>
      </c>
      <c r="AG163" s="505">
        <v>864976.7870839853</v>
      </c>
      <c r="AH163" s="508">
        <f t="shared" si="466"/>
        <v>2060250.207</v>
      </c>
      <c r="AI163" s="505">
        <v>85716.39013492498</v>
      </c>
      <c r="AJ163" s="505">
        <v>1109557.0301006713</v>
      </c>
      <c r="AK163" s="505">
        <v>864976.7870839853</v>
      </c>
      <c r="AL163" s="508">
        <f t="shared" si="468"/>
        <v>2060250.207</v>
      </c>
      <c r="AM163" s="505">
        <v>86109.75916831312</v>
      </c>
      <c r="AN163" s="505">
        <v>1109557.0301006713</v>
      </c>
      <c r="AO163" s="505">
        <v>864976.7870839853</v>
      </c>
      <c r="AP163" s="508">
        <f t="shared" si="470"/>
        <v>2060643.576</v>
      </c>
      <c r="AQ163" s="498">
        <v>88190.06418723604</v>
      </c>
      <c r="AR163" s="498">
        <v>1109557.0301006713</v>
      </c>
      <c r="AS163" s="498">
        <v>864976.7870839853</v>
      </c>
      <c r="AT163" s="509">
        <f t="shared" si="472"/>
        <v>2062723.881</v>
      </c>
      <c r="AV163" s="63">
        <f t="shared" si="23"/>
        <v>2</v>
      </c>
      <c r="AW163" s="356">
        <f t="shared" si="24"/>
        <v>46.66666667</v>
      </c>
      <c r="AX163" s="357">
        <f t="shared" si="25"/>
        <v>7692.307692</v>
      </c>
      <c r="AY163" s="103">
        <f t="shared" si="26"/>
        <v>8000</v>
      </c>
      <c r="AZ163" s="358">
        <f t="shared" ref="AZ163:BA163" si="775">O163</f>
        <v>80749.05984</v>
      </c>
      <c r="BA163" s="358">
        <f t="shared" si="775"/>
        <v>924888.2725</v>
      </c>
      <c r="BB163" s="358">
        <f t="shared" si="28"/>
        <v>717996.8953</v>
      </c>
      <c r="BC163" s="358">
        <f t="shared" ref="BC163:BD163" si="776">S163</f>
        <v>80749.05984</v>
      </c>
      <c r="BD163" s="358">
        <f t="shared" si="776"/>
        <v>924888.2725</v>
      </c>
      <c r="BE163" s="358">
        <f t="shared" si="30"/>
        <v>717996.8953</v>
      </c>
      <c r="BF163" s="358">
        <f t="shared" ref="BF163:BG163" si="777">W163</f>
        <v>80749.05984</v>
      </c>
      <c r="BG163" s="358">
        <f t="shared" si="777"/>
        <v>924888.2725</v>
      </c>
      <c r="BH163" s="358">
        <f t="shared" si="32"/>
        <v>717996.8953</v>
      </c>
      <c r="BI163" s="358"/>
      <c r="BJ163" s="358"/>
      <c r="BK163" s="503"/>
      <c r="BL163" s="510"/>
      <c r="BM163" s="493">
        <v>10000.0</v>
      </c>
      <c r="BN163" s="538">
        <v>0.019997136223762736</v>
      </c>
      <c r="BO163" s="538">
        <v>0.9800028637762374</v>
      </c>
      <c r="BP163" s="539"/>
      <c r="BQ163" s="539"/>
      <c r="BR163" s="495">
        <f t="shared" si="46"/>
        <v>926174.8894</v>
      </c>
      <c r="BS163" s="495">
        <f t="shared" si="33"/>
        <v>926174.8894</v>
      </c>
      <c r="BT163" s="495">
        <f t="shared" si="34"/>
        <v>926174.8894</v>
      </c>
      <c r="BU163" s="496"/>
      <c r="BV163" s="495">
        <f t="shared" si="35"/>
        <v>1111100.541</v>
      </c>
      <c r="BW163" s="495">
        <f t="shared" si="36"/>
        <v>1111100.541</v>
      </c>
      <c r="BX163" s="495">
        <f t="shared" si="37"/>
        <v>1111100.541</v>
      </c>
      <c r="BY163" s="495">
        <f t="shared" si="38"/>
        <v>1111100.541</v>
      </c>
    </row>
    <row r="164" ht="15.75" customHeight="1">
      <c r="A164" s="261" t="s">
        <v>35</v>
      </c>
      <c r="B164" s="348" t="s">
        <v>2365</v>
      </c>
      <c r="C164" s="348">
        <v>500.0</v>
      </c>
      <c r="D164" s="348"/>
      <c r="E164" s="349" t="s">
        <v>2366</v>
      </c>
      <c r="F164" s="349" t="s">
        <v>2366</v>
      </c>
      <c r="G164" s="349" t="s">
        <v>2367</v>
      </c>
      <c r="I164" s="274"/>
      <c r="J164" s="350" t="s">
        <v>2368</v>
      </c>
      <c r="K164" s="351">
        <f t="shared" ref="K164:K176" si="781">C164</f>
        <v>500</v>
      </c>
      <c r="L164" s="307"/>
      <c r="M164" s="308"/>
      <c r="N164" s="309"/>
      <c r="O164" s="310">
        <v>57115.84457893815</v>
      </c>
      <c r="P164" s="311">
        <v>133734.32258673848</v>
      </c>
      <c r="Q164" s="311">
        <v>222424.22086758015</v>
      </c>
      <c r="R164" s="312">
        <f t="shared" si="12"/>
        <v>413274.388</v>
      </c>
      <c r="S164" s="310">
        <v>57116.92716255045</v>
      </c>
      <c r="T164" s="311">
        <v>133734.32258673848</v>
      </c>
      <c r="U164" s="311">
        <v>222424.22086758015</v>
      </c>
      <c r="V164" s="312">
        <f t="shared" si="13"/>
        <v>413275.4706</v>
      </c>
      <c r="W164" s="310">
        <v>61117.848280244885</v>
      </c>
      <c r="X164" s="311">
        <v>133734.32258673848</v>
      </c>
      <c r="Y164" s="311">
        <v>222424.22086758015</v>
      </c>
      <c r="Z164" s="355">
        <f t="shared" si="14"/>
        <v>417276.3917</v>
      </c>
      <c r="AA164" s="307"/>
      <c r="AB164" s="308"/>
      <c r="AC164" s="308"/>
      <c r="AD164" s="309"/>
      <c r="AE164" s="486">
        <v>57115.84457893815</v>
      </c>
      <c r="AF164" s="487">
        <v>133734.32258673848</v>
      </c>
      <c r="AG164" s="487">
        <v>222447.5542009135</v>
      </c>
      <c r="AH164" s="490">
        <f t="shared" si="466"/>
        <v>413297.7214</v>
      </c>
      <c r="AI164" s="487">
        <v>57115.84457893815</v>
      </c>
      <c r="AJ164" s="487">
        <v>133734.32258673848</v>
      </c>
      <c r="AK164" s="487">
        <v>222447.5542009135</v>
      </c>
      <c r="AL164" s="490">
        <f t="shared" si="468"/>
        <v>413297.7214</v>
      </c>
      <c r="AM164" s="487">
        <v>57116.92716255045</v>
      </c>
      <c r="AN164" s="487">
        <v>133734.32258673848</v>
      </c>
      <c r="AO164" s="487">
        <v>222447.5542009135</v>
      </c>
      <c r="AP164" s="490">
        <f t="shared" si="470"/>
        <v>413298.804</v>
      </c>
      <c r="AQ164" s="487">
        <v>61117.848280244885</v>
      </c>
      <c r="AR164" s="487">
        <v>133734.32258673848</v>
      </c>
      <c r="AS164" s="487">
        <v>222447.5542009135</v>
      </c>
      <c r="AT164" s="491">
        <f t="shared" si="472"/>
        <v>417299.7251</v>
      </c>
      <c r="AV164" s="63">
        <f t="shared" si="23"/>
        <v>1</v>
      </c>
      <c r="AW164" s="356">
        <f t="shared" si="24"/>
        <v>23.33333333</v>
      </c>
      <c r="AX164" s="357">
        <f t="shared" si="25"/>
        <v>357.1428571</v>
      </c>
      <c r="AY164" s="103">
        <f t="shared" si="26"/>
        <v>500</v>
      </c>
      <c r="AZ164" s="358">
        <f t="shared" ref="AZ164:BA164" si="778">O164</f>
        <v>57115.84458</v>
      </c>
      <c r="BA164" s="358">
        <f t="shared" si="778"/>
        <v>133734.3226</v>
      </c>
      <c r="BB164" s="358">
        <f t="shared" si="28"/>
        <v>222447.5542</v>
      </c>
      <c r="BC164" s="358">
        <f t="shared" ref="BC164:BD164" si="779">S164</f>
        <v>57116.92716</v>
      </c>
      <c r="BD164" s="358">
        <f t="shared" si="779"/>
        <v>133734.3226</v>
      </c>
      <c r="BE164" s="358">
        <f t="shared" si="30"/>
        <v>222447.5542</v>
      </c>
      <c r="BF164" s="358">
        <f t="shared" ref="BF164:BG164" si="780">W164</f>
        <v>61117.84828</v>
      </c>
      <c r="BG164" s="358">
        <f t="shared" si="780"/>
        <v>133734.3226</v>
      </c>
      <c r="BH164" s="358">
        <f t="shared" si="32"/>
        <v>222447.5542</v>
      </c>
      <c r="BI164" s="358"/>
      <c r="BJ164" s="358"/>
      <c r="BK164" s="503"/>
      <c r="BL164" s="519" t="s">
        <v>2428</v>
      </c>
      <c r="BM164" s="493">
        <v>500.0</v>
      </c>
      <c r="BN164" s="538">
        <v>0.4234564904522913</v>
      </c>
      <c r="BO164" s="538">
        <v>0.5765435095477087</v>
      </c>
      <c r="BP164" s="539"/>
      <c r="BQ164" s="539"/>
      <c r="BR164" s="495">
        <f t="shared" si="46"/>
        <v>137673.8472</v>
      </c>
      <c r="BS164" s="495">
        <f t="shared" si="33"/>
        <v>137673.8472</v>
      </c>
      <c r="BT164" s="495">
        <f t="shared" si="34"/>
        <v>137673.8472</v>
      </c>
      <c r="BU164" s="496"/>
      <c r="BV164" s="495">
        <f t="shared" si="35"/>
        <v>137673.8472</v>
      </c>
      <c r="BW164" s="495">
        <f t="shared" si="36"/>
        <v>137673.8472</v>
      </c>
      <c r="BX164" s="495">
        <f t="shared" si="37"/>
        <v>137673.8472</v>
      </c>
      <c r="BY164" s="495">
        <f t="shared" si="38"/>
        <v>137673.8472</v>
      </c>
    </row>
    <row r="165" ht="15.75" customHeight="1">
      <c r="A165" s="261" t="s">
        <v>35</v>
      </c>
      <c r="B165" s="348" t="s">
        <v>2365</v>
      </c>
      <c r="C165" s="348">
        <v>1000.0</v>
      </c>
      <c r="D165" s="348"/>
      <c r="E165" s="349" t="s">
        <v>2366</v>
      </c>
      <c r="F165" s="349" t="s">
        <v>2366</v>
      </c>
      <c r="G165" s="349" t="s">
        <v>2367</v>
      </c>
      <c r="I165" s="274"/>
      <c r="J165" s="274"/>
      <c r="K165" s="361">
        <f t="shared" si="781"/>
        <v>1000</v>
      </c>
      <c r="L165" s="317"/>
      <c r="M165" s="318"/>
      <c r="N165" s="319"/>
      <c r="O165" s="320">
        <v>57373.569078191744</v>
      </c>
      <c r="P165" s="321">
        <v>184531.1392852454</v>
      </c>
      <c r="Q165" s="321">
        <v>242748.58675813774</v>
      </c>
      <c r="R165" s="322">
        <f t="shared" si="12"/>
        <v>484653.2951</v>
      </c>
      <c r="S165" s="320">
        <v>58989.71466124093</v>
      </c>
      <c r="T165" s="321">
        <v>184531.1392852454</v>
      </c>
      <c r="U165" s="321">
        <v>242748.58675813774</v>
      </c>
      <c r="V165" s="322">
        <f t="shared" si="13"/>
        <v>486269.4407</v>
      </c>
      <c r="W165" s="320">
        <v>61221.63302464375</v>
      </c>
      <c r="X165" s="321">
        <v>184531.1392852454</v>
      </c>
      <c r="Y165" s="321">
        <v>242748.58675813774</v>
      </c>
      <c r="Z165" s="365">
        <f t="shared" si="14"/>
        <v>488501.3591</v>
      </c>
      <c r="AA165" s="317"/>
      <c r="AB165" s="318"/>
      <c r="AC165" s="318"/>
      <c r="AD165" s="319"/>
      <c r="AE165" s="497">
        <v>57373.569078191744</v>
      </c>
      <c r="AF165" s="498">
        <v>184531.1392852454</v>
      </c>
      <c r="AG165" s="498">
        <v>242771.92009147108</v>
      </c>
      <c r="AH165" s="501">
        <f t="shared" si="466"/>
        <v>484676.6285</v>
      </c>
      <c r="AI165" s="498">
        <v>57373.569078191744</v>
      </c>
      <c r="AJ165" s="498">
        <v>184531.1392852454</v>
      </c>
      <c r="AK165" s="498">
        <v>242771.92009147108</v>
      </c>
      <c r="AL165" s="501">
        <f t="shared" si="468"/>
        <v>484676.6285</v>
      </c>
      <c r="AM165" s="498">
        <v>58989.71466124093</v>
      </c>
      <c r="AN165" s="498">
        <v>184531.1392852454</v>
      </c>
      <c r="AO165" s="498">
        <v>242771.92009147108</v>
      </c>
      <c r="AP165" s="501">
        <f t="shared" si="470"/>
        <v>486292.774</v>
      </c>
      <c r="AQ165" s="498">
        <v>61221.63302464375</v>
      </c>
      <c r="AR165" s="498">
        <v>184531.1392852454</v>
      </c>
      <c r="AS165" s="498">
        <v>242771.92009147108</v>
      </c>
      <c r="AT165" s="502">
        <f t="shared" si="472"/>
        <v>488524.6924</v>
      </c>
      <c r="AV165" s="63">
        <f t="shared" si="23"/>
        <v>1</v>
      </c>
      <c r="AW165" s="356">
        <f t="shared" si="24"/>
        <v>23.33333333</v>
      </c>
      <c r="AX165" s="357">
        <f t="shared" si="25"/>
        <v>714.2857143</v>
      </c>
      <c r="AY165" s="103">
        <f t="shared" si="26"/>
        <v>1000</v>
      </c>
      <c r="AZ165" s="358">
        <f t="shared" ref="AZ165:BA165" si="782">O165</f>
        <v>57373.56908</v>
      </c>
      <c r="BA165" s="358">
        <f t="shared" si="782"/>
        <v>184531.1393</v>
      </c>
      <c r="BB165" s="358">
        <f t="shared" si="28"/>
        <v>242771.9201</v>
      </c>
      <c r="BC165" s="358">
        <f t="shared" ref="BC165:BD165" si="783">S165</f>
        <v>58989.71466</v>
      </c>
      <c r="BD165" s="358">
        <f t="shared" si="783"/>
        <v>184531.1393</v>
      </c>
      <c r="BE165" s="358">
        <f t="shared" si="30"/>
        <v>242771.9201</v>
      </c>
      <c r="BF165" s="358">
        <f t="shared" ref="BF165:BG165" si="784">W165</f>
        <v>61221.63302</v>
      </c>
      <c r="BG165" s="358">
        <f t="shared" si="784"/>
        <v>184531.1393</v>
      </c>
      <c r="BH165" s="358">
        <f t="shared" si="32"/>
        <v>242771.9201</v>
      </c>
      <c r="BI165" s="358"/>
      <c r="BJ165" s="358"/>
      <c r="BK165" s="503"/>
      <c r="BL165" s="503"/>
      <c r="BM165" s="493">
        <v>1000.0</v>
      </c>
      <c r="BN165" s="538">
        <v>0.33781679724953295</v>
      </c>
      <c r="BO165" s="538">
        <v>0.662183202750467</v>
      </c>
      <c r="BP165" s="539"/>
      <c r="BQ165" s="539"/>
      <c r="BR165" s="495">
        <f t="shared" si="46"/>
        <v>188867.6762</v>
      </c>
      <c r="BS165" s="495">
        <f t="shared" si="33"/>
        <v>188867.6762</v>
      </c>
      <c r="BT165" s="495">
        <f t="shared" si="34"/>
        <v>188867.6762</v>
      </c>
      <c r="BU165" s="496"/>
      <c r="BV165" s="495">
        <f t="shared" si="35"/>
        <v>188867.6762</v>
      </c>
      <c r="BW165" s="495">
        <f t="shared" si="36"/>
        <v>188867.6762</v>
      </c>
      <c r="BX165" s="495">
        <f t="shared" si="37"/>
        <v>188867.6762</v>
      </c>
      <c r="BY165" s="495">
        <f t="shared" si="38"/>
        <v>188867.6762</v>
      </c>
    </row>
    <row r="166" ht="15.75" customHeight="1">
      <c r="A166" s="261" t="s">
        <v>35</v>
      </c>
      <c r="B166" s="348" t="s">
        <v>2365</v>
      </c>
      <c r="C166" s="348">
        <v>1500.0</v>
      </c>
      <c r="D166" s="348"/>
      <c r="E166" s="349" t="s">
        <v>2366</v>
      </c>
      <c r="F166" s="349" t="s">
        <v>2366</v>
      </c>
      <c r="G166" s="349" t="s">
        <v>2367</v>
      </c>
      <c r="I166" s="274"/>
      <c r="J166" s="274"/>
      <c r="K166" s="361">
        <f t="shared" si="781"/>
        <v>1500</v>
      </c>
      <c r="L166" s="317"/>
      <c r="M166" s="318"/>
      <c r="N166" s="319"/>
      <c r="O166" s="320">
        <v>61140.209705795336</v>
      </c>
      <c r="P166" s="321">
        <v>235327.9559837524</v>
      </c>
      <c r="Q166" s="321">
        <v>273670.95923414023</v>
      </c>
      <c r="R166" s="322">
        <f t="shared" si="12"/>
        <v>570139.1249</v>
      </c>
      <c r="S166" s="320">
        <v>61140.209705795336</v>
      </c>
      <c r="T166" s="321">
        <v>235327.9559837524</v>
      </c>
      <c r="U166" s="321">
        <v>273670.95923414023</v>
      </c>
      <c r="V166" s="322">
        <f t="shared" si="13"/>
        <v>570139.1249</v>
      </c>
      <c r="W166" s="320">
        <v>64051.850374398564</v>
      </c>
      <c r="X166" s="321">
        <v>235327.9559837524</v>
      </c>
      <c r="Y166" s="321">
        <v>273670.95923414023</v>
      </c>
      <c r="Z166" s="365">
        <f t="shared" si="14"/>
        <v>573050.7656</v>
      </c>
      <c r="AA166" s="317"/>
      <c r="AB166" s="318"/>
      <c r="AC166" s="318"/>
      <c r="AD166" s="319"/>
      <c r="AE166" s="497">
        <v>62483.2987550159</v>
      </c>
      <c r="AF166" s="498">
        <v>235327.9559837524</v>
      </c>
      <c r="AG166" s="498">
        <v>280162.7107109145</v>
      </c>
      <c r="AH166" s="501">
        <f t="shared" si="466"/>
        <v>577973.9654</v>
      </c>
      <c r="AI166" s="498">
        <v>62483.2987550159</v>
      </c>
      <c r="AJ166" s="498">
        <v>235327.9559837524</v>
      </c>
      <c r="AK166" s="498">
        <v>280162.7107109145</v>
      </c>
      <c r="AL166" s="501">
        <f t="shared" si="468"/>
        <v>577973.9654</v>
      </c>
      <c r="AM166" s="498">
        <v>63491.05211515609</v>
      </c>
      <c r="AN166" s="498">
        <v>235327.9559837524</v>
      </c>
      <c r="AO166" s="498">
        <v>280162.7107109145</v>
      </c>
      <c r="AP166" s="501">
        <f t="shared" si="470"/>
        <v>578981.7188</v>
      </c>
      <c r="AQ166" s="498">
        <v>66284.85646874571</v>
      </c>
      <c r="AR166" s="498">
        <v>235327.9559837524</v>
      </c>
      <c r="AS166" s="498">
        <v>280162.7107109145</v>
      </c>
      <c r="AT166" s="502">
        <f t="shared" si="472"/>
        <v>581775.5232</v>
      </c>
      <c r="AV166" s="63">
        <f t="shared" si="23"/>
        <v>1</v>
      </c>
      <c r="AW166" s="356">
        <f t="shared" si="24"/>
        <v>23.33333333</v>
      </c>
      <c r="AX166" s="357">
        <f t="shared" si="25"/>
        <v>1071.428571</v>
      </c>
      <c r="AY166" s="103">
        <f t="shared" si="26"/>
        <v>1500</v>
      </c>
      <c r="AZ166" s="358">
        <f t="shared" ref="AZ166:BA166" si="785">O166</f>
        <v>61140.20971</v>
      </c>
      <c r="BA166" s="358">
        <f t="shared" si="785"/>
        <v>235327.956</v>
      </c>
      <c r="BB166" s="358">
        <f t="shared" si="28"/>
        <v>273694.2926</v>
      </c>
      <c r="BC166" s="358">
        <f t="shared" ref="BC166:BD166" si="786">S166</f>
        <v>61140.20971</v>
      </c>
      <c r="BD166" s="358">
        <f t="shared" si="786"/>
        <v>235327.956</v>
      </c>
      <c r="BE166" s="358">
        <f t="shared" si="30"/>
        <v>273694.2926</v>
      </c>
      <c r="BF166" s="358">
        <f t="shared" ref="BF166:BG166" si="787">W166</f>
        <v>64051.85037</v>
      </c>
      <c r="BG166" s="358">
        <f t="shared" si="787"/>
        <v>235327.956</v>
      </c>
      <c r="BH166" s="358">
        <f t="shared" si="32"/>
        <v>273694.2926</v>
      </c>
      <c r="BI166" s="358"/>
      <c r="BJ166" s="358"/>
      <c r="BK166" s="503"/>
      <c r="BL166" s="503"/>
      <c r="BM166" s="493">
        <v>1500.0</v>
      </c>
      <c r="BN166" s="538">
        <v>0.2892003891335636</v>
      </c>
      <c r="BO166" s="538">
        <v>0.7107996108664364</v>
      </c>
      <c r="BP166" s="539"/>
      <c r="BQ166" s="539"/>
      <c r="BR166" s="495">
        <f t="shared" si="46"/>
        <v>240062.3516</v>
      </c>
      <c r="BS166" s="495">
        <f t="shared" si="33"/>
        <v>240062.3516</v>
      </c>
      <c r="BT166" s="495">
        <f t="shared" si="34"/>
        <v>240062.3516</v>
      </c>
      <c r="BU166" s="496"/>
      <c r="BV166" s="495">
        <f t="shared" si="35"/>
        <v>240062.3516</v>
      </c>
      <c r="BW166" s="495">
        <f t="shared" si="36"/>
        <v>240062.3516</v>
      </c>
      <c r="BX166" s="495">
        <f t="shared" si="37"/>
        <v>240062.3516</v>
      </c>
      <c r="BY166" s="495">
        <f t="shared" si="38"/>
        <v>240062.3516</v>
      </c>
    </row>
    <row r="167" ht="15.75" customHeight="1">
      <c r="A167" s="261" t="s">
        <v>35</v>
      </c>
      <c r="B167" s="348" t="s">
        <v>2365</v>
      </c>
      <c r="C167" s="348">
        <v>2000.0</v>
      </c>
      <c r="D167" s="348"/>
      <c r="E167" s="349" t="s">
        <v>2366</v>
      </c>
      <c r="F167" s="349" t="s">
        <v>2366</v>
      </c>
      <c r="G167" s="349" t="s">
        <v>2367</v>
      </c>
      <c r="I167" s="274"/>
      <c r="J167" s="274"/>
      <c r="K167" s="361">
        <f t="shared" si="781"/>
        <v>2000</v>
      </c>
      <c r="L167" s="317"/>
      <c r="M167" s="318"/>
      <c r="N167" s="319"/>
      <c r="O167" s="320">
        <v>63826.387804236474</v>
      </c>
      <c r="P167" s="321">
        <v>286124.7726822593</v>
      </c>
      <c r="Q167" s="321">
        <v>286607.79552102217</v>
      </c>
      <c r="R167" s="322">
        <f t="shared" si="12"/>
        <v>636558.956</v>
      </c>
      <c r="S167" s="320">
        <v>65841.89452451684</v>
      </c>
      <c r="T167" s="321">
        <v>286124.7726822593</v>
      </c>
      <c r="U167" s="321">
        <v>286607.79552102217</v>
      </c>
      <c r="V167" s="322">
        <f t="shared" si="13"/>
        <v>638574.4627</v>
      </c>
      <c r="W167" s="320">
        <v>68517.86256309287</v>
      </c>
      <c r="X167" s="321">
        <v>286124.7726822593</v>
      </c>
      <c r="Y167" s="321">
        <v>286607.79552102217</v>
      </c>
      <c r="Z167" s="365">
        <f t="shared" si="14"/>
        <v>641250.4308</v>
      </c>
      <c r="AA167" s="317"/>
      <c r="AB167" s="318"/>
      <c r="AC167" s="318"/>
      <c r="AD167" s="319"/>
      <c r="AE167" s="497">
        <v>63485.63508386118</v>
      </c>
      <c r="AF167" s="498">
        <v>286124.7726822593</v>
      </c>
      <c r="AG167" s="498">
        <v>325519.94841399475</v>
      </c>
      <c r="AH167" s="501">
        <f t="shared" si="466"/>
        <v>675130.3562</v>
      </c>
      <c r="AI167" s="498">
        <v>63485.63508386118</v>
      </c>
      <c r="AJ167" s="498">
        <v>286124.7726822593</v>
      </c>
      <c r="AK167" s="498">
        <v>325519.94841399475</v>
      </c>
      <c r="AL167" s="501">
        <f t="shared" si="468"/>
        <v>675130.3562</v>
      </c>
      <c r="AM167" s="498">
        <v>66596.62619651719</v>
      </c>
      <c r="AN167" s="498">
        <v>286124.7726822593</v>
      </c>
      <c r="AO167" s="498">
        <v>325519.94841399475</v>
      </c>
      <c r="AP167" s="501">
        <f t="shared" si="470"/>
        <v>678241.3473</v>
      </c>
      <c r="AQ167" s="498">
        <v>68667.70137495306</v>
      </c>
      <c r="AR167" s="498">
        <v>286124.7726822593</v>
      </c>
      <c r="AS167" s="498">
        <v>325519.94841399475</v>
      </c>
      <c r="AT167" s="502">
        <f t="shared" si="472"/>
        <v>680312.4225</v>
      </c>
      <c r="AV167" s="63">
        <f t="shared" si="23"/>
        <v>1</v>
      </c>
      <c r="AW167" s="356">
        <f t="shared" si="24"/>
        <v>23.33333333</v>
      </c>
      <c r="AX167" s="357">
        <f t="shared" si="25"/>
        <v>1428.571429</v>
      </c>
      <c r="AY167" s="103">
        <f t="shared" si="26"/>
        <v>1500</v>
      </c>
      <c r="AZ167" s="358">
        <f t="shared" ref="AZ167:BA167" si="788">O167</f>
        <v>63826.3878</v>
      </c>
      <c r="BA167" s="358">
        <f t="shared" si="788"/>
        <v>286124.7727</v>
      </c>
      <c r="BB167" s="358">
        <f t="shared" si="28"/>
        <v>286631.1289</v>
      </c>
      <c r="BC167" s="358">
        <f t="shared" ref="BC167:BD167" si="789">S167</f>
        <v>65841.89452</v>
      </c>
      <c r="BD167" s="358">
        <f t="shared" si="789"/>
        <v>286124.7727</v>
      </c>
      <c r="BE167" s="358">
        <f t="shared" si="30"/>
        <v>286631.1289</v>
      </c>
      <c r="BF167" s="358">
        <f t="shared" ref="BF167:BG167" si="790">W167</f>
        <v>68517.86256</v>
      </c>
      <c r="BG167" s="358">
        <f t="shared" si="790"/>
        <v>286124.7727</v>
      </c>
      <c r="BH167" s="358">
        <f t="shared" si="32"/>
        <v>286631.1289</v>
      </c>
      <c r="BI167" s="358"/>
      <c r="BJ167" s="358"/>
      <c r="BK167" s="503"/>
      <c r="BL167" s="503"/>
      <c r="BM167" s="493">
        <v>2000.0</v>
      </c>
      <c r="BN167" s="538">
        <v>0.25786231231932066</v>
      </c>
      <c r="BO167" s="538">
        <v>0.7421376876806793</v>
      </c>
      <c r="BP167" s="539"/>
      <c r="BQ167" s="539"/>
      <c r="BR167" s="495">
        <f t="shared" si="46"/>
        <v>291257.3498</v>
      </c>
      <c r="BS167" s="495">
        <f t="shared" si="33"/>
        <v>291257.3498</v>
      </c>
      <c r="BT167" s="495">
        <f t="shared" si="34"/>
        <v>291257.3498</v>
      </c>
      <c r="BU167" s="496"/>
      <c r="BV167" s="495">
        <f t="shared" si="35"/>
        <v>291257.3498</v>
      </c>
      <c r="BW167" s="495">
        <f t="shared" si="36"/>
        <v>291257.3498</v>
      </c>
      <c r="BX167" s="495">
        <f t="shared" si="37"/>
        <v>291257.3498</v>
      </c>
      <c r="BY167" s="495">
        <f t="shared" si="38"/>
        <v>291257.3498</v>
      </c>
    </row>
    <row r="168" ht="15.75" customHeight="1">
      <c r="A168" s="261" t="s">
        <v>35</v>
      </c>
      <c r="B168" s="348" t="s">
        <v>2365</v>
      </c>
      <c r="C168" s="348">
        <v>2500.0</v>
      </c>
      <c r="D168" s="348"/>
      <c r="E168" s="349" t="s">
        <v>2366</v>
      </c>
      <c r="F168" s="349" t="s">
        <v>2366</v>
      </c>
      <c r="G168" s="349" t="s">
        <v>2367</v>
      </c>
      <c r="I168" s="274"/>
      <c r="J168" s="274"/>
      <c r="K168" s="361">
        <f t="shared" si="781"/>
        <v>2500</v>
      </c>
      <c r="L168" s="317"/>
      <c r="M168" s="318"/>
      <c r="N168" s="319"/>
      <c r="O168" s="320">
        <v>63485.63508386118</v>
      </c>
      <c r="P168" s="321">
        <v>342226.5893807664</v>
      </c>
      <c r="Q168" s="321">
        <v>325496.61508066143</v>
      </c>
      <c r="R168" s="322">
        <f t="shared" si="12"/>
        <v>731208.8395</v>
      </c>
      <c r="S168" s="320">
        <v>66596.62619651719</v>
      </c>
      <c r="T168" s="321">
        <v>342226.5893807664</v>
      </c>
      <c r="U168" s="321">
        <v>325496.61508066143</v>
      </c>
      <c r="V168" s="322">
        <f t="shared" si="13"/>
        <v>734319.8307</v>
      </c>
      <c r="W168" s="320">
        <v>68667.70137495306</v>
      </c>
      <c r="X168" s="321">
        <v>342226.5893807664</v>
      </c>
      <c r="Y168" s="321">
        <v>325496.61508066143</v>
      </c>
      <c r="Z168" s="365">
        <f t="shared" si="14"/>
        <v>736390.9058</v>
      </c>
      <c r="AA168" s="317"/>
      <c r="AB168" s="318"/>
      <c r="AC168" s="318"/>
      <c r="AD168" s="319"/>
      <c r="AE168" s="497">
        <v>66807.45889448732</v>
      </c>
      <c r="AF168" s="498">
        <v>342226.5893807664</v>
      </c>
      <c r="AG168" s="498">
        <v>330007.7162660737</v>
      </c>
      <c r="AH168" s="501">
        <f t="shared" si="466"/>
        <v>739041.7645</v>
      </c>
      <c r="AI168" s="498">
        <v>66807.45889448732</v>
      </c>
      <c r="AJ168" s="498">
        <v>342226.5893807664</v>
      </c>
      <c r="AK168" s="498">
        <v>330007.7162660737</v>
      </c>
      <c r="AL168" s="501">
        <f t="shared" si="468"/>
        <v>739041.7645</v>
      </c>
      <c r="AM168" s="498">
        <v>66807.45889448732</v>
      </c>
      <c r="AN168" s="498">
        <v>342226.5893807664</v>
      </c>
      <c r="AO168" s="498">
        <v>330007.7162660737</v>
      </c>
      <c r="AP168" s="501">
        <f t="shared" si="470"/>
        <v>739041.7645</v>
      </c>
      <c r="AQ168" s="498">
        <v>70121.98170071135</v>
      </c>
      <c r="AR168" s="498">
        <v>342226.5893807664</v>
      </c>
      <c r="AS168" s="498">
        <v>330007.7162660737</v>
      </c>
      <c r="AT168" s="502">
        <f t="shared" si="472"/>
        <v>742356.2873</v>
      </c>
      <c r="AV168" s="63">
        <f t="shared" si="23"/>
        <v>1</v>
      </c>
      <c r="AW168" s="356">
        <f t="shared" si="24"/>
        <v>23.33333333</v>
      </c>
      <c r="AX168" s="357">
        <f t="shared" si="25"/>
        <v>1785.714286</v>
      </c>
      <c r="AY168" s="103">
        <f t="shared" si="26"/>
        <v>2000</v>
      </c>
      <c r="AZ168" s="358">
        <f t="shared" ref="AZ168:BA168" si="791">O168</f>
        <v>63485.63508</v>
      </c>
      <c r="BA168" s="358">
        <f t="shared" si="791"/>
        <v>342226.5894</v>
      </c>
      <c r="BB168" s="358">
        <f t="shared" si="28"/>
        <v>325519.9484</v>
      </c>
      <c r="BC168" s="358">
        <f t="shared" ref="BC168:BD168" si="792">S168</f>
        <v>66596.6262</v>
      </c>
      <c r="BD168" s="358">
        <f t="shared" si="792"/>
        <v>342226.5894</v>
      </c>
      <c r="BE168" s="358">
        <f t="shared" si="30"/>
        <v>325519.9484</v>
      </c>
      <c r="BF168" s="358">
        <f t="shared" ref="BF168:BG168" si="793">W168</f>
        <v>68667.70137</v>
      </c>
      <c r="BG168" s="358">
        <f t="shared" si="793"/>
        <v>342226.5894</v>
      </c>
      <c r="BH168" s="358">
        <f t="shared" si="32"/>
        <v>325519.9484</v>
      </c>
      <c r="BI168" s="358"/>
      <c r="BJ168" s="358"/>
      <c r="BK168" s="503"/>
      <c r="BL168" s="503"/>
      <c r="BM168" s="493">
        <v>2500.0</v>
      </c>
      <c r="BN168" s="538">
        <v>0.23302634059711624</v>
      </c>
      <c r="BO168" s="538">
        <v>0.7669736594028838</v>
      </c>
      <c r="BP168" s="539"/>
      <c r="BQ168" s="539"/>
      <c r="BR168" s="495">
        <f t="shared" si="46"/>
        <v>347774.2631</v>
      </c>
      <c r="BS168" s="495">
        <f t="shared" si="33"/>
        <v>347774.2631</v>
      </c>
      <c r="BT168" s="495">
        <f t="shared" si="34"/>
        <v>347774.2631</v>
      </c>
      <c r="BU168" s="496"/>
      <c r="BV168" s="495">
        <f t="shared" si="35"/>
        <v>347774.2631</v>
      </c>
      <c r="BW168" s="495">
        <f t="shared" si="36"/>
        <v>347774.2631</v>
      </c>
      <c r="BX168" s="495">
        <f t="shared" si="37"/>
        <v>347774.2631</v>
      </c>
      <c r="BY168" s="495">
        <f t="shared" si="38"/>
        <v>347774.2631</v>
      </c>
    </row>
    <row r="169" ht="15.75" customHeight="1">
      <c r="A169" s="261" t="s">
        <v>35</v>
      </c>
      <c r="B169" s="348" t="s">
        <v>2365</v>
      </c>
      <c r="C169" s="348">
        <v>3000.0</v>
      </c>
      <c r="D169" s="348"/>
      <c r="E169" s="349" t="s">
        <v>2366</v>
      </c>
      <c r="F169" s="349" t="s">
        <v>2366</v>
      </c>
      <c r="G169" s="349" t="s">
        <v>2367</v>
      </c>
      <c r="I169" s="274"/>
      <c r="J169" s="274"/>
      <c r="K169" s="361">
        <f t="shared" si="781"/>
        <v>3000</v>
      </c>
      <c r="L169" s="317"/>
      <c r="M169" s="318"/>
      <c r="N169" s="319"/>
      <c r="O169" s="320">
        <v>66807.45889448732</v>
      </c>
      <c r="P169" s="321">
        <v>393023.40607927326</v>
      </c>
      <c r="Q169" s="321">
        <v>329984.3829327404</v>
      </c>
      <c r="R169" s="322">
        <f t="shared" si="12"/>
        <v>789815.2479</v>
      </c>
      <c r="S169" s="320">
        <v>66807.45889448732</v>
      </c>
      <c r="T169" s="321">
        <v>393023.40607927326</v>
      </c>
      <c r="U169" s="321">
        <v>329984.3829327404</v>
      </c>
      <c r="V169" s="322">
        <f t="shared" si="13"/>
        <v>789815.2479</v>
      </c>
      <c r="W169" s="320">
        <v>70121.98170071135</v>
      </c>
      <c r="X169" s="321">
        <v>393023.40607927326</v>
      </c>
      <c r="Y169" s="321">
        <v>329984.3829327404</v>
      </c>
      <c r="Z169" s="365">
        <f t="shared" si="14"/>
        <v>793129.7707</v>
      </c>
      <c r="AA169" s="317"/>
      <c r="AB169" s="318"/>
      <c r="AC169" s="318"/>
      <c r="AD169" s="319"/>
      <c r="AE169" s="497">
        <v>66246.40558201386</v>
      </c>
      <c r="AF169" s="498">
        <v>393023.40607927326</v>
      </c>
      <c r="AG169" s="498">
        <v>356216.5082499361</v>
      </c>
      <c r="AH169" s="501">
        <f t="shared" si="466"/>
        <v>815486.3199</v>
      </c>
      <c r="AI169" s="498">
        <v>66246.40558201386</v>
      </c>
      <c r="AJ169" s="498">
        <v>393023.40607927326</v>
      </c>
      <c r="AK169" s="498">
        <v>356216.5082499361</v>
      </c>
      <c r="AL169" s="501">
        <f t="shared" si="468"/>
        <v>815486.3199</v>
      </c>
      <c r="AM169" s="498">
        <v>68792.01098775935</v>
      </c>
      <c r="AN169" s="498">
        <v>393023.40607927326</v>
      </c>
      <c r="AO169" s="498">
        <v>356216.5082499361</v>
      </c>
      <c r="AP169" s="501">
        <f t="shared" si="470"/>
        <v>818031.9253</v>
      </c>
      <c r="AQ169" s="498">
        <v>68729.36427647136</v>
      </c>
      <c r="AR169" s="498">
        <v>393023.40607927326</v>
      </c>
      <c r="AS169" s="498">
        <v>356216.5082499361</v>
      </c>
      <c r="AT169" s="502">
        <f t="shared" si="472"/>
        <v>817969.2786</v>
      </c>
      <c r="AV169" s="63">
        <f t="shared" si="23"/>
        <v>1</v>
      </c>
      <c r="AW169" s="356">
        <f t="shared" si="24"/>
        <v>23.33333333</v>
      </c>
      <c r="AX169" s="357">
        <f t="shared" si="25"/>
        <v>2142.857143</v>
      </c>
      <c r="AY169" s="103">
        <f t="shared" si="26"/>
        <v>2500</v>
      </c>
      <c r="AZ169" s="358">
        <f t="shared" ref="AZ169:BA169" si="794">O169</f>
        <v>66807.45889</v>
      </c>
      <c r="BA169" s="358">
        <f t="shared" si="794"/>
        <v>393023.4061</v>
      </c>
      <c r="BB169" s="358">
        <f t="shared" si="28"/>
        <v>330007.7163</v>
      </c>
      <c r="BC169" s="358">
        <f t="shared" ref="BC169:BD169" si="795">S169</f>
        <v>66807.45889</v>
      </c>
      <c r="BD169" s="358">
        <f t="shared" si="795"/>
        <v>393023.4061</v>
      </c>
      <c r="BE169" s="358">
        <f t="shared" si="30"/>
        <v>330007.7163</v>
      </c>
      <c r="BF169" s="358">
        <f t="shared" ref="BF169:BG169" si="796">W169</f>
        <v>70121.9817</v>
      </c>
      <c r="BG169" s="358">
        <f t="shared" si="796"/>
        <v>393023.4061</v>
      </c>
      <c r="BH169" s="358">
        <f t="shared" si="32"/>
        <v>330007.7163</v>
      </c>
      <c r="BI169" s="358"/>
      <c r="BJ169" s="358"/>
      <c r="BK169" s="503"/>
      <c r="BL169" s="503"/>
      <c r="BM169" s="493">
        <v>3000.0</v>
      </c>
      <c r="BN169" s="538">
        <v>0.21748141193883896</v>
      </c>
      <c r="BO169" s="538">
        <v>0.782518588061161</v>
      </c>
      <c r="BP169" s="539"/>
      <c r="BQ169" s="539"/>
      <c r="BR169" s="495">
        <f t="shared" si="46"/>
        <v>398969.5129</v>
      </c>
      <c r="BS169" s="495">
        <f t="shared" si="33"/>
        <v>398969.5129</v>
      </c>
      <c r="BT169" s="495">
        <f t="shared" si="34"/>
        <v>398969.5129</v>
      </c>
      <c r="BU169" s="496"/>
      <c r="BV169" s="495">
        <f t="shared" si="35"/>
        <v>398969.5129</v>
      </c>
      <c r="BW169" s="495">
        <f t="shared" si="36"/>
        <v>398969.5129</v>
      </c>
      <c r="BX169" s="495">
        <f t="shared" si="37"/>
        <v>398969.5129</v>
      </c>
      <c r="BY169" s="495">
        <f t="shared" si="38"/>
        <v>398969.5129</v>
      </c>
    </row>
    <row r="170" ht="15.75" customHeight="1">
      <c r="A170" s="261" t="s">
        <v>35</v>
      </c>
      <c r="B170" s="348" t="s">
        <v>2365</v>
      </c>
      <c r="C170" s="348">
        <v>3500.0</v>
      </c>
      <c r="D170" s="348"/>
      <c r="E170" s="349" t="s">
        <v>2366</v>
      </c>
      <c r="F170" s="349" t="s">
        <v>2366</v>
      </c>
      <c r="G170" s="349" t="s">
        <v>2367</v>
      </c>
      <c r="I170" s="274"/>
      <c r="J170" s="274"/>
      <c r="K170" s="361">
        <f t="shared" si="781"/>
        <v>3500</v>
      </c>
      <c r="L170" s="317"/>
      <c r="M170" s="318"/>
      <c r="N170" s="319"/>
      <c r="O170" s="320">
        <v>66246.40558201386</v>
      </c>
      <c r="P170" s="321">
        <v>451015.8792663298</v>
      </c>
      <c r="Q170" s="321">
        <v>356169.8415832694</v>
      </c>
      <c r="R170" s="322">
        <f t="shared" si="12"/>
        <v>873432.1264</v>
      </c>
      <c r="S170" s="320">
        <v>68792.01098775935</v>
      </c>
      <c r="T170" s="321">
        <v>451015.8792663298</v>
      </c>
      <c r="U170" s="321">
        <v>356169.8415832694</v>
      </c>
      <c r="V170" s="322">
        <f t="shared" si="13"/>
        <v>875977.7318</v>
      </c>
      <c r="W170" s="320">
        <v>68729.36427647136</v>
      </c>
      <c r="X170" s="321">
        <v>451015.8792663298</v>
      </c>
      <c r="Y170" s="321">
        <v>356169.8415832694</v>
      </c>
      <c r="Z170" s="365">
        <f t="shared" si="14"/>
        <v>875915.0851</v>
      </c>
      <c r="AA170" s="317"/>
      <c r="AB170" s="318"/>
      <c r="AC170" s="318"/>
      <c r="AD170" s="319"/>
      <c r="AE170" s="497">
        <v>64930.34421539244</v>
      </c>
      <c r="AF170" s="498">
        <v>451015.8792663298</v>
      </c>
      <c r="AG170" s="498">
        <v>368262.7345720952</v>
      </c>
      <c r="AH170" s="501">
        <f t="shared" si="466"/>
        <v>884208.9581</v>
      </c>
      <c r="AI170" s="498">
        <v>64930.34421539244</v>
      </c>
      <c r="AJ170" s="498">
        <v>451015.8792663298</v>
      </c>
      <c r="AK170" s="498">
        <v>368262.7345720952</v>
      </c>
      <c r="AL170" s="501">
        <f t="shared" si="468"/>
        <v>884208.9581</v>
      </c>
      <c r="AM170" s="498">
        <v>66408.80120627902</v>
      </c>
      <c r="AN170" s="498">
        <v>451015.8792663298</v>
      </c>
      <c r="AO170" s="498">
        <v>368262.7345720952</v>
      </c>
      <c r="AP170" s="501">
        <f t="shared" si="470"/>
        <v>885687.415</v>
      </c>
      <c r="AQ170" s="498">
        <v>69279.60009423298</v>
      </c>
      <c r="AR170" s="498">
        <v>451015.8792663298</v>
      </c>
      <c r="AS170" s="498">
        <v>368262.7345720952</v>
      </c>
      <c r="AT170" s="502">
        <f t="shared" si="472"/>
        <v>888558.2139</v>
      </c>
      <c r="AV170" s="63">
        <f t="shared" si="23"/>
        <v>2</v>
      </c>
      <c r="AW170" s="356">
        <f t="shared" si="24"/>
        <v>46.66666667</v>
      </c>
      <c r="AX170" s="357">
        <f t="shared" si="25"/>
        <v>2500</v>
      </c>
      <c r="AY170" s="103">
        <f t="shared" si="26"/>
        <v>2500</v>
      </c>
      <c r="AZ170" s="358">
        <f t="shared" ref="AZ170:BA170" si="797">O170</f>
        <v>66246.40558</v>
      </c>
      <c r="BA170" s="358">
        <f t="shared" si="797"/>
        <v>451015.8793</v>
      </c>
      <c r="BB170" s="358">
        <f t="shared" si="28"/>
        <v>356216.5082</v>
      </c>
      <c r="BC170" s="358">
        <f t="shared" ref="BC170:BD170" si="798">S170</f>
        <v>68792.01099</v>
      </c>
      <c r="BD170" s="358">
        <f t="shared" si="798"/>
        <v>451015.8793</v>
      </c>
      <c r="BE170" s="358">
        <f t="shared" si="30"/>
        <v>356216.5082</v>
      </c>
      <c r="BF170" s="358">
        <f t="shared" ref="BF170:BG170" si="799">W170</f>
        <v>68729.36428</v>
      </c>
      <c r="BG170" s="358">
        <f t="shared" si="799"/>
        <v>451015.8793</v>
      </c>
      <c r="BH170" s="358">
        <f t="shared" si="32"/>
        <v>356216.5082</v>
      </c>
      <c r="BI170" s="358"/>
      <c r="BJ170" s="358"/>
      <c r="BK170" s="503"/>
      <c r="BL170" s="503"/>
      <c r="BM170" s="493">
        <v>3500.0</v>
      </c>
      <c r="BN170" s="538">
        <v>0.20628670761314138</v>
      </c>
      <c r="BO170" s="538">
        <v>0.7937132923868586</v>
      </c>
      <c r="BP170" s="539"/>
      <c r="BQ170" s="539"/>
      <c r="BR170" s="495">
        <f t="shared" si="46"/>
        <v>457488.1284</v>
      </c>
      <c r="BS170" s="495">
        <f t="shared" si="33"/>
        <v>457488.1284</v>
      </c>
      <c r="BT170" s="495">
        <f t="shared" si="34"/>
        <v>457488.1284</v>
      </c>
      <c r="BU170" s="496"/>
      <c r="BV170" s="495">
        <f t="shared" si="35"/>
        <v>457488.1284</v>
      </c>
      <c r="BW170" s="495">
        <f t="shared" si="36"/>
        <v>457488.1284</v>
      </c>
      <c r="BX170" s="495">
        <f t="shared" si="37"/>
        <v>457488.1284</v>
      </c>
      <c r="BY170" s="495">
        <f t="shared" si="38"/>
        <v>457488.1284</v>
      </c>
    </row>
    <row r="171" ht="15.75" customHeight="1">
      <c r="A171" s="261" t="s">
        <v>35</v>
      </c>
      <c r="B171" s="348" t="s">
        <v>2365</v>
      </c>
      <c r="C171" s="348">
        <v>4000.0</v>
      </c>
      <c r="D171" s="348"/>
      <c r="E171" s="349" t="s">
        <v>2366</v>
      </c>
      <c r="F171" s="349" t="s">
        <v>2366</v>
      </c>
      <c r="G171" s="349" t="s">
        <v>2367</v>
      </c>
      <c r="I171" s="274"/>
      <c r="J171" s="274"/>
      <c r="K171" s="361">
        <f t="shared" si="781"/>
        <v>4000</v>
      </c>
      <c r="L171" s="317"/>
      <c r="M171" s="318"/>
      <c r="N171" s="319"/>
      <c r="O171" s="320">
        <v>65132.32515239308</v>
      </c>
      <c r="P171" s="321">
        <v>501812.6959648367</v>
      </c>
      <c r="Q171" s="321">
        <v>358034.95706401195</v>
      </c>
      <c r="R171" s="322">
        <f t="shared" si="12"/>
        <v>924979.9782</v>
      </c>
      <c r="S171" s="320">
        <v>68089.23913416622</v>
      </c>
      <c r="T171" s="321">
        <v>501812.6959648367</v>
      </c>
      <c r="U171" s="321">
        <v>358034.95706401195</v>
      </c>
      <c r="V171" s="322">
        <f t="shared" si="13"/>
        <v>927936.8922</v>
      </c>
      <c r="W171" s="320">
        <v>71989.4580165197</v>
      </c>
      <c r="X171" s="321">
        <v>501812.6959648367</v>
      </c>
      <c r="Y171" s="321">
        <v>358034.95706401195</v>
      </c>
      <c r="Z171" s="365">
        <f t="shared" si="14"/>
        <v>931837.111</v>
      </c>
      <c r="AA171" s="317"/>
      <c r="AB171" s="318"/>
      <c r="AC171" s="318"/>
      <c r="AD171" s="319"/>
      <c r="AE171" s="497">
        <v>66569.15864442382</v>
      </c>
      <c r="AF171" s="498">
        <v>501812.6959648367</v>
      </c>
      <c r="AG171" s="498">
        <v>396866.4361386655</v>
      </c>
      <c r="AH171" s="501">
        <f t="shared" si="466"/>
        <v>965248.2907</v>
      </c>
      <c r="AI171" s="498">
        <v>66569.15864442382</v>
      </c>
      <c r="AJ171" s="498">
        <v>501812.6959648367</v>
      </c>
      <c r="AK171" s="498">
        <v>396866.4361386655</v>
      </c>
      <c r="AL171" s="501">
        <f t="shared" si="468"/>
        <v>965248.2907</v>
      </c>
      <c r="AM171" s="498">
        <v>66861.92127839182</v>
      </c>
      <c r="AN171" s="498">
        <v>501812.6959648367</v>
      </c>
      <c r="AO171" s="498">
        <v>396866.4361386655</v>
      </c>
      <c r="AP171" s="501">
        <f t="shared" si="470"/>
        <v>965541.0534</v>
      </c>
      <c r="AQ171" s="498">
        <v>68829.86717194629</v>
      </c>
      <c r="AR171" s="498">
        <v>501812.6959648367</v>
      </c>
      <c r="AS171" s="498">
        <v>396866.4361386655</v>
      </c>
      <c r="AT171" s="502">
        <f t="shared" si="472"/>
        <v>967508.9993</v>
      </c>
      <c r="AV171" s="63">
        <f t="shared" si="23"/>
        <v>2</v>
      </c>
      <c r="AW171" s="356">
        <f t="shared" si="24"/>
        <v>46.66666667</v>
      </c>
      <c r="AX171" s="357">
        <f t="shared" si="25"/>
        <v>3076.923077</v>
      </c>
      <c r="AY171" s="103">
        <f t="shared" si="26"/>
        <v>3500</v>
      </c>
      <c r="AZ171" s="358">
        <f t="shared" ref="AZ171:BA171" si="800">O171</f>
        <v>65132.32515</v>
      </c>
      <c r="BA171" s="358">
        <f t="shared" si="800"/>
        <v>501812.696</v>
      </c>
      <c r="BB171" s="358">
        <f t="shared" si="28"/>
        <v>358081.6237</v>
      </c>
      <c r="BC171" s="358">
        <f t="shared" ref="BC171:BD171" si="801">S171</f>
        <v>68089.23913</v>
      </c>
      <c r="BD171" s="358">
        <f t="shared" si="801"/>
        <v>501812.696</v>
      </c>
      <c r="BE171" s="358">
        <f t="shared" si="30"/>
        <v>358081.6237</v>
      </c>
      <c r="BF171" s="358">
        <f t="shared" ref="BF171:BG171" si="802">W171</f>
        <v>71989.45802</v>
      </c>
      <c r="BG171" s="358">
        <f t="shared" si="802"/>
        <v>501812.696</v>
      </c>
      <c r="BH171" s="358">
        <f t="shared" si="32"/>
        <v>358081.6237</v>
      </c>
      <c r="BI171" s="358"/>
      <c r="BJ171" s="358"/>
      <c r="BK171" s="503"/>
      <c r="BL171" s="503"/>
      <c r="BM171" s="493">
        <v>4000.0</v>
      </c>
      <c r="BN171" s="538">
        <v>0.19681960948936383</v>
      </c>
      <c r="BO171" s="538">
        <v>0.8031803905106362</v>
      </c>
      <c r="BP171" s="539"/>
      <c r="BQ171" s="539"/>
      <c r="BR171" s="495">
        <f t="shared" si="46"/>
        <v>508683.4145</v>
      </c>
      <c r="BS171" s="495">
        <f t="shared" si="33"/>
        <v>508683.4145</v>
      </c>
      <c r="BT171" s="495">
        <f t="shared" si="34"/>
        <v>508683.4145</v>
      </c>
      <c r="BU171" s="496"/>
      <c r="BV171" s="495">
        <f t="shared" si="35"/>
        <v>508683.4145</v>
      </c>
      <c r="BW171" s="495">
        <f t="shared" si="36"/>
        <v>508683.4145</v>
      </c>
      <c r="BX171" s="495">
        <f t="shared" si="37"/>
        <v>508683.4145</v>
      </c>
      <c r="BY171" s="495">
        <f t="shared" si="38"/>
        <v>508683.4145</v>
      </c>
    </row>
    <row r="172" ht="15.75" customHeight="1">
      <c r="A172" s="261" t="s">
        <v>35</v>
      </c>
      <c r="B172" s="348" t="s">
        <v>2365</v>
      </c>
      <c r="C172" s="348">
        <v>4500.0</v>
      </c>
      <c r="D172" s="348"/>
      <c r="E172" s="349" t="s">
        <v>2366</v>
      </c>
      <c r="F172" s="349" t="s">
        <v>2366</v>
      </c>
      <c r="G172" s="349" t="s">
        <v>2367</v>
      </c>
      <c r="I172" s="274"/>
      <c r="J172" s="274"/>
      <c r="K172" s="361">
        <f t="shared" si="781"/>
        <v>4500</v>
      </c>
      <c r="L172" s="317"/>
      <c r="M172" s="318"/>
      <c r="N172" s="319"/>
      <c r="O172" s="320">
        <v>64728.36327839181</v>
      </c>
      <c r="P172" s="321">
        <v>559368.7264038017</v>
      </c>
      <c r="Q172" s="321">
        <v>378397.17874684505</v>
      </c>
      <c r="R172" s="322">
        <f t="shared" si="12"/>
        <v>1002494.268</v>
      </c>
      <c r="S172" s="320">
        <v>64728.36327839181</v>
      </c>
      <c r="T172" s="321">
        <v>559368.7264038017</v>
      </c>
      <c r="U172" s="321">
        <v>378397.17874684505</v>
      </c>
      <c r="V172" s="322">
        <f t="shared" si="13"/>
        <v>1002494.268</v>
      </c>
      <c r="W172" s="320">
        <v>66569.74217194629</v>
      </c>
      <c r="X172" s="321">
        <v>559368.7264038017</v>
      </c>
      <c r="Y172" s="321">
        <v>378397.17874684505</v>
      </c>
      <c r="Z172" s="365">
        <f t="shared" si="14"/>
        <v>1004335.647</v>
      </c>
      <c r="AA172" s="317"/>
      <c r="AB172" s="318"/>
      <c r="AC172" s="318"/>
      <c r="AD172" s="319"/>
      <c r="AE172" s="497">
        <v>67794.05488045586</v>
      </c>
      <c r="AF172" s="498">
        <v>559368.7264038017</v>
      </c>
      <c r="AG172" s="498">
        <v>459272.00585803064</v>
      </c>
      <c r="AH172" s="501">
        <f t="shared" si="466"/>
        <v>1086434.787</v>
      </c>
      <c r="AI172" s="498">
        <v>67794.05488045586</v>
      </c>
      <c r="AJ172" s="498">
        <v>559368.7264038017</v>
      </c>
      <c r="AK172" s="498">
        <v>459272.00585803064</v>
      </c>
      <c r="AL172" s="501">
        <f t="shared" si="468"/>
        <v>1086434.787</v>
      </c>
      <c r="AM172" s="498">
        <v>67794.05488045586</v>
      </c>
      <c r="AN172" s="498">
        <v>559368.7264038017</v>
      </c>
      <c r="AO172" s="498">
        <v>459272.00585803064</v>
      </c>
      <c r="AP172" s="501">
        <f t="shared" si="470"/>
        <v>1086434.787</v>
      </c>
      <c r="AQ172" s="498">
        <v>70265.00029332528</v>
      </c>
      <c r="AR172" s="498">
        <v>559368.7264038017</v>
      </c>
      <c r="AS172" s="498">
        <v>459272.00585803064</v>
      </c>
      <c r="AT172" s="502">
        <f t="shared" si="472"/>
        <v>1088905.733</v>
      </c>
      <c r="AV172" s="63">
        <f t="shared" si="23"/>
        <v>2</v>
      </c>
      <c r="AW172" s="356">
        <f t="shared" si="24"/>
        <v>46.66666667</v>
      </c>
      <c r="AX172" s="357">
        <f t="shared" si="25"/>
        <v>3461.538462</v>
      </c>
      <c r="AY172" s="103">
        <f t="shared" si="26"/>
        <v>3500</v>
      </c>
      <c r="AZ172" s="358">
        <f t="shared" ref="AZ172:BA172" si="803">O172</f>
        <v>64728.36328</v>
      </c>
      <c r="BA172" s="358">
        <f t="shared" si="803"/>
        <v>559368.7264</v>
      </c>
      <c r="BB172" s="358">
        <f t="shared" si="28"/>
        <v>378443.8454</v>
      </c>
      <c r="BC172" s="358">
        <f t="shared" ref="BC172:BD172" si="804">S172</f>
        <v>64728.36328</v>
      </c>
      <c r="BD172" s="358">
        <f t="shared" si="804"/>
        <v>559368.7264</v>
      </c>
      <c r="BE172" s="358">
        <f t="shared" si="30"/>
        <v>378443.8454</v>
      </c>
      <c r="BF172" s="358">
        <f t="shared" ref="BF172:BG172" si="805">W172</f>
        <v>66569.74217</v>
      </c>
      <c r="BG172" s="358">
        <f t="shared" si="805"/>
        <v>559368.7264</v>
      </c>
      <c r="BH172" s="358">
        <f t="shared" si="32"/>
        <v>378443.8454</v>
      </c>
      <c r="BI172" s="358"/>
      <c r="BJ172" s="358"/>
      <c r="BK172" s="503"/>
      <c r="BL172" s="503"/>
      <c r="BM172" s="493">
        <v>4500.0</v>
      </c>
      <c r="BN172" s="538">
        <v>0.18960401320269737</v>
      </c>
      <c r="BO172" s="538">
        <v>0.8103959867973026</v>
      </c>
      <c r="BP172" s="539"/>
      <c r="BQ172" s="539"/>
      <c r="BR172" s="495">
        <f t="shared" si="46"/>
        <v>566746.7129</v>
      </c>
      <c r="BS172" s="495">
        <f t="shared" si="33"/>
        <v>566746.7129</v>
      </c>
      <c r="BT172" s="495">
        <f t="shared" si="34"/>
        <v>566746.7129</v>
      </c>
      <c r="BU172" s="496"/>
      <c r="BV172" s="495">
        <f t="shared" si="35"/>
        <v>566746.7129</v>
      </c>
      <c r="BW172" s="495">
        <f t="shared" si="36"/>
        <v>566746.7129</v>
      </c>
      <c r="BX172" s="495">
        <f t="shared" si="37"/>
        <v>566746.7129</v>
      </c>
      <c r="BY172" s="495">
        <f t="shared" si="38"/>
        <v>566746.7129</v>
      </c>
    </row>
    <row r="173" ht="15.75" customHeight="1">
      <c r="A173" s="261" t="s">
        <v>35</v>
      </c>
      <c r="B173" s="348" t="s">
        <v>2365</v>
      </c>
      <c r="C173" s="348">
        <v>5000.0</v>
      </c>
      <c r="D173" s="348"/>
      <c r="E173" s="349" t="s">
        <v>2366</v>
      </c>
      <c r="F173" s="349" t="s">
        <v>2366</v>
      </c>
      <c r="G173" s="349" t="s">
        <v>2367</v>
      </c>
      <c r="I173" s="274"/>
      <c r="J173" s="274"/>
      <c r="K173" s="361">
        <f t="shared" si="781"/>
        <v>5000</v>
      </c>
      <c r="L173" s="317"/>
      <c r="M173" s="318"/>
      <c r="N173" s="319"/>
      <c r="O173" s="320">
        <v>66569.15864442382</v>
      </c>
      <c r="P173" s="321">
        <v>610165.543102309</v>
      </c>
      <c r="Q173" s="321">
        <v>396819.7694719988</v>
      </c>
      <c r="R173" s="322">
        <f t="shared" si="12"/>
        <v>1073554.471</v>
      </c>
      <c r="S173" s="320">
        <v>66861.92127839182</v>
      </c>
      <c r="T173" s="321">
        <v>610165.543102309</v>
      </c>
      <c r="U173" s="321">
        <v>396819.7694719988</v>
      </c>
      <c r="V173" s="322">
        <f t="shared" si="13"/>
        <v>1073847.234</v>
      </c>
      <c r="W173" s="320">
        <v>68829.86717194629</v>
      </c>
      <c r="X173" s="321">
        <v>610165.543102309</v>
      </c>
      <c r="Y173" s="321">
        <v>396819.7694719988</v>
      </c>
      <c r="Z173" s="365">
        <f t="shared" si="14"/>
        <v>1075815.18</v>
      </c>
      <c r="AA173" s="317"/>
      <c r="AB173" s="318"/>
      <c r="AC173" s="318"/>
      <c r="AD173" s="319"/>
      <c r="AE173" s="497">
        <v>71263.61769339448</v>
      </c>
      <c r="AF173" s="498">
        <v>610165.543102309</v>
      </c>
      <c r="AG173" s="498">
        <v>463368.7505679886</v>
      </c>
      <c r="AH173" s="501">
        <f t="shared" si="466"/>
        <v>1144797.911</v>
      </c>
      <c r="AI173" s="498">
        <v>71263.61769339448</v>
      </c>
      <c r="AJ173" s="498">
        <v>610165.543102309</v>
      </c>
      <c r="AK173" s="498">
        <v>463368.7505679886</v>
      </c>
      <c r="AL173" s="501">
        <f t="shared" si="468"/>
        <v>1144797.911</v>
      </c>
      <c r="AM173" s="498">
        <v>71590.66016874449</v>
      </c>
      <c r="AN173" s="498">
        <v>610165.543102309</v>
      </c>
      <c r="AO173" s="498">
        <v>463368.7505679886</v>
      </c>
      <c r="AP173" s="501">
        <f t="shared" si="470"/>
        <v>1145124.954</v>
      </c>
      <c r="AQ173" s="498">
        <v>73320.20175724132</v>
      </c>
      <c r="AR173" s="498">
        <v>610165.543102309</v>
      </c>
      <c r="AS173" s="498">
        <v>463368.7505679886</v>
      </c>
      <c r="AT173" s="502">
        <f t="shared" si="472"/>
        <v>1146854.495</v>
      </c>
      <c r="AV173" s="63">
        <f t="shared" si="23"/>
        <v>2</v>
      </c>
      <c r="AW173" s="356">
        <f t="shared" si="24"/>
        <v>46.66666667</v>
      </c>
      <c r="AX173" s="357">
        <f t="shared" si="25"/>
        <v>3846.153846</v>
      </c>
      <c r="AY173" s="103">
        <f t="shared" si="26"/>
        <v>4000</v>
      </c>
      <c r="AZ173" s="358">
        <f t="shared" ref="AZ173:BA173" si="806">O173</f>
        <v>66569.15864</v>
      </c>
      <c r="BA173" s="358">
        <f t="shared" si="806"/>
        <v>610165.5431</v>
      </c>
      <c r="BB173" s="358">
        <f t="shared" si="28"/>
        <v>396866.4361</v>
      </c>
      <c r="BC173" s="358">
        <f t="shared" ref="BC173:BD173" si="807">S173</f>
        <v>66861.92128</v>
      </c>
      <c r="BD173" s="358">
        <f t="shared" si="807"/>
        <v>610165.5431</v>
      </c>
      <c r="BE173" s="358">
        <f t="shared" si="30"/>
        <v>396866.4361</v>
      </c>
      <c r="BF173" s="358">
        <f t="shared" ref="BF173:BG173" si="808">W173</f>
        <v>68829.86717</v>
      </c>
      <c r="BG173" s="358">
        <f t="shared" si="808"/>
        <v>610165.5431</v>
      </c>
      <c r="BH173" s="358">
        <f t="shared" si="32"/>
        <v>396866.4361</v>
      </c>
      <c r="BI173" s="358"/>
      <c r="BJ173" s="358"/>
      <c r="BK173" s="503"/>
      <c r="BL173" s="503"/>
      <c r="BM173" s="493">
        <v>5000.0</v>
      </c>
      <c r="BN173" s="538">
        <v>0.18320756630707002</v>
      </c>
      <c r="BO173" s="538">
        <v>0.81679243369293</v>
      </c>
      <c r="BP173" s="539"/>
      <c r="BQ173" s="539"/>
      <c r="BR173" s="495">
        <f t="shared" si="46"/>
        <v>617942.0262</v>
      </c>
      <c r="BS173" s="495">
        <f t="shared" si="33"/>
        <v>617942.0262</v>
      </c>
      <c r="BT173" s="495">
        <f t="shared" si="34"/>
        <v>617942.0262</v>
      </c>
      <c r="BU173" s="496"/>
      <c r="BV173" s="495">
        <f t="shared" si="35"/>
        <v>617942.0262</v>
      </c>
      <c r="BW173" s="495">
        <f t="shared" si="36"/>
        <v>617942.0262</v>
      </c>
      <c r="BX173" s="495">
        <f t="shared" si="37"/>
        <v>617942.0262</v>
      </c>
      <c r="BY173" s="495">
        <f t="shared" si="38"/>
        <v>617942.0262</v>
      </c>
    </row>
    <row r="174" ht="15.75" customHeight="1">
      <c r="A174" s="261" t="s">
        <v>35</v>
      </c>
      <c r="B174" s="348" t="s">
        <v>2365</v>
      </c>
      <c r="C174" s="348">
        <v>5500.0</v>
      </c>
      <c r="D174" s="348"/>
      <c r="E174" s="349" t="s">
        <v>2366</v>
      </c>
      <c r="F174" s="349" t="s">
        <v>2366</v>
      </c>
      <c r="G174" s="349" t="s">
        <v>2367</v>
      </c>
      <c r="I174" s="274"/>
      <c r="J174" s="274"/>
      <c r="K174" s="361">
        <f t="shared" si="781"/>
        <v>5500</v>
      </c>
      <c r="L174" s="317"/>
      <c r="M174" s="318"/>
      <c r="N174" s="319"/>
      <c r="O174" s="320">
        <v>67794.05488045586</v>
      </c>
      <c r="P174" s="321">
        <v>660204.1155260066</v>
      </c>
      <c r="Q174" s="321">
        <v>459225.33919136395</v>
      </c>
      <c r="R174" s="322">
        <f t="shared" si="12"/>
        <v>1187223.51</v>
      </c>
      <c r="S174" s="320">
        <v>67794.05488045586</v>
      </c>
      <c r="T174" s="321">
        <v>660204.1155260066</v>
      </c>
      <c r="U174" s="321">
        <v>459225.33919136395</v>
      </c>
      <c r="V174" s="322">
        <f t="shared" si="13"/>
        <v>1187223.51</v>
      </c>
      <c r="W174" s="320">
        <v>70265.00029332528</v>
      </c>
      <c r="X174" s="321">
        <v>660204.1155260066</v>
      </c>
      <c r="Y174" s="321">
        <v>459225.33919136395</v>
      </c>
      <c r="Z174" s="365">
        <f t="shared" si="14"/>
        <v>1189694.455</v>
      </c>
      <c r="AA174" s="317"/>
      <c r="AB174" s="318"/>
      <c r="AC174" s="318"/>
      <c r="AD174" s="319"/>
      <c r="AE174" s="497">
        <v>72591.78342854351</v>
      </c>
      <c r="AF174" s="498">
        <v>660204.1155260066</v>
      </c>
      <c r="AG174" s="498">
        <v>493212.99744221027</v>
      </c>
      <c r="AH174" s="501">
        <f t="shared" si="466"/>
        <v>1226008.896</v>
      </c>
      <c r="AI174" s="498">
        <v>72591.78342854351</v>
      </c>
      <c r="AJ174" s="498">
        <v>660204.1155260066</v>
      </c>
      <c r="AK174" s="498">
        <v>493212.99744221027</v>
      </c>
      <c r="AL174" s="501">
        <f t="shared" si="468"/>
        <v>1226008.896</v>
      </c>
      <c r="AM174" s="498">
        <v>72924.92111241307</v>
      </c>
      <c r="AN174" s="498">
        <v>660204.1155260066</v>
      </c>
      <c r="AO174" s="498">
        <v>493212.99744221027</v>
      </c>
      <c r="AP174" s="501">
        <f t="shared" si="470"/>
        <v>1226342.034</v>
      </c>
      <c r="AQ174" s="498">
        <v>74686.69679103482</v>
      </c>
      <c r="AR174" s="498">
        <v>660204.1155260066</v>
      </c>
      <c r="AS174" s="498">
        <v>493212.99744221027</v>
      </c>
      <c r="AT174" s="502">
        <f t="shared" si="472"/>
        <v>1228103.81</v>
      </c>
      <c r="AV174" s="63">
        <f t="shared" si="23"/>
        <v>2</v>
      </c>
      <c r="AW174" s="356">
        <f t="shared" si="24"/>
        <v>46.66666667</v>
      </c>
      <c r="AX174" s="357">
        <f t="shared" si="25"/>
        <v>4230.769231</v>
      </c>
      <c r="AY174" s="103">
        <f t="shared" si="26"/>
        <v>4500</v>
      </c>
      <c r="AZ174" s="358">
        <f t="shared" ref="AZ174:BA174" si="809">O174</f>
        <v>67794.05488</v>
      </c>
      <c r="BA174" s="358">
        <f t="shared" si="809"/>
        <v>660204.1155</v>
      </c>
      <c r="BB174" s="358">
        <f t="shared" si="28"/>
        <v>459272.0059</v>
      </c>
      <c r="BC174" s="358">
        <f t="shared" ref="BC174:BD174" si="810">S174</f>
        <v>67794.05488</v>
      </c>
      <c r="BD174" s="358">
        <f t="shared" si="810"/>
        <v>660204.1155</v>
      </c>
      <c r="BE174" s="358">
        <f t="shared" si="30"/>
        <v>459272.0059</v>
      </c>
      <c r="BF174" s="358">
        <f t="shared" ref="BF174:BG174" si="811">W174</f>
        <v>70265.00029</v>
      </c>
      <c r="BG174" s="358">
        <f t="shared" si="811"/>
        <v>660204.1155</v>
      </c>
      <c r="BH174" s="358">
        <f t="shared" si="32"/>
        <v>459272.0059</v>
      </c>
      <c r="BI174" s="358"/>
      <c r="BJ174" s="358"/>
      <c r="BK174" s="503"/>
      <c r="BL174" s="503"/>
      <c r="BM174" s="493">
        <v>5500.0</v>
      </c>
      <c r="BN174" s="538">
        <v>0.16866792170254996</v>
      </c>
      <c r="BO174" s="538">
        <v>0.83133207829745</v>
      </c>
      <c r="BP174" s="539"/>
      <c r="BQ174" s="539"/>
      <c r="BR174" s="495">
        <f t="shared" si="46"/>
        <v>667950.5681</v>
      </c>
      <c r="BS174" s="495">
        <f t="shared" si="33"/>
        <v>667950.5681</v>
      </c>
      <c r="BT174" s="495">
        <f t="shared" si="34"/>
        <v>667950.5681</v>
      </c>
      <c r="BU174" s="496"/>
      <c r="BV174" s="495">
        <f t="shared" si="35"/>
        <v>667950.5681</v>
      </c>
      <c r="BW174" s="495">
        <f t="shared" si="36"/>
        <v>667950.5681</v>
      </c>
      <c r="BX174" s="495">
        <f t="shared" si="37"/>
        <v>667950.5681</v>
      </c>
      <c r="BY174" s="495">
        <f t="shared" si="38"/>
        <v>667950.5681</v>
      </c>
    </row>
    <row r="175" ht="15.75" customHeight="1">
      <c r="A175" s="261" t="s">
        <v>35</v>
      </c>
      <c r="B175" s="348" t="s">
        <v>2365</v>
      </c>
      <c r="C175" s="348">
        <v>6000.0</v>
      </c>
      <c r="D175" s="348"/>
      <c r="E175" s="349" t="s">
        <v>2366</v>
      </c>
      <c r="F175" s="349" t="s">
        <v>2366</v>
      </c>
      <c r="G175" s="349" t="s">
        <v>2367</v>
      </c>
      <c r="I175" s="274"/>
      <c r="J175" s="274"/>
      <c r="K175" s="361">
        <f t="shared" si="781"/>
        <v>6000</v>
      </c>
      <c r="L175" s="317"/>
      <c r="M175" s="318"/>
      <c r="N175" s="319"/>
      <c r="O175" s="320">
        <v>71569.4145723713</v>
      </c>
      <c r="P175" s="321">
        <v>711000.9322245134</v>
      </c>
      <c r="Q175" s="321">
        <v>462834.3467011158</v>
      </c>
      <c r="R175" s="322">
        <f t="shared" si="12"/>
        <v>1245404.693</v>
      </c>
      <c r="S175" s="320">
        <v>70224.78315595578</v>
      </c>
      <c r="T175" s="321">
        <v>711000.9322245134</v>
      </c>
      <c r="U175" s="321">
        <v>462834.3467011158</v>
      </c>
      <c r="V175" s="322">
        <f t="shared" si="13"/>
        <v>1244060.062</v>
      </c>
      <c r="W175" s="320">
        <v>72786.1335688253</v>
      </c>
      <c r="X175" s="321">
        <v>711000.9322245134</v>
      </c>
      <c r="Y175" s="321">
        <v>462834.3467011158</v>
      </c>
      <c r="Z175" s="365">
        <f t="shared" si="14"/>
        <v>1246621.412</v>
      </c>
      <c r="AA175" s="317"/>
      <c r="AB175" s="318"/>
      <c r="AC175" s="318"/>
      <c r="AD175" s="319"/>
      <c r="AE175" s="497">
        <v>73944.70266733326</v>
      </c>
      <c r="AF175" s="498">
        <v>711000.9322245134</v>
      </c>
      <c r="AG175" s="498">
        <v>524979.4263159684</v>
      </c>
      <c r="AH175" s="501">
        <f t="shared" si="466"/>
        <v>1309925.061</v>
      </c>
      <c r="AI175" s="498">
        <v>73944.70266733326</v>
      </c>
      <c r="AJ175" s="498">
        <v>711000.9322245134</v>
      </c>
      <c r="AK175" s="498">
        <v>524979.4263159684</v>
      </c>
      <c r="AL175" s="501">
        <f t="shared" si="468"/>
        <v>1309925.061</v>
      </c>
      <c r="AM175" s="498">
        <v>74284.049158321</v>
      </c>
      <c r="AN175" s="498">
        <v>711000.9322245134</v>
      </c>
      <c r="AO175" s="498">
        <v>524979.4263159684</v>
      </c>
      <c r="AP175" s="501">
        <f t="shared" si="470"/>
        <v>1310264.408</v>
      </c>
      <c r="AQ175" s="498">
        <v>76078.65968542648</v>
      </c>
      <c r="AR175" s="498">
        <v>711000.9322245134</v>
      </c>
      <c r="AS175" s="498">
        <v>524979.4263159684</v>
      </c>
      <c r="AT175" s="502">
        <f t="shared" si="472"/>
        <v>1312059.018</v>
      </c>
      <c r="AV175" s="63">
        <f t="shared" si="23"/>
        <v>2</v>
      </c>
      <c r="AW175" s="356">
        <f t="shared" si="24"/>
        <v>46.66666667</v>
      </c>
      <c r="AX175" s="357">
        <f t="shared" si="25"/>
        <v>4615.384615</v>
      </c>
      <c r="AY175" s="103">
        <f t="shared" si="26"/>
        <v>5000</v>
      </c>
      <c r="AZ175" s="358">
        <f t="shared" ref="AZ175:BA175" si="812">O175</f>
        <v>71569.41457</v>
      </c>
      <c r="BA175" s="358">
        <f t="shared" si="812"/>
        <v>711000.9322</v>
      </c>
      <c r="BB175" s="358">
        <f t="shared" si="28"/>
        <v>462881.0134</v>
      </c>
      <c r="BC175" s="358">
        <f t="shared" ref="BC175:BD175" si="813">S175</f>
        <v>70224.78316</v>
      </c>
      <c r="BD175" s="358">
        <f t="shared" si="813"/>
        <v>711000.9322</v>
      </c>
      <c r="BE175" s="358">
        <f t="shared" si="30"/>
        <v>462881.0134</v>
      </c>
      <c r="BF175" s="358">
        <f t="shared" ref="BF175:BG175" si="814">W175</f>
        <v>72786.13357</v>
      </c>
      <c r="BG175" s="358">
        <f t="shared" si="814"/>
        <v>711000.9322</v>
      </c>
      <c r="BH175" s="358">
        <f t="shared" si="32"/>
        <v>462881.0134</v>
      </c>
      <c r="BI175" s="358"/>
      <c r="BJ175" s="358"/>
      <c r="BK175" s="503"/>
      <c r="BL175" s="503"/>
      <c r="BM175" s="493">
        <v>6000.0</v>
      </c>
      <c r="BN175" s="538">
        <v>0.16467375399958895</v>
      </c>
      <c r="BO175" s="538">
        <v>0.835326246000411</v>
      </c>
      <c r="BP175" s="539"/>
      <c r="BQ175" s="539"/>
      <c r="BR175" s="495">
        <f t="shared" si="46"/>
        <v>719145.85</v>
      </c>
      <c r="BS175" s="495">
        <f t="shared" si="33"/>
        <v>719145.85</v>
      </c>
      <c r="BT175" s="495">
        <f t="shared" si="34"/>
        <v>719145.85</v>
      </c>
      <c r="BU175" s="496"/>
      <c r="BV175" s="495">
        <f t="shared" si="35"/>
        <v>719145.85</v>
      </c>
      <c r="BW175" s="495">
        <f t="shared" si="36"/>
        <v>719145.85</v>
      </c>
      <c r="BX175" s="495">
        <f t="shared" si="37"/>
        <v>719145.85</v>
      </c>
      <c r="BY175" s="495">
        <f t="shared" si="38"/>
        <v>719145.85</v>
      </c>
    </row>
    <row r="176" ht="15.75" customHeight="1">
      <c r="A176" s="261" t="s">
        <v>35</v>
      </c>
      <c r="B176" s="348" t="s">
        <v>2365</v>
      </c>
      <c r="C176" s="348">
        <v>6500.0</v>
      </c>
      <c r="D176" s="348"/>
      <c r="E176" s="349" t="s">
        <v>2366</v>
      </c>
      <c r="F176" s="349" t="s">
        <v>2366</v>
      </c>
      <c r="G176" s="349" t="s">
        <v>2367</v>
      </c>
      <c r="I176" s="274"/>
      <c r="J176" s="274"/>
      <c r="K176" s="361">
        <f t="shared" si="781"/>
        <v>6500</v>
      </c>
      <c r="L176" s="317"/>
      <c r="M176" s="318"/>
      <c r="N176" s="319"/>
      <c r="O176" s="320">
        <v>70957.82081441765</v>
      </c>
      <c r="P176" s="321">
        <v>761797.7489230203</v>
      </c>
      <c r="Q176" s="321">
        <v>463809.82110152807</v>
      </c>
      <c r="R176" s="322">
        <f t="shared" si="12"/>
        <v>1296565.391</v>
      </c>
      <c r="S176" s="320">
        <v>72956.5371815332</v>
      </c>
      <c r="T176" s="321">
        <v>761797.7489230203</v>
      </c>
      <c r="U176" s="321">
        <v>463809.82110152807</v>
      </c>
      <c r="V176" s="322">
        <f t="shared" si="13"/>
        <v>1298564.107</v>
      </c>
      <c r="W176" s="320">
        <v>73854.26994565733</v>
      </c>
      <c r="X176" s="321">
        <v>761797.7489230203</v>
      </c>
      <c r="Y176" s="321">
        <v>463809.82110152807</v>
      </c>
      <c r="Z176" s="365">
        <f t="shared" si="14"/>
        <v>1299461.84</v>
      </c>
      <c r="AA176" s="317"/>
      <c r="AB176" s="318"/>
      <c r="AC176" s="318"/>
      <c r="AD176" s="319"/>
      <c r="AE176" s="497">
        <v>75322.83674973529</v>
      </c>
      <c r="AF176" s="498">
        <v>761797.7489230203</v>
      </c>
      <c r="AG176" s="498">
        <v>558791.8393966</v>
      </c>
      <c r="AH176" s="501">
        <f t="shared" si="466"/>
        <v>1395912.425</v>
      </c>
      <c r="AI176" s="498">
        <v>75322.83674973529</v>
      </c>
      <c r="AJ176" s="498">
        <v>761797.7489230203</v>
      </c>
      <c r="AK176" s="498">
        <v>558791.8393966</v>
      </c>
      <c r="AL176" s="501">
        <f t="shared" si="468"/>
        <v>1395912.425</v>
      </c>
      <c r="AM176" s="498">
        <v>75668.50776361789</v>
      </c>
      <c r="AN176" s="498">
        <v>761797.7489230203</v>
      </c>
      <c r="AO176" s="498">
        <v>558791.8393966</v>
      </c>
      <c r="AP176" s="501">
        <f t="shared" si="470"/>
        <v>1396258.096</v>
      </c>
      <c r="AQ176" s="498">
        <v>77496.56509411601</v>
      </c>
      <c r="AR176" s="498">
        <v>761797.7489230203</v>
      </c>
      <c r="AS176" s="498">
        <v>558791.8393966</v>
      </c>
      <c r="AT176" s="502">
        <f t="shared" si="472"/>
        <v>1398086.153</v>
      </c>
      <c r="AV176" s="63">
        <f t="shared" si="23"/>
        <v>2</v>
      </c>
      <c r="AW176" s="356">
        <f t="shared" si="24"/>
        <v>46.66666667</v>
      </c>
      <c r="AX176" s="357">
        <f t="shared" si="25"/>
        <v>5000</v>
      </c>
      <c r="AY176" s="103">
        <f t="shared" si="26"/>
        <v>5000</v>
      </c>
      <c r="AZ176" s="358">
        <f t="shared" ref="AZ176:BA176" si="815">O176</f>
        <v>70957.82081</v>
      </c>
      <c r="BA176" s="358">
        <f t="shared" si="815"/>
        <v>761797.7489</v>
      </c>
      <c r="BB176" s="358">
        <f t="shared" si="28"/>
        <v>463856.4878</v>
      </c>
      <c r="BC176" s="358">
        <f t="shared" ref="BC176:BD176" si="816">S176</f>
        <v>72956.53718</v>
      </c>
      <c r="BD176" s="358">
        <f t="shared" si="816"/>
        <v>761797.7489</v>
      </c>
      <c r="BE176" s="358">
        <f t="shared" si="30"/>
        <v>463856.4878</v>
      </c>
      <c r="BF176" s="358">
        <f t="shared" ref="BF176:BG176" si="817">W176</f>
        <v>73854.26995</v>
      </c>
      <c r="BG176" s="358">
        <f t="shared" si="817"/>
        <v>761797.7489</v>
      </c>
      <c r="BH176" s="358">
        <f t="shared" si="32"/>
        <v>463856.4878</v>
      </c>
      <c r="BI176" s="358"/>
      <c r="BJ176" s="358"/>
      <c r="BK176" s="503"/>
      <c r="BL176" s="503"/>
      <c r="BM176" s="493">
        <v>6500.0</v>
      </c>
      <c r="BN176" s="538">
        <v>0.16121271129999604</v>
      </c>
      <c r="BO176" s="538">
        <v>0.838787288700004</v>
      </c>
      <c r="BP176" s="539"/>
      <c r="BQ176" s="539"/>
      <c r="BR176" s="495">
        <f t="shared" si="46"/>
        <v>770341.1563</v>
      </c>
      <c r="BS176" s="495">
        <f t="shared" si="33"/>
        <v>770341.1563</v>
      </c>
      <c r="BT176" s="495">
        <f t="shared" si="34"/>
        <v>770341.1563</v>
      </c>
      <c r="BU176" s="496"/>
      <c r="BV176" s="495">
        <f t="shared" si="35"/>
        <v>770341.1563</v>
      </c>
      <c r="BW176" s="495">
        <f t="shared" si="36"/>
        <v>770341.1563</v>
      </c>
      <c r="BX176" s="495">
        <f t="shared" si="37"/>
        <v>770341.1563</v>
      </c>
      <c r="BY176" s="495">
        <f t="shared" si="38"/>
        <v>770341.1563</v>
      </c>
    </row>
    <row r="177" ht="15.75" customHeight="1">
      <c r="A177" s="261" t="s">
        <v>35</v>
      </c>
      <c r="B177" s="348" t="s">
        <v>2365</v>
      </c>
      <c r="C177" s="348">
        <v>7000.0</v>
      </c>
      <c r="D177" s="348"/>
      <c r="E177" s="349" t="s">
        <v>2366</v>
      </c>
      <c r="F177" s="349" t="s">
        <v>2366</v>
      </c>
      <c r="G177" s="349" t="s">
        <v>2367</v>
      </c>
      <c r="I177" s="274"/>
      <c r="J177" s="274"/>
      <c r="K177" s="361">
        <v>7000.0</v>
      </c>
      <c r="L177" s="317"/>
      <c r="M177" s="318"/>
      <c r="N177" s="319"/>
      <c r="O177" s="320">
        <v>72280.28730288628</v>
      </c>
      <c r="P177" s="321">
        <v>818302.977620417</v>
      </c>
      <c r="Q177" s="321">
        <v>493682.47605867666</v>
      </c>
      <c r="R177" s="322">
        <f t="shared" si="12"/>
        <v>1384265.741</v>
      </c>
      <c r="S177" s="320">
        <v>72280.28730288628</v>
      </c>
      <c r="T177" s="321">
        <v>818302.977620417</v>
      </c>
      <c r="U177" s="321">
        <v>493682.47605867666</v>
      </c>
      <c r="V177" s="322">
        <f t="shared" si="13"/>
        <v>1384265.741</v>
      </c>
      <c r="W177" s="320">
        <v>72280.28730288628</v>
      </c>
      <c r="X177" s="321">
        <v>818302.977620417</v>
      </c>
      <c r="Y177" s="321">
        <v>493682.47605867666</v>
      </c>
      <c r="Z177" s="365">
        <f t="shared" si="14"/>
        <v>1384265.741</v>
      </c>
      <c r="AA177" s="317"/>
      <c r="AB177" s="318"/>
      <c r="AC177" s="318"/>
      <c r="AD177" s="319"/>
      <c r="AE177" s="497">
        <v>76726.65561388055</v>
      </c>
      <c r="AF177" s="498">
        <v>818302.977620417</v>
      </c>
      <c r="AG177" s="498">
        <v>594782.0126351073</v>
      </c>
      <c r="AH177" s="501">
        <f t="shared" si="466"/>
        <v>1489811.646</v>
      </c>
      <c r="AI177" s="498">
        <v>76726.65561388055</v>
      </c>
      <c r="AJ177" s="498">
        <v>818302.977620417</v>
      </c>
      <c r="AK177" s="498">
        <v>594782.0126351073</v>
      </c>
      <c r="AL177" s="501">
        <f t="shared" si="468"/>
        <v>1489811.646</v>
      </c>
      <c r="AM177" s="498">
        <v>77078.76902307135</v>
      </c>
      <c r="AN177" s="498">
        <v>818302.977620417</v>
      </c>
      <c r="AO177" s="498">
        <v>594782.0126351073</v>
      </c>
      <c r="AP177" s="501">
        <f t="shared" si="470"/>
        <v>1490163.759</v>
      </c>
      <c r="AQ177" s="498">
        <v>78940.89651709529</v>
      </c>
      <c r="AR177" s="498">
        <v>818302.977620417</v>
      </c>
      <c r="AS177" s="498">
        <v>594782.0126351073</v>
      </c>
      <c r="AT177" s="502">
        <f t="shared" si="472"/>
        <v>1492025.887</v>
      </c>
      <c r="AV177" s="63">
        <f t="shared" si="23"/>
        <v>2</v>
      </c>
      <c r="AW177" s="356">
        <f t="shared" si="24"/>
        <v>46.66666667</v>
      </c>
      <c r="AX177" s="357">
        <f t="shared" si="25"/>
        <v>5384.615385</v>
      </c>
      <c r="AY177" s="103">
        <f t="shared" si="26"/>
        <v>5500</v>
      </c>
      <c r="AZ177" s="358">
        <f t="shared" ref="AZ177:BA177" si="818">O177</f>
        <v>72280.2873</v>
      </c>
      <c r="BA177" s="358">
        <f t="shared" si="818"/>
        <v>818302.9776</v>
      </c>
      <c r="BB177" s="358">
        <f t="shared" si="28"/>
        <v>493729.1427</v>
      </c>
      <c r="BC177" s="358">
        <f t="shared" ref="BC177:BD177" si="819">S177</f>
        <v>72280.2873</v>
      </c>
      <c r="BD177" s="358">
        <f t="shared" si="819"/>
        <v>818302.9776</v>
      </c>
      <c r="BE177" s="358">
        <f t="shared" si="30"/>
        <v>493729.1427</v>
      </c>
      <c r="BF177" s="358">
        <f t="shared" ref="BF177:BG177" si="820">W177</f>
        <v>72280.2873</v>
      </c>
      <c r="BG177" s="358">
        <f t="shared" si="820"/>
        <v>818302.9776</v>
      </c>
      <c r="BH177" s="358">
        <f t="shared" si="32"/>
        <v>493729.1427</v>
      </c>
      <c r="BI177" s="358"/>
      <c r="BJ177" s="358"/>
      <c r="BK177" s="503"/>
      <c r="BL177" s="503"/>
      <c r="BM177" s="493">
        <v>7000.0</v>
      </c>
      <c r="BN177" s="538">
        <v>0.1722803619413087</v>
      </c>
      <c r="BO177" s="538">
        <v>0.8277196380586913</v>
      </c>
      <c r="BP177" s="539"/>
      <c r="BQ177" s="539"/>
      <c r="BR177" s="495">
        <f t="shared" si="46"/>
        <v>828110.1104</v>
      </c>
      <c r="BS177" s="495">
        <f t="shared" si="33"/>
        <v>828110.1104</v>
      </c>
      <c r="BT177" s="495">
        <f t="shared" si="34"/>
        <v>828110.1104</v>
      </c>
      <c r="BU177" s="496"/>
      <c r="BV177" s="495">
        <f t="shared" si="35"/>
        <v>828110.1104</v>
      </c>
      <c r="BW177" s="495">
        <f t="shared" si="36"/>
        <v>828110.1104</v>
      </c>
      <c r="BX177" s="495">
        <f t="shared" si="37"/>
        <v>828110.1104</v>
      </c>
      <c r="BY177" s="495">
        <f t="shared" si="38"/>
        <v>828110.1104</v>
      </c>
    </row>
    <row r="178" ht="15.75" customHeight="1">
      <c r="A178" s="261" t="s">
        <v>35</v>
      </c>
      <c r="B178" s="348" t="s">
        <v>2365</v>
      </c>
      <c r="C178" s="348">
        <v>7500.0</v>
      </c>
      <c r="D178" s="348"/>
      <c r="E178" s="349" t="s">
        <v>2366</v>
      </c>
      <c r="F178" s="349" t="s">
        <v>2366</v>
      </c>
      <c r="G178" s="349" t="s">
        <v>2367</v>
      </c>
      <c r="I178" s="274"/>
      <c r="J178" s="274"/>
      <c r="K178" s="361">
        <v>7500.0</v>
      </c>
      <c r="L178" s="317"/>
      <c r="M178" s="318"/>
      <c r="N178" s="319"/>
      <c r="O178" s="320">
        <v>73627.40107608054</v>
      </c>
      <c r="P178" s="321">
        <v>870026.6903911888</v>
      </c>
      <c r="Q178" s="321">
        <v>525479.1426981771</v>
      </c>
      <c r="R178" s="322">
        <f t="shared" si="12"/>
        <v>1469133.234</v>
      </c>
      <c r="S178" s="320">
        <v>73627.40107608054</v>
      </c>
      <c r="T178" s="321">
        <v>870026.6903911888</v>
      </c>
      <c r="U178" s="321">
        <v>525479.1426981771</v>
      </c>
      <c r="V178" s="322">
        <f t="shared" si="13"/>
        <v>1469133.234</v>
      </c>
      <c r="W178" s="320">
        <v>73627.40107608054</v>
      </c>
      <c r="X178" s="321">
        <v>870026.6903911888</v>
      </c>
      <c r="Y178" s="321">
        <v>525479.1426981771</v>
      </c>
      <c r="Z178" s="365">
        <f t="shared" si="14"/>
        <v>1469133.234</v>
      </c>
      <c r="AA178" s="317"/>
      <c r="AB178" s="318"/>
      <c r="AC178" s="318"/>
      <c r="AD178" s="319"/>
      <c r="AE178" s="497">
        <v>78156.63795630634</v>
      </c>
      <c r="AF178" s="498">
        <v>870026.6903911888</v>
      </c>
      <c r="AG178" s="498">
        <v>633090.2092920245</v>
      </c>
      <c r="AH178" s="501">
        <f t="shared" si="466"/>
        <v>1581273.538</v>
      </c>
      <c r="AI178" s="498">
        <v>78156.63795630634</v>
      </c>
      <c r="AJ178" s="498">
        <v>870026.6903911888</v>
      </c>
      <c r="AK178" s="498">
        <v>633090.2092920245</v>
      </c>
      <c r="AL178" s="501">
        <f t="shared" si="468"/>
        <v>1581273.538</v>
      </c>
      <c r="AM178" s="498">
        <v>78515.31383004933</v>
      </c>
      <c r="AN178" s="498">
        <v>870026.6903911888</v>
      </c>
      <c r="AO178" s="498">
        <v>633090.2092920245</v>
      </c>
      <c r="AP178" s="501">
        <f t="shared" si="470"/>
        <v>1581632.214</v>
      </c>
      <c r="AQ178" s="498">
        <v>80412.1464655198</v>
      </c>
      <c r="AR178" s="498">
        <v>870026.6903911888</v>
      </c>
      <c r="AS178" s="498">
        <v>633090.2092920245</v>
      </c>
      <c r="AT178" s="502">
        <f t="shared" si="472"/>
        <v>1583529.046</v>
      </c>
      <c r="AV178" s="63">
        <f t="shared" si="23"/>
        <v>2</v>
      </c>
      <c r="AW178" s="356">
        <f t="shared" si="24"/>
        <v>46.66666667</v>
      </c>
      <c r="AX178" s="357">
        <f t="shared" si="25"/>
        <v>5769.230769</v>
      </c>
      <c r="AY178" s="103">
        <f t="shared" si="26"/>
        <v>6000</v>
      </c>
      <c r="AZ178" s="358">
        <f t="shared" ref="AZ178:BA178" si="821">O178</f>
        <v>73627.40108</v>
      </c>
      <c r="BA178" s="358">
        <f t="shared" si="821"/>
        <v>870026.6904</v>
      </c>
      <c r="BB178" s="358">
        <f t="shared" si="28"/>
        <v>525525.8094</v>
      </c>
      <c r="BC178" s="358">
        <f t="shared" ref="BC178:BD178" si="822">S178</f>
        <v>73627.40108</v>
      </c>
      <c r="BD178" s="358">
        <f t="shared" si="822"/>
        <v>870026.6904</v>
      </c>
      <c r="BE178" s="358">
        <f t="shared" si="30"/>
        <v>525525.8094</v>
      </c>
      <c r="BF178" s="358">
        <f t="shared" ref="BF178:BG178" si="823">W178</f>
        <v>73627.40108</v>
      </c>
      <c r="BG178" s="358">
        <f t="shared" si="823"/>
        <v>870026.6904</v>
      </c>
      <c r="BH178" s="358">
        <f t="shared" si="32"/>
        <v>525525.8094</v>
      </c>
      <c r="BI178" s="358"/>
      <c r="BJ178" s="358"/>
      <c r="BK178" s="503"/>
      <c r="BL178" s="503"/>
      <c r="BM178" s="493">
        <v>7500.0</v>
      </c>
      <c r="BN178" s="538">
        <v>0.1825633345093528</v>
      </c>
      <c r="BO178" s="538">
        <v>0.8174366654906472</v>
      </c>
      <c r="BP178" s="539"/>
      <c r="BQ178" s="539"/>
      <c r="BR178" s="495">
        <f t="shared" si="46"/>
        <v>881076.0799</v>
      </c>
      <c r="BS178" s="495">
        <f t="shared" si="33"/>
        <v>881076.0799</v>
      </c>
      <c r="BT178" s="495">
        <f t="shared" si="34"/>
        <v>881076.0799</v>
      </c>
      <c r="BU178" s="496"/>
      <c r="BV178" s="495">
        <f t="shared" si="35"/>
        <v>881076.0799</v>
      </c>
      <c r="BW178" s="495">
        <f t="shared" si="36"/>
        <v>881076.0799</v>
      </c>
      <c r="BX178" s="495">
        <f t="shared" si="37"/>
        <v>881076.0799</v>
      </c>
      <c r="BY178" s="495">
        <f t="shared" si="38"/>
        <v>881076.0799</v>
      </c>
    </row>
    <row r="179" ht="15.75" customHeight="1">
      <c r="A179" s="261" t="s">
        <v>35</v>
      </c>
      <c r="B179" s="348" t="s">
        <v>2365</v>
      </c>
      <c r="C179" s="348">
        <v>8000.0</v>
      </c>
      <c r="D179" s="348"/>
      <c r="E179" s="349" t="s">
        <v>2366</v>
      </c>
      <c r="F179" s="349" t="s">
        <v>2366</v>
      </c>
      <c r="G179" s="349" t="s">
        <v>2367</v>
      </c>
      <c r="I179" s="274"/>
      <c r="J179" s="274"/>
      <c r="K179" s="361">
        <v>8000.0</v>
      </c>
      <c r="L179" s="317"/>
      <c r="M179" s="318"/>
      <c r="N179" s="319"/>
      <c r="O179" s="320">
        <v>74999.62149433176</v>
      </c>
      <c r="P179" s="321">
        <v>923560.5484770401</v>
      </c>
      <c r="Q179" s="321">
        <v>559323.7410719678</v>
      </c>
      <c r="R179" s="322">
        <f t="shared" si="12"/>
        <v>1557883.911</v>
      </c>
      <c r="S179" s="320">
        <v>74999.62149433176</v>
      </c>
      <c r="T179" s="321">
        <v>923560.5484770401</v>
      </c>
      <c r="U179" s="321">
        <v>559323.7410719678</v>
      </c>
      <c r="V179" s="322">
        <f t="shared" si="13"/>
        <v>1557883.911</v>
      </c>
      <c r="W179" s="320">
        <v>74999.62149433176</v>
      </c>
      <c r="X179" s="321">
        <v>923560.5484770401</v>
      </c>
      <c r="Y179" s="321">
        <v>559323.7410719678</v>
      </c>
      <c r="Z179" s="365">
        <f t="shared" si="14"/>
        <v>1557883.911</v>
      </c>
      <c r="AA179" s="317"/>
      <c r="AB179" s="318"/>
      <c r="AC179" s="318"/>
      <c r="AD179" s="319"/>
      <c r="AE179" s="497">
        <v>79613.27139518992</v>
      </c>
      <c r="AF179" s="498">
        <v>923560.5484770401</v>
      </c>
      <c r="AG179" s="498">
        <v>673865.7265805852</v>
      </c>
      <c r="AH179" s="501">
        <f t="shared" si="466"/>
        <v>1677039.546</v>
      </c>
      <c r="AI179" s="498">
        <v>79613.27139518992</v>
      </c>
      <c r="AJ179" s="498">
        <v>923560.5484770401</v>
      </c>
      <c r="AK179" s="498">
        <v>673865.7265805852</v>
      </c>
      <c r="AL179" s="501">
        <f t="shared" si="468"/>
        <v>1677039.546</v>
      </c>
      <c r="AM179" s="498">
        <v>79978.63204050288</v>
      </c>
      <c r="AN179" s="498">
        <v>923560.5484770401</v>
      </c>
      <c r="AO179" s="498">
        <v>673865.7265805852</v>
      </c>
      <c r="AP179" s="501">
        <f t="shared" si="470"/>
        <v>1677404.907</v>
      </c>
      <c r="AQ179" s="498">
        <v>81910.81662965305</v>
      </c>
      <c r="AR179" s="498">
        <v>923560.5484770401</v>
      </c>
      <c r="AS179" s="498">
        <v>673865.7265805852</v>
      </c>
      <c r="AT179" s="502">
        <f t="shared" si="472"/>
        <v>1679337.092</v>
      </c>
      <c r="AV179" s="63">
        <f t="shared" si="23"/>
        <v>2</v>
      </c>
      <c r="AW179" s="356">
        <f t="shared" si="24"/>
        <v>46.66666667</v>
      </c>
      <c r="AX179" s="357">
        <f t="shared" si="25"/>
        <v>6153.846154</v>
      </c>
      <c r="AY179" s="103">
        <f t="shared" si="26"/>
        <v>6500</v>
      </c>
      <c r="AZ179" s="358">
        <f t="shared" ref="AZ179:BA179" si="824">O179</f>
        <v>74999.62149</v>
      </c>
      <c r="BA179" s="358">
        <f t="shared" si="824"/>
        <v>923560.5485</v>
      </c>
      <c r="BB179" s="358">
        <f t="shared" si="28"/>
        <v>559370.4077</v>
      </c>
      <c r="BC179" s="358">
        <f t="shared" ref="BC179:BD179" si="825">S179</f>
        <v>74999.62149</v>
      </c>
      <c r="BD179" s="358">
        <f t="shared" si="825"/>
        <v>923560.5485</v>
      </c>
      <c r="BE179" s="358">
        <f t="shared" si="30"/>
        <v>559370.4077</v>
      </c>
      <c r="BF179" s="358">
        <f t="shared" ref="BF179:BG179" si="826">W179</f>
        <v>74999.62149</v>
      </c>
      <c r="BG179" s="358">
        <f t="shared" si="826"/>
        <v>923560.5485</v>
      </c>
      <c r="BH179" s="358">
        <f t="shared" si="32"/>
        <v>559370.4077</v>
      </c>
      <c r="BI179" s="358"/>
      <c r="BJ179" s="358"/>
      <c r="BK179" s="503"/>
      <c r="BL179" s="503"/>
      <c r="BM179" s="493">
        <v>8000.0</v>
      </c>
      <c r="BN179" s="538">
        <v>0.1914430475113964</v>
      </c>
      <c r="BO179" s="538">
        <v>0.8085569524886036</v>
      </c>
      <c r="BP179" s="539"/>
      <c r="BQ179" s="539"/>
      <c r="BR179" s="495">
        <f t="shared" si="46"/>
        <v>935860.3221</v>
      </c>
      <c r="BS179" s="495">
        <f t="shared" si="33"/>
        <v>935860.3221</v>
      </c>
      <c r="BT179" s="495">
        <f t="shared" si="34"/>
        <v>935860.3221</v>
      </c>
      <c r="BU179" s="496"/>
      <c r="BV179" s="495">
        <f t="shared" si="35"/>
        <v>935860.3221</v>
      </c>
      <c r="BW179" s="495">
        <f t="shared" si="36"/>
        <v>935860.3221</v>
      </c>
      <c r="BX179" s="495">
        <f t="shared" si="37"/>
        <v>935860.3221</v>
      </c>
      <c r="BY179" s="495">
        <f t="shared" si="38"/>
        <v>935860.3221</v>
      </c>
    </row>
    <row r="180" ht="15.75" customHeight="1">
      <c r="A180" s="261" t="s">
        <v>35</v>
      </c>
      <c r="B180" s="348" t="s">
        <v>2365</v>
      </c>
      <c r="C180" s="348">
        <v>8500.0</v>
      </c>
      <c r="D180" s="348"/>
      <c r="E180" s="349" t="s">
        <v>2366</v>
      </c>
      <c r="F180" s="349" t="s">
        <v>2366</v>
      </c>
      <c r="G180" s="349" t="s">
        <v>2367</v>
      </c>
      <c r="I180" s="274"/>
      <c r="J180" s="274"/>
      <c r="K180" s="361">
        <v>8500.0</v>
      </c>
      <c r="L180" s="317"/>
      <c r="M180" s="318"/>
      <c r="N180" s="319"/>
      <c r="O180" s="320">
        <v>76397.41647923541</v>
      </c>
      <c r="P180" s="321">
        <v>971012.3183042246</v>
      </c>
      <c r="Q180" s="321">
        <v>595348.1725656833</v>
      </c>
      <c r="R180" s="322">
        <f t="shared" si="12"/>
        <v>1642757.907</v>
      </c>
      <c r="S180" s="320">
        <v>76397.41647923541</v>
      </c>
      <c r="T180" s="321">
        <v>971012.3183042246</v>
      </c>
      <c r="U180" s="321">
        <v>595348.1725656833</v>
      </c>
      <c r="V180" s="322">
        <f t="shared" si="13"/>
        <v>1642757.907</v>
      </c>
      <c r="W180" s="320">
        <v>76397.41647923541</v>
      </c>
      <c r="X180" s="321">
        <v>971012.3183042246</v>
      </c>
      <c r="Y180" s="321">
        <v>595348.1725656833</v>
      </c>
      <c r="Z180" s="365">
        <f t="shared" si="14"/>
        <v>1642757.907</v>
      </c>
      <c r="AA180" s="317"/>
      <c r="AB180" s="318"/>
      <c r="AC180" s="318"/>
      <c r="AD180" s="319"/>
      <c r="AE180" s="497">
        <v>81097.05263662433</v>
      </c>
      <c r="AF180" s="498">
        <v>971012.3183042246</v>
      </c>
      <c r="AG180" s="498">
        <v>717267.4775176004</v>
      </c>
      <c r="AH180" s="501">
        <f t="shared" si="466"/>
        <v>1769376.848</v>
      </c>
      <c r="AI180" s="498">
        <v>81097.05263662433</v>
      </c>
      <c r="AJ180" s="498">
        <v>971012.3183042246</v>
      </c>
      <c r="AK180" s="498">
        <v>717267.4775176004</v>
      </c>
      <c r="AL180" s="501">
        <f t="shared" si="468"/>
        <v>1769376.848</v>
      </c>
      <c r="AM180" s="498">
        <v>81469.22264000503</v>
      </c>
      <c r="AN180" s="498">
        <v>971012.3183042246</v>
      </c>
      <c r="AO180" s="498">
        <v>717267.4775176004</v>
      </c>
      <c r="AP180" s="501">
        <f t="shared" si="470"/>
        <v>1769749.018</v>
      </c>
      <c r="AQ180" s="498">
        <v>83437.41804994082</v>
      </c>
      <c r="AR180" s="498">
        <v>971012.3183042246</v>
      </c>
      <c r="AS180" s="498">
        <v>717267.4775176004</v>
      </c>
      <c r="AT180" s="502">
        <f t="shared" si="472"/>
        <v>1771717.214</v>
      </c>
      <c r="AV180" s="63">
        <f t="shared" si="23"/>
        <v>2</v>
      </c>
      <c r="AW180" s="356">
        <f t="shared" si="24"/>
        <v>46.66666667</v>
      </c>
      <c r="AX180" s="357">
        <f t="shared" si="25"/>
        <v>6538.461538</v>
      </c>
      <c r="AY180" s="103">
        <f t="shared" si="26"/>
        <v>7000</v>
      </c>
      <c r="AZ180" s="358">
        <f t="shared" ref="AZ180:BA180" si="827">O180</f>
        <v>76397.41648</v>
      </c>
      <c r="BA180" s="358">
        <f t="shared" si="827"/>
        <v>971012.3183</v>
      </c>
      <c r="BB180" s="358">
        <f t="shared" si="28"/>
        <v>595394.8392</v>
      </c>
      <c r="BC180" s="358">
        <f t="shared" ref="BC180:BD180" si="828">S180</f>
        <v>76397.41648</v>
      </c>
      <c r="BD180" s="358">
        <f t="shared" si="828"/>
        <v>971012.3183</v>
      </c>
      <c r="BE180" s="358">
        <f t="shared" si="30"/>
        <v>595394.8392</v>
      </c>
      <c r="BF180" s="358">
        <f t="shared" ref="BF180:BG180" si="829">W180</f>
        <v>76397.41648</v>
      </c>
      <c r="BG180" s="358">
        <f t="shared" si="829"/>
        <v>971012.3183</v>
      </c>
      <c r="BH180" s="358">
        <f t="shared" si="32"/>
        <v>595394.8392</v>
      </c>
      <c r="BI180" s="358"/>
      <c r="BJ180" s="358"/>
      <c r="BK180" s="503"/>
      <c r="BL180" s="503"/>
      <c r="BM180" s="493">
        <v>8500.0</v>
      </c>
      <c r="BN180" s="538">
        <v>0.20019412732868103</v>
      </c>
      <c r="BO180" s="538">
        <v>0.799805872671319</v>
      </c>
      <c r="BP180" s="539"/>
      <c r="BQ180" s="539"/>
      <c r="BR180" s="495">
        <f t="shared" si="46"/>
        <v>984535.168</v>
      </c>
      <c r="BS180" s="495">
        <f t="shared" si="33"/>
        <v>984535.168</v>
      </c>
      <c r="BT180" s="495">
        <f t="shared" si="34"/>
        <v>984535.168</v>
      </c>
      <c r="BU180" s="496"/>
      <c r="BV180" s="495">
        <f t="shared" si="35"/>
        <v>984535.168</v>
      </c>
      <c r="BW180" s="495">
        <f t="shared" si="36"/>
        <v>984535.168</v>
      </c>
      <c r="BX180" s="495">
        <f t="shared" si="37"/>
        <v>984535.168</v>
      </c>
      <c r="BY180" s="495">
        <f t="shared" si="38"/>
        <v>984535.168</v>
      </c>
    </row>
    <row r="181" ht="15.75" customHeight="1">
      <c r="A181" s="261" t="s">
        <v>35</v>
      </c>
      <c r="B181" s="348" t="s">
        <v>2365</v>
      </c>
      <c r="C181" s="348">
        <v>9000.0</v>
      </c>
      <c r="D181" s="348"/>
      <c r="E181" s="349" t="s">
        <v>2366</v>
      </c>
      <c r="F181" s="349" t="s">
        <v>2366</v>
      </c>
      <c r="G181" s="349" t="s">
        <v>2367</v>
      </c>
      <c r="I181" s="274"/>
      <c r="J181" s="274"/>
      <c r="K181" s="361">
        <v>9000.0</v>
      </c>
      <c r="L181" s="317"/>
      <c r="M181" s="318"/>
      <c r="N181" s="319"/>
      <c r="O181" s="320">
        <v>77821.26267321043</v>
      </c>
      <c r="P181" s="321">
        <v>1019741.3266657292</v>
      </c>
      <c r="Q181" s="321">
        <v>633692.8339533742</v>
      </c>
      <c r="R181" s="322">
        <f t="shared" si="12"/>
        <v>1731255.423</v>
      </c>
      <c r="S181" s="320">
        <v>77821.26267321043</v>
      </c>
      <c r="T181" s="321">
        <v>1019741.3266657292</v>
      </c>
      <c r="U181" s="321">
        <v>633692.8339533742</v>
      </c>
      <c r="V181" s="322">
        <f t="shared" si="13"/>
        <v>1731255.423</v>
      </c>
      <c r="W181" s="320">
        <v>77821.26267321043</v>
      </c>
      <c r="X181" s="321">
        <v>1019741.3266657292</v>
      </c>
      <c r="Y181" s="321">
        <v>633692.8339533742</v>
      </c>
      <c r="Z181" s="365">
        <f t="shared" si="14"/>
        <v>1731255.423</v>
      </c>
      <c r="AA181" s="317"/>
      <c r="AB181" s="318"/>
      <c r="AC181" s="318"/>
      <c r="AD181" s="319"/>
      <c r="AE181" s="497">
        <v>82608.48764399311</v>
      </c>
      <c r="AF181" s="498">
        <v>1019741.3266657292</v>
      </c>
      <c r="AG181" s="498">
        <v>763464.6102496762</v>
      </c>
      <c r="AH181" s="501">
        <f t="shared" si="466"/>
        <v>1865814.425</v>
      </c>
      <c r="AI181" s="498">
        <v>82608.48764399311</v>
      </c>
      <c r="AJ181" s="498">
        <v>1019741.3266657292</v>
      </c>
      <c r="AK181" s="498">
        <v>763464.6102496762</v>
      </c>
      <c r="AL181" s="501">
        <f t="shared" si="468"/>
        <v>1865814.425</v>
      </c>
      <c r="AM181" s="498">
        <v>82987.59391390279</v>
      </c>
      <c r="AN181" s="498">
        <v>1019741.3266657292</v>
      </c>
      <c r="AO181" s="498">
        <v>763464.6102496762</v>
      </c>
      <c r="AP181" s="501">
        <f t="shared" si="470"/>
        <v>1866193.531</v>
      </c>
      <c r="AQ181" s="498">
        <v>84992.47129127393</v>
      </c>
      <c r="AR181" s="498">
        <v>1019741.3266657292</v>
      </c>
      <c r="AS181" s="498">
        <v>763464.6102496762</v>
      </c>
      <c r="AT181" s="502">
        <f t="shared" si="472"/>
        <v>1868198.408</v>
      </c>
      <c r="AV181" s="63">
        <f t="shared" si="23"/>
        <v>2</v>
      </c>
      <c r="AW181" s="356">
        <f t="shared" si="24"/>
        <v>46.66666667</v>
      </c>
      <c r="AX181" s="357">
        <f t="shared" si="25"/>
        <v>6923.076923</v>
      </c>
      <c r="AY181" s="103">
        <f t="shared" si="26"/>
        <v>7000</v>
      </c>
      <c r="AZ181" s="358">
        <f t="shared" ref="AZ181:BA181" si="830">O181</f>
        <v>77821.26267</v>
      </c>
      <c r="BA181" s="358">
        <f t="shared" si="830"/>
        <v>1019741.327</v>
      </c>
      <c r="BB181" s="358">
        <f t="shared" si="28"/>
        <v>633739.5006</v>
      </c>
      <c r="BC181" s="358">
        <f t="shared" ref="BC181:BD181" si="831">S181</f>
        <v>77821.26267</v>
      </c>
      <c r="BD181" s="358">
        <f t="shared" si="831"/>
        <v>1019741.327</v>
      </c>
      <c r="BE181" s="358">
        <f t="shared" si="30"/>
        <v>633739.5006</v>
      </c>
      <c r="BF181" s="358">
        <f t="shared" ref="BF181:BG181" si="832">W181</f>
        <v>77821.26267</v>
      </c>
      <c r="BG181" s="358">
        <f t="shared" si="832"/>
        <v>1019741.327</v>
      </c>
      <c r="BH181" s="358">
        <f t="shared" si="32"/>
        <v>633739.5006</v>
      </c>
      <c r="BI181" s="358"/>
      <c r="BJ181" s="358"/>
      <c r="BK181" s="503"/>
      <c r="BL181" s="503"/>
      <c r="BM181" s="493">
        <v>9000.0</v>
      </c>
      <c r="BN181" s="538">
        <v>0.20794991074701574</v>
      </c>
      <c r="BO181" s="538">
        <v>0.7920500892529843</v>
      </c>
      <c r="BP181" s="539"/>
      <c r="BQ181" s="539"/>
      <c r="BR181" s="495">
        <f t="shared" si="46"/>
        <v>1034492.987</v>
      </c>
      <c r="BS181" s="495">
        <f t="shared" si="33"/>
        <v>1034492.987</v>
      </c>
      <c r="BT181" s="495">
        <f t="shared" si="34"/>
        <v>1034492.987</v>
      </c>
      <c r="BU181" s="496"/>
      <c r="BV181" s="495">
        <f t="shared" si="35"/>
        <v>1034492.987</v>
      </c>
      <c r="BW181" s="495">
        <f t="shared" si="36"/>
        <v>1034492.987</v>
      </c>
      <c r="BX181" s="495">
        <f t="shared" si="37"/>
        <v>1034492.987</v>
      </c>
      <c r="BY181" s="495">
        <f t="shared" si="38"/>
        <v>1034492.987</v>
      </c>
    </row>
    <row r="182" ht="15.75" customHeight="1">
      <c r="A182" s="261" t="s">
        <v>35</v>
      </c>
      <c r="B182" s="348" t="s">
        <v>2365</v>
      </c>
      <c r="C182" s="348">
        <v>9500.0</v>
      </c>
      <c r="D182" s="348"/>
      <c r="E182" s="349" t="s">
        <v>2366</v>
      </c>
      <c r="F182" s="349" t="s">
        <v>2366</v>
      </c>
      <c r="G182" s="349" t="s">
        <v>2367</v>
      </c>
      <c r="I182" s="274"/>
      <c r="J182" s="274"/>
      <c r="K182" s="361">
        <v>9500.0</v>
      </c>
      <c r="L182" s="317"/>
      <c r="M182" s="318"/>
      <c r="N182" s="319"/>
      <c r="O182" s="320">
        <v>79271.64560203234</v>
      </c>
      <c r="P182" s="321">
        <v>1069798.6631029265</v>
      </c>
      <c r="Q182" s="321">
        <v>674507.1645610114</v>
      </c>
      <c r="R182" s="322">
        <f t="shared" si="12"/>
        <v>1823577.473</v>
      </c>
      <c r="S182" s="320">
        <v>79271.64560203234</v>
      </c>
      <c r="T182" s="321">
        <v>1069798.6631029265</v>
      </c>
      <c r="U182" s="321">
        <v>674507.1645610114</v>
      </c>
      <c r="V182" s="322">
        <f t="shared" si="13"/>
        <v>1823577.473</v>
      </c>
      <c r="W182" s="320">
        <v>79271.64560203234</v>
      </c>
      <c r="X182" s="321">
        <v>1069798.6631029265</v>
      </c>
      <c r="Y182" s="321">
        <v>674507.1645610114</v>
      </c>
      <c r="Z182" s="365">
        <f t="shared" si="14"/>
        <v>1823577.473</v>
      </c>
      <c r="AA182" s="317"/>
      <c r="AB182" s="318"/>
      <c r="AC182" s="318"/>
      <c r="AD182" s="319"/>
      <c r="AE182" s="497">
        <v>84148.09181050182</v>
      </c>
      <c r="AF182" s="498">
        <v>1069798.6631029265</v>
      </c>
      <c r="AG182" s="498">
        <v>812637.1672684507</v>
      </c>
      <c r="AH182" s="501">
        <f t="shared" si="466"/>
        <v>1966583.922</v>
      </c>
      <c r="AI182" s="498">
        <v>84148.09181050182</v>
      </c>
      <c r="AJ182" s="498">
        <v>1069798.6631029265</v>
      </c>
      <c r="AK182" s="498">
        <v>812637.1672684507</v>
      </c>
      <c r="AL182" s="501">
        <f t="shared" si="468"/>
        <v>1966583.922</v>
      </c>
      <c r="AM182" s="498">
        <v>84534.26362064046</v>
      </c>
      <c r="AN182" s="498">
        <v>1069798.6631029265</v>
      </c>
      <c r="AO182" s="498">
        <v>812637.1672684507</v>
      </c>
      <c r="AP182" s="501">
        <f t="shared" si="470"/>
        <v>1966970.094</v>
      </c>
      <c r="AQ182" s="498">
        <v>86576.50662049875</v>
      </c>
      <c r="AR182" s="498">
        <v>1069798.6631029265</v>
      </c>
      <c r="AS182" s="498">
        <v>812637.1672684507</v>
      </c>
      <c r="AT182" s="502">
        <f t="shared" si="472"/>
        <v>1969012.337</v>
      </c>
      <c r="AV182" s="63">
        <f t="shared" si="23"/>
        <v>2</v>
      </c>
      <c r="AW182" s="356">
        <f t="shared" si="24"/>
        <v>46.66666667</v>
      </c>
      <c r="AX182" s="357">
        <f t="shared" si="25"/>
        <v>7307.692308</v>
      </c>
      <c r="AY182" s="103">
        <f t="shared" si="26"/>
        <v>7500</v>
      </c>
      <c r="AZ182" s="358">
        <f t="shared" ref="AZ182:BA182" si="833">O182</f>
        <v>79271.6456</v>
      </c>
      <c r="BA182" s="358">
        <f t="shared" si="833"/>
        <v>1069798.663</v>
      </c>
      <c r="BB182" s="358">
        <f t="shared" si="28"/>
        <v>674553.8312</v>
      </c>
      <c r="BC182" s="358">
        <f t="shared" ref="BC182:BD182" si="834">S182</f>
        <v>79271.6456</v>
      </c>
      <c r="BD182" s="358">
        <f t="shared" si="834"/>
        <v>1069798.663</v>
      </c>
      <c r="BE182" s="358">
        <f t="shared" si="30"/>
        <v>674553.8312</v>
      </c>
      <c r="BF182" s="358">
        <f t="shared" ref="BF182:BG182" si="835">W182</f>
        <v>79271.6456</v>
      </c>
      <c r="BG182" s="358">
        <f t="shared" si="835"/>
        <v>1069798.663</v>
      </c>
      <c r="BH182" s="358">
        <f t="shared" si="32"/>
        <v>674553.8312</v>
      </c>
      <c r="BI182" s="358"/>
      <c r="BJ182" s="358"/>
      <c r="BK182" s="503"/>
      <c r="BL182" s="503"/>
      <c r="BM182" s="493">
        <v>9500.0</v>
      </c>
      <c r="BN182" s="538">
        <v>0.2148114536653215</v>
      </c>
      <c r="BO182" s="538">
        <v>0.7851885463346785</v>
      </c>
      <c r="BP182" s="539"/>
      <c r="BQ182" s="539"/>
      <c r="BR182" s="495">
        <f t="shared" si="46"/>
        <v>1085785.098</v>
      </c>
      <c r="BS182" s="495">
        <f t="shared" si="33"/>
        <v>1085785.098</v>
      </c>
      <c r="BT182" s="495">
        <f t="shared" si="34"/>
        <v>1085785.098</v>
      </c>
      <c r="BU182" s="496"/>
      <c r="BV182" s="495">
        <f t="shared" si="35"/>
        <v>1085785.098</v>
      </c>
      <c r="BW182" s="495">
        <f t="shared" si="36"/>
        <v>1085785.098</v>
      </c>
      <c r="BX182" s="495">
        <f t="shared" si="37"/>
        <v>1085785.098</v>
      </c>
      <c r="BY182" s="495">
        <f t="shared" si="38"/>
        <v>1085785.098</v>
      </c>
    </row>
    <row r="183" ht="15.75" customHeight="1">
      <c r="A183" s="261" t="s">
        <v>35</v>
      </c>
      <c r="B183" s="348" t="s">
        <v>2365</v>
      </c>
      <c r="C183" s="348">
        <v>10000.0</v>
      </c>
      <c r="D183" s="348"/>
      <c r="E183" s="349" t="s">
        <v>2366</v>
      </c>
      <c r="F183" s="349" t="s">
        <v>2366</v>
      </c>
      <c r="G183" s="349" t="s">
        <v>2367</v>
      </c>
      <c r="I183" s="274"/>
      <c r="J183" s="296"/>
      <c r="K183" s="369">
        <v>10000.0</v>
      </c>
      <c r="L183" s="327"/>
      <c r="M183" s="328"/>
      <c r="N183" s="329"/>
      <c r="O183" s="330">
        <v>80749.0598403956</v>
      </c>
      <c r="P183" s="331">
        <v>1112257.962947161</v>
      </c>
      <c r="Q183" s="331">
        <v>717950.2286712149</v>
      </c>
      <c r="R183" s="332">
        <f t="shared" si="12"/>
        <v>1910957.251</v>
      </c>
      <c r="S183" s="330">
        <v>80749.0598403956</v>
      </c>
      <c r="T183" s="331">
        <v>1112257.962947161</v>
      </c>
      <c r="U183" s="331">
        <v>717950.2286712149</v>
      </c>
      <c r="V183" s="332">
        <f t="shared" si="13"/>
        <v>1910957.251</v>
      </c>
      <c r="W183" s="330">
        <v>80749.0598403956</v>
      </c>
      <c r="X183" s="331">
        <v>1112257.962947161</v>
      </c>
      <c r="Y183" s="331">
        <v>717950.2286712149</v>
      </c>
      <c r="Z183" s="373">
        <f t="shared" si="14"/>
        <v>1910957.251</v>
      </c>
      <c r="AA183" s="327"/>
      <c r="AB183" s="328"/>
      <c r="AC183" s="328"/>
      <c r="AD183" s="329"/>
      <c r="AE183" s="504">
        <v>85716.39013492498</v>
      </c>
      <c r="AF183" s="505">
        <v>1112257.962947161</v>
      </c>
      <c r="AG183" s="505">
        <v>864976.7870839853</v>
      </c>
      <c r="AH183" s="508">
        <f t="shared" si="466"/>
        <v>2062951.14</v>
      </c>
      <c r="AI183" s="505">
        <v>85716.39013492498</v>
      </c>
      <c r="AJ183" s="505">
        <v>1112257.962947161</v>
      </c>
      <c r="AK183" s="505">
        <v>864976.7870839853</v>
      </c>
      <c r="AL183" s="508">
        <f t="shared" si="468"/>
        <v>2062951.14</v>
      </c>
      <c r="AM183" s="505">
        <v>86109.75916831312</v>
      </c>
      <c r="AN183" s="505">
        <v>1112257.962947161</v>
      </c>
      <c r="AO183" s="505">
        <v>864976.7870839853</v>
      </c>
      <c r="AP183" s="508">
        <f t="shared" si="470"/>
        <v>2063344.509</v>
      </c>
      <c r="AQ183" s="498">
        <v>88190.06418723604</v>
      </c>
      <c r="AR183" s="498">
        <v>1112257.962947161</v>
      </c>
      <c r="AS183" s="498">
        <v>864976.7870839853</v>
      </c>
      <c r="AT183" s="509">
        <f t="shared" si="472"/>
        <v>2065424.814</v>
      </c>
      <c r="AV183" s="63">
        <f t="shared" si="23"/>
        <v>2</v>
      </c>
      <c r="AW183" s="356">
        <f t="shared" si="24"/>
        <v>46.66666667</v>
      </c>
      <c r="AX183" s="357">
        <f t="shared" si="25"/>
        <v>7692.307692</v>
      </c>
      <c r="AY183" s="103">
        <f t="shared" si="26"/>
        <v>8000</v>
      </c>
      <c r="AZ183" s="358">
        <f t="shared" ref="AZ183:BA183" si="836">O183</f>
        <v>80749.05984</v>
      </c>
      <c r="BA183" s="358">
        <f t="shared" si="836"/>
        <v>1112257.963</v>
      </c>
      <c r="BB183" s="358">
        <f t="shared" si="28"/>
        <v>717996.8953</v>
      </c>
      <c r="BC183" s="358">
        <f t="shared" ref="BC183:BD183" si="837">S183</f>
        <v>80749.05984</v>
      </c>
      <c r="BD183" s="358">
        <f t="shared" si="837"/>
        <v>1112257.963</v>
      </c>
      <c r="BE183" s="358">
        <f t="shared" si="30"/>
        <v>717996.8953</v>
      </c>
      <c r="BF183" s="358">
        <f t="shared" ref="BF183:BG183" si="838">W183</f>
        <v>80749.05984</v>
      </c>
      <c r="BG183" s="358">
        <f t="shared" si="838"/>
        <v>1112257.963</v>
      </c>
      <c r="BH183" s="358">
        <f t="shared" si="32"/>
        <v>717996.8953</v>
      </c>
      <c r="BI183" s="358"/>
      <c r="BJ183" s="358"/>
      <c r="BK183" s="503"/>
      <c r="BL183" s="510"/>
      <c r="BM183" s="493">
        <v>10000.0</v>
      </c>
      <c r="BN183" s="538">
        <v>0.22212877256042773</v>
      </c>
      <c r="BO183" s="538">
        <v>0.7778712274395723</v>
      </c>
      <c r="BP183" s="539"/>
      <c r="BQ183" s="539"/>
      <c r="BR183" s="495">
        <f t="shared" si="46"/>
        <v>1129445.058</v>
      </c>
      <c r="BS183" s="495">
        <f t="shared" si="33"/>
        <v>1129445.058</v>
      </c>
      <c r="BT183" s="495">
        <f t="shared" si="34"/>
        <v>1129445.058</v>
      </c>
      <c r="BU183" s="496"/>
      <c r="BV183" s="495">
        <f t="shared" si="35"/>
        <v>1129445.058</v>
      </c>
      <c r="BW183" s="495">
        <f t="shared" si="36"/>
        <v>1129445.058</v>
      </c>
      <c r="BX183" s="495">
        <f t="shared" si="37"/>
        <v>1129445.058</v>
      </c>
      <c r="BY183" s="495">
        <f t="shared" si="38"/>
        <v>1129445.058</v>
      </c>
    </row>
    <row r="184" ht="15.0" customHeight="1">
      <c r="A184" s="261" t="s">
        <v>33</v>
      </c>
      <c r="B184" s="348" t="s">
        <v>33</v>
      </c>
      <c r="C184" s="348">
        <v>500.0</v>
      </c>
      <c r="D184" s="348"/>
      <c r="E184" s="349" t="s">
        <v>2369</v>
      </c>
      <c r="F184" s="349" t="s">
        <v>2370</v>
      </c>
      <c r="G184" s="349" t="s">
        <v>2371</v>
      </c>
      <c r="I184" s="274"/>
      <c r="J184" s="350" t="s">
        <v>33</v>
      </c>
      <c r="K184" s="351">
        <f t="shared" ref="K184:K219" si="846">C184</f>
        <v>500</v>
      </c>
      <c r="L184" s="352"/>
      <c r="M184" s="353"/>
      <c r="N184" s="354"/>
      <c r="O184" s="486">
        <v>61116.6500840517</v>
      </c>
      <c r="P184" s="487">
        <v>35927.240171000005</v>
      </c>
      <c r="Q184" s="487">
        <v>316536.0649746472</v>
      </c>
      <c r="R184" s="488">
        <f t="shared" si="12"/>
        <v>413579.9552</v>
      </c>
      <c r="S184" s="486">
        <v>60972.852671497116</v>
      </c>
      <c r="T184" s="487">
        <v>35927.240171000005</v>
      </c>
      <c r="U184" s="487">
        <v>293830.73988774774</v>
      </c>
      <c r="V184" s="488">
        <f t="shared" si="13"/>
        <v>390730.8327</v>
      </c>
      <c r="W184" s="486">
        <v>60901.22995846076</v>
      </c>
      <c r="X184" s="487">
        <v>35927.240171000005</v>
      </c>
      <c r="Y184" s="487">
        <v>291677.1249427908</v>
      </c>
      <c r="Z184" s="489">
        <f t="shared" si="14"/>
        <v>388505.5951</v>
      </c>
      <c r="AA184" s="352"/>
      <c r="AB184" s="353"/>
      <c r="AC184" s="353"/>
      <c r="AD184" s="354"/>
      <c r="AE184" s="486">
        <f t="shared" ref="AE184:AG184" si="839">AI184</f>
        <v>61116.65008</v>
      </c>
      <c r="AF184" s="487">
        <f t="shared" si="839"/>
        <v>35927.24017</v>
      </c>
      <c r="AG184" s="487">
        <f t="shared" si="839"/>
        <v>316559.3983</v>
      </c>
      <c r="AH184" s="490">
        <f t="shared" si="466"/>
        <v>413603.2886</v>
      </c>
      <c r="AI184" s="487">
        <f t="shared" ref="AI184:AK184" si="840">AZ184</f>
        <v>61116.65008</v>
      </c>
      <c r="AJ184" s="487">
        <f t="shared" si="840"/>
        <v>35927.24017</v>
      </c>
      <c r="AK184" s="487">
        <f t="shared" si="840"/>
        <v>316559.3983</v>
      </c>
      <c r="AL184" s="490">
        <f t="shared" si="468"/>
        <v>413603.2886</v>
      </c>
      <c r="AM184" s="487">
        <f t="shared" ref="AM184:AO184" si="841">BC184</f>
        <v>60972.85267</v>
      </c>
      <c r="AN184" s="487">
        <f t="shared" si="841"/>
        <v>35927.24017</v>
      </c>
      <c r="AO184" s="487">
        <f t="shared" si="841"/>
        <v>293854.0732</v>
      </c>
      <c r="AP184" s="490">
        <f t="shared" si="470"/>
        <v>390754.1661</v>
      </c>
      <c r="AQ184" s="487">
        <f t="shared" ref="AQ184:AS184" si="842">BF184</f>
        <v>60901.22996</v>
      </c>
      <c r="AR184" s="487">
        <f t="shared" si="842"/>
        <v>35927.24017</v>
      </c>
      <c r="AS184" s="487">
        <f t="shared" si="842"/>
        <v>291700.4583</v>
      </c>
      <c r="AT184" s="491">
        <f t="shared" si="472"/>
        <v>388528.9284</v>
      </c>
      <c r="AV184" s="63">
        <f t="shared" si="23"/>
        <v>1</v>
      </c>
      <c r="AW184" s="356">
        <f t="shared" si="24"/>
        <v>23.33333333</v>
      </c>
      <c r="AX184" s="357">
        <f t="shared" si="25"/>
        <v>357.1428571</v>
      </c>
      <c r="AY184" s="103">
        <f t="shared" si="26"/>
        <v>500</v>
      </c>
      <c r="AZ184" s="358">
        <f t="shared" ref="AZ184:BA184" si="843">O184</f>
        <v>61116.65008</v>
      </c>
      <c r="BA184" s="358">
        <f t="shared" si="843"/>
        <v>35927.24017</v>
      </c>
      <c r="BB184" s="358">
        <f t="shared" si="28"/>
        <v>316559.3983</v>
      </c>
      <c r="BC184" s="358">
        <f t="shared" ref="BC184:BD184" si="844">S184</f>
        <v>60972.85267</v>
      </c>
      <c r="BD184" s="358">
        <f t="shared" si="844"/>
        <v>35927.24017</v>
      </c>
      <c r="BE184" s="358">
        <f t="shared" si="30"/>
        <v>293854.0732</v>
      </c>
      <c r="BF184" s="358">
        <f t="shared" ref="BF184:BG184" si="845">W184</f>
        <v>60901.22996</v>
      </c>
      <c r="BG184" s="358">
        <f t="shared" si="845"/>
        <v>35927.24017</v>
      </c>
      <c r="BH184" s="358">
        <f t="shared" si="32"/>
        <v>291700.4583</v>
      </c>
      <c r="BI184" s="358"/>
      <c r="BJ184" s="358"/>
      <c r="BK184" s="503"/>
      <c r="BL184" s="527" t="s">
        <v>33</v>
      </c>
      <c r="BM184" s="493">
        <v>500.0</v>
      </c>
      <c r="BN184" s="538">
        <v>0.0</v>
      </c>
      <c r="BO184" s="538">
        <v>1.0</v>
      </c>
      <c r="BP184" s="539"/>
      <c r="BQ184" s="539"/>
      <c r="BR184" s="495">
        <f t="shared" si="46"/>
        <v>35927.24017</v>
      </c>
      <c r="BS184" s="495">
        <f t="shared" si="33"/>
        <v>35927.24017</v>
      </c>
      <c r="BT184" s="495">
        <f t="shared" si="34"/>
        <v>35927.24017</v>
      </c>
      <c r="BU184" s="496"/>
      <c r="BV184" s="495">
        <f t="shared" si="35"/>
        <v>35927.24017</v>
      </c>
      <c r="BW184" s="495">
        <f t="shared" si="36"/>
        <v>35927.24017</v>
      </c>
      <c r="BX184" s="495">
        <f t="shared" si="37"/>
        <v>35927.24017</v>
      </c>
      <c r="BY184" s="495">
        <f t="shared" si="38"/>
        <v>35927.24017</v>
      </c>
    </row>
    <row r="185" ht="15.0" customHeight="1">
      <c r="A185" s="261" t="s">
        <v>33</v>
      </c>
      <c r="B185" s="348" t="s">
        <v>33</v>
      </c>
      <c r="C185" s="348">
        <v>1000.0</v>
      </c>
      <c r="D185" s="348"/>
      <c r="E185" s="349" t="s">
        <v>2369</v>
      </c>
      <c r="F185" s="349" t="s">
        <v>2370</v>
      </c>
      <c r="G185" s="349" t="s">
        <v>2371</v>
      </c>
      <c r="I185" s="274"/>
      <c r="J185" s="274"/>
      <c r="K185" s="361">
        <f t="shared" si="846"/>
        <v>1000</v>
      </c>
      <c r="L185" s="362"/>
      <c r="M185" s="363"/>
      <c r="N185" s="364"/>
      <c r="O185" s="497">
        <v>62187.02530180403</v>
      </c>
      <c r="P185" s="498">
        <v>54207.99025250001</v>
      </c>
      <c r="Q185" s="498">
        <v>460889.0902899868</v>
      </c>
      <c r="R185" s="499">
        <f t="shared" si="12"/>
        <v>577284.1058</v>
      </c>
      <c r="S185" s="497">
        <v>61887.22431026776</v>
      </c>
      <c r="T185" s="498">
        <v>26199.868568</v>
      </c>
      <c r="U185" s="498">
        <v>413921.71933262853</v>
      </c>
      <c r="V185" s="499">
        <f t="shared" si="13"/>
        <v>502008.8122</v>
      </c>
      <c r="W185" s="497">
        <v>61614.93327105255</v>
      </c>
      <c r="X185" s="498">
        <v>26199.868568</v>
      </c>
      <c r="Y185" s="498">
        <v>397082.64140605135</v>
      </c>
      <c r="Z185" s="500">
        <f t="shared" si="14"/>
        <v>484897.4432</v>
      </c>
      <c r="AA185" s="362"/>
      <c r="AB185" s="363"/>
      <c r="AC185" s="363"/>
      <c r="AD185" s="364"/>
      <c r="AE185" s="497">
        <f t="shared" ref="AE185:AG185" si="847">AI185</f>
        <v>62187.0253</v>
      </c>
      <c r="AF185" s="498">
        <f t="shared" si="847"/>
        <v>54207.99025</v>
      </c>
      <c r="AG185" s="498">
        <f t="shared" si="847"/>
        <v>460912.4236</v>
      </c>
      <c r="AH185" s="501">
        <f t="shared" si="466"/>
        <v>577307.4392</v>
      </c>
      <c r="AI185" s="498">
        <f t="shared" ref="AI185:AK185" si="848">AZ185</f>
        <v>62187.0253</v>
      </c>
      <c r="AJ185" s="498">
        <f t="shared" si="848"/>
        <v>54207.99025</v>
      </c>
      <c r="AK185" s="498">
        <f t="shared" si="848"/>
        <v>460912.4236</v>
      </c>
      <c r="AL185" s="501">
        <f t="shared" si="468"/>
        <v>577307.4392</v>
      </c>
      <c r="AM185" s="498">
        <f t="shared" ref="AM185:AO185" si="849">BC185</f>
        <v>61887.22431</v>
      </c>
      <c r="AN185" s="498">
        <f t="shared" si="849"/>
        <v>26199.86857</v>
      </c>
      <c r="AO185" s="498">
        <f t="shared" si="849"/>
        <v>413945.0527</v>
      </c>
      <c r="AP185" s="501">
        <f t="shared" si="470"/>
        <v>502032.1455</v>
      </c>
      <c r="AQ185" s="498">
        <f t="shared" ref="AQ185:AS185" si="850">BF185</f>
        <v>61614.93327</v>
      </c>
      <c r="AR185" s="498">
        <f t="shared" si="850"/>
        <v>26199.86857</v>
      </c>
      <c r="AS185" s="498">
        <f t="shared" si="850"/>
        <v>397105.9747</v>
      </c>
      <c r="AT185" s="502">
        <f t="shared" si="472"/>
        <v>484920.7766</v>
      </c>
      <c r="AV185" s="63">
        <f t="shared" si="23"/>
        <v>1</v>
      </c>
      <c r="AW185" s="356">
        <f t="shared" si="24"/>
        <v>23.33333333</v>
      </c>
      <c r="AX185" s="357">
        <f t="shared" si="25"/>
        <v>714.2857143</v>
      </c>
      <c r="AY185" s="103">
        <f t="shared" si="26"/>
        <v>1000</v>
      </c>
      <c r="AZ185" s="358">
        <f t="shared" ref="AZ185:BA185" si="851">O185</f>
        <v>62187.0253</v>
      </c>
      <c r="BA185" s="358">
        <f t="shared" si="851"/>
        <v>54207.99025</v>
      </c>
      <c r="BB185" s="358">
        <f t="shared" si="28"/>
        <v>460912.4236</v>
      </c>
      <c r="BC185" s="358">
        <f t="shared" ref="BC185:BD185" si="852">S185</f>
        <v>61887.22431</v>
      </c>
      <c r="BD185" s="358">
        <f t="shared" si="852"/>
        <v>26199.86857</v>
      </c>
      <c r="BE185" s="358">
        <f t="shared" si="30"/>
        <v>413945.0527</v>
      </c>
      <c r="BF185" s="358">
        <f t="shared" ref="BF185:BG185" si="853">W185</f>
        <v>61614.93327</v>
      </c>
      <c r="BG185" s="358">
        <f t="shared" si="853"/>
        <v>26199.86857</v>
      </c>
      <c r="BH185" s="358">
        <f t="shared" si="32"/>
        <v>397105.9747</v>
      </c>
      <c r="BI185" s="358"/>
      <c r="BJ185" s="358"/>
      <c r="BK185" s="503"/>
      <c r="BL185" s="528"/>
      <c r="BM185" s="493">
        <v>1000.0</v>
      </c>
      <c r="BN185" s="538">
        <v>0.054535994831951436</v>
      </c>
      <c r="BO185" s="538">
        <v>0.9454640051680486</v>
      </c>
      <c r="BP185" s="539"/>
      <c r="BQ185" s="539"/>
      <c r="BR185" s="495">
        <f t="shared" si="46"/>
        <v>54413.64498</v>
      </c>
      <c r="BS185" s="495">
        <f t="shared" si="33"/>
        <v>26299.26585</v>
      </c>
      <c r="BT185" s="495">
        <f t="shared" si="34"/>
        <v>26299.26585</v>
      </c>
      <c r="BU185" s="496"/>
      <c r="BV185" s="495">
        <f t="shared" si="35"/>
        <v>54413.64498</v>
      </c>
      <c r="BW185" s="495">
        <f t="shared" si="36"/>
        <v>54413.64498</v>
      </c>
      <c r="BX185" s="495">
        <f t="shared" si="37"/>
        <v>26299.26585</v>
      </c>
      <c r="BY185" s="495">
        <f t="shared" si="38"/>
        <v>26299.26585</v>
      </c>
    </row>
    <row r="186" ht="15.0" customHeight="1">
      <c r="A186" s="261" t="s">
        <v>33</v>
      </c>
      <c r="B186" s="348" t="s">
        <v>33</v>
      </c>
      <c r="C186" s="348">
        <v>1500.0</v>
      </c>
      <c r="D186" s="348"/>
      <c r="E186" s="349" t="s">
        <v>2369</v>
      </c>
      <c r="F186" s="349" t="s">
        <v>2370</v>
      </c>
      <c r="G186" s="349" t="s">
        <v>2371</v>
      </c>
      <c r="I186" s="274"/>
      <c r="J186" s="274"/>
      <c r="K186" s="361">
        <f t="shared" si="846"/>
        <v>1500</v>
      </c>
      <c r="L186" s="362"/>
      <c r="M186" s="363"/>
      <c r="N186" s="364"/>
      <c r="O186" s="497">
        <v>63186.96266718623</v>
      </c>
      <c r="P186" s="498">
        <v>72488.74033399999</v>
      </c>
      <c r="Q186" s="498">
        <v>478664.8761113088</v>
      </c>
      <c r="R186" s="499">
        <f t="shared" si="12"/>
        <v>614340.5791</v>
      </c>
      <c r="S186" s="497">
        <v>62621.279200406985</v>
      </c>
      <c r="T186" s="498">
        <v>72488.74033399999</v>
      </c>
      <c r="U186" s="498">
        <v>435422.3766060449</v>
      </c>
      <c r="V186" s="499">
        <f t="shared" si="13"/>
        <v>570532.3961</v>
      </c>
      <c r="W186" s="497">
        <v>62636.50784922759</v>
      </c>
      <c r="X186" s="498">
        <v>72488.74033399999</v>
      </c>
      <c r="Y186" s="498">
        <v>442881.9409364895</v>
      </c>
      <c r="Z186" s="500">
        <f t="shared" si="14"/>
        <v>578007.1891</v>
      </c>
      <c r="AA186" s="362"/>
      <c r="AB186" s="363"/>
      <c r="AC186" s="363"/>
      <c r="AD186" s="364"/>
      <c r="AE186" s="497">
        <f t="shared" ref="AE186:AG186" si="854">AI186</f>
        <v>63634.3627</v>
      </c>
      <c r="AF186" s="498">
        <f t="shared" si="854"/>
        <v>91608.05693</v>
      </c>
      <c r="AG186" s="498">
        <f t="shared" si="854"/>
        <v>522597.8947</v>
      </c>
      <c r="AH186" s="501">
        <f t="shared" si="466"/>
        <v>677840.3143</v>
      </c>
      <c r="AI186" s="498">
        <f t="shared" ref="AI186:AK186" si="855">AVERAGE(AZ186:AZ187)</f>
        <v>63634.3627</v>
      </c>
      <c r="AJ186" s="498">
        <f t="shared" si="855"/>
        <v>91608.05693</v>
      </c>
      <c r="AK186" s="498">
        <f t="shared" si="855"/>
        <v>522597.8947</v>
      </c>
      <c r="AL186" s="501">
        <f t="shared" si="468"/>
        <v>677840.3143</v>
      </c>
      <c r="AM186" s="498">
        <f t="shared" ref="AM186:AO186" si="856">AVERAGE(BC186:BC187)</f>
        <v>63145.84067</v>
      </c>
      <c r="AN186" s="498">
        <f t="shared" si="856"/>
        <v>91608.05693</v>
      </c>
      <c r="AO186" s="498">
        <f t="shared" si="856"/>
        <v>488367.111</v>
      </c>
      <c r="AP186" s="501">
        <f t="shared" si="470"/>
        <v>643121.0086</v>
      </c>
      <c r="AQ186" s="498">
        <f t="shared" ref="AQ186:AS186" si="857">AVERAGE(BF186:BF187)</f>
        <v>63116.5624</v>
      </c>
      <c r="AR186" s="498">
        <f t="shared" si="857"/>
        <v>91608.05693</v>
      </c>
      <c r="AS186" s="498">
        <f t="shared" si="857"/>
        <v>492865.996</v>
      </c>
      <c r="AT186" s="502">
        <f t="shared" si="472"/>
        <v>647590.6153</v>
      </c>
      <c r="AV186" s="63">
        <f t="shared" si="23"/>
        <v>1</v>
      </c>
      <c r="AW186" s="356">
        <f t="shared" si="24"/>
        <v>23.33333333</v>
      </c>
      <c r="AX186" s="357">
        <f t="shared" si="25"/>
        <v>1071.428571</v>
      </c>
      <c r="AY186" s="103">
        <f t="shared" si="26"/>
        <v>1500</v>
      </c>
      <c r="AZ186" s="358">
        <f t="shared" ref="AZ186:BA186" si="858">O186</f>
        <v>63186.96267</v>
      </c>
      <c r="BA186" s="358">
        <f t="shared" si="858"/>
        <v>72488.74033</v>
      </c>
      <c r="BB186" s="358">
        <f t="shared" si="28"/>
        <v>478688.2094</v>
      </c>
      <c r="BC186" s="358">
        <f t="shared" ref="BC186:BD186" si="859">S186</f>
        <v>62621.2792</v>
      </c>
      <c r="BD186" s="358">
        <f t="shared" si="859"/>
        <v>72488.74033</v>
      </c>
      <c r="BE186" s="358">
        <f t="shared" si="30"/>
        <v>435445.7099</v>
      </c>
      <c r="BF186" s="358">
        <f t="shared" ref="BF186:BG186" si="860">W186</f>
        <v>62636.50785</v>
      </c>
      <c r="BG186" s="358">
        <f t="shared" si="860"/>
        <v>72488.74033</v>
      </c>
      <c r="BH186" s="358">
        <f t="shared" si="32"/>
        <v>442905.2743</v>
      </c>
      <c r="BI186" s="358"/>
      <c r="BJ186" s="358"/>
      <c r="BK186" s="503"/>
      <c r="BL186" s="528"/>
      <c r="BM186" s="493">
        <v>1500.0</v>
      </c>
      <c r="BN186" s="538">
        <v>0.054535994831951436</v>
      </c>
      <c r="BO186" s="538">
        <v>0.9454640051680486</v>
      </c>
      <c r="BP186" s="539"/>
      <c r="BQ186" s="539"/>
      <c r="BR186" s="495">
        <f t="shared" si="46"/>
        <v>72763.74872</v>
      </c>
      <c r="BS186" s="495">
        <f t="shared" si="33"/>
        <v>72763.74872</v>
      </c>
      <c r="BT186" s="495">
        <f t="shared" si="34"/>
        <v>72763.74872</v>
      </c>
      <c r="BU186" s="496"/>
      <c r="BV186" s="495">
        <f t="shared" si="35"/>
        <v>91955.60034</v>
      </c>
      <c r="BW186" s="495">
        <f t="shared" si="36"/>
        <v>91955.60034</v>
      </c>
      <c r="BX186" s="495">
        <f t="shared" si="37"/>
        <v>91955.60034</v>
      </c>
      <c r="BY186" s="495">
        <f t="shared" si="38"/>
        <v>91955.60034</v>
      </c>
    </row>
    <row r="187" ht="15.0" customHeight="1">
      <c r="A187" s="261" t="s">
        <v>33</v>
      </c>
      <c r="B187" s="348" t="s">
        <v>33</v>
      </c>
      <c r="C187" s="348">
        <v>2000.0</v>
      </c>
      <c r="D187" s="348"/>
      <c r="E187" s="349" t="s">
        <v>2369</v>
      </c>
      <c r="F187" s="349" t="s">
        <v>2370</v>
      </c>
      <c r="G187" s="349" t="s">
        <v>2371</v>
      </c>
      <c r="I187" s="274"/>
      <c r="J187" s="274"/>
      <c r="K187" s="361">
        <f t="shared" si="846"/>
        <v>2000</v>
      </c>
      <c r="L187" s="362"/>
      <c r="M187" s="363"/>
      <c r="N187" s="364"/>
      <c r="O187" s="497">
        <v>64081.76272824431</v>
      </c>
      <c r="P187" s="498">
        <v>110727.373532</v>
      </c>
      <c r="Q187" s="498">
        <v>566484.2466476515</v>
      </c>
      <c r="R187" s="499">
        <f t="shared" si="12"/>
        <v>741293.3829</v>
      </c>
      <c r="S187" s="497">
        <v>63670.402138324316</v>
      </c>
      <c r="T187" s="498">
        <v>110727.373532</v>
      </c>
      <c r="U187" s="498">
        <v>541265.1786724532</v>
      </c>
      <c r="V187" s="499">
        <f t="shared" si="13"/>
        <v>715662.9543</v>
      </c>
      <c r="W187" s="497">
        <v>63596.61695349706</v>
      </c>
      <c r="X187" s="498">
        <v>110727.373532</v>
      </c>
      <c r="Y187" s="498">
        <v>542803.3843754272</v>
      </c>
      <c r="Z187" s="500">
        <f t="shared" si="14"/>
        <v>717127.3749</v>
      </c>
      <c r="AA187" s="362"/>
      <c r="AB187" s="363"/>
      <c r="AC187" s="363"/>
      <c r="AD187" s="364"/>
      <c r="AE187" s="497">
        <f t="shared" ref="AE187:AG187" si="861">AI187</f>
        <v>64546.43806</v>
      </c>
      <c r="AF187" s="498">
        <f t="shared" si="861"/>
        <v>147288.8737</v>
      </c>
      <c r="AG187" s="498">
        <f t="shared" si="861"/>
        <v>618643.7277</v>
      </c>
      <c r="AH187" s="501">
        <f t="shared" si="466"/>
        <v>830479.0395</v>
      </c>
      <c r="AI187" s="498">
        <f t="shared" ref="AI187:AK187" si="862">AZ188</f>
        <v>64546.43806</v>
      </c>
      <c r="AJ187" s="498">
        <f t="shared" si="862"/>
        <v>147288.8737</v>
      </c>
      <c r="AK187" s="498">
        <f t="shared" si="862"/>
        <v>618643.7277</v>
      </c>
      <c r="AL187" s="501">
        <f t="shared" si="468"/>
        <v>830479.0395</v>
      </c>
      <c r="AM187" s="498">
        <f t="shared" ref="AM187:AO187" si="863">BC188</f>
        <v>64081.76273</v>
      </c>
      <c r="AN187" s="498">
        <f t="shared" si="863"/>
        <v>147288.8737</v>
      </c>
      <c r="AO187" s="498">
        <f t="shared" si="863"/>
        <v>591086.041</v>
      </c>
      <c r="AP187" s="501">
        <f t="shared" si="470"/>
        <v>802456.6774</v>
      </c>
      <c r="AQ187" s="498">
        <f t="shared" ref="AQ187:AS187" si="864">BF188</f>
        <v>64081.76273</v>
      </c>
      <c r="AR187" s="498">
        <f t="shared" si="864"/>
        <v>147288.8737</v>
      </c>
      <c r="AS187" s="498">
        <f t="shared" si="864"/>
        <v>601289.8344</v>
      </c>
      <c r="AT187" s="502">
        <f t="shared" si="472"/>
        <v>812660.4708</v>
      </c>
      <c r="AV187" s="63">
        <f t="shared" si="23"/>
        <v>1</v>
      </c>
      <c r="AW187" s="356">
        <f t="shared" si="24"/>
        <v>23.33333333</v>
      </c>
      <c r="AX187" s="357">
        <f t="shared" si="25"/>
        <v>1428.571429</v>
      </c>
      <c r="AY187" s="103">
        <f t="shared" si="26"/>
        <v>1500</v>
      </c>
      <c r="AZ187" s="358">
        <f t="shared" ref="AZ187:BA187" si="865">O187</f>
        <v>64081.76273</v>
      </c>
      <c r="BA187" s="358">
        <f t="shared" si="865"/>
        <v>110727.3735</v>
      </c>
      <c r="BB187" s="358">
        <f t="shared" si="28"/>
        <v>566507.58</v>
      </c>
      <c r="BC187" s="358">
        <f t="shared" ref="BC187:BD187" si="866">S187</f>
        <v>63670.40214</v>
      </c>
      <c r="BD187" s="358">
        <f t="shared" si="866"/>
        <v>110727.3735</v>
      </c>
      <c r="BE187" s="358">
        <f t="shared" si="30"/>
        <v>541288.512</v>
      </c>
      <c r="BF187" s="358">
        <f t="shared" ref="BF187:BG187" si="867">W187</f>
        <v>63596.61695</v>
      </c>
      <c r="BG187" s="358">
        <f t="shared" si="867"/>
        <v>110727.3735</v>
      </c>
      <c r="BH187" s="358">
        <f t="shared" si="32"/>
        <v>542826.7177</v>
      </c>
      <c r="BI187" s="358"/>
      <c r="BJ187" s="358"/>
      <c r="BK187" s="503"/>
      <c r="BL187" s="528"/>
      <c r="BM187" s="493">
        <v>2000.0</v>
      </c>
      <c r="BN187" s="538">
        <v>0.054535994831951436</v>
      </c>
      <c r="BO187" s="538">
        <v>0.9454640051680486</v>
      </c>
      <c r="BP187" s="539"/>
      <c r="BQ187" s="539"/>
      <c r="BR187" s="495">
        <f t="shared" si="46"/>
        <v>111147.452</v>
      </c>
      <c r="BS187" s="495">
        <f t="shared" si="33"/>
        <v>111147.452</v>
      </c>
      <c r="BT187" s="495">
        <f t="shared" si="34"/>
        <v>111147.452</v>
      </c>
      <c r="BU187" s="496"/>
      <c r="BV187" s="495">
        <f t="shared" si="35"/>
        <v>147847.6595</v>
      </c>
      <c r="BW187" s="495">
        <f t="shared" si="36"/>
        <v>147847.6595</v>
      </c>
      <c r="BX187" s="495">
        <f t="shared" si="37"/>
        <v>147847.6595</v>
      </c>
      <c r="BY187" s="495">
        <f t="shared" si="38"/>
        <v>147847.6595</v>
      </c>
    </row>
    <row r="188" ht="15.0" customHeight="1">
      <c r="A188" s="261" t="s">
        <v>33</v>
      </c>
      <c r="B188" s="348" t="s">
        <v>33</v>
      </c>
      <c r="C188" s="348">
        <v>2500.0</v>
      </c>
      <c r="D188" s="348"/>
      <c r="E188" s="349" t="s">
        <v>2369</v>
      </c>
      <c r="F188" s="349" t="s">
        <v>2370</v>
      </c>
      <c r="G188" s="349" t="s">
        <v>2371</v>
      </c>
      <c r="I188" s="274"/>
      <c r="J188" s="274"/>
      <c r="K188" s="361">
        <f t="shared" si="846"/>
        <v>2500</v>
      </c>
      <c r="L188" s="362"/>
      <c r="M188" s="363"/>
      <c r="N188" s="364"/>
      <c r="O188" s="497">
        <v>64546.43806373232</v>
      </c>
      <c r="P188" s="498">
        <v>147288.87369500002</v>
      </c>
      <c r="Q188" s="498">
        <v>618620.394374458</v>
      </c>
      <c r="R188" s="499">
        <f t="shared" si="12"/>
        <v>830455.7061</v>
      </c>
      <c r="S188" s="497">
        <v>64081.76272824431</v>
      </c>
      <c r="T188" s="498">
        <v>147288.87369500002</v>
      </c>
      <c r="U188" s="498">
        <v>591062.7076877572</v>
      </c>
      <c r="V188" s="499">
        <f t="shared" si="13"/>
        <v>802433.3441</v>
      </c>
      <c r="W188" s="497">
        <v>64081.76272824431</v>
      </c>
      <c r="X188" s="498">
        <v>147288.87369500002</v>
      </c>
      <c r="Y188" s="498">
        <v>601266.5010216794</v>
      </c>
      <c r="Z188" s="500">
        <f t="shared" si="14"/>
        <v>812637.1374</v>
      </c>
      <c r="AA188" s="362"/>
      <c r="AB188" s="363"/>
      <c r="AC188" s="363"/>
      <c r="AD188" s="364"/>
      <c r="AE188" s="497">
        <f t="shared" ref="AE188:AG188" si="868">AI188</f>
        <v>70426.88048</v>
      </c>
      <c r="AF188" s="498">
        <f t="shared" si="868"/>
        <v>261852.8945</v>
      </c>
      <c r="AG188" s="498">
        <f t="shared" si="868"/>
        <v>648273.0433</v>
      </c>
      <c r="AH188" s="501">
        <f t="shared" si="466"/>
        <v>980552.8183</v>
      </c>
      <c r="AI188" s="498">
        <f t="shared" ref="AI188:AK188" si="869">AZ189</f>
        <v>70426.88048</v>
      </c>
      <c r="AJ188" s="498">
        <f t="shared" si="869"/>
        <v>261852.8945</v>
      </c>
      <c r="AK188" s="498">
        <f t="shared" si="869"/>
        <v>648273.0433</v>
      </c>
      <c r="AL188" s="501">
        <f t="shared" si="468"/>
        <v>980552.8183</v>
      </c>
      <c r="AM188" s="498">
        <f t="shared" ref="AM188:AO188" si="870">BC189</f>
        <v>69948.656</v>
      </c>
      <c r="AN188" s="498">
        <f t="shared" si="870"/>
        <v>254511.7327</v>
      </c>
      <c r="AO188" s="498">
        <f t="shared" si="870"/>
        <v>643114.3579</v>
      </c>
      <c r="AP188" s="501">
        <f t="shared" si="470"/>
        <v>967574.7466</v>
      </c>
      <c r="AQ188" s="498">
        <f t="shared" ref="AQ188:AS188" si="871">BF189</f>
        <v>69482.568</v>
      </c>
      <c r="AR188" s="498">
        <f t="shared" si="871"/>
        <v>249482.7478</v>
      </c>
      <c r="AS188" s="498">
        <f t="shared" si="871"/>
        <v>655509.4667</v>
      </c>
      <c r="AT188" s="502">
        <f t="shared" si="472"/>
        <v>974474.7825</v>
      </c>
      <c r="AV188" s="63">
        <f t="shared" si="23"/>
        <v>1</v>
      </c>
      <c r="AW188" s="356">
        <f t="shared" si="24"/>
        <v>23.33333333</v>
      </c>
      <c r="AX188" s="357">
        <f t="shared" si="25"/>
        <v>1785.714286</v>
      </c>
      <c r="AY188" s="103">
        <f t="shared" si="26"/>
        <v>2000</v>
      </c>
      <c r="AZ188" s="358">
        <f t="shared" ref="AZ188:BA188" si="872">O188</f>
        <v>64546.43806</v>
      </c>
      <c r="BA188" s="358">
        <f t="shared" si="872"/>
        <v>147288.8737</v>
      </c>
      <c r="BB188" s="358">
        <f t="shared" si="28"/>
        <v>618643.7277</v>
      </c>
      <c r="BC188" s="358">
        <f t="shared" ref="BC188:BD188" si="873">S188</f>
        <v>64081.76273</v>
      </c>
      <c r="BD188" s="358">
        <f t="shared" si="873"/>
        <v>147288.8737</v>
      </c>
      <c r="BE188" s="358">
        <f t="shared" si="30"/>
        <v>591086.041</v>
      </c>
      <c r="BF188" s="358">
        <f t="shared" ref="BF188:BG188" si="874">W188</f>
        <v>64081.76273</v>
      </c>
      <c r="BG188" s="358">
        <f t="shared" si="874"/>
        <v>147288.8737</v>
      </c>
      <c r="BH188" s="358">
        <f t="shared" si="32"/>
        <v>601289.8344</v>
      </c>
      <c r="BI188" s="358"/>
      <c r="BJ188" s="358"/>
      <c r="BK188" s="503"/>
      <c r="BL188" s="528"/>
      <c r="BM188" s="493">
        <v>2500.0</v>
      </c>
      <c r="BN188" s="538">
        <v>0.054535994831951436</v>
      </c>
      <c r="BO188" s="538">
        <v>0.9454640051680486</v>
      </c>
      <c r="BP188" s="539"/>
      <c r="BQ188" s="539"/>
      <c r="BR188" s="495">
        <f t="shared" si="46"/>
        <v>147847.6595</v>
      </c>
      <c r="BS188" s="495">
        <f t="shared" si="33"/>
        <v>147847.6595</v>
      </c>
      <c r="BT188" s="495">
        <f t="shared" si="34"/>
        <v>147847.6595</v>
      </c>
      <c r="BU188" s="496"/>
      <c r="BV188" s="495">
        <f t="shared" si="35"/>
        <v>262846.3142</v>
      </c>
      <c r="BW188" s="495">
        <f t="shared" si="36"/>
        <v>262846.3142</v>
      </c>
      <c r="BX188" s="495">
        <f t="shared" si="37"/>
        <v>255477.3014</v>
      </c>
      <c r="BY188" s="495">
        <f t="shared" si="38"/>
        <v>250429.2375</v>
      </c>
    </row>
    <row r="189" ht="15.0" customHeight="1">
      <c r="A189" s="261" t="s">
        <v>33</v>
      </c>
      <c r="B189" s="348" t="s">
        <v>33</v>
      </c>
      <c r="C189" s="348">
        <v>3000.0</v>
      </c>
      <c r="D189" s="348"/>
      <c r="E189" s="349" t="s">
        <v>2369</v>
      </c>
      <c r="F189" s="349" t="s">
        <v>2370</v>
      </c>
      <c r="G189" s="349" t="s">
        <v>2371</v>
      </c>
      <c r="I189" s="274"/>
      <c r="J189" s="274"/>
      <c r="K189" s="361">
        <f t="shared" si="846"/>
        <v>3000</v>
      </c>
      <c r="L189" s="362"/>
      <c r="M189" s="363"/>
      <c r="N189" s="364"/>
      <c r="O189" s="497">
        <v>70426.88047984487</v>
      </c>
      <c r="P189" s="498">
        <v>261852.89450668098</v>
      </c>
      <c r="Q189" s="498">
        <v>648249.7099724284</v>
      </c>
      <c r="R189" s="499">
        <f t="shared" si="12"/>
        <v>980529.485</v>
      </c>
      <c r="S189" s="497">
        <v>69948.65599834087</v>
      </c>
      <c r="T189" s="498">
        <v>254511.73265868096</v>
      </c>
      <c r="U189" s="498">
        <v>643091.0246024504</v>
      </c>
      <c r="V189" s="499">
        <f t="shared" si="13"/>
        <v>967551.4133</v>
      </c>
      <c r="W189" s="497">
        <v>69482.56799834085</v>
      </c>
      <c r="X189" s="498">
        <v>249482.74777068093</v>
      </c>
      <c r="Y189" s="498">
        <v>655486.1333536521</v>
      </c>
      <c r="Z189" s="500">
        <f t="shared" si="14"/>
        <v>974451.4491</v>
      </c>
      <c r="AA189" s="362"/>
      <c r="AB189" s="363"/>
      <c r="AC189" s="363"/>
      <c r="AD189" s="364"/>
      <c r="AE189" s="497">
        <f t="shared" ref="AE189:AG189" si="875">AI189</f>
        <v>74252.71692</v>
      </c>
      <c r="AF189" s="498">
        <f t="shared" si="875"/>
        <v>312406.4122</v>
      </c>
      <c r="AG189" s="498">
        <f t="shared" si="875"/>
        <v>778232.9638</v>
      </c>
      <c r="AH189" s="501">
        <f t="shared" si="466"/>
        <v>1164892.093</v>
      </c>
      <c r="AI189" s="498">
        <f t="shared" ref="AI189:AK189" si="876">AZ190</f>
        <v>74252.71692</v>
      </c>
      <c r="AJ189" s="498">
        <f t="shared" si="876"/>
        <v>312406.4122</v>
      </c>
      <c r="AK189" s="498">
        <f t="shared" si="876"/>
        <v>778232.9638</v>
      </c>
      <c r="AL189" s="501">
        <f t="shared" si="468"/>
        <v>1164892.093</v>
      </c>
      <c r="AM189" s="498">
        <f t="shared" ref="AM189:AO189" si="877">BC190</f>
        <v>73346.76791</v>
      </c>
      <c r="AN189" s="498">
        <f t="shared" si="877"/>
        <v>305065.2504</v>
      </c>
      <c r="AO189" s="498">
        <f t="shared" si="877"/>
        <v>732374.2486</v>
      </c>
      <c r="AP189" s="501">
        <f t="shared" si="470"/>
        <v>1110786.267</v>
      </c>
      <c r="AQ189" s="498">
        <f t="shared" ref="AQ189:AS189" si="878">BF190</f>
        <v>72880.67991</v>
      </c>
      <c r="AR189" s="498">
        <f t="shared" si="878"/>
        <v>300036.2655</v>
      </c>
      <c r="AS189" s="498">
        <f t="shared" si="878"/>
        <v>747364.6867</v>
      </c>
      <c r="AT189" s="502">
        <f t="shared" si="472"/>
        <v>1120281.632</v>
      </c>
      <c r="AV189" s="63">
        <f t="shared" si="23"/>
        <v>1</v>
      </c>
      <c r="AW189" s="356">
        <f t="shared" si="24"/>
        <v>23.33333333</v>
      </c>
      <c r="AX189" s="357">
        <f t="shared" si="25"/>
        <v>2142.857143</v>
      </c>
      <c r="AY189" s="103">
        <f t="shared" si="26"/>
        <v>2500</v>
      </c>
      <c r="AZ189" s="358">
        <f t="shared" ref="AZ189:BA189" si="879">O189</f>
        <v>70426.88048</v>
      </c>
      <c r="BA189" s="358">
        <f t="shared" si="879"/>
        <v>261852.8945</v>
      </c>
      <c r="BB189" s="358">
        <f t="shared" si="28"/>
        <v>648273.0433</v>
      </c>
      <c r="BC189" s="358">
        <f t="shared" ref="BC189:BD189" si="880">S189</f>
        <v>69948.656</v>
      </c>
      <c r="BD189" s="358">
        <f t="shared" si="880"/>
        <v>254511.7327</v>
      </c>
      <c r="BE189" s="358">
        <f t="shared" si="30"/>
        <v>643114.3579</v>
      </c>
      <c r="BF189" s="358">
        <f t="shared" ref="BF189:BG189" si="881">W189</f>
        <v>69482.568</v>
      </c>
      <c r="BG189" s="358">
        <f t="shared" si="881"/>
        <v>249482.7478</v>
      </c>
      <c r="BH189" s="358">
        <f t="shared" si="32"/>
        <v>655509.4667</v>
      </c>
      <c r="BI189" s="358"/>
      <c r="BJ189" s="358"/>
      <c r="BK189" s="503"/>
      <c r="BL189" s="528"/>
      <c r="BM189" s="493">
        <v>3000.0</v>
      </c>
      <c r="BN189" s="538">
        <v>0.4</v>
      </c>
      <c r="BO189" s="538">
        <v>0.6</v>
      </c>
      <c r="BP189" s="539"/>
      <c r="BQ189" s="539"/>
      <c r="BR189" s="495">
        <f t="shared" si="46"/>
        <v>269139.2359</v>
      </c>
      <c r="BS189" s="495">
        <f t="shared" si="33"/>
        <v>261593.7983</v>
      </c>
      <c r="BT189" s="495">
        <f t="shared" si="34"/>
        <v>256424.8764</v>
      </c>
      <c r="BU189" s="496"/>
      <c r="BV189" s="495">
        <f t="shared" si="35"/>
        <v>321099.4602</v>
      </c>
      <c r="BW189" s="495">
        <f t="shared" si="36"/>
        <v>321099.4602</v>
      </c>
      <c r="BX189" s="495">
        <f t="shared" si="37"/>
        <v>313554.0226</v>
      </c>
      <c r="BY189" s="495">
        <f t="shared" si="38"/>
        <v>308385.1007</v>
      </c>
    </row>
    <row r="190" ht="15.0" customHeight="1">
      <c r="A190" s="261" t="s">
        <v>33</v>
      </c>
      <c r="B190" s="348" t="s">
        <v>33</v>
      </c>
      <c r="C190" s="348">
        <v>3500.0</v>
      </c>
      <c r="D190" s="348"/>
      <c r="E190" s="349" t="s">
        <v>2369</v>
      </c>
      <c r="F190" s="349" t="s">
        <v>2370</v>
      </c>
      <c r="G190" s="349" t="s">
        <v>2371</v>
      </c>
      <c r="I190" s="274"/>
      <c r="J190" s="274"/>
      <c r="K190" s="361">
        <f t="shared" si="846"/>
        <v>3500</v>
      </c>
      <c r="L190" s="362"/>
      <c r="M190" s="363"/>
      <c r="N190" s="364"/>
      <c r="O190" s="497">
        <v>74252.71691655926</v>
      </c>
      <c r="P190" s="498">
        <v>312406.4122174568</v>
      </c>
      <c r="Q190" s="498">
        <v>778186.2971282385</v>
      </c>
      <c r="R190" s="499">
        <f t="shared" si="12"/>
        <v>1164845.426</v>
      </c>
      <c r="S190" s="497">
        <v>73346.76791332729</v>
      </c>
      <c r="T190" s="498">
        <v>305065.2503694568</v>
      </c>
      <c r="U190" s="498">
        <v>732327.5819307736</v>
      </c>
      <c r="V190" s="499">
        <f t="shared" si="13"/>
        <v>1110739.6</v>
      </c>
      <c r="W190" s="497">
        <v>72880.67991332727</v>
      </c>
      <c r="X190" s="498">
        <v>300036.26548145676</v>
      </c>
      <c r="Y190" s="498">
        <v>747318.0200478944</v>
      </c>
      <c r="Z190" s="500">
        <f t="shared" si="14"/>
        <v>1120234.965</v>
      </c>
      <c r="AA190" s="362"/>
      <c r="AB190" s="363"/>
      <c r="AC190" s="363"/>
      <c r="AD190" s="364"/>
      <c r="AE190" s="497">
        <f t="shared" ref="AE190:AG190" si="882">AI190</f>
        <v>81695.6276</v>
      </c>
      <c r="AF190" s="498">
        <f t="shared" si="882"/>
        <v>455641.3791</v>
      </c>
      <c r="AG190" s="498">
        <f t="shared" si="882"/>
        <v>805015.1621</v>
      </c>
      <c r="AH190" s="501">
        <f t="shared" si="466"/>
        <v>1342352.169</v>
      </c>
      <c r="AI190" s="498">
        <f t="shared" ref="AI190:AK190" si="883">AVERAGE(AZ191:AZ192)</f>
        <v>81695.6276</v>
      </c>
      <c r="AJ190" s="498">
        <f t="shared" si="883"/>
        <v>455641.3791</v>
      </c>
      <c r="AK190" s="498">
        <f t="shared" si="883"/>
        <v>805015.1621</v>
      </c>
      <c r="AL190" s="501">
        <f t="shared" si="468"/>
        <v>1342352.169</v>
      </c>
      <c r="AM190" s="498">
        <f t="shared" ref="AM190:AO190" si="884">AVERAGE(BC191:BC192)</f>
        <v>81284.72524</v>
      </c>
      <c r="AN190" s="498">
        <f t="shared" si="884"/>
        <v>448300.2172</v>
      </c>
      <c r="AO190" s="498">
        <f t="shared" si="884"/>
        <v>811365.5792</v>
      </c>
      <c r="AP190" s="501">
        <f t="shared" si="470"/>
        <v>1340950.522</v>
      </c>
      <c r="AQ190" s="498">
        <f t="shared" ref="AQ190:AS190" si="885">AVERAGE(BF191:BF192)</f>
        <v>80470.13074</v>
      </c>
      <c r="AR190" s="498">
        <f t="shared" si="885"/>
        <v>443271.2323</v>
      </c>
      <c r="AS190" s="498">
        <f t="shared" si="885"/>
        <v>792193.8381</v>
      </c>
      <c r="AT190" s="502">
        <f t="shared" si="472"/>
        <v>1315935.201</v>
      </c>
      <c r="AV190" s="63">
        <f t="shared" si="23"/>
        <v>2</v>
      </c>
      <c r="AW190" s="356">
        <f t="shared" si="24"/>
        <v>46.66666667</v>
      </c>
      <c r="AX190" s="357">
        <f t="shared" si="25"/>
        <v>2500</v>
      </c>
      <c r="AY190" s="103">
        <f t="shared" si="26"/>
        <v>2500</v>
      </c>
      <c r="AZ190" s="358">
        <f t="shared" ref="AZ190:BA190" si="886">O190</f>
        <v>74252.71692</v>
      </c>
      <c r="BA190" s="358">
        <f t="shared" si="886"/>
        <v>312406.4122</v>
      </c>
      <c r="BB190" s="358">
        <f t="shared" si="28"/>
        <v>778232.9638</v>
      </c>
      <c r="BC190" s="358">
        <f t="shared" ref="BC190:BD190" si="887">S190</f>
        <v>73346.76791</v>
      </c>
      <c r="BD190" s="358">
        <f t="shared" si="887"/>
        <v>305065.2504</v>
      </c>
      <c r="BE190" s="358">
        <f t="shared" si="30"/>
        <v>732374.2486</v>
      </c>
      <c r="BF190" s="358">
        <f t="shared" ref="BF190:BG190" si="888">W190</f>
        <v>72880.67991</v>
      </c>
      <c r="BG190" s="358">
        <f t="shared" si="888"/>
        <v>300036.2655</v>
      </c>
      <c r="BH190" s="358">
        <f t="shared" si="32"/>
        <v>747364.6867</v>
      </c>
      <c r="BI190" s="358"/>
      <c r="BJ190" s="358"/>
      <c r="BK190" s="503"/>
      <c r="BL190" s="528"/>
      <c r="BM190" s="493">
        <v>3500.0</v>
      </c>
      <c r="BN190" s="538">
        <v>0.5</v>
      </c>
      <c r="BO190" s="538">
        <v>0.5</v>
      </c>
      <c r="BP190" s="539"/>
      <c r="BQ190" s="539"/>
      <c r="BR190" s="495">
        <f t="shared" si="46"/>
        <v>323272.7222</v>
      </c>
      <c r="BS190" s="495">
        <f t="shared" si="33"/>
        <v>315676.2156</v>
      </c>
      <c r="BT190" s="495">
        <f t="shared" si="34"/>
        <v>310472.3095</v>
      </c>
      <c r="BU190" s="496"/>
      <c r="BV190" s="495">
        <f t="shared" si="35"/>
        <v>471489.7749</v>
      </c>
      <c r="BW190" s="495">
        <f t="shared" si="36"/>
        <v>471489.7749</v>
      </c>
      <c r="BX190" s="495">
        <f t="shared" si="37"/>
        <v>463893.2683</v>
      </c>
      <c r="BY190" s="495">
        <f t="shared" si="38"/>
        <v>458689.3621</v>
      </c>
    </row>
    <row r="191" ht="15.0" customHeight="1">
      <c r="A191" s="261" t="s">
        <v>33</v>
      </c>
      <c r="B191" s="348" t="s">
        <v>33</v>
      </c>
      <c r="C191" s="348">
        <v>4000.0</v>
      </c>
      <c r="D191" s="348"/>
      <c r="E191" s="349" t="s">
        <v>2369</v>
      </c>
      <c r="F191" s="349" t="s">
        <v>2370</v>
      </c>
      <c r="G191" s="349" t="s">
        <v>2371</v>
      </c>
      <c r="I191" s="274"/>
      <c r="J191" s="274"/>
      <c r="K191" s="361">
        <f t="shared" si="846"/>
        <v>4000</v>
      </c>
      <c r="L191" s="362"/>
      <c r="M191" s="363"/>
      <c r="N191" s="364"/>
      <c r="O191" s="497">
        <v>80215.8475360942</v>
      </c>
      <c r="P191" s="498">
        <v>430364.620209267</v>
      </c>
      <c r="Q191" s="498">
        <v>776789.2134732475</v>
      </c>
      <c r="R191" s="499">
        <f t="shared" si="12"/>
        <v>1287369.681</v>
      </c>
      <c r="S191" s="497">
        <v>80006.91153609415</v>
      </c>
      <c r="T191" s="498">
        <v>423023.458361267</v>
      </c>
      <c r="U191" s="498">
        <v>803078.0123598578</v>
      </c>
      <c r="V191" s="499">
        <f t="shared" si="13"/>
        <v>1306108.382</v>
      </c>
      <c r="W191" s="497">
        <v>78843.81053286216</v>
      </c>
      <c r="X191" s="498">
        <v>417994.473473267</v>
      </c>
      <c r="Y191" s="498">
        <v>746453.6882155336</v>
      </c>
      <c r="Z191" s="500">
        <f t="shared" si="14"/>
        <v>1243291.972</v>
      </c>
      <c r="AA191" s="362"/>
      <c r="AB191" s="363"/>
      <c r="AC191" s="363"/>
      <c r="AD191" s="364"/>
      <c r="AE191" s="497">
        <f t="shared" ref="AE191:AG191" si="889">AI191</f>
        <v>86866.59986</v>
      </c>
      <c r="AF191" s="498">
        <f t="shared" si="889"/>
        <v>531471.6556</v>
      </c>
      <c r="AG191" s="498">
        <f t="shared" si="889"/>
        <v>946642.8037</v>
      </c>
      <c r="AH191" s="501">
        <f t="shared" si="466"/>
        <v>1564981.059</v>
      </c>
      <c r="AI191" s="498">
        <f t="shared" ref="AI191:AK191" si="890">AZ193</f>
        <v>86866.59986</v>
      </c>
      <c r="AJ191" s="498">
        <f t="shared" si="890"/>
        <v>531471.6556</v>
      </c>
      <c r="AK191" s="498">
        <f t="shared" si="890"/>
        <v>946642.8037</v>
      </c>
      <c r="AL191" s="501">
        <f t="shared" si="468"/>
        <v>1564981.059</v>
      </c>
      <c r="AM191" s="498">
        <f t="shared" ref="AM191:AO191" si="891">BC193</f>
        <v>85728.31319</v>
      </c>
      <c r="AN191" s="498">
        <f t="shared" si="891"/>
        <v>524130.4938</v>
      </c>
      <c r="AO191" s="498">
        <f t="shared" si="891"/>
        <v>881638.2755</v>
      </c>
      <c r="AP191" s="501">
        <f t="shared" si="470"/>
        <v>1491497.082</v>
      </c>
      <c r="AQ191" s="498">
        <f t="shared" ref="AQ191:AS191" si="892">BF193</f>
        <v>85262.22519</v>
      </c>
      <c r="AR191" s="498">
        <f t="shared" si="892"/>
        <v>519101.5089</v>
      </c>
      <c r="AS191" s="498">
        <f t="shared" si="892"/>
        <v>902088.8367</v>
      </c>
      <c r="AT191" s="502">
        <f t="shared" si="472"/>
        <v>1506452.571</v>
      </c>
      <c r="AV191" s="63">
        <f t="shared" si="23"/>
        <v>2</v>
      </c>
      <c r="AW191" s="356">
        <f t="shared" si="24"/>
        <v>46.66666667</v>
      </c>
      <c r="AX191" s="357">
        <f t="shared" si="25"/>
        <v>3076.923077</v>
      </c>
      <c r="AY191" s="103">
        <f t="shared" si="26"/>
        <v>3500</v>
      </c>
      <c r="AZ191" s="358">
        <f t="shared" ref="AZ191:BA191" si="893">O191</f>
        <v>80215.84754</v>
      </c>
      <c r="BA191" s="358">
        <f t="shared" si="893"/>
        <v>430364.6202</v>
      </c>
      <c r="BB191" s="358">
        <f t="shared" si="28"/>
        <v>776835.8801</v>
      </c>
      <c r="BC191" s="358">
        <f t="shared" ref="BC191:BD191" si="894">S191</f>
        <v>80006.91154</v>
      </c>
      <c r="BD191" s="358">
        <f t="shared" si="894"/>
        <v>423023.4584</v>
      </c>
      <c r="BE191" s="358">
        <f t="shared" si="30"/>
        <v>803124.679</v>
      </c>
      <c r="BF191" s="358">
        <f t="shared" ref="BF191:BG191" si="895">W191</f>
        <v>78843.81053</v>
      </c>
      <c r="BG191" s="358">
        <f t="shared" si="895"/>
        <v>417994.4735</v>
      </c>
      <c r="BH191" s="358">
        <f t="shared" si="32"/>
        <v>746500.3549</v>
      </c>
      <c r="BI191" s="358"/>
      <c r="BJ191" s="358"/>
      <c r="BK191" s="503"/>
      <c r="BL191" s="528"/>
      <c r="BM191" s="493">
        <v>4000.0</v>
      </c>
      <c r="BN191" s="538">
        <v>0.64</v>
      </c>
      <c r="BO191" s="538">
        <v>0.36</v>
      </c>
      <c r="BP191" s="539"/>
      <c r="BQ191" s="539"/>
      <c r="BR191" s="495">
        <f t="shared" si="46"/>
        <v>449525.2016</v>
      </c>
      <c r="BS191" s="495">
        <f t="shared" si="33"/>
        <v>441857.1984</v>
      </c>
      <c r="BT191" s="495">
        <f t="shared" si="34"/>
        <v>436604.3144</v>
      </c>
      <c r="BU191" s="496"/>
      <c r="BV191" s="495">
        <f t="shared" si="35"/>
        <v>555133.698</v>
      </c>
      <c r="BW191" s="495">
        <f t="shared" si="36"/>
        <v>555133.698</v>
      </c>
      <c r="BX191" s="495">
        <f t="shared" si="37"/>
        <v>547465.6949</v>
      </c>
      <c r="BY191" s="495">
        <f t="shared" si="38"/>
        <v>542212.8109</v>
      </c>
    </row>
    <row r="192" ht="15.0" customHeight="1">
      <c r="A192" s="261" t="s">
        <v>33</v>
      </c>
      <c r="B192" s="348" t="s">
        <v>33</v>
      </c>
      <c r="C192" s="348">
        <v>4500.0</v>
      </c>
      <c r="D192" s="348"/>
      <c r="E192" s="349" t="s">
        <v>2369</v>
      </c>
      <c r="F192" s="349" t="s">
        <v>2370</v>
      </c>
      <c r="G192" s="349" t="s">
        <v>2371</v>
      </c>
      <c r="I192" s="274"/>
      <c r="J192" s="274"/>
      <c r="K192" s="361">
        <f t="shared" si="846"/>
        <v>4500</v>
      </c>
      <c r="L192" s="362"/>
      <c r="M192" s="363"/>
      <c r="N192" s="364"/>
      <c r="O192" s="497">
        <v>83175.40766672228</v>
      </c>
      <c r="P192" s="498">
        <v>480918.13792004297</v>
      </c>
      <c r="Q192" s="498">
        <v>833147.7773202802</v>
      </c>
      <c r="R192" s="499">
        <f t="shared" si="12"/>
        <v>1397241.323</v>
      </c>
      <c r="S192" s="497">
        <v>82562.53894446624</v>
      </c>
      <c r="T192" s="498">
        <v>473576.97607204283</v>
      </c>
      <c r="U192" s="498">
        <v>819559.8126524618</v>
      </c>
      <c r="V192" s="499">
        <f t="shared" si="13"/>
        <v>1375699.328</v>
      </c>
      <c r="W192" s="497">
        <v>82096.45094446627</v>
      </c>
      <c r="X192" s="498">
        <v>468547.9911840429</v>
      </c>
      <c r="Y192" s="498">
        <v>837840.6546499776</v>
      </c>
      <c r="Z192" s="500">
        <f t="shared" si="14"/>
        <v>1388485.097</v>
      </c>
      <c r="AA192" s="362"/>
      <c r="AB192" s="363"/>
      <c r="AC192" s="363"/>
      <c r="AD192" s="364"/>
      <c r="AE192" s="497">
        <f t="shared" ref="AE192:AG192" si="896">AI192</f>
        <v>88570.35147</v>
      </c>
      <c r="AF192" s="498">
        <f t="shared" si="896"/>
        <v>565174.0008</v>
      </c>
      <c r="AG192" s="498">
        <f t="shared" si="896"/>
        <v>947384.0067</v>
      </c>
      <c r="AH192" s="501">
        <f t="shared" si="466"/>
        <v>1601128.359</v>
      </c>
      <c r="AI192" s="498">
        <f t="shared" ref="AI192:AK192" si="897">AZ194</f>
        <v>88570.35147</v>
      </c>
      <c r="AJ192" s="498">
        <f t="shared" si="897"/>
        <v>565174.0008</v>
      </c>
      <c r="AK192" s="498">
        <f t="shared" si="897"/>
        <v>947384.0067</v>
      </c>
      <c r="AL192" s="501">
        <f t="shared" si="468"/>
        <v>1601128.359</v>
      </c>
      <c r="AM192" s="498">
        <f t="shared" ref="AM192:AO192" si="898">BC194</f>
        <v>88361.41547</v>
      </c>
      <c r="AN192" s="498">
        <f t="shared" si="898"/>
        <v>557832.8389</v>
      </c>
      <c r="AO192" s="498">
        <f t="shared" si="898"/>
        <v>978276.381</v>
      </c>
      <c r="AP192" s="501">
        <f t="shared" si="470"/>
        <v>1624470.635</v>
      </c>
      <c r="AQ192" s="498">
        <f t="shared" ref="AQ192:AS192" si="899">BF194</f>
        <v>86965.9768</v>
      </c>
      <c r="AR192" s="498">
        <f t="shared" si="899"/>
        <v>552803.854</v>
      </c>
      <c r="AS192" s="498">
        <f t="shared" si="899"/>
        <v>902941.5846</v>
      </c>
      <c r="AT192" s="502">
        <f t="shared" si="472"/>
        <v>1542711.415</v>
      </c>
      <c r="AV192" s="63">
        <f t="shared" si="23"/>
        <v>2</v>
      </c>
      <c r="AW192" s="356">
        <f t="shared" si="24"/>
        <v>46.66666667</v>
      </c>
      <c r="AX192" s="357">
        <f t="shared" si="25"/>
        <v>3461.538462</v>
      </c>
      <c r="AY192" s="103">
        <f t="shared" si="26"/>
        <v>3500</v>
      </c>
      <c r="AZ192" s="358">
        <f t="shared" ref="AZ192:BA192" si="900">O192</f>
        <v>83175.40767</v>
      </c>
      <c r="BA192" s="358">
        <f t="shared" si="900"/>
        <v>480918.1379</v>
      </c>
      <c r="BB192" s="358">
        <f t="shared" si="28"/>
        <v>833194.444</v>
      </c>
      <c r="BC192" s="358">
        <f t="shared" ref="BC192:BD192" si="901">S192</f>
        <v>82562.53894</v>
      </c>
      <c r="BD192" s="358">
        <f t="shared" si="901"/>
        <v>473576.9761</v>
      </c>
      <c r="BE192" s="358">
        <f t="shared" si="30"/>
        <v>819606.4793</v>
      </c>
      <c r="BF192" s="358">
        <f t="shared" ref="BF192:BG192" si="902">W192</f>
        <v>82096.45094</v>
      </c>
      <c r="BG192" s="358">
        <f t="shared" si="902"/>
        <v>468547.9912</v>
      </c>
      <c r="BH192" s="358">
        <f t="shared" si="32"/>
        <v>837887.3213</v>
      </c>
      <c r="BI192" s="358"/>
      <c r="BJ192" s="358"/>
      <c r="BK192" s="503"/>
      <c r="BL192" s="528"/>
      <c r="BM192" s="493">
        <v>4500.0</v>
      </c>
      <c r="BN192" s="538">
        <v>0.68</v>
      </c>
      <c r="BO192" s="538">
        <v>0.31999999999999995</v>
      </c>
      <c r="BP192" s="539"/>
      <c r="BQ192" s="539"/>
      <c r="BR192" s="495">
        <f t="shared" si="46"/>
        <v>503667.6568</v>
      </c>
      <c r="BS192" s="495">
        <f t="shared" si="33"/>
        <v>495979.2261</v>
      </c>
      <c r="BT192" s="495">
        <f t="shared" si="34"/>
        <v>490712.3483</v>
      </c>
      <c r="BU192" s="496"/>
      <c r="BV192" s="495">
        <f t="shared" si="35"/>
        <v>591909.1883</v>
      </c>
      <c r="BW192" s="495">
        <f t="shared" si="36"/>
        <v>591909.1883</v>
      </c>
      <c r="BX192" s="495">
        <f t="shared" si="37"/>
        <v>584220.7576</v>
      </c>
      <c r="BY192" s="495">
        <f t="shared" si="38"/>
        <v>578953.8798</v>
      </c>
    </row>
    <row r="193" ht="15.0" customHeight="1">
      <c r="A193" s="261" t="s">
        <v>33</v>
      </c>
      <c r="B193" s="348" t="s">
        <v>33</v>
      </c>
      <c r="C193" s="348">
        <v>5000.0</v>
      </c>
      <c r="D193" s="348"/>
      <c r="E193" s="349" t="s">
        <v>2369</v>
      </c>
      <c r="F193" s="349" t="s">
        <v>2370</v>
      </c>
      <c r="G193" s="349" t="s">
        <v>2371</v>
      </c>
      <c r="I193" s="274"/>
      <c r="J193" s="274"/>
      <c r="K193" s="361">
        <f t="shared" si="846"/>
        <v>5000</v>
      </c>
      <c r="L193" s="362"/>
      <c r="M193" s="363"/>
      <c r="N193" s="364"/>
      <c r="O193" s="497">
        <v>86866.59986268467</v>
      </c>
      <c r="P193" s="498">
        <v>531471.6556308187</v>
      </c>
      <c r="Q193" s="498">
        <v>946596.1370521358</v>
      </c>
      <c r="R193" s="499">
        <f t="shared" si="12"/>
        <v>1564934.393</v>
      </c>
      <c r="S193" s="497">
        <v>85728.31319170861</v>
      </c>
      <c r="T193" s="498">
        <v>524130.4937828186</v>
      </c>
      <c r="U193" s="498">
        <v>881591.6087836383</v>
      </c>
      <c r="V193" s="499">
        <f t="shared" si="13"/>
        <v>1491450.416</v>
      </c>
      <c r="W193" s="497">
        <v>85262.22519170865</v>
      </c>
      <c r="X193" s="498">
        <v>519101.5088948187</v>
      </c>
      <c r="Y193" s="498">
        <v>902042.1700519044</v>
      </c>
      <c r="Z193" s="500">
        <f t="shared" si="14"/>
        <v>1506405.904</v>
      </c>
      <c r="AA193" s="362"/>
      <c r="AB193" s="363"/>
      <c r="AC193" s="363"/>
      <c r="AD193" s="364"/>
      <c r="AE193" s="497">
        <f t="shared" ref="AE193:AG193" si="903">AI193</f>
        <v>93088.5883</v>
      </c>
      <c r="AF193" s="498">
        <f t="shared" si="903"/>
        <v>615727.5185</v>
      </c>
      <c r="AG193" s="498">
        <f t="shared" si="903"/>
        <v>1142081.219</v>
      </c>
      <c r="AH193" s="501">
        <f t="shared" si="466"/>
        <v>1850897.326</v>
      </c>
      <c r="AI193" s="498">
        <f t="shared" ref="AI193:AK193" si="904">AVERAGE(AZ195:AZ196)</f>
        <v>93088.5883</v>
      </c>
      <c r="AJ193" s="498">
        <f t="shared" si="904"/>
        <v>615727.5185</v>
      </c>
      <c r="AK193" s="498">
        <f t="shared" si="904"/>
        <v>1142081.219</v>
      </c>
      <c r="AL193" s="501">
        <f t="shared" si="468"/>
        <v>1850897.326</v>
      </c>
      <c r="AM193" s="498">
        <f t="shared" ref="AM193:AO193" si="905">AVERAGE(BC195:BC196)</f>
        <v>91186.33136</v>
      </c>
      <c r="AN193" s="498">
        <f t="shared" si="905"/>
        <v>608386.3566</v>
      </c>
      <c r="AO193" s="498">
        <f t="shared" si="905"/>
        <v>1004582.439</v>
      </c>
      <c r="AP193" s="501">
        <f t="shared" si="470"/>
        <v>1704155.127</v>
      </c>
      <c r="AQ193" s="498">
        <f t="shared" ref="AQ193:AS193" si="906">AVERAGE(BF195:BF196)</f>
        <v>90450.95488</v>
      </c>
      <c r="AR193" s="498">
        <f t="shared" si="906"/>
        <v>603357.3717</v>
      </c>
      <c r="AS193" s="498">
        <f t="shared" si="906"/>
        <v>1001135.632</v>
      </c>
      <c r="AT193" s="502">
        <f t="shared" si="472"/>
        <v>1694943.958</v>
      </c>
      <c r="AV193" s="63">
        <f t="shared" si="23"/>
        <v>2</v>
      </c>
      <c r="AW193" s="356">
        <f t="shared" si="24"/>
        <v>46.66666667</v>
      </c>
      <c r="AX193" s="357">
        <f t="shared" si="25"/>
        <v>3846.153846</v>
      </c>
      <c r="AY193" s="103">
        <f t="shared" si="26"/>
        <v>4000</v>
      </c>
      <c r="AZ193" s="358">
        <f t="shared" ref="AZ193:BA193" si="907">O193</f>
        <v>86866.59986</v>
      </c>
      <c r="BA193" s="358">
        <f t="shared" si="907"/>
        <v>531471.6556</v>
      </c>
      <c r="BB193" s="358">
        <f t="shared" si="28"/>
        <v>946642.8037</v>
      </c>
      <c r="BC193" s="358">
        <f t="shared" ref="BC193:BD193" si="908">S193</f>
        <v>85728.31319</v>
      </c>
      <c r="BD193" s="358">
        <f t="shared" si="908"/>
        <v>524130.4938</v>
      </c>
      <c r="BE193" s="358">
        <f t="shared" si="30"/>
        <v>881638.2755</v>
      </c>
      <c r="BF193" s="358">
        <f t="shared" ref="BF193:BG193" si="909">W193</f>
        <v>85262.22519</v>
      </c>
      <c r="BG193" s="358">
        <f t="shared" si="909"/>
        <v>519101.5089</v>
      </c>
      <c r="BH193" s="358">
        <f t="shared" si="32"/>
        <v>902088.8367</v>
      </c>
      <c r="BI193" s="358"/>
      <c r="BJ193" s="358"/>
      <c r="BK193" s="503"/>
      <c r="BL193" s="528"/>
      <c r="BM193" s="493">
        <v>5000.0</v>
      </c>
      <c r="BN193" s="538">
        <v>0.71</v>
      </c>
      <c r="BO193" s="538">
        <v>0.29000000000000004</v>
      </c>
      <c r="BP193" s="539"/>
      <c r="BQ193" s="539"/>
      <c r="BR193" s="495">
        <f t="shared" si="46"/>
        <v>557721.7339</v>
      </c>
      <c r="BS193" s="495">
        <f t="shared" si="33"/>
        <v>550017.9825</v>
      </c>
      <c r="BT193" s="495">
        <f t="shared" si="34"/>
        <v>544740.6095</v>
      </c>
      <c r="BU193" s="496"/>
      <c r="BV193" s="495">
        <f t="shared" si="35"/>
        <v>646139.1037</v>
      </c>
      <c r="BW193" s="495">
        <f t="shared" si="36"/>
        <v>646139.1037</v>
      </c>
      <c r="BX193" s="495">
        <f t="shared" si="37"/>
        <v>638435.3523</v>
      </c>
      <c r="BY193" s="495">
        <f t="shared" si="38"/>
        <v>633157.9793</v>
      </c>
    </row>
    <row r="194" ht="15.0" customHeight="1">
      <c r="A194" s="261" t="s">
        <v>33</v>
      </c>
      <c r="B194" s="348" t="s">
        <v>33</v>
      </c>
      <c r="C194" s="348">
        <v>5500.0</v>
      </c>
      <c r="D194" s="348"/>
      <c r="E194" s="349" t="s">
        <v>2369</v>
      </c>
      <c r="F194" s="349" t="s">
        <v>2370</v>
      </c>
      <c r="G194" s="349" t="s">
        <v>2371</v>
      </c>
      <c r="I194" s="274"/>
      <c r="J194" s="274"/>
      <c r="K194" s="361">
        <f t="shared" si="846"/>
        <v>5500</v>
      </c>
      <c r="L194" s="362"/>
      <c r="M194" s="363"/>
      <c r="N194" s="364"/>
      <c r="O194" s="497">
        <v>88570.3514682661</v>
      </c>
      <c r="P194" s="498">
        <v>565174.0007713359</v>
      </c>
      <c r="Q194" s="498">
        <v>947337.3400452528</v>
      </c>
      <c r="R194" s="499">
        <f t="shared" si="12"/>
        <v>1601081.692</v>
      </c>
      <c r="S194" s="497">
        <v>88361.41546826607</v>
      </c>
      <c r="T194" s="498">
        <v>557832.8389233358</v>
      </c>
      <c r="U194" s="498">
        <v>978229.7143060318</v>
      </c>
      <c r="V194" s="499">
        <f t="shared" si="13"/>
        <v>1624423.969</v>
      </c>
      <c r="W194" s="497">
        <v>86965.97679729002</v>
      </c>
      <c r="X194" s="498">
        <v>552803.8540353358</v>
      </c>
      <c r="Y194" s="498">
        <v>902894.9179290142</v>
      </c>
      <c r="Z194" s="500">
        <f t="shared" si="14"/>
        <v>1542664.749</v>
      </c>
      <c r="AA194" s="362"/>
      <c r="AB194" s="363"/>
      <c r="AC194" s="363"/>
      <c r="AD194" s="364"/>
      <c r="AE194" s="497" t="str">
        <f t="shared" ref="AE194:AG194" si="910">AI194</f>
        <v/>
      </c>
      <c r="AF194" s="498" t="str">
        <f t="shared" si="910"/>
        <v/>
      </c>
      <c r="AG194" s="498" t="str">
        <f t="shared" si="910"/>
        <v/>
      </c>
      <c r="AH194" s="501">
        <f t="shared" si="466"/>
        <v>0</v>
      </c>
      <c r="AI194" s="498"/>
      <c r="AJ194" s="498"/>
      <c r="AK194" s="498"/>
      <c r="AL194" s="501">
        <f t="shared" si="468"/>
        <v>0</v>
      </c>
      <c r="AM194" s="498"/>
      <c r="AN194" s="498"/>
      <c r="AO194" s="498"/>
      <c r="AP194" s="501">
        <f t="shared" si="470"/>
        <v>0</v>
      </c>
      <c r="AQ194" s="498"/>
      <c r="AR194" s="498"/>
      <c r="AS194" s="498"/>
      <c r="AT194" s="502">
        <f t="shared" si="472"/>
        <v>0</v>
      </c>
      <c r="AV194" s="63">
        <f t="shared" si="23"/>
        <v>2</v>
      </c>
      <c r="AW194" s="356">
        <f t="shared" si="24"/>
        <v>46.66666667</v>
      </c>
      <c r="AX194" s="357">
        <f t="shared" si="25"/>
        <v>4230.769231</v>
      </c>
      <c r="AY194" s="103">
        <f t="shared" si="26"/>
        <v>4500</v>
      </c>
      <c r="AZ194" s="358">
        <f t="shared" ref="AZ194:BA194" si="911">O194</f>
        <v>88570.35147</v>
      </c>
      <c r="BA194" s="358">
        <f t="shared" si="911"/>
        <v>565174.0008</v>
      </c>
      <c r="BB194" s="358">
        <f t="shared" si="28"/>
        <v>947384.0067</v>
      </c>
      <c r="BC194" s="358">
        <f t="shared" ref="BC194:BD194" si="912">S194</f>
        <v>88361.41547</v>
      </c>
      <c r="BD194" s="358">
        <f t="shared" si="912"/>
        <v>557832.8389</v>
      </c>
      <c r="BE194" s="358">
        <f t="shared" si="30"/>
        <v>978276.381</v>
      </c>
      <c r="BF194" s="358">
        <f t="shared" ref="BF194:BG194" si="913">W194</f>
        <v>86965.9768</v>
      </c>
      <c r="BG194" s="358">
        <f t="shared" si="913"/>
        <v>552803.854</v>
      </c>
      <c r="BH194" s="358">
        <f t="shared" si="32"/>
        <v>902941.5846</v>
      </c>
      <c r="BI194" s="358"/>
      <c r="BJ194" s="358"/>
      <c r="BK194" s="503"/>
      <c r="BL194" s="528"/>
      <c r="BM194" s="493">
        <v>5500.0</v>
      </c>
      <c r="BN194" s="538">
        <v>0.73</v>
      </c>
      <c r="BO194" s="538">
        <v>0.27</v>
      </c>
      <c r="BP194" s="539"/>
      <c r="BQ194" s="539"/>
      <c r="BR194" s="495">
        <f t="shared" si="46"/>
        <v>593875.0109</v>
      </c>
      <c r="BS194" s="495">
        <f t="shared" si="33"/>
        <v>586161.0457</v>
      </c>
      <c r="BT194" s="495">
        <f t="shared" si="34"/>
        <v>580876.6758</v>
      </c>
      <c r="BU194" s="496"/>
      <c r="BV194" s="495">
        <f t="shared" si="35"/>
        <v>0</v>
      </c>
      <c r="BW194" s="495">
        <f t="shared" si="36"/>
        <v>0</v>
      </c>
      <c r="BX194" s="495">
        <f t="shared" si="37"/>
        <v>0</v>
      </c>
      <c r="BY194" s="495">
        <f t="shared" si="38"/>
        <v>0</v>
      </c>
    </row>
    <row r="195" ht="15.0" customHeight="1">
      <c r="A195" s="261" t="s">
        <v>33</v>
      </c>
      <c r="B195" s="348" t="s">
        <v>33</v>
      </c>
      <c r="C195" s="348">
        <v>6000.0</v>
      </c>
      <c r="D195" s="348"/>
      <c r="E195" s="349" t="s">
        <v>2369</v>
      </c>
      <c r="F195" s="349" t="s">
        <v>2370</v>
      </c>
      <c r="G195" s="349" t="s">
        <v>2371</v>
      </c>
      <c r="I195" s="274"/>
      <c r="J195" s="274"/>
      <c r="K195" s="361">
        <f t="shared" si="846"/>
        <v>6000</v>
      </c>
      <c r="L195" s="362"/>
      <c r="M195" s="363"/>
      <c r="N195" s="364"/>
      <c r="O195" s="497">
        <v>90812.68003685544</v>
      </c>
      <c r="P195" s="498">
        <v>598876.345911853</v>
      </c>
      <c r="Q195" s="498">
        <v>1000710.1214804371</v>
      </c>
      <c r="R195" s="499">
        <f t="shared" si="12"/>
        <v>1690399.147</v>
      </c>
      <c r="S195" s="497">
        <v>90065.16707384752</v>
      </c>
      <c r="T195" s="498">
        <v>591535.1840638531</v>
      </c>
      <c r="U195" s="498">
        <v>977264.2309551812</v>
      </c>
      <c r="V195" s="499">
        <f t="shared" si="13"/>
        <v>1658864.582</v>
      </c>
      <c r="W195" s="497">
        <v>89599.07907384748</v>
      </c>
      <c r="X195" s="498">
        <v>586506.1991758532</v>
      </c>
      <c r="Y195" s="498">
        <v>1001571.6757494976</v>
      </c>
      <c r="Z195" s="500">
        <f t="shared" si="14"/>
        <v>1677676.954</v>
      </c>
      <c r="AA195" s="362"/>
      <c r="AB195" s="363"/>
      <c r="AC195" s="363"/>
      <c r="AD195" s="364"/>
      <c r="AE195" s="497" t="str">
        <f t="shared" ref="AE195:AG195" si="914">AI195</f>
        <v/>
      </c>
      <c r="AF195" s="498" t="str">
        <f t="shared" si="914"/>
        <v/>
      </c>
      <c r="AG195" s="498" t="str">
        <f t="shared" si="914"/>
        <v/>
      </c>
      <c r="AH195" s="501">
        <f t="shared" si="466"/>
        <v>0</v>
      </c>
      <c r="AI195" s="498"/>
      <c r="AJ195" s="498"/>
      <c r="AK195" s="498"/>
      <c r="AL195" s="501">
        <f t="shared" si="468"/>
        <v>0</v>
      </c>
      <c r="AM195" s="498"/>
      <c r="AN195" s="498"/>
      <c r="AO195" s="498"/>
      <c r="AP195" s="501">
        <f t="shared" si="470"/>
        <v>0</v>
      </c>
      <c r="AQ195" s="498"/>
      <c r="AR195" s="498"/>
      <c r="AS195" s="498"/>
      <c r="AT195" s="502">
        <f t="shared" si="472"/>
        <v>0</v>
      </c>
      <c r="AV195" s="63">
        <f t="shared" si="23"/>
        <v>2</v>
      </c>
      <c r="AW195" s="356">
        <f t="shared" si="24"/>
        <v>46.66666667</v>
      </c>
      <c r="AX195" s="357">
        <f t="shared" si="25"/>
        <v>4615.384615</v>
      </c>
      <c r="AY195" s="103">
        <f t="shared" si="26"/>
        <v>5000</v>
      </c>
      <c r="AZ195" s="358">
        <f t="shared" ref="AZ195:BA195" si="915">O195</f>
        <v>90812.68004</v>
      </c>
      <c r="BA195" s="358">
        <f t="shared" si="915"/>
        <v>598876.3459</v>
      </c>
      <c r="BB195" s="358">
        <f t="shared" si="28"/>
        <v>1000756.788</v>
      </c>
      <c r="BC195" s="358">
        <f t="shared" ref="BC195:BD195" si="916">S195</f>
        <v>90065.16707</v>
      </c>
      <c r="BD195" s="358">
        <f t="shared" si="916"/>
        <v>591535.1841</v>
      </c>
      <c r="BE195" s="358">
        <f t="shared" si="30"/>
        <v>977310.8976</v>
      </c>
      <c r="BF195" s="358">
        <f t="shared" ref="BF195:BG195" si="917">W195</f>
        <v>89599.07907</v>
      </c>
      <c r="BG195" s="358">
        <f t="shared" si="917"/>
        <v>586506.1992</v>
      </c>
      <c r="BH195" s="358">
        <f t="shared" si="32"/>
        <v>1001618.342</v>
      </c>
      <c r="BI195" s="358"/>
      <c r="BJ195" s="358"/>
      <c r="BK195" s="503"/>
      <c r="BL195" s="528"/>
      <c r="BM195" s="493">
        <v>6000.0</v>
      </c>
      <c r="BN195" s="538">
        <v>0.74</v>
      </c>
      <c r="BO195" s="538">
        <v>0.26</v>
      </c>
      <c r="BP195" s="539"/>
      <c r="BQ195" s="539"/>
      <c r="BR195" s="495">
        <f t="shared" si="46"/>
        <v>629705.4587</v>
      </c>
      <c r="BS195" s="495">
        <f t="shared" si="33"/>
        <v>621986.3866</v>
      </c>
      <c r="BT195" s="495">
        <f t="shared" si="34"/>
        <v>616698.5183</v>
      </c>
      <c r="BU195" s="496"/>
      <c r="BV195" s="495">
        <f t="shared" si="35"/>
        <v>0</v>
      </c>
      <c r="BW195" s="495">
        <f t="shared" si="36"/>
        <v>0</v>
      </c>
      <c r="BX195" s="495">
        <f t="shared" si="37"/>
        <v>0</v>
      </c>
      <c r="BY195" s="495">
        <f t="shared" si="38"/>
        <v>0</v>
      </c>
    </row>
    <row r="196" ht="15.75" customHeight="1">
      <c r="A196" s="261" t="s">
        <v>33</v>
      </c>
      <c r="B196" s="348" t="s">
        <v>33</v>
      </c>
      <c r="C196" s="348">
        <v>6500.0</v>
      </c>
      <c r="D196" s="348"/>
      <c r="E196" s="349" t="s">
        <v>2369</v>
      </c>
      <c r="F196" s="349" t="s">
        <v>2370</v>
      </c>
      <c r="G196" s="349" t="s">
        <v>2371</v>
      </c>
      <c r="I196" s="274"/>
      <c r="J196" s="296"/>
      <c r="K196" s="369">
        <f t="shared" si="846"/>
        <v>6500</v>
      </c>
      <c r="L196" s="370"/>
      <c r="M196" s="371"/>
      <c r="N196" s="372"/>
      <c r="O196" s="504">
        <v>95364.49656344183</v>
      </c>
      <c r="P196" s="505">
        <v>632578.6910523701</v>
      </c>
      <c r="Q196" s="505">
        <v>1283358.982708634</v>
      </c>
      <c r="R196" s="506">
        <f t="shared" si="12"/>
        <v>2011302.17</v>
      </c>
      <c r="S196" s="504">
        <v>92307.49564243684</v>
      </c>
      <c r="T196" s="505">
        <v>625237.5292043702</v>
      </c>
      <c r="U196" s="505">
        <v>1031807.313017119</v>
      </c>
      <c r="V196" s="506">
        <f t="shared" si="13"/>
        <v>1749352.338</v>
      </c>
      <c r="W196" s="504">
        <v>91302.83067942892</v>
      </c>
      <c r="X196" s="505">
        <v>620208.5443163702</v>
      </c>
      <c r="Y196" s="505">
        <v>1000606.2546154567</v>
      </c>
      <c r="Z196" s="507">
        <f t="shared" si="14"/>
        <v>1712117.63</v>
      </c>
      <c r="AA196" s="370"/>
      <c r="AB196" s="371"/>
      <c r="AC196" s="371"/>
      <c r="AD196" s="372"/>
      <c r="AE196" s="504" t="str">
        <f t="shared" ref="AE196:AG196" si="918">AI196</f>
        <v/>
      </c>
      <c r="AF196" s="505" t="str">
        <f t="shared" si="918"/>
        <v/>
      </c>
      <c r="AG196" s="505" t="str">
        <f t="shared" si="918"/>
        <v/>
      </c>
      <c r="AH196" s="508">
        <f t="shared" si="466"/>
        <v>0</v>
      </c>
      <c r="AI196" s="505"/>
      <c r="AJ196" s="505"/>
      <c r="AK196" s="505"/>
      <c r="AL196" s="508">
        <f t="shared" si="468"/>
        <v>0</v>
      </c>
      <c r="AM196" s="505"/>
      <c r="AN196" s="505"/>
      <c r="AO196" s="505"/>
      <c r="AP196" s="508">
        <f t="shared" si="470"/>
        <v>0</v>
      </c>
      <c r="AQ196" s="505"/>
      <c r="AR196" s="505"/>
      <c r="AS196" s="505"/>
      <c r="AT196" s="509">
        <f t="shared" si="472"/>
        <v>0</v>
      </c>
      <c r="AV196" s="63">
        <f t="shared" si="23"/>
        <v>2</v>
      </c>
      <c r="AW196" s="356">
        <f t="shared" si="24"/>
        <v>46.66666667</v>
      </c>
      <c r="AX196" s="357">
        <f t="shared" si="25"/>
        <v>5000</v>
      </c>
      <c r="AY196" s="103">
        <f t="shared" si="26"/>
        <v>5000</v>
      </c>
      <c r="AZ196" s="358">
        <f t="shared" ref="AZ196:BA196" si="919">O196</f>
        <v>95364.49656</v>
      </c>
      <c r="BA196" s="358">
        <f t="shared" si="919"/>
        <v>632578.6911</v>
      </c>
      <c r="BB196" s="358">
        <f t="shared" si="28"/>
        <v>1283405.649</v>
      </c>
      <c r="BC196" s="358">
        <f t="shared" ref="BC196:BD196" si="920">S196</f>
        <v>92307.49564</v>
      </c>
      <c r="BD196" s="358">
        <f t="shared" si="920"/>
        <v>625237.5292</v>
      </c>
      <c r="BE196" s="358">
        <f t="shared" si="30"/>
        <v>1031853.98</v>
      </c>
      <c r="BF196" s="358">
        <f t="shared" ref="BF196:BG196" si="921">W196</f>
        <v>91302.83068</v>
      </c>
      <c r="BG196" s="358">
        <f t="shared" si="921"/>
        <v>620208.5443</v>
      </c>
      <c r="BH196" s="358">
        <f t="shared" si="32"/>
        <v>1000652.921</v>
      </c>
      <c r="BI196" s="358"/>
      <c r="BJ196" s="358"/>
      <c r="BK196" s="503"/>
      <c r="BL196" s="423"/>
      <c r="BM196" s="493">
        <v>6500.0</v>
      </c>
      <c r="BN196" s="538">
        <v>0.76</v>
      </c>
      <c r="BO196" s="538">
        <v>0.24</v>
      </c>
      <c r="BP196" s="539"/>
      <c r="BQ196" s="539"/>
      <c r="BR196" s="495">
        <f t="shared" si="46"/>
        <v>666022.8514</v>
      </c>
      <c r="BS196" s="495">
        <f t="shared" si="33"/>
        <v>658293.5655</v>
      </c>
      <c r="BT196" s="495">
        <f t="shared" si="34"/>
        <v>652998.7004</v>
      </c>
      <c r="BU196" s="496"/>
      <c r="BV196" s="495">
        <f t="shared" si="35"/>
        <v>0</v>
      </c>
      <c r="BW196" s="495">
        <f t="shared" si="36"/>
        <v>0</v>
      </c>
      <c r="BX196" s="495">
        <f t="shared" si="37"/>
        <v>0</v>
      </c>
      <c r="BY196" s="495">
        <f t="shared" si="38"/>
        <v>0</v>
      </c>
    </row>
    <row r="197" ht="15.0" customHeight="1">
      <c r="A197" s="261" t="s">
        <v>36</v>
      </c>
      <c r="B197" s="348" t="s">
        <v>36</v>
      </c>
      <c r="C197" s="348">
        <v>500.0</v>
      </c>
      <c r="D197" s="348"/>
      <c r="E197" s="349" t="s">
        <v>2372</v>
      </c>
      <c r="F197" s="349" t="s">
        <v>2373</v>
      </c>
      <c r="G197" s="349" t="s">
        <v>2374</v>
      </c>
      <c r="I197" s="274"/>
      <c r="J197" s="350" t="s">
        <v>36</v>
      </c>
      <c r="K197" s="540">
        <f t="shared" si="846"/>
        <v>500</v>
      </c>
      <c r="L197" s="541"/>
      <c r="M197" s="542"/>
      <c r="N197" s="543"/>
      <c r="O197" s="544">
        <v>72012.90175963027</v>
      </c>
      <c r="P197" s="545">
        <v>187343.29786080317</v>
      </c>
      <c r="Q197" s="545">
        <v>235910.0365180869</v>
      </c>
      <c r="R197" s="546">
        <f t="shared" si="12"/>
        <v>495266.2361</v>
      </c>
      <c r="S197" s="544">
        <v>72015.06692685487</v>
      </c>
      <c r="T197" s="545">
        <v>178018.87868400002</v>
      </c>
      <c r="U197" s="545">
        <v>235991.3826920153</v>
      </c>
      <c r="V197" s="546">
        <f t="shared" si="13"/>
        <v>486025.3283</v>
      </c>
      <c r="W197" s="544">
        <v>80016.90916224374</v>
      </c>
      <c r="X197" s="545">
        <v>186563.03994999998</v>
      </c>
      <c r="Y197" s="545">
        <v>227617.82851130096</v>
      </c>
      <c r="Z197" s="547">
        <f t="shared" si="14"/>
        <v>494197.7776</v>
      </c>
      <c r="AA197" s="541"/>
      <c r="AB197" s="542"/>
      <c r="AC197" s="542"/>
      <c r="AD197" s="543"/>
      <c r="AE197" s="544">
        <f t="shared" ref="AE197:AG197" si="922">AI197</f>
        <v>72012.90176</v>
      </c>
      <c r="AF197" s="545">
        <f t="shared" si="922"/>
        <v>187343.2979</v>
      </c>
      <c r="AG197" s="545">
        <f t="shared" si="922"/>
        <v>235933.3699</v>
      </c>
      <c r="AH197" s="548">
        <f t="shared" si="466"/>
        <v>495289.5695</v>
      </c>
      <c r="AI197" s="545">
        <f t="shared" ref="AI197:AK197" si="923">AZ197</f>
        <v>72012.90176</v>
      </c>
      <c r="AJ197" s="545">
        <f t="shared" si="923"/>
        <v>187343.2979</v>
      </c>
      <c r="AK197" s="545">
        <f t="shared" si="923"/>
        <v>235933.3699</v>
      </c>
      <c r="AL197" s="548">
        <f t="shared" si="468"/>
        <v>495289.5695</v>
      </c>
      <c r="AM197" s="545">
        <f t="shared" ref="AM197:AO197" si="924">BC197</f>
        <v>72015.06693</v>
      </c>
      <c r="AN197" s="545">
        <f t="shared" si="924"/>
        <v>178018.8787</v>
      </c>
      <c r="AO197" s="545">
        <f t="shared" si="924"/>
        <v>236014.716</v>
      </c>
      <c r="AP197" s="548">
        <f t="shared" si="470"/>
        <v>486048.6616</v>
      </c>
      <c r="AQ197" s="545">
        <f t="shared" ref="AQ197:AS197" si="925">BF197</f>
        <v>80016.90916</v>
      </c>
      <c r="AR197" s="545">
        <f t="shared" si="925"/>
        <v>186563.04</v>
      </c>
      <c r="AS197" s="545">
        <f t="shared" si="925"/>
        <v>227641.1618</v>
      </c>
      <c r="AT197" s="548">
        <f t="shared" si="472"/>
        <v>494221.111</v>
      </c>
      <c r="AV197" s="63">
        <f t="shared" si="23"/>
        <v>1</v>
      </c>
      <c r="AW197" s="356">
        <f t="shared" si="24"/>
        <v>23.33333333</v>
      </c>
      <c r="AX197" s="357">
        <f t="shared" si="25"/>
        <v>357.1428571</v>
      </c>
      <c r="AY197" s="103">
        <f t="shared" si="26"/>
        <v>500</v>
      </c>
      <c r="AZ197" s="358">
        <f t="shared" ref="AZ197:BA197" si="926">O197</f>
        <v>72012.90176</v>
      </c>
      <c r="BA197" s="358">
        <f t="shared" si="926"/>
        <v>187343.2979</v>
      </c>
      <c r="BB197" s="358">
        <f t="shared" si="28"/>
        <v>235933.3699</v>
      </c>
      <c r="BC197" s="358">
        <f t="shared" ref="BC197:BD197" si="927">S197</f>
        <v>72015.06693</v>
      </c>
      <c r="BD197" s="358">
        <f t="shared" si="927"/>
        <v>178018.8787</v>
      </c>
      <c r="BE197" s="358">
        <f t="shared" si="30"/>
        <v>236014.716</v>
      </c>
      <c r="BF197" s="358">
        <f t="shared" ref="BF197:BG197" si="928">W197</f>
        <v>80016.90916</v>
      </c>
      <c r="BG197" s="358">
        <f t="shared" si="928"/>
        <v>186563.04</v>
      </c>
      <c r="BH197" s="358">
        <f t="shared" si="32"/>
        <v>227641.1618</v>
      </c>
      <c r="BI197" s="358"/>
      <c r="BJ197" s="358"/>
      <c r="BK197" s="503"/>
      <c r="BL197" s="527" t="s">
        <v>36</v>
      </c>
      <c r="BM197" s="493">
        <v>500.0</v>
      </c>
      <c r="BN197" s="538">
        <v>0.65</v>
      </c>
      <c r="BO197" s="538">
        <v>0.35</v>
      </c>
      <c r="BP197" s="539"/>
      <c r="BQ197" s="539"/>
      <c r="BR197" s="495">
        <f t="shared" si="46"/>
        <v>195814.4731</v>
      </c>
      <c r="BS197" s="495">
        <f t="shared" si="33"/>
        <v>186068.428</v>
      </c>
      <c r="BT197" s="495">
        <f t="shared" si="34"/>
        <v>194998.9339</v>
      </c>
      <c r="BU197" s="496"/>
      <c r="BV197" s="495">
        <f t="shared" si="35"/>
        <v>195814.4731</v>
      </c>
      <c r="BW197" s="495">
        <f t="shared" si="36"/>
        <v>195814.4731</v>
      </c>
      <c r="BX197" s="495">
        <f t="shared" si="37"/>
        <v>186068.428</v>
      </c>
      <c r="BY197" s="495">
        <f t="shared" si="38"/>
        <v>194998.9339</v>
      </c>
    </row>
    <row r="198" ht="15.0" customHeight="1">
      <c r="A198" s="261" t="s">
        <v>36</v>
      </c>
      <c r="B198" s="348" t="s">
        <v>36</v>
      </c>
      <c r="C198" s="348">
        <v>1000.0</v>
      </c>
      <c r="D198" s="348"/>
      <c r="E198" s="349" t="s">
        <v>2372</v>
      </c>
      <c r="F198" s="349" t="s">
        <v>2373</v>
      </c>
      <c r="G198" s="349" t="s">
        <v>2374</v>
      </c>
      <c r="I198" s="274"/>
      <c r="J198" s="274"/>
      <c r="K198" s="361">
        <f t="shared" si="846"/>
        <v>1000</v>
      </c>
      <c r="L198" s="362"/>
      <c r="M198" s="363"/>
      <c r="N198" s="364"/>
      <c r="O198" s="497">
        <v>72460.38765425746</v>
      </c>
      <c r="P198" s="498">
        <v>315043.1508157143</v>
      </c>
      <c r="Q198" s="498">
        <v>297210.7290497953</v>
      </c>
      <c r="R198" s="499">
        <f t="shared" si="12"/>
        <v>684714.2675</v>
      </c>
      <c r="S198" s="497">
        <v>75692.67882035582</v>
      </c>
      <c r="T198" s="498">
        <v>299846.1463314286</v>
      </c>
      <c r="U198" s="498">
        <v>286175.16565463284</v>
      </c>
      <c r="V198" s="499">
        <f t="shared" si="13"/>
        <v>661713.9908</v>
      </c>
      <c r="W198" s="497">
        <v>80119.60960312685</v>
      </c>
      <c r="X198" s="498">
        <v>287510.4608351429</v>
      </c>
      <c r="Y198" s="498">
        <v>259522.19727856346</v>
      </c>
      <c r="Z198" s="500">
        <f t="shared" si="14"/>
        <v>627152.2677</v>
      </c>
      <c r="AA198" s="362"/>
      <c r="AB198" s="363"/>
      <c r="AC198" s="363"/>
      <c r="AD198" s="364"/>
      <c r="AE198" s="497">
        <f t="shared" ref="AE198:AG198" si="929">AI198</f>
        <v>72460.38765</v>
      </c>
      <c r="AF198" s="498">
        <f t="shared" si="929"/>
        <v>315043.1508</v>
      </c>
      <c r="AG198" s="498">
        <f t="shared" si="929"/>
        <v>297234.0624</v>
      </c>
      <c r="AH198" s="501">
        <f t="shared" si="466"/>
        <v>684737.6009</v>
      </c>
      <c r="AI198" s="498">
        <f t="shared" ref="AI198:AK198" si="930">AZ198</f>
        <v>72460.38765</v>
      </c>
      <c r="AJ198" s="498">
        <f t="shared" si="930"/>
        <v>315043.1508</v>
      </c>
      <c r="AK198" s="498">
        <f t="shared" si="930"/>
        <v>297234.0624</v>
      </c>
      <c r="AL198" s="501">
        <f t="shared" si="468"/>
        <v>684737.6009</v>
      </c>
      <c r="AM198" s="498">
        <f t="shared" ref="AM198:AO198" si="931">BC198</f>
        <v>75692.67882</v>
      </c>
      <c r="AN198" s="498">
        <f t="shared" si="931"/>
        <v>299846.1463</v>
      </c>
      <c r="AO198" s="498">
        <f t="shared" si="931"/>
        <v>286198.499</v>
      </c>
      <c r="AP198" s="501">
        <f t="shared" si="470"/>
        <v>661737.3241</v>
      </c>
      <c r="AQ198" s="498">
        <f t="shared" ref="AQ198:AS198" si="932">BF198</f>
        <v>80119.6096</v>
      </c>
      <c r="AR198" s="498">
        <f t="shared" si="932"/>
        <v>287510.4608</v>
      </c>
      <c r="AS198" s="498">
        <f t="shared" si="932"/>
        <v>259545.5306</v>
      </c>
      <c r="AT198" s="501">
        <f t="shared" si="472"/>
        <v>627175.6011</v>
      </c>
      <c r="AV198" s="63">
        <f t="shared" si="23"/>
        <v>1</v>
      </c>
      <c r="AW198" s="356">
        <f t="shared" si="24"/>
        <v>23.33333333</v>
      </c>
      <c r="AX198" s="357">
        <f t="shared" si="25"/>
        <v>714.2857143</v>
      </c>
      <c r="AY198" s="103">
        <f t="shared" si="26"/>
        <v>1000</v>
      </c>
      <c r="AZ198" s="358">
        <f t="shared" ref="AZ198:BA198" si="933">O198</f>
        <v>72460.38765</v>
      </c>
      <c r="BA198" s="358">
        <f t="shared" si="933"/>
        <v>315043.1508</v>
      </c>
      <c r="BB198" s="358">
        <f t="shared" si="28"/>
        <v>297234.0624</v>
      </c>
      <c r="BC198" s="358">
        <f t="shared" ref="BC198:BD198" si="934">S198</f>
        <v>75692.67882</v>
      </c>
      <c r="BD198" s="358">
        <f t="shared" si="934"/>
        <v>299846.1463</v>
      </c>
      <c r="BE198" s="358">
        <f t="shared" si="30"/>
        <v>286198.499</v>
      </c>
      <c r="BF198" s="358">
        <f t="shared" ref="BF198:BG198" si="935">W198</f>
        <v>80119.6096</v>
      </c>
      <c r="BG198" s="358">
        <f t="shared" si="935"/>
        <v>287510.4608</v>
      </c>
      <c r="BH198" s="358">
        <f t="shared" si="32"/>
        <v>259545.5306</v>
      </c>
      <c r="BI198" s="358"/>
      <c r="BJ198" s="358"/>
      <c r="BK198" s="503"/>
      <c r="BL198" s="528"/>
      <c r="BM198" s="493">
        <v>1000.0</v>
      </c>
      <c r="BN198" s="538">
        <v>0.61</v>
      </c>
      <c r="BO198" s="538">
        <v>0.39</v>
      </c>
      <c r="BP198" s="539"/>
      <c r="BQ198" s="539"/>
      <c r="BR198" s="495">
        <f t="shared" si="46"/>
        <v>328411.9384</v>
      </c>
      <c r="BS198" s="495">
        <f t="shared" si="33"/>
        <v>312570.0524</v>
      </c>
      <c r="BT198" s="495">
        <f t="shared" si="34"/>
        <v>299710.9047</v>
      </c>
      <c r="BU198" s="496"/>
      <c r="BV198" s="495">
        <f t="shared" si="35"/>
        <v>328411.9384</v>
      </c>
      <c r="BW198" s="495">
        <f t="shared" si="36"/>
        <v>328411.9384</v>
      </c>
      <c r="BX198" s="495">
        <f t="shared" si="37"/>
        <v>312570.0524</v>
      </c>
      <c r="BY198" s="495">
        <f t="shared" si="38"/>
        <v>299710.9047</v>
      </c>
    </row>
    <row r="199" ht="15.0" customHeight="1">
      <c r="A199" s="261" t="s">
        <v>36</v>
      </c>
      <c r="B199" s="348" t="s">
        <v>36</v>
      </c>
      <c r="C199" s="348">
        <v>1500.0</v>
      </c>
      <c r="D199" s="348"/>
      <c r="E199" s="349" t="s">
        <v>2372</v>
      </c>
      <c r="F199" s="349" t="s">
        <v>2373</v>
      </c>
      <c r="G199" s="349" t="s">
        <v>2374</v>
      </c>
      <c r="I199" s="274"/>
      <c r="J199" s="274"/>
      <c r="K199" s="361">
        <f t="shared" si="846"/>
        <v>1500</v>
      </c>
      <c r="L199" s="362"/>
      <c r="M199" s="363"/>
      <c r="N199" s="364"/>
      <c r="O199" s="497">
        <v>79727.89054160147</v>
      </c>
      <c r="P199" s="498">
        <v>402295.504388</v>
      </c>
      <c r="Q199" s="498">
        <v>329338.36372613005</v>
      </c>
      <c r="R199" s="499">
        <f t="shared" si="12"/>
        <v>811361.7587</v>
      </c>
      <c r="S199" s="497">
        <v>79727.89054160147</v>
      </c>
      <c r="T199" s="498">
        <v>402295.504388</v>
      </c>
      <c r="U199" s="498">
        <v>329338.36372613005</v>
      </c>
      <c r="V199" s="499">
        <f t="shared" si="13"/>
        <v>811361.7587</v>
      </c>
      <c r="W199" s="497">
        <v>85780.05765425747</v>
      </c>
      <c r="X199" s="498">
        <v>404938.6922895385</v>
      </c>
      <c r="Y199" s="498">
        <v>314685.66595732904</v>
      </c>
      <c r="Z199" s="500">
        <f t="shared" si="14"/>
        <v>805404.4159</v>
      </c>
      <c r="AA199" s="362"/>
      <c r="AB199" s="363"/>
      <c r="AC199" s="363"/>
      <c r="AD199" s="364"/>
      <c r="AE199" s="497">
        <f t="shared" ref="AE199:AG199" si="936">AI199</f>
        <v>82383.05662</v>
      </c>
      <c r="AF199" s="498">
        <f t="shared" si="936"/>
        <v>435983.2622</v>
      </c>
      <c r="AG199" s="498">
        <f t="shared" si="936"/>
        <v>357762.0191</v>
      </c>
      <c r="AH199" s="501">
        <f t="shared" si="466"/>
        <v>876128.3379</v>
      </c>
      <c r="AI199" s="498">
        <f t="shared" ref="AI199:AK199" si="937">AVERAGE(AZ199:AZ200)</f>
        <v>82383.05662</v>
      </c>
      <c r="AJ199" s="498">
        <f t="shared" si="937"/>
        <v>435983.2622</v>
      </c>
      <c r="AK199" s="498">
        <f t="shared" si="937"/>
        <v>357762.0191</v>
      </c>
      <c r="AL199" s="501">
        <f t="shared" si="468"/>
        <v>876128.3379</v>
      </c>
      <c r="AM199" s="498">
        <f t="shared" ref="AM199:AO199" si="938">AVERAGE(BC199:BC200)</f>
        <v>84398.56334</v>
      </c>
      <c r="AN199" s="498">
        <f t="shared" si="938"/>
        <v>438018.6384</v>
      </c>
      <c r="AO199" s="498">
        <f t="shared" si="938"/>
        <v>340763.4072</v>
      </c>
      <c r="AP199" s="501">
        <f t="shared" si="470"/>
        <v>863180.6089</v>
      </c>
      <c r="AQ199" s="498">
        <f t="shared" ref="AQ199:AS199" si="939">AVERAGE(BF199:BF200)</f>
        <v>90155.58869</v>
      </c>
      <c r="AR199" s="498">
        <f t="shared" si="939"/>
        <v>442851.8511</v>
      </c>
      <c r="AS199" s="498">
        <f t="shared" si="939"/>
        <v>318869.3142</v>
      </c>
      <c r="AT199" s="501">
        <f t="shared" si="472"/>
        <v>851876.754</v>
      </c>
      <c r="AV199" s="63">
        <f t="shared" si="23"/>
        <v>1</v>
      </c>
      <c r="AW199" s="356">
        <f t="shared" si="24"/>
        <v>23.33333333</v>
      </c>
      <c r="AX199" s="357">
        <f t="shared" si="25"/>
        <v>1071.428571</v>
      </c>
      <c r="AY199" s="103">
        <f t="shared" si="26"/>
        <v>1500</v>
      </c>
      <c r="AZ199" s="358">
        <f t="shared" ref="AZ199:BA199" si="940">O199</f>
        <v>79727.89054</v>
      </c>
      <c r="BA199" s="358">
        <f t="shared" si="940"/>
        <v>402295.5044</v>
      </c>
      <c r="BB199" s="358">
        <f t="shared" si="28"/>
        <v>329361.6971</v>
      </c>
      <c r="BC199" s="358">
        <f t="shared" ref="BC199:BD199" si="941">S199</f>
        <v>79727.89054</v>
      </c>
      <c r="BD199" s="358">
        <f t="shared" si="941"/>
        <v>402295.5044</v>
      </c>
      <c r="BE199" s="358">
        <f t="shared" si="30"/>
        <v>329361.6971</v>
      </c>
      <c r="BF199" s="358">
        <f t="shared" ref="BF199:BG199" si="942">W199</f>
        <v>85780.05765</v>
      </c>
      <c r="BG199" s="358">
        <f t="shared" si="942"/>
        <v>404938.6923</v>
      </c>
      <c r="BH199" s="358">
        <f t="shared" si="32"/>
        <v>314708.9993</v>
      </c>
      <c r="BI199" s="358"/>
      <c r="BJ199" s="358"/>
      <c r="BK199" s="503"/>
      <c r="BL199" s="528"/>
      <c r="BM199" s="493">
        <v>1500.0</v>
      </c>
      <c r="BN199" s="538">
        <v>0.63</v>
      </c>
      <c r="BO199" s="538">
        <v>0.37</v>
      </c>
      <c r="BP199" s="539"/>
      <c r="BQ199" s="539"/>
      <c r="BR199" s="495">
        <f t="shared" si="46"/>
        <v>419926.5421</v>
      </c>
      <c r="BS199" s="495">
        <f t="shared" si="33"/>
        <v>419926.5421</v>
      </c>
      <c r="BT199" s="495">
        <f t="shared" si="34"/>
        <v>422685.5706</v>
      </c>
      <c r="BU199" s="496"/>
      <c r="BV199" s="495">
        <f t="shared" si="35"/>
        <v>455090.7025</v>
      </c>
      <c r="BW199" s="495">
        <f t="shared" si="36"/>
        <v>455090.7025</v>
      </c>
      <c r="BX199" s="495">
        <f t="shared" si="37"/>
        <v>457215.2814</v>
      </c>
      <c r="BY199" s="495">
        <f t="shared" si="38"/>
        <v>462260.3149</v>
      </c>
    </row>
    <row r="200" ht="15.0" customHeight="1">
      <c r="A200" s="261" t="s">
        <v>36</v>
      </c>
      <c r="B200" s="348" t="s">
        <v>36</v>
      </c>
      <c r="C200" s="348">
        <v>2000.0</v>
      </c>
      <c r="D200" s="348"/>
      <c r="E200" s="349" t="s">
        <v>2372</v>
      </c>
      <c r="F200" s="349" t="s">
        <v>2373</v>
      </c>
      <c r="G200" s="349" t="s">
        <v>2374</v>
      </c>
      <c r="I200" s="274"/>
      <c r="J200" s="274"/>
      <c r="K200" s="361">
        <f t="shared" si="846"/>
        <v>2000</v>
      </c>
      <c r="L200" s="362"/>
      <c r="M200" s="363"/>
      <c r="N200" s="364"/>
      <c r="O200" s="497">
        <v>85038.22268861976</v>
      </c>
      <c r="P200" s="498">
        <v>469671.01993955654</v>
      </c>
      <c r="Q200" s="498">
        <v>386139.007778685</v>
      </c>
      <c r="R200" s="499">
        <f t="shared" si="12"/>
        <v>940848.2504</v>
      </c>
      <c r="S200" s="497">
        <v>89069.2361291805</v>
      </c>
      <c r="T200" s="498">
        <v>473741.772452</v>
      </c>
      <c r="U200" s="498">
        <v>352141.783955038</v>
      </c>
      <c r="V200" s="499">
        <f t="shared" si="13"/>
        <v>914952.7925</v>
      </c>
      <c r="W200" s="497">
        <v>94531.11972972454</v>
      </c>
      <c r="X200" s="498">
        <v>480765.00996799994</v>
      </c>
      <c r="Y200" s="498">
        <v>323006.29575818876</v>
      </c>
      <c r="Z200" s="500">
        <f t="shared" si="14"/>
        <v>898302.4255</v>
      </c>
      <c r="AA200" s="362"/>
      <c r="AB200" s="363"/>
      <c r="AC200" s="363"/>
      <c r="AD200" s="364"/>
      <c r="AE200" s="497">
        <f t="shared" ref="AE200:AG200" si="943">AI200</f>
        <v>84261.32985</v>
      </c>
      <c r="AF200" s="498">
        <f t="shared" si="943"/>
        <v>530317.8524</v>
      </c>
      <c r="AG200" s="498">
        <f t="shared" si="943"/>
        <v>454772.3998</v>
      </c>
      <c r="AH200" s="501">
        <f t="shared" si="466"/>
        <v>1069351.582</v>
      </c>
      <c r="AI200" s="498">
        <f t="shared" ref="AI200:AK200" si="944">AZ201</f>
        <v>84261.32985</v>
      </c>
      <c r="AJ200" s="498">
        <f t="shared" si="944"/>
        <v>530317.8524</v>
      </c>
      <c r="AK200" s="498">
        <f t="shared" si="944"/>
        <v>454772.3998</v>
      </c>
      <c r="AL200" s="501">
        <f t="shared" si="468"/>
        <v>1069351.582</v>
      </c>
      <c r="AM200" s="498">
        <f t="shared" ref="AM200:AO200" si="945">BC201</f>
        <v>90483.31208</v>
      </c>
      <c r="AN200" s="498">
        <f t="shared" si="945"/>
        <v>550693.9119</v>
      </c>
      <c r="AO200" s="498">
        <f t="shared" si="945"/>
        <v>411214.9855</v>
      </c>
      <c r="AP200" s="501">
        <f t="shared" si="470"/>
        <v>1052392.21</v>
      </c>
      <c r="AQ200" s="498">
        <f t="shared" ref="AQ200:AS200" si="946">BF201</f>
        <v>94778.17441</v>
      </c>
      <c r="AR200" s="498">
        <f t="shared" si="946"/>
        <v>568035.2391</v>
      </c>
      <c r="AS200" s="498">
        <f t="shared" si="946"/>
        <v>358690.6351</v>
      </c>
      <c r="AT200" s="501">
        <f t="shared" si="472"/>
        <v>1021504.049</v>
      </c>
      <c r="AV200" s="63">
        <f t="shared" si="23"/>
        <v>1</v>
      </c>
      <c r="AW200" s="356">
        <f t="shared" si="24"/>
        <v>23.33333333</v>
      </c>
      <c r="AX200" s="357">
        <f t="shared" si="25"/>
        <v>1428.571429</v>
      </c>
      <c r="AY200" s="103">
        <f t="shared" si="26"/>
        <v>1500</v>
      </c>
      <c r="AZ200" s="358">
        <f t="shared" ref="AZ200:BA200" si="947">O200</f>
        <v>85038.22269</v>
      </c>
      <c r="BA200" s="358">
        <f t="shared" si="947"/>
        <v>469671.0199</v>
      </c>
      <c r="BB200" s="358">
        <f t="shared" si="28"/>
        <v>386162.3411</v>
      </c>
      <c r="BC200" s="358">
        <f t="shared" ref="BC200:BD200" si="948">S200</f>
        <v>89069.23613</v>
      </c>
      <c r="BD200" s="358">
        <f t="shared" si="948"/>
        <v>473741.7725</v>
      </c>
      <c r="BE200" s="358">
        <f t="shared" si="30"/>
        <v>352165.1173</v>
      </c>
      <c r="BF200" s="358">
        <f t="shared" ref="BF200:BG200" si="949">W200</f>
        <v>94531.11973</v>
      </c>
      <c r="BG200" s="358">
        <f t="shared" si="949"/>
        <v>480765.01</v>
      </c>
      <c r="BH200" s="358">
        <f t="shared" si="32"/>
        <v>323029.6291</v>
      </c>
      <c r="BI200" s="358"/>
      <c r="BJ200" s="358"/>
      <c r="BK200" s="503"/>
      <c r="BL200" s="528"/>
      <c r="BM200" s="493">
        <v>2000.0</v>
      </c>
      <c r="BN200" s="538">
        <v>0.68</v>
      </c>
      <c r="BO200" s="538">
        <v>0.31999999999999995</v>
      </c>
      <c r="BP200" s="539"/>
      <c r="BQ200" s="539"/>
      <c r="BR200" s="495">
        <f t="shared" si="46"/>
        <v>491888.5012</v>
      </c>
      <c r="BS200" s="495">
        <f t="shared" si="33"/>
        <v>496151.818</v>
      </c>
      <c r="BT200" s="495">
        <f t="shared" si="34"/>
        <v>503507.2852</v>
      </c>
      <c r="BU200" s="496"/>
      <c r="BV200" s="495">
        <f t="shared" si="35"/>
        <v>555404.1926</v>
      </c>
      <c r="BW200" s="495">
        <f t="shared" si="36"/>
        <v>555404.1926</v>
      </c>
      <c r="BX200" s="495">
        <f t="shared" si="37"/>
        <v>576744.1283</v>
      </c>
      <c r="BY200" s="495">
        <f t="shared" si="38"/>
        <v>594905.7756</v>
      </c>
    </row>
    <row r="201" ht="15.0" customHeight="1">
      <c r="A201" s="261" t="s">
        <v>36</v>
      </c>
      <c r="B201" s="348" t="s">
        <v>36</v>
      </c>
      <c r="C201" s="348">
        <v>2500.0</v>
      </c>
      <c r="D201" s="348"/>
      <c r="E201" s="349" t="s">
        <v>2372</v>
      </c>
      <c r="F201" s="349" t="s">
        <v>2373</v>
      </c>
      <c r="G201" s="349" t="s">
        <v>2374</v>
      </c>
      <c r="I201" s="274"/>
      <c r="J201" s="274"/>
      <c r="K201" s="361">
        <f t="shared" si="846"/>
        <v>2500</v>
      </c>
      <c r="L201" s="362"/>
      <c r="M201" s="363"/>
      <c r="N201" s="364"/>
      <c r="O201" s="497">
        <v>84261.32985353617</v>
      </c>
      <c r="P201" s="498">
        <v>530317.8524420001</v>
      </c>
      <c r="Q201" s="498">
        <v>454749.06648646726</v>
      </c>
      <c r="R201" s="499">
        <f t="shared" si="12"/>
        <v>1069328.249</v>
      </c>
      <c r="S201" s="497">
        <v>90483.31207884818</v>
      </c>
      <c r="T201" s="498">
        <v>550693.911902</v>
      </c>
      <c r="U201" s="498">
        <v>411191.652203916</v>
      </c>
      <c r="V201" s="499">
        <f t="shared" si="13"/>
        <v>1052368.876</v>
      </c>
      <c r="W201" s="497">
        <v>94778.17441104492</v>
      </c>
      <c r="X201" s="498">
        <v>568035.2391019999</v>
      </c>
      <c r="Y201" s="498">
        <v>358667.3017668293</v>
      </c>
      <c r="Z201" s="500">
        <f t="shared" si="14"/>
        <v>1021480.715</v>
      </c>
      <c r="AA201" s="362"/>
      <c r="AB201" s="363"/>
      <c r="AC201" s="363"/>
      <c r="AD201" s="364"/>
      <c r="AE201" s="497">
        <f t="shared" ref="AE201:AG201" si="950">AI201</f>
        <v>90843.29224</v>
      </c>
      <c r="AF201" s="498">
        <f t="shared" si="950"/>
        <v>600593.5809</v>
      </c>
      <c r="AG201" s="498">
        <f t="shared" si="950"/>
        <v>450155.8248</v>
      </c>
      <c r="AH201" s="501">
        <f t="shared" si="466"/>
        <v>1141592.698</v>
      </c>
      <c r="AI201" s="498">
        <f t="shared" ref="AI201:AK201" si="951">AZ202</f>
        <v>90843.29224</v>
      </c>
      <c r="AJ201" s="498">
        <f t="shared" si="951"/>
        <v>600593.5809</v>
      </c>
      <c r="AK201" s="498">
        <f t="shared" si="951"/>
        <v>450155.8248</v>
      </c>
      <c r="AL201" s="501">
        <f t="shared" si="468"/>
        <v>1141592.698</v>
      </c>
      <c r="AM201" s="498">
        <f t="shared" ref="AM201:AO201" si="952">BC202</f>
        <v>90843.29224</v>
      </c>
      <c r="AN201" s="498">
        <f t="shared" si="952"/>
        <v>600593.5809</v>
      </c>
      <c r="AO201" s="498">
        <f t="shared" si="952"/>
        <v>450155.8219</v>
      </c>
      <c r="AP201" s="501">
        <f t="shared" si="470"/>
        <v>1141592.695</v>
      </c>
      <c r="AQ201" s="498">
        <f t="shared" ref="AQ201:AS201" si="953">BF202</f>
        <v>97535.38046</v>
      </c>
      <c r="AR201" s="498">
        <f t="shared" si="953"/>
        <v>631331.0834</v>
      </c>
      <c r="AS201" s="498">
        <f t="shared" si="953"/>
        <v>412452.5704</v>
      </c>
      <c r="AT201" s="501">
        <f t="shared" si="472"/>
        <v>1141319.034</v>
      </c>
      <c r="AV201" s="63">
        <f t="shared" si="23"/>
        <v>1</v>
      </c>
      <c r="AW201" s="356">
        <f t="shared" si="24"/>
        <v>23.33333333</v>
      </c>
      <c r="AX201" s="357">
        <f t="shared" si="25"/>
        <v>1785.714286</v>
      </c>
      <c r="AY201" s="103">
        <f t="shared" si="26"/>
        <v>2000</v>
      </c>
      <c r="AZ201" s="358">
        <f t="shared" ref="AZ201:BA201" si="954">O201</f>
        <v>84261.32985</v>
      </c>
      <c r="BA201" s="358">
        <f t="shared" si="954"/>
        <v>530317.8524</v>
      </c>
      <c r="BB201" s="358">
        <f t="shared" si="28"/>
        <v>454772.3998</v>
      </c>
      <c r="BC201" s="358">
        <f t="shared" ref="BC201:BD201" si="955">S201</f>
        <v>90483.31208</v>
      </c>
      <c r="BD201" s="358">
        <f t="shared" si="955"/>
        <v>550693.9119</v>
      </c>
      <c r="BE201" s="358">
        <f t="shared" si="30"/>
        <v>411214.9855</v>
      </c>
      <c r="BF201" s="358">
        <f t="shared" ref="BF201:BG201" si="956">W201</f>
        <v>94778.17441</v>
      </c>
      <c r="BG201" s="358">
        <f t="shared" si="956"/>
        <v>568035.2391</v>
      </c>
      <c r="BH201" s="358">
        <f t="shared" si="32"/>
        <v>358690.6351</v>
      </c>
      <c r="BI201" s="358"/>
      <c r="BJ201" s="358"/>
      <c r="BK201" s="503"/>
      <c r="BL201" s="528"/>
      <c r="BM201" s="493">
        <v>2500.0</v>
      </c>
      <c r="BN201" s="538">
        <v>0.72</v>
      </c>
      <c r="BO201" s="538">
        <v>0.28</v>
      </c>
      <c r="BP201" s="539"/>
      <c r="BQ201" s="539"/>
      <c r="BR201" s="495">
        <f t="shared" si="46"/>
        <v>556879.8597</v>
      </c>
      <c r="BS201" s="495">
        <f t="shared" si="33"/>
        <v>578276.4939</v>
      </c>
      <c r="BT201" s="495">
        <f t="shared" si="34"/>
        <v>596486.3954</v>
      </c>
      <c r="BU201" s="496"/>
      <c r="BV201" s="495">
        <f t="shared" si="35"/>
        <v>630675.4855</v>
      </c>
      <c r="BW201" s="495">
        <f t="shared" si="36"/>
        <v>630675.4855</v>
      </c>
      <c r="BX201" s="495">
        <f t="shared" si="37"/>
        <v>630675.4855</v>
      </c>
      <c r="BY201" s="495">
        <f t="shared" si="38"/>
        <v>662952.5359</v>
      </c>
    </row>
    <row r="202" ht="15.0" customHeight="1">
      <c r="A202" s="261" t="s">
        <v>36</v>
      </c>
      <c r="B202" s="348" t="s">
        <v>36</v>
      </c>
      <c r="C202" s="348">
        <v>3000.0</v>
      </c>
      <c r="D202" s="348"/>
      <c r="E202" s="349" t="s">
        <v>2372</v>
      </c>
      <c r="F202" s="349" t="s">
        <v>2373</v>
      </c>
      <c r="G202" s="349" t="s">
        <v>2374</v>
      </c>
      <c r="I202" s="274"/>
      <c r="J202" s="274"/>
      <c r="K202" s="361">
        <f t="shared" si="846"/>
        <v>3000</v>
      </c>
      <c r="L202" s="362"/>
      <c r="M202" s="363"/>
      <c r="N202" s="364"/>
      <c r="O202" s="497">
        <v>90843.29223875648</v>
      </c>
      <c r="P202" s="498">
        <v>600593.5809199999</v>
      </c>
      <c r="Q202" s="498">
        <v>450132.491426964</v>
      </c>
      <c r="R202" s="499">
        <f t="shared" si="12"/>
        <v>1141569.365</v>
      </c>
      <c r="S202" s="497">
        <v>90843.29223875648</v>
      </c>
      <c r="T202" s="498">
        <v>600593.5809199999</v>
      </c>
      <c r="U202" s="498">
        <v>450132.48855855793</v>
      </c>
      <c r="V202" s="499">
        <f t="shared" si="13"/>
        <v>1141569.362</v>
      </c>
      <c r="W202" s="497">
        <v>97535.3804640685</v>
      </c>
      <c r="X202" s="498">
        <v>631331.083382</v>
      </c>
      <c r="Y202" s="498">
        <v>412429.23708732706</v>
      </c>
      <c r="Z202" s="500">
        <f t="shared" si="14"/>
        <v>1141295.701</v>
      </c>
      <c r="AA202" s="362"/>
      <c r="AB202" s="363"/>
      <c r="AC202" s="363"/>
      <c r="AD202" s="364"/>
      <c r="AE202" s="497">
        <f t="shared" ref="AE202:AG202" si="957">AI202</f>
        <v>89657.57743</v>
      </c>
      <c r="AF202" s="498">
        <f t="shared" si="957"/>
        <v>648585.7039</v>
      </c>
      <c r="AG202" s="498">
        <f t="shared" si="957"/>
        <v>517198.7144</v>
      </c>
      <c r="AH202" s="501">
        <f t="shared" si="466"/>
        <v>1255441.996</v>
      </c>
      <c r="AI202" s="498">
        <f t="shared" ref="AI202:AK202" si="958">AZ203</f>
        <v>89657.57743</v>
      </c>
      <c r="AJ202" s="498">
        <f t="shared" si="958"/>
        <v>648585.7039</v>
      </c>
      <c r="AK202" s="498">
        <f t="shared" si="958"/>
        <v>517198.7144</v>
      </c>
      <c r="AL202" s="501">
        <f t="shared" si="468"/>
        <v>1255441.996</v>
      </c>
      <c r="AM202" s="498">
        <f t="shared" ref="AM202:AO202" si="959">BC203</f>
        <v>94748.78824</v>
      </c>
      <c r="AN202" s="498">
        <f t="shared" si="959"/>
        <v>660291.0998</v>
      </c>
      <c r="AO202" s="498">
        <f t="shared" si="959"/>
        <v>475239.6922</v>
      </c>
      <c r="AP202" s="501">
        <f t="shared" si="470"/>
        <v>1230279.58</v>
      </c>
      <c r="AQ202" s="498">
        <f t="shared" ref="AQ202:AS202" si="960">BF203</f>
        <v>94748.78824</v>
      </c>
      <c r="AR202" s="498">
        <f t="shared" si="960"/>
        <v>660291.0998</v>
      </c>
      <c r="AS202" s="498">
        <f t="shared" si="960"/>
        <v>475239.6929</v>
      </c>
      <c r="AT202" s="501">
        <f t="shared" si="472"/>
        <v>1230279.581</v>
      </c>
      <c r="AV202" s="63">
        <f t="shared" si="23"/>
        <v>1</v>
      </c>
      <c r="AW202" s="356">
        <f t="shared" si="24"/>
        <v>23.33333333</v>
      </c>
      <c r="AX202" s="357">
        <f t="shared" si="25"/>
        <v>2142.857143</v>
      </c>
      <c r="AY202" s="103">
        <f t="shared" si="26"/>
        <v>2500</v>
      </c>
      <c r="AZ202" s="358">
        <f t="shared" ref="AZ202:BA202" si="961">O202</f>
        <v>90843.29224</v>
      </c>
      <c r="BA202" s="358">
        <f t="shared" si="961"/>
        <v>600593.5809</v>
      </c>
      <c r="BB202" s="358">
        <f t="shared" si="28"/>
        <v>450155.8248</v>
      </c>
      <c r="BC202" s="358">
        <f t="shared" ref="BC202:BD202" si="962">S202</f>
        <v>90843.29224</v>
      </c>
      <c r="BD202" s="358">
        <f t="shared" si="962"/>
        <v>600593.5809</v>
      </c>
      <c r="BE202" s="358">
        <f t="shared" si="30"/>
        <v>450155.8219</v>
      </c>
      <c r="BF202" s="358">
        <f t="shared" ref="BF202:BG202" si="963">W202</f>
        <v>97535.38046</v>
      </c>
      <c r="BG202" s="358">
        <f t="shared" si="963"/>
        <v>631331.0834</v>
      </c>
      <c r="BH202" s="358">
        <f t="shared" si="32"/>
        <v>412452.5704</v>
      </c>
      <c r="BI202" s="358"/>
      <c r="BJ202" s="358"/>
      <c r="BK202" s="503"/>
      <c r="BL202" s="528"/>
      <c r="BM202" s="493">
        <v>3000.0</v>
      </c>
      <c r="BN202" s="538">
        <v>0.75</v>
      </c>
      <c r="BO202" s="538">
        <v>0.25</v>
      </c>
      <c r="BP202" s="539"/>
      <c r="BQ202" s="539"/>
      <c r="BR202" s="495">
        <f t="shared" si="46"/>
        <v>631928.8982</v>
      </c>
      <c r="BS202" s="495">
        <f t="shared" si="33"/>
        <v>631928.8982</v>
      </c>
      <c r="BT202" s="495">
        <f t="shared" si="34"/>
        <v>664270.0964</v>
      </c>
      <c r="BU202" s="496"/>
      <c r="BV202" s="495">
        <f t="shared" si="35"/>
        <v>682424.9581</v>
      </c>
      <c r="BW202" s="495">
        <f t="shared" si="36"/>
        <v>682424.9581</v>
      </c>
      <c r="BX202" s="495">
        <f t="shared" si="37"/>
        <v>694741.0702</v>
      </c>
      <c r="BY202" s="495">
        <f t="shared" si="38"/>
        <v>694741.0702</v>
      </c>
    </row>
    <row r="203" ht="15.0" customHeight="1">
      <c r="A203" s="261" t="s">
        <v>36</v>
      </c>
      <c r="B203" s="348" t="s">
        <v>36</v>
      </c>
      <c r="C203" s="348">
        <v>3500.0</v>
      </c>
      <c r="D203" s="348"/>
      <c r="E203" s="349" t="s">
        <v>2372</v>
      </c>
      <c r="F203" s="349" t="s">
        <v>2373</v>
      </c>
      <c r="G203" s="349" t="s">
        <v>2374</v>
      </c>
      <c r="I203" s="274"/>
      <c r="J203" s="274"/>
      <c r="K203" s="361">
        <f t="shared" si="846"/>
        <v>3500</v>
      </c>
      <c r="L203" s="362"/>
      <c r="M203" s="363"/>
      <c r="N203" s="364"/>
      <c r="O203" s="497">
        <v>89657.57742726554</v>
      </c>
      <c r="P203" s="498">
        <v>648585.703946</v>
      </c>
      <c r="Q203" s="498">
        <v>517152.0477406597</v>
      </c>
      <c r="R203" s="499">
        <f t="shared" si="12"/>
        <v>1255395.329</v>
      </c>
      <c r="S203" s="497">
        <v>94748.78823875652</v>
      </c>
      <c r="T203" s="498">
        <v>660291.099806</v>
      </c>
      <c r="U203" s="498">
        <v>475193.02553240815</v>
      </c>
      <c r="V203" s="499">
        <f t="shared" si="13"/>
        <v>1230232.914</v>
      </c>
      <c r="W203" s="497">
        <v>94748.78823875652</v>
      </c>
      <c r="X203" s="498">
        <v>660291.099806</v>
      </c>
      <c r="Y203" s="498">
        <v>475193.026213038</v>
      </c>
      <c r="Z203" s="500">
        <f t="shared" si="14"/>
        <v>1230232.914</v>
      </c>
      <c r="AA203" s="362"/>
      <c r="AB203" s="363"/>
      <c r="AC203" s="363"/>
      <c r="AD203" s="364"/>
      <c r="AE203" s="497">
        <f t="shared" ref="AE203:AG203" si="964">AI203</f>
        <v>86625.47407</v>
      </c>
      <c r="AF203" s="498">
        <f t="shared" si="964"/>
        <v>696599.5036</v>
      </c>
      <c r="AG203" s="498">
        <f t="shared" si="964"/>
        <v>635711.9806</v>
      </c>
      <c r="AH203" s="501">
        <f t="shared" si="466"/>
        <v>1418936.958</v>
      </c>
      <c r="AI203" s="498">
        <f t="shared" ref="AI203:AK203" si="965">AVERAGE(AZ204:AZ205)</f>
        <v>86625.47407</v>
      </c>
      <c r="AJ203" s="498">
        <f t="shared" si="965"/>
        <v>696599.5036</v>
      </c>
      <c r="AK203" s="498">
        <f t="shared" si="965"/>
        <v>635711.9806</v>
      </c>
      <c r="AL203" s="501">
        <f t="shared" si="468"/>
        <v>1418936.958</v>
      </c>
      <c r="AM203" s="498">
        <f t="shared" ref="AM203:AO203" si="966">AVERAGE(BC204:BC205)</f>
        <v>89582.38805</v>
      </c>
      <c r="AN203" s="498">
        <f t="shared" si="966"/>
        <v>716390.2933</v>
      </c>
      <c r="AO203" s="498">
        <f t="shared" si="966"/>
        <v>586696.854</v>
      </c>
      <c r="AP203" s="501">
        <f t="shared" si="470"/>
        <v>1392669.535</v>
      </c>
      <c r="AQ203" s="498">
        <f t="shared" ref="AQ203:AS203" si="967">AVERAGE(BF204:BF205)</f>
        <v>95521.42637</v>
      </c>
      <c r="AR203" s="498">
        <f t="shared" si="967"/>
        <v>729092.8155</v>
      </c>
      <c r="AS203" s="498">
        <f t="shared" si="967"/>
        <v>532377.4967</v>
      </c>
      <c r="AT203" s="501">
        <f t="shared" si="472"/>
        <v>1356991.739</v>
      </c>
      <c r="AV203" s="63">
        <f t="shared" si="23"/>
        <v>2</v>
      </c>
      <c r="AW203" s="356">
        <f t="shared" si="24"/>
        <v>46.66666667</v>
      </c>
      <c r="AX203" s="357">
        <f t="shared" si="25"/>
        <v>2500</v>
      </c>
      <c r="AY203" s="103">
        <f t="shared" si="26"/>
        <v>2500</v>
      </c>
      <c r="AZ203" s="358">
        <f t="shared" ref="AZ203:BA203" si="968">O203</f>
        <v>89657.57743</v>
      </c>
      <c r="BA203" s="358">
        <f t="shared" si="968"/>
        <v>648585.7039</v>
      </c>
      <c r="BB203" s="358">
        <f t="shared" si="28"/>
        <v>517198.7144</v>
      </c>
      <c r="BC203" s="358">
        <f t="shared" ref="BC203:BD203" si="969">S203</f>
        <v>94748.78824</v>
      </c>
      <c r="BD203" s="358">
        <f t="shared" si="969"/>
        <v>660291.0998</v>
      </c>
      <c r="BE203" s="358">
        <f t="shared" si="30"/>
        <v>475239.6922</v>
      </c>
      <c r="BF203" s="358">
        <f t="shared" ref="BF203:BG203" si="970">W203</f>
        <v>94748.78824</v>
      </c>
      <c r="BG203" s="358">
        <f t="shared" si="970"/>
        <v>660291.0998</v>
      </c>
      <c r="BH203" s="358">
        <f t="shared" si="32"/>
        <v>475239.6929</v>
      </c>
      <c r="BI203" s="358"/>
      <c r="BJ203" s="358"/>
      <c r="BK203" s="503"/>
      <c r="BL203" s="528"/>
      <c r="BM203" s="493">
        <v>3500.0</v>
      </c>
      <c r="BN203" s="538">
        <v>0.77</v>
      </c>
      <c r="BO203" s="538">
        <v>0.22999999999999998</v>
      </c>
      <c r="BP203" s="539"/>
      <c r="BQ203" s="539"/>
      <c r="BR203" s="495">
        <f t="shared" si="46"/>
        <v>683327.3382</v>
      </c>
      <c r="BS203" s="495">
        <f t="shared" si="33"/>
        <v>695659.7361</v>
      </c>
      <c r="BT203" s="495">
        <f t="shared" si="34"/>
        <v>695659.7361</v>
      </c>
      <c r="BU203" s="496"/>
      <c r="BV203" s="495">
        <f t="shared" si="35"/>
        <v>733913.0075</v>
      </c>
      <c r="BW203" s="495">
        <f t="shared" si="36"/>
        <v>733913.0075</v>
      </c>
      <c r="BX203" s="495">
        <f t="shared" si="37"/>
        <v>754763.8951</v>
      </c>
      <c r="BY203" s="495">
        <f t="shared" si="38"/>
        <v>768146.8306</v>
      </c>
    </row>
    <row r="204" ht="15.0" customHeight="1">
      <c r="A204" s="261" t="s">
        <v>36</v>
      </c>
      <c r="B204" s="348" t="s">
        <v>36</v>
      </c>
      <c r="C204" s="348">
        <v>4000.0</v>
      </c>
      <c r="D204" s="348"/>
      <c r="E204" s="349" t="s">
        <v>2372</v>
      </c>
      <c r="F204" s="349" t="s">
        <v>2373</v>
      </c>
      <c r="G204" s="349" t="s">
        <v>2374</v>
      </c>
      <c r="I204" s="274"/>
      <c r="J204" s="274"/>
      <c r="K204" s="361">
        <f t="shared" si="846"/>
        <v>4000</v>
      </c>
      <c r="L204" s="362"/>
      <c r="M204" s="363"/>
      <c r="N204" s="364"/>
      <c r="O204" s="497">
        <v>87058.59946371928</v>
      </c>
      <c r="P204" s="498">
        <v>671606.3158040001</v>
      </c>
      <c r="Q204" s="498">
        <v>614101.5662764022</v>
      </c>
      <c r="R204" s="499">
        <f t="shared" si="12"/>
        <v>1372766.482</v>
      </c>
      <c r="S204" s="497">
        <v>92972.42742726556</v>
      </c>
      <c r="T204" s="498">
        <v>711187.895138</v>
      </c>
      <c r="U204" s="498">
        <v>516071.31303817785</v>
      </c>
      <c r="V204" s="499">
        <f t="shared" si="13"/>
        <v>1320231.636</v>
      </c>
      <c r="W204" s="497">
        <v>100992.76023875648</v>
      </c>
      <c r="X204" s="498">
        <v>725277.723488</v>
      </c>
      <c r="Y204" s="498">
        <v>478313.4412381012</v>
      </c>
      <c r="Z204" s="500">
        <f t="shared" si="14"/>
        <v>1304583.925</v>
      </c>
      <c r="AA204" s="362"/>
      <c r="AB204" s="363"/>
      <c r="AC204" s="363"/>
      <c r="AD204" s="364"/>
      <c r="AE204" s="497">
        <f t="shared" ref="AE204:AG204" si="971">AI204</f>
        <v>89873.93941</v>
      </c>
      <c r="AF204" s="498">
        <f t="shared" si="971"/>
        <v>772619.5467</v>
      </c>
      <c r="AG204" s="498">
        <f t="shared" si="971"/>
        <v>706198.7587</v>
      </c>
      <c r="AH204" s="501">
        <f t="shared" si="466"/>
        <v>1568692.245</v>
      </c>
      <c r="AI204" s="498">
        <f t="shared" ref="AI204:AK204" si="972">AZ206</f>
        <v>89873.93941</v>
      </c>
      <c r="AJ204" s="498">
        <f t="shared" si="972"/>
        <v>772619.5467</v>
      </c>
      <c r="AK204" s="498">
        <f t="shared" si="972"/>
        <v>706198.7587</v>
      </c>
      <c r="AL204" s="501">
        <f t="shared" si="468"/>
        <v>1568692.245</v>
      </c>
      <c r="AM204" s="498">
        <f t="shared" ref="AM204:AO204" si="973">BC206</f>
        <v>90459.46468</v>
      </c>
      <c r="AN204" s="498">
        <f t="shared" si="973"/>
        <v>779512.7243</v>
      </c>
      <c r="AO204" s="498">
        <f t="shared" si="973"/>
        <v>657871.7865</v>
      </c>
      <c r="AP204" s="501">
        <f t="shared" si="470"/>
        <v>1527843.975</v>
      </c>
      <c r="AQ204" s="498">
        <f t="shared" ref="AQ204:AS204" si="974">BF206</f>
        <v>94570.3425</v>
      </c>
      <c r="AR204" s="498">
        <f t="shared" si="974"/>
        <v>792171.8932</v>
      </c>
      <c r="AS204" s="498">
        <f t="shared" si="974"/>
        <v>647217.7651</v>
      </c>
      <c r="AT204" s="501">
        <f t="shared" si="472"/>
        <v>1533960.001</v>
      </c>
      <c r="AV204" s="63">
        <f t="shared" si="23"/>
        <v>2</v>
      </c>
      <c r="AW204" s="356">
        <f t="shared" si="24"/>
        <v>46.66666667</v>
      </c>
      <c r="AX204" s="357">
        <f t="shared" si="25"/>
        <v>3076.923077</v>
      </c>
      <c r="AY204" s="103">
        <f t="shared" si="26"/>
        <v>3500</v>
      </c>
      <c r="AZ204" s="358">
        <f t="shared" ref="AZ204:BA204" si="975">O204</f>
        <v>87058.59946</v>
      </c>
      <c r="BA204" s="358">
        <f t="shared" si="975"/>
        <v>671606.3158</v>
      </c>
      <c r="BB204" s="358">
        <f t="shared" si="28"/>
        <v>614148.2329</v>
      </c>
      <c r="BC204" s="358">
        <f t="shared" ref="BC204:BD204" si="976">S204</f>
        <v>92972.42743</v>
      </c>
      <c r="BD204" s="358">
        <f t="shared" si="976"/>
        <v>711187.8951</v>
      </c>
      <c r="BE204" s="358">
        <f t="shared" si="30"/>
        <v>516117.9797</v>
      </c>
      <c r="BF204" s="358">
        <f t="shared" ref="BF204:BG204" si="977">W204</f>
        <v>100992.7602</v>
      </c>
      <c r="BG204" s="358">
        <f t="shared" si="977"/>
        <v>725277.7235</v>
      </c>
      <c r="BH204" s="358">
        <f t="shared" si="32"/>
        <v>478360.1079</v>
      </c>
      <c r="BI204" s="358"/>
      <c r="BJ204" s="358"/>
      <c r="BK204" s="503"/>
      <c r="BL204" s="528"/>
      <c r="BM204" s="493">
        <v>4000.0</v>
      </c>
      <c r="BN204" s="538">
        <v>0.78</v>
      </c>
      <c r="BO204" s="538">
        <v>0.21999999999999997</v>
      </c>
      <c r="BP204" s="539"/>
      <c r="BQ204" s="539"/>
      <c r="BR204" s="495">
        <f t="shared" si="46"/>
        <v>708048.2585</v>
      </c>
      <c r="BS204" s="495">
        <f t="shared" si="33"/>
        <v>749777.5688</v>
      </c>
      <c r="BT204" s="495">
        <f t="shared" si="34"/>
        <v>764631.9234</v>
      </c>
      <c r="BU204" s="496"/>
      <c r="BV204" s="495">
        <f t="shared" si="35"/>
        <v>814542.5552</v>
      </c>
      <c r="BW204" s="495">
        <f t="shared" si="36"/>
        <v>814542.5552</v>
      </c>
      <c r="BX204" s="495">
        <f t="shared" si="37"/>
        <v>821809.7626</v>
      </c>
      <c r="BY204" s="495">
        <f t="shared" si="38"/>
        <v>835155.8289</v>
      </c>
    </row>
    <row r="205" ht="15.0" customHeight="1">
      <c r="A205" s="261" t="s">
        <v>36</v>
      </c>
      <c r="B205" s="348" t="s">
        <v>36</v>
      </c>
      <c r="C205" s="348">
        <v>4500.0</v>
      </c>
      <c r="D205" s="348"/>
      <c r="E205" s="349" t="s">
        <v>2372</v>
      </c>
      <c r="F205" s="349" t="s">
        <v>2373</v>
      </c>
      <c r="G205" s="349" t="s">
        <v>2374</v>
      </c>
      <c r="I205" s="274"/>
      <c r="J205" s="274"/>
      <c r="K205" s="361">
        <f t="shared" si="846"/>
        <v>4500</v>
      </c>
      <c r="L205" s="362"/>
      <c r="M205" s="363"/>
      <c r="N205" s="364"/>
      <c r="O205" s="497">
        <v>86192.34868018833</v>
      </c>
      <c r="P205" s="498">
        <v>721592.691458</v>
      </c>
      <c r="Q205" s="498">
        <v>657229.0615495367</v>
      </c>
      <c r="R205" s="499">
        <f t="shared" si="12"/>
        <v>1465014.102</v>
      </c>
      <c r="S205" s="497">
        <v>86192.34868018833</v>
      </c>
      <c r="T205" s="498">
        <v>721592.691458</v>
      </c>
      <c r="U205" s="498">
        <v>657229.0615495367</v>
      </c>
      <c r="V205" s="499">
        <f t="shared" si="13"/>
        <v>1465014.102</v>
      </c>
      <c r="W205" s="497">
        <v>90050.09250055367</v>
      </c>
      <c r="X205" s="498">
        <v>732907.9074559999</v>
      </c>
      <c r="Y205" s="498">
        <v>586348.2188630145</v>
      </c>
      <c r="Z205" s="500">
        <f t="shared" si="14"/>
        <v>1409306.219</v>
      </c>
      <c r="AA205" s="362"/>
      <c r="AB205" s="363"/>
      <c r="AC205" s="363"/>
      <c r="AD205" s="364"/>
      <c r="AE205" s="497">
        <f t="shared" ref="AE205:AG205" si="978">AI205</f>
        <v>92200.36141</v>
      </c>
      <c r="AF205" s="498">
        <f t="shared" si="978"/>
        <v>827851.6739</v>
      </c>
      <c r="AG205" s="498">
        <f t="shared" si="978"/>
        <v>704305.134</v>
      </c>
      <c r="AH205" s="501">
        <f t="shared" si="466"/>
        <v>1624357.169</v>
      </c>
      <c r="AI205" s="498">
        <f t="shared" ref="AI205:AK205" si="979">AZ207</f>
        <v>92200.36141</v>
      </c>
      <c r="AJ205" s="498">
        <f t="shared" si="979"/>
        <v>827851.6739</v>
      </c>
      <c r="AK205" s="498">
        <f t="shared" si="979"/>
        <v>704305.134</v>
      </c>
      <c r="AL205" s="501">
        <f t="shared" si="468"/>
        <v>1624357.169</v>
      </c>
      <c r="AM205" s="498">
        <f t="shared" ref="AM205:AO205" si="980">BC207</f>
        <v>92200.36141</v>
      </c>
      <c r="AN205" s="498">
        <f t="shared" si="980"/>
        <v>827851.6739</v>
      </c>
      <c r="AO205" s="498">
        <f t="shared" si="980"/>
        <v>704305.134</v>
      </c>
      <c r="AP205" s="501">
        <f t="shared" si="470"/>
        <v>1624357.169</v>
      </c>
      <c r="AQ205" s="498">
        <f t="shared" ref="AQ205:AS205" si="981">BF207</f>
        <v>97268.33746</v>
      </c>
      <c r="AR205" s="498">
        <f t="shared" si="981"/>
        <v>842028.2089</v>
      </c>
      <c r="AS205" s="498">
        <f t="shared" si="981"/>
        <v>652341.2055</v>
      </c>
      <c r="AT205" s="501">
        <f t="shared" si="472"/>
        <v>1591637.752</v>
      </c>
      <c r="AV205" s="63">
        <f t="shared" si="23"/>
        <v>2</v>
      </c>
      <c r="AW205" s="356">
        <f t="shared" si="24"/>
        <v>46.66666667</v>
      </c>
      <c r="AX205" s="357">
        <f t="shared" si="25"/>
        <v>3461.538462</v>
      </c>
      <c r="AY205" s="103">
        <f t="shared" si="26"/>
        <v>3500</v>
      </c>
      <c r="AZ205" s="358">
        <f t="shared" ref="AZ205:BA205" si="982">O205</f>
        <v>86192.34868</v>
      </c>
      <c r="BA205" s="358">
        <f t="shared" si="982"/>
        <v>721592.6915</v>
      </c>
      <c r="BB205" s="358">
        <f t="shared" si="28"/>
        <v>657275.7282</v>
      </c>
      <c r="BC205" s="358">
        <f t="shared" ref="BC205:BD205" si="983">S205</f>
        <v>86192.34868</v>
      </c>
      <c r="BD205" s="358">
        <f t="shared" si="983"/>
        <v>721592.6915</v>
      </c>
      <c r="BE205" s="358">
        <f t="shared" si="30"/>
        <v>657275.7282</v>
      </c>
      <c r="BF205" s="358">
        <f t="shared" ref="BF205:BG205" si="984">W205</f>
        <v>90050.0925</v>
      </c>
      <c r="BG205" s="358">
        <f t="shared" si="984"/>
        <v>732907.9075</v>
      </c>
      <c r="BH205" s="358">
        <f t="shared" si="32"/>
        <v>586394.8855</v>
      </c>
      <c r="BI205" s="358"/>
      <c r="BJ205" s="358"/>
      <c r="BK205" s="503"/>
      <c r="BL205" s="528"/>
      <c r="BM205" s="493">
        <v>4500.0</v>
      </c>
      <c r="BN205" s="538">
        <v>0.79</v>
      </c>
      <c r="BO205" s="538">
        <v>0.20999999999999996</v>
      </c>
      <c r="BP205" s="539"/>
      <c r="BQ205" s="539"/>
      <c r="BR205" s="495">
        <f t="shared" si="46"/>
        <v>761248.9159</v>
      </c>
      <c r="BS205" s="495">
        <f t="shared" si="33"/>
        <v>761248.9159</v>
      </c>
      <c r="BT205" s="495">
        <f t="shared" si="34"/>
        <v>773185.9768</v>
      </c>
      <c r="BU205" s="496"/>
      <c r="BV205" s="495">
        <f t="shared" si="35"/>
        <v>873347.5224</v>
      </c>
      <c r="BW205" s="495">
        <f t="shared" si="36"/>
        <v>873347.5224</v>
      </c>
      <c r="BX205" s="495">
        <f t="shared" si="37"/>
        <v>873347.5224</v>
      </c>
      <c r="BY205" s="495">
        <f t="shared" si="38"/>
        <v>888303.1504</v>
      </c>
    </row>
    <row r="206" ht="15.0" customHeight="1">
      <c r="A206" s="261" t="s">
        <v>36</v>
      </c>
      <c r="B206" s="348" t="s">
        <v>36</v>
      </c>
      <c r="C206" s="348">
        <v>5000.0</v>
      </c>
      <c r="D206" s="348"/>
      <c r="E206" s="349" t="s">
        <v>2372</v>
      </c>
      <c r="F206" s="349" t="s">
        <v>2373</v>
      </c>
      <c r="G206" s="349" t="s">
        <v>2374</v>
      </c>
      <c r="I206" s="274"/>
      <c r="J206" s="274"/>
      <c r="K206" s="361">
        <f t="shared" si="846"/>
        <v>5000</v>
      </c>
      <c r="L206" s="362"/>
      <c r="M206" s="363"/>
      <c r="N206" s="364"/>
      <c r="O206" s="497">
        <v>89873.93941225237</v>
      </c>
      <c r="P206" s="498">
        <v>772619.5467439999</v>
      </c>
      <c r="Q206" s="498">
        <v>706152.0920047323</v>
      </c>
      <c r="R206" s="499">
        <f t="shared" si="12"/>
        <v>1568645.578</v>
      </c>
      <c r="S206" s="497">
        <v>90459.46468018835</v>
      </c>
      <c r="T206" s="498">
        <v>779512.7243059999</v>
      </c>
      <c r="U206" s="498">
        <v>657825.1198089245</v>
      </c>
      <c r="V206" s="499">
        <f t="shared" si="13"/>
        <v>1527797.309</v>
      </c>
      <c r="W206" s="497">
        <v>94570.34250055367</v>
      </c>
      <c r="X206" s="498">
        <v>792171.8931620001</v>
      </c>
      <c r="Y206" s="498">
        <v>647171.0984332213</v>
      </c>
      <c r="Z206" s="500">
        <f t="shared" si="14"/>
        <v>1533913.334</v>
      </c>
      <c r="AA206" s="362"/>
      <c r="AB206" s="363"/>
      <c r="AC206" s="363"/>
      <c r="AD206" s="364"/>
      <c r="AE206" s="497">
        <f t="shared" ref="AE206:AG206" si="985">AI206</f>
        <v>98994.82985</v>
      </c>
      <c r="AF206" s="498">
        <f t="shared" si="985"/>
        <v>910071.2415</v>
      </c>
      <c r="AG206" s="498">
        <f t="shared" si="985"/>
        <v>746598.9848</v>
      </c>
      <c r="AH206" s="501">
        <f t="shared" si="466"/>
        <v>1755665.056</v>
      </c>
      <c r="AI206" s="498">
        <f t="shared" ref="AI206:AK206" si="986">AVERAGE(AZ208:AZ209)</f>
        <v>98994.82985</v>
      </c>
      <c r="AJ206" s="498">
        <f t="shared" si="986"/>
        <v>910071.2415</v>
      </c>
      <c r="AK206" s="498">
        <f t="shared" si="986"/>
        <v>746598.9848</v>
      </c>
      <c r="AL206" s="501">
        <f t="shared" si="468"/>
        <v>1755665.056</v>
      </c>
      <c r="AM206" s="498">
        <f t="shared" ref="AM206:AO206" si="987">AVERAGE(BC208:BC209)</f>
        <v>99648.9148</v>
      </c>
      <c r="AN206" s="498">
        <f t="shared" si="987"/>
        <v>914840.1064</v>
      </c>
      <c r="AO206" s="498">
        <f t="shared" si="987"/>
        <v>704886.1229</v>
      </c>
      <c r="AP206" s="501">
        <f t="shared" si="470"/>
        <v>1719375.144</v>
      </c>
      <c r="AQ206" s="498">
        <f t="shared" ref="AQ206:AS206" si="988">AVERAGE(BF208:BF209)</f>
        <v>103373.6885</v>
      </c>
      <c r="AR206" s="498">
        <f t="shared" si="988"/>
        <v>927846.1018</v>
      </c>
      <c r="AS206" s="498">
        <f t="shared" si="988"/>
        <v>656362.0768</v>
      </c>
      <c r="AT206" s="501">
        <f t="shared" si="472"/>
        <v>1687581.867</v>
      </c>
      <c r="AV206" s="63">
        <f t="shared" si="23"/>
        <v>2</v>
      </c>
      <c r="AW206" s="356">
        <f t="shared" si="24"/>
        <v>46.66666667</v>
      </c>
      <c r="AX206" s="357">
        <f t="shared" si="25"/>
        <v>3846.153846</v>
      </c>
      <c r="AY206" s="103">
        <f t="shared" si="26"/>
        <v>4000</v>
      </c>
      <c r="AZ206" s="358">
        <f t="shared" ref="AZ206:BA206" si="989">O206</f>
        <v>89873.93941</v>
      </c>
      <c r="BA206" s="358">
        <f t="shared" si="989"/>
        <v>772619.5467</v>
      </c>
      <c r="BB206" s="358">
        <f t="shared" si="28"/>
        <v>706198.7587</v>
      </c>
      <c r="BC206" s="358">
        <f t="shared" ref="BC206:BD206" si="990">S206</f>
        <v>90459.46468</v>
      </c>
      <c r="BD206" s="358">
        <f t="shared" si="990"/>
        <v>779512.7243</v>
      </c>
      <c r="BE206" s="358">
        <f t="shared" si="30"/>
        <v>657871.7865</v>
      </c>
      <c r="BF206" s="358">
        <f t="shared" ref="BF206:BG206" si="991">W206</f>
        <v>94570.3425</v>
      </c>
      <c r="BG206" s="358">
        <f t="shared" si="991"/>
        <v>792171.8932</v>
      </c>
      <c r="BH206" s="358">
        <f t="shared" si="32"/>
        <v>647217.7651</v>
      </c>
      <c r="BI206" s="358"/>
      <c r="BJ206" s="358"/>
      <c r="BK206" s="503"/>
      <c r="BL206" s="528"/>
      <c r="BM206" s="493">
        <v>5000.0</v>
      </c>
      <c r="BN206" s="538">
        <v>0.81</v>
      </c>
      <c r="BO206" s="538">
        <v>0.18999999999999995</v>
      </c>
      <c r="BP206" s="539"/>
      <c r="BQ206" s="539"/>
      <c r="BR206" s="495">
        <f t="shared" si="46"/>
        <v>816154.9786</v>
      </c>
      <c r="BS206" s="495">
        <f t="shared" si="33"/>
        <v>823436.5717</v>
      </c>
      <c r="BT206" s="495">
        <f t="shared" si="34"/>
        <v>836809.0572</v>
      </c>
      <c r="BU206" s="496"/>
      <c r="BV206" s="495">
        <f t="shared" si="35"/>
        <v>961351.7775</v>
      </c>
      <c r="BW206" s="495">
        <f t="shared" si="36"/>
        <v>961351.7775</v>
      </c>
      <c r="BX206" s="495">
        <f t="shared" si="37"/>
        <v>966389.3577</v>
      </c>
      <c r="BY206" s="495">
        <f t="shared" si="38"/>
        <v>980128.2126</v>
      </c>
    </row>
    <row r="207" ht="15.0" customHeight="1">
      <c r="A207" s="261" t="s">
        <v>36</v>
      </c>
      <c r="B207" s="348" t="s">
        <v>36</v>
      </c>
      <c r="C207" s="348">
        <v>5500.0</v>
      </c>
      <c r="D207" s="348"/>
      <c r="E207" s="349" t="s">
        <v>2372</v>
      </c>
      <c r="F207" s="349" t="s">
        <v>2373</v>
      </c>
      <c r="G207" s="349" t="s">
        <v>2374</v>
      </c>
      <c r="I207" s="274"/>
      <c r="J207" s="274"/>
      <c r="K207" s="361">
        <f t="shared" si="846"/>
        <v>5500</v>
      </c>
      <c r="L207" s="362"/>
      <c r="M207" s="363"/>
      <c r="N207" s="364"/>
      <c r="O207" s="497">
        <v>92200.36141225242</v>
      </c>
      <c r="P207" s="498">
        <v>827851.6738760001</v>
      </c>
      <c r="Q207" s="498">
        <v>704258.4673228166</v>
      </c>
      <c r="R207" s="499">
        <f t="shared" si="12"/>
        <v>1624310.503</v>
      </c>
      <c r="S207" s="497">
        <v>92200.36141225242</v>
      </c>
      <c r="T207" s="498">
        <v>827851.6738760001</v>
      </c>
      <c r="U207" s="498">
        <v>704258.4673228166</v>
      </c>
      <c r="V207" s="499">
        <f t="shared" si="13"/>
        <v>1624310.503</v>
      </c>
      <c r="W207" s="497">
        <v>97268.33746371926</v>
      </c>
      <c r="X207" s="498">
        <v>842028.208862</v>
      </c>
      <c r="Y207" s="498">
        <v>652294.5388163879</v>
      </c>
      <c r="Z207" s="500">
        <f t="shared" si="14"/>
        <v>1591591.085</v>
      </c>
      <c r="AA207" s="362"/>
      <c r="AB207" s="363"/>
      <c r="AC207" s="363"/>
      <c r="AD207" s="364"/>
      <c r="AE207" s="497" t="str">
        <f t="shared" ref="AE207:AG207" si="992">AI207</f>
        <v/>
      </c>
      <c r="AF207" s="498" t="str">
        <f t="shared" si="992"/>
        <v/>
      </c>
      <c r="AG207" s="498" t="str">
        <f t="shared" si="992"/>
        <v/>
      </c>
      <c r="AH207" s="501">
        <f t="shared" si="466"/>
        <v>0</v>
      </c>
      <c r="AI207" s="498"/>
      <c r="AJ207" s="498"/>
      <c r="AK207" s="498"/>
      <c r="AL207" s="501">
        <f t="shared" si="468"/>
        <v>0</v>
      </c>
      <c r="AM207" s="498"/>
      <c r="AN207" s="498"/>
      <c r="AO207" s="498"/>
      <c r="AP207" s="501">
        <f t="shared" si="470"/>
        <v>0</v>
      </c>
      <c r="AQ207" s="498"/>
      <c r="AR207" s="498"/>
      <c r="AS207" s="498"/>
      <c r="AT207" s="501">
        <f t="shared" si="472"/>
        <v>0</v>
      </c>
      <c r="AV207" s="63">
        <f t="shared" si="23"/>
        <v>2</v>
      </c>
      <c r="AW207" s="356">
        <f t="shared" si="24"/>
        <v>46.66666667</v>
      </c>
      <c r="AX207" s="357">
        <f t="shared" si="25"/>
        <v>4230.769231</v>
      </c>
      <c r="AY207" s="103">
        <f t="shared" si="26"/>
        <v>4500</v>
      </c>
      <c r="AZ207" s="358">
        <f t="shared" ref="AZ207:BA207" si="993">O207</f>
        <v>92200.36141</v>
      </c>
      <c r="BA207" s="358">
        <f t="shared" si="993"/>
        <v>827851.6739</v>
      </c>
      <c r="BB207" s="358">
        <f t="shared" si="28"/>
        <v>704305.134</v>
      </c>
      <c r="BC207" s="358">
        <f t="shared" ref="BC207:BD207" si="994">S207</f>
        <v>92200.36141</v>
      </c>
      <c r="BD207" s="358">
        <f t="shared" si="994"/>
        <v>827851.6739</v>
      </c>
      <c r="BE207" s="358">
        <f t="shared" si="30"/>
        <v>704305.134</v>
      </c>
      <c r="BF207" s="358">
        <f t="shared" ref="BF207:BG207" si="995">W207</f>
        <v>97268.33746</v>
      </c>
      <c r="BG207" s="358">
        <f t="shared" si="995"/>
        <v>842028.2089</v>
      </c>
      <c r="BH207" s="358">
        <f t="shared" si="32"/>
        <v>652341.2055</v>
      </c>
      <c r="BI207" s="358"/>
      <c r="BJ207" s="358"/>
      <c r="BK207" s="503"/>
      <c r="BL207" s="528"/>
      <c r="BM207" s="493">
        <v>5500.0</v>
      </c>
      <c r="BN207" s="538">
        <v>0.82</v>
      </c>
      <c r="BO207" s="538">
        <v>0.18000000000000005</v>
      </c>
      <c r="BP207" s="539"/>
      <c r="BQ207" s="539"/>
      <c r="BR207" s="495">
        <f t="shared" si="46"/>
        <v>875075.2128</v>
      </c>
      <c r="BS207" s="495">
        <f t="shared" si="33"/>
        <v>875075.2128</v>
      </c>
      <c r="BT207" s="495">
        <f t="shared" si="34"/>
        <v>890060.4267</v>
      </c>
      <c r="BU207" s="496"/>
      <c r="BV207" s="495">
        <f t="shared" si="35"/>
        <v>0</v>
      </c>
      <c r="BW207" s="495">
        <f t="shared" si="36"/>
        <v>0</v>
      </c>
      <c r="BX207" s="495">
        <f t="shared" si="37"/>
        <v>0</v>
      </c>
      <c r="BY207" s="495">
        <f t="shared" si="38"/>
        <v>0</v>
      </c>
    </row>
    <row r="208" ht="15.0" customHeight="1">
      <c r="A208" s="261" t="s">
        <v>36</v>
      </c>
      <c r="B208" s="348" t="s">
        <v>36</v>
      </c>
      <c r="C208" s="348">
        <v>6000.0</v>
      </c>
      <c r="D208" s="348"/>
      <c r="E208" s="349" t="s">
        <v>2372</v>
      </c>
      <c r="F208" s="349" t="s">
        <v>2373</v>
      </c>
      <c r="G208" s="349" t="s">
        <v>2374</v>
      </c>
      <c r="I208" s="274"/>
      <c r="J208" s="274"/>
      <c r="K208" s="361">
        <f t="shared" si="846"/>
        <v>6000</v>
      </c>
      <c r="L208" s="362"/>
      <c r="M208" s="363"/>
      <c r="N208" s="364"/>
      <c r="O208" s="497">
        <v>99747.38624508331</v>
      </c>
      <c r="P208" s="498">
        <v>886335.299858</v>
      </c>
      <c r="Q208" s="498">
        <v>745489.7645723332</v>
      </c>
      <c r="R208" s="499">
        <f t="shared" si="12"/>
        <v>1731572.451</v>
      </c>
      <c r="S208" s="497">
        <v>97058.12341225226</v>
      </c>
      <c r="T208" s="498">
        <v>885511.5868160002</v>
      </c>
      <c r="U208" s="498">
        <v>707606.6536918957</v>
      </c>
      <c r="V208" s="499">
        <f t="shared" si="13"/>
        <v>1690176.364</v>
      </c>
      <c r="W208" s="497">
        <v>102306.90946371932</v>
      </c>
      <c r="X208" s="498">
        <v>901769.081066</v>
      </c>
      <c r="Y208" s="498">
        <v>657157.5483010339</v>
      </c>
      <c r="Z208" s="500">
        <f t="shared" si="14"/>
        <v>1661233.539</v>
      </c>
      <c r="AA208" s="362"/>
      <c r="AB208" s="363"/>
      <c r="AC208" s="363"/>
      <c r="AD208" s="364"/>
      <c r="AE208" s="497" t="str">
        <f t="shared" ref="AE208:AG208" si="996">AI208</f>
        <v/>
      </c>
      <c r="AF208" s="498" t="str">
        <f t="shared" si="996"/>
        <v/>
      </c>
      <c r="AG208" s="498" t="str">
        <f t="shared" si="996"/>
        <v/>
      </c>
      <c r="AH208" s="501">
        <f t="shared" si="466"/>
        <v>0</v>
      </c>
      <c r="AI208" s="498"/>
      <c r="AJ208" s="498"/>
      <c r="AK208" s="498"/>
      <c r="AL208" s="501">
        <f t="shared" si="468"/>
        <v>0</v>
      </c>
      <c r="AM208" s="498"/>
      <c r="AN208" s="498"/>
      <c r="AO208" s="498"/>
      <c r="AP208" s="501">
        <f t="shared" si="470"/>
        <v>0</v>
      </c>
      <c r="AQ208" s="498"/>
      <c r="AR208" s="498"/>
      <c r="AS208" s="498"/>
      <c r="AT208" s="501">
        <f t="shared" si="472"/>
        <v>0</v>
      </c>
      <c r="AV208" s="63">
        <f t="shared" si="23"/>
        <v>2</v>
      </c>
      <c r="AW208" s="356">
        <f t="shared" si="24"/>
        <v>46.66666667</v>
      </c>
      <c r="AX208" s="357">
        <f t="shared" si="25"/>
        <v>4615.384615</v>
      </c>
      <c r="AY208" s="103">
        <f t="shared" si="26"/>
        <v>5000</v>
      </c>
      <c r="AZ208" s="358">
        <f t="shared" ref="AZ208:BA208" si="997">O208</f>
        <v>99747.38625</v>
      </c>
      <c r="BA208" s="358">
        <f t="shared" si="997"/>
        <v>886335.2999</v>
      </c>
      <c r="BB208" s="358">
        <f t="shared" si="28"/>
        <v>745536.4312</v>
      </c>
      <c r="BC208" s="358">
        <f t="shared" ref="BC208:BD208" si="998">S208</f>
        <v>97058.12341</v>
      </c>
      <c r="BD208" s="358">
        <f t="shared" si="998"/>
        <v>885511.5868</v>
      </c>
      <c r="BE208" s="358">
        <f t="shared" si="30"/>
        <v>707653.3204</v>
      </c>
      <c r="BF208" s="358">
        <f t="shared" ref="BF208:BG208" si="999">W208</f>
        <v>102306.9095</v>
      </c>
      <c r="BG208" s="358">
        <f t="shared" si="999"/>
        <v>901769.0811</v>
      </c>
      <c r="BH208" s="358">
        <f t="shared" si="32"/>
        <v>657204.215</v>
      </c>
      <c r="BI208" s="358"/>
      <c r="BJ208" s="358"/>
      <c r="BK208" s="503"/>
      <c r="BL208" s="528"/>
      <c r="BM208" s="493">
        <v>6000.0</v>
      </c>
      <c r="BN208" s="538">
        <v>0.83</v>
      </c>
      <c r="BO208" s="538">
        <v>0.17000000000000004</v>
      </c>
      <c r="BP208" s="539"/>
      <c r="BQ208" s="539"/>
      <c r="BR208" s="495">
        <f t="shared" si="46"/>
        <v>937511.5293</v>
      </c>
      <c r="BS208" s="495">
        <f t="shared" si="33"/>
        <v>936640.2558</v>
      </c>
      <c r="BT208" s="495">
        <f t="shared" si="34"/>
        <v>953836.4437</v>
      </c>
      <c r="BU208" s="496"/>
      <c r="BV208" s="495">
        <f t="shared" si="35"/>
        <v>0</v>
      </c>
      <c r="BW208" s="495">
        <f t="shared" si="36"/>
        <v>0</v>
      </c>
      <c r="BX208" s="495">
        <f t="shared" si="37"/>
        <v>0</v>
      </c>
      <c r="BY208" s="495">
        <f t="shared" si="38"/>
        <v>0</v>
      </c>
    </row>
    <row r="209" ht="15.75" customHeight="1">
      <c r="A209" s="261" t="s">
        <v>36</v>
      </c>
      <c r="B209" s="348" t="s">
        <v>36</v>
      </c>
      <c r="C209" s="348">
        <v>6500.0</v>
      </c>
      <c r="D209" s="348"/>
      <c r="E209" s="349" t="s">
        <v>2372</v>
      </c>
      <c r="F209" s="349" t="s">
        <v>2373</v>
      </c>
      <c r="G209" s="349" t="s">
        <v>2374</v>
      </c>
      <c r="I209" s="274"/>
      <c r="J209" s="296"/>
      <c r="K209" s="549">
        <f t="shared" si="846"/>
        <v>6500</v>
      </c>
      <c r="L209" s="550"/>
      <c r="M209" s="551"/>
      <c r="N209" s="552"/>
      <c r="O209" s="553">
        <v>98242.27346155226</v>
      </c>
      <c r="P209" s="554">
        <v>933807.183068</v>
      </c>
      <c r="Q209" s="554">
        <v>747614.8717583765</v>
      </c>
      <c r="R209" s="555">
        <f t="shared" si="12"/>
        <v>1779664.328</v>
      </c>
      <c r="S209" s="553">
        <v>102239.70619578336</v>
      </c>
      <c r="T209" s="554">
        <v>944168.62607</v>
      </c>
      <c r="U209" s="554">
        <v>702072.2587285062</v>
      </c>
      <c r="V209" s="555">
        <f t="shared" si="13"/>
        <v>1748480.591</v>
      </c>
      <c r="W209" s="553">
        <v>104440.46746371937</v>
      </c>
      <c r="X209" s="554">
        <v>953923.1226199999</v>
      </c>
      <c r="Y209" s="554">
        <v>655473.2719302023</v>
      </c>
      <c r="Z209" s="556">
        <f t="shared" si="14"/>
        <v>1713836.862</v>
      </c>
      <c r="AA209" s="550"/>
      <c r="AB209" s="551"/>
      <c r="AC209" s="551"/>
      <c r="AD209" s="552"/>
      <c r="AE209" s="553" t="str">
        <f t="shared" ref="AE209:AG209" si="1000">AI209</f>
        <v/>
      </c>
      <c r="AF209" s="554" t="str">
        <f t="shared" si="1000"/>
        <v/>
      </c>
      <c r="AG209" s="554" t="str">
        <f t="shared" si="1000"/>
        <v/>
      </c>
      <c r="AH209" s="557">
        <f t="shared" si="466"/>
        <v>0</v>
      </c>
      <c r="AI209" s="554"/>
      <c r="AJ209" s="554"/>
      <c r="AK209" s="554"/>
      <c r="AL209" s="557">
        <f t="shared" si="468"/>
        <v>0</v>
      </c>
      <c r="AM209" s="554"/>
      <c r="AN209" s="554"/>
      <c r="AO209" s="554"/>
      <c r="AP209" s="557">
        <f t="shared" si="470"/>
        <v>0</v>
      </c>
      <c r="AQ209" s="554"/>
      <c r="AR209" s="554"/>
      <c r="AS209" s="554"/>
      <c r="AT209" s="557">
        <f t="shared" si="472"/>
        <v>0</v>
      </c>
      <c r="AV209" s="63">
        <f t="shared" si="23"/>
        <v>2</v>
      </c>
      <c r="AW209" s="356">
        <f t="shared" si="24"/>
        <v>46.66666667</v>
      </c>
      <c r="AX209" s="357">
        <f t="shared" si="25"/>
        <v>5000</v>
      </c>
      <c r="AY209" s="103">
        <f t="shared" si="26"/>
        <v>5000</v>
      </c>
      <c r="AZ209" s="358">
        <f t="shared" ref="AZ209:BA209" si="1001">O209</f>
        <v>98242.27346</v>
      </c>
      <c r="BA209" s="358">
        <f t="shared" si="1001"/>
        <v>933807.1831</v>
      </c>
      <c r="BB209" s="358">
        <f t="shared" si="28"/>
        <v>747661.5384</v>
      </c>
      <c r="BC209" s="358">
        <f t="shared" ref="BC209:BD209" si="1002">S209</f>
        <v>102239.7062</v>
      </c>
      <c r="BD209" s="358">
        <f t="shared" si="1002"/>
        <v>944168.6261</v>
      </c>
      <c r="BE209" s="358">
        <f t="shared" si="30"/>
        <v>702118.9254</v>
      </c>
      <c r="BF209" s="358">
        <f t="shared" ref="BF209:BG209" si="1003">W209</f>
        <v>104440.4675</v>
      </c>
      <c r="BG209" s="358">
        <f t="shared" si="1003"/>
        <v>953923.1226</v>
      </c>
      <c r="BH209" s="358">
        <f t="shared" si="32"/>
        <v>655519.9386</v>
      </c>
      <c r="BI209" s="358"/>
      <c r="BJ209" s="358"/>
      <c r="BK209" s="503"/>
      <c r="BL209" s="423"/>
      <c r="BM209" s="493">
        <v>6500.0</v>
      </c>
      <c r="BN209" s="538">
        <v>0.84</v>
      </c>
      <c r="BO209" s="538">
        <v>0.16000000000000003</v>
      </c>
      <c r="BP209" s="539"/>
      <c r="BQ209" s="539"/>
      <c r="BR209" s="495">
        <f t="shared" si="46"/>
        <v>988374.0028</v>
      </c>
      <c r="BS209" s="495">
        <f t="shared" si="33"/>
        <v>999340.9145</v>
      </c>
      <c r="BT209" s="495">
        <f t="shared" si="34"/>
        <v>1009665.413</v>
      </c>
      <c r="BU209" s="496"/>
      <c r="BV209" s="495">
        <f t="shared" si="35"/>
        <v>0</v>
      </c>
      <c r="BW209" s="495">
        <f t="shared" si="36"/>
        <v>0</v>
      </c>
      <c r="BX209" s="495">
        <f t="shared" si="37"/>
        <v>0</v>
      </c>
      <c r="BY209" s="495">
        <f t="shared" si="38"/>
        <v>0</v>
      </c>
    </row>
    <row r="210" ht="15.0" customHeight="1">
      <c r="A210" s="261" t="s">
        <v>37</v>
      </c>
      <c r="B210" s="348" t="s">
        <v>2375</v>
      </c>
      <c r="C210" s="348">
        <v>8000.0</v>
      </c>
      <c r="D210" s="348"/>
      <c r="E210" s="349" t="s">
        <v>2376</v>
      </c>
      <c r="F210" s="349" t="s">
        <v>2376</v>
      </c>
      <c r="G210" s="349" t="s">
        <v>2376</v>
      </c>
      <c r="I210" s="274"/>
      <c r="J210" s="350" t="s">
        <v>2375</v>
      </c>
      <c r="K210" s="351">
        <f t="shared" si="846"/>
        <v>8000</v>
      </c>
      <c r="L210" s="352"/>
      <c r="M210" s="353"/>
      <c r="N210" s="354"/>
      <c r="O210" s="486"/>
      <c r="P210" s="487"/>
      <c r="Q210" s="487"/>
      <c r="R210" s="488">
        <f t="shared" si="12"/>
        <v>0</v>
      </c>
      <c r="S210" s="486"/>
      <c r="T210" s="487"/>
      <c r="U210" s="487"/>
      <c r="V210" s="488">
        <f t="shared" si="13"/>
        <v>0</v>
      </c>
      <c r="W210" s="486"/>
      <c r="X210" s="487"/>
      <c r="Y210" s="487"/>
      <c r="Z210" s="489">
        <f t="shared" si="14"/>
        <v>0</v>
      </c>
      <c r="AA210" s="352"/>
      <c r="AB210" s="353"/>
      <c r="AC210" s="353"/>
      <c r="AD210" s="354"/>
      <c r="AE210" s="486"/>
      <c r="AF210" s="487"/>
      <c r="AG210" s="487"/>
      <c r="AH210" s="490">
        <f t="shared" si="466"/>
        <v>0</v>
      </c>
      <c r="AI210" s="487"/>
      <c r="AJ210" s="487"/>
      <c r="AK210" s="487"/>
      <c r="AL210" s="490">
        <f t="shared" si="468"/>
        <v>0</v>
      </c>
      <c r="AM210" s="487"/>
      <c r="AN210" s="487"/>
      <c r="AO210" s="487"/>
      <c r="AP210" s="490">
        <f t="shared" si="470"/>
        <v>0</v>
      </c>
      <c r="AQ210" s="487"/>
      <c r="AR210" s="487"/>
      <c r="AS210" s="487"/>
      <c r="AT210" s="491">
        <f t="shared" si="472"/>
        <v>0</v>
      </c>
      <c r="AV210" s="63">
        <f t="shared" si="23"/>
        <v>2</v>
      </c>
      <c r="AW210" s="356">
        <f t="shared" si="24"/>
        <v>46.66666667</v>
      </c>
      <c r="AX210" s="357">
        <f t="shared" si="25"/>
        <v>6153.846154</v>
      </c>
      <c r="AY210" s="103">
        <f t="shared" si="26"/>
        <v>6500</v>
      </c>
      <c r="AZ210" s="358" t="str">
        <f t="shared" ref="AZ210:BA210" si="1004">O210</f>
        <v/>
      </c>
      <c r="BA210" s="358" t="str">
        <f t="shared" si="1004"/>
        <v/>
      </c>
      <c r="BB210" s="358">
        <f t="shared" si="28"/>
        <v>46.66666667</v>
      </c>
      <c r="BC210" s="358" t="str">
        <f t="shared" ref="BC210:BD210" si="1005">S210</f>
        <v/>
      </c>
      <c r="BD210" s="358" t="str">
        <f t="shared" si="1005"/>
        <v/>
      </c>
      <c r="BE210" s="358">
        <f t="shared" si="30"/>
        <v>46.66666667</v>
      </c>
      <c r="BF210" s="358" t="str">
        <f t="shared" ref="BF210:BG210" si="1006">W210</f>
        <v/>
      </c>
      <c r="BG210" s="358" t="str">
        <f t="shared" si="1006"/>
        <v/>
      </c>
      <c r="BH210" s="358">
        <f t="shared" si="32"/>
        <v>46.66666667</v>
      </c>
      <c r="BI210" s="358"/>
      <c r="BJ210" s="358"/>
      <c r="BK210" s="503"/>
      <c r="BL210" s="527" t="s">
        <v>2375</v>
      </c>
      <c r="BM210" s="493">
        <v>8000.0</v>
      </c>
      <c r="BN210" s="538">
        <v>0.06</v>
      </c>
      <c r="BO210" s="538">
        <v>0.94</v>
      </c>
      <c r="BP210" s="539"/>
      <c r="BQ210" s="539"/>
      <c r="BR210" s="495">
        <f t="shared" si="46"/>
        <v>0</v>
      </c>
      <c r="BS210" s="495">
        <f t="shared" si="33"/>
        <v>0</v>
      </c>
      <c r="BT210" s="495">
        <f t="shared" si="34"/>
        <v>0</v>
      </c>
      <c r="BU210" s="496"/>
      <c r="BV210" s="495">
        <f t="shared" si="35"/>
        <v>0</v>
      </c>
      <c r="BW210" s="495">
        <f t="shared" si="36"/>
        <v>0</v>
      </c>
      <c r="BX210" s="495">
        <f t="shared" si="37"/>
        <v>0</v>
      </c>
      <c r="BY210" s="495">
        <f t="shared" si="38"/>
        <v>0</v>
      </c>
    </row>
    <row r="211" ht="15.0" customHeight="1">
      <c r="A211" s="261" t="s">
        <v>37</v>
      </c>
      <c r="B211" s="348" t="s">
        <v>2375</v>
      </c>
      <c r="C211" s="348">
        <v>9000.0</v>
      </c>
      <c r="D211" s="348"/>
      <c r="E211" s="349" t="s">
        <v>2376</v>
      </c>
      <c r="F211" s="349" t="s">
        <v>2376</v>
      </c>
      <c r="G211" s="349" t="s">
        <v>2376</v>
      </c>
      <c r="I211" s="274"/>
      <c r="J211" s="274"/>
      <c r="K211" s="361">
        <f t="shared" si="846"/>
        <v>9000</v>
      </c>
      <c r="L211" s="362"/>
      <c r="M211" s="363"/>
      <c r="N211" s="364"/>
      <c r="O211" s="497"/>
      <c r="P211" s="498"/>
      <c r="Q211" s="498"/>
      <c r="R211" s="499">
        <f t="shared" si="12"/>
        <v>0</v>
      </c>
      <c r="S211" s="497"/>
      <c r="T211" s="498"/>
      <c r="U211" s="498"/>
      <c r="V211" s="499">
        <f t="shared" si="13"/>
        <v>0</v>
      </c>
      <c r="W211" s="497"/>
      <c r="X211" s="498"/>
      <c r="Y211" s="498"/>
      <c r="Z211" s="500">
        <f t="shared" si="14"/>
        <v>0</v>
      </c>
      <c r="AA211" s="362"/>
      <c r="AB211" s="363"/>
      <c r="AC211" s="363"/>
      <c r="AD211" s="364"/>
      <c r="AE211" s="497">
        <v>92275.26720189997</v>
      </c>
      <c r="AF211" s="497">
        <v>676895.2125317601</v>
      </c>
      <c r="AG211" s="497">
        <v>378228.99337122135</v>
      </c>
      <c r="AH211" s="501">
        <f t="shared" si="466"/>
        <v>1147399.473</v>
      </c>
      <c r="AI211" s="498"/>
      <c r="AJ211" s="498"/>
      <c r="AK211" s="498"/>
      <c r="AL211" s="501">
        <f t="shared" si="468"/>
        <v>0</v>
      </c>
      <c r="AM211" s="498"/>
      <c r="AN211" s="498"/>
      <c r="AO211" s="498"/>
      <c r="AP211" s="501">
        <f t="shared" si="470"/>
        <v>0</v>
      </c>
      <c r="AQ211" s="498"/>
      <c r="AR211" s="498"/>
      <c r="AS211" s="498"/>
      <c r="AT211" s="502">
        <f t="shared" si="472"/>
        <v>0</v>
      </c>
      <c r="AV211" s="63">
        <f t="shared" si="23"/>
        <v>2</v>
      </c>
      <c r="AW211" s="356">
        <f t="shared" si="24"/>
        <v>46.66666667</v>
      </c>
      <c r="AX211" s="357">
        <f t="shared" si="25"/>
        <v>6923.076923</v>
      </c>
      <c r="AY211" s="103">
        <f t="shared" si="26"/>
        <v>7000</v>
      </c>
      <c r="AZ211" s="358" t="str">
        <f t="shared" ref="AZ211:BA211" si="1007">O211</f>
        <v/>
      </c>
      <c r="BA211" s="358" t="str">
        <f t="shared" si="1007"/>
        <v/>
      </c>
      <c r="BB211" s="358">
        <f t="shared" si="28"/>
        <v>46.66666667</v>
      </c>
      <c r="BC211" s="358" t="str">
        <f t="shared" ref="BC211:BD211" si="1008">S211</f>
        <v/>
      </c>
      <c r="BD211" s="358" t="str">
        <f t="shared" si="1008"/>
        <v/>
      </c>
      <c r="BE211" s="358">
        <f t="shared" si="30"/>
        <v>46.66666667</v>
      </c>
      <c r="BF211" s="358" t="str">
        <f t="shared" ref="BF211:BG211" si="1009">W211</f>
        <v/>
      </c>
      <c r="BG211" s="358" t="str">
        <f t="shared" si="1009"/>
        <v/>
      </c>
      <c r="BH211" s="358">
        <f t="shared" si="32"/>
        <v>46.66666667</v>
      </c>
      <c r="BI211" s="358"/>
      <c r="BJ211" s="358"/>
      <c r="BK211" s="503"/>
      <c r="BL211" s="528"/>
      <c r="BM211" s="493">
        <v>9000.0</v>
      </c>
      <c r="BN211" s="538">
        <v>0.06</v>
      </c>
      <c r="BO211" s="538">
        <v>0.94</v>
      </c>
      <c r="BP211" s="539"/>
      <c r="BQ211" s="539"/>
      <c r="BR211" s="495">
        <f t="shared" si="46"/>
        <v>0</v>
      </c>
      <c r="BS211" s="495">
        <f t="shared" si="33"/>
        <v>0</v>
      </c>
      <c r="BT211" s="495">
        <f t="shared" si="34"/>
        <v>0</v>
      </c>
      <c r="BU211" s="496"/>
      <c r="BV211" s="495">
        <f t="shared" si="35"/>
        <v>679720.5143</v>
      </c>
      <c r="BW211" s="495">
        <f t="shared" si="36"/>
        <v>0</v>
      </c>
      <c r="BX211" s="495">
        <f t="shared" si="37"/>
        <v>0</v>
      </c>
      <c r="BY211" s="495">
        <f t="shared" si="38"/>
        <v>0</v>
      </c>
    </row>
    <row r="212" ht="15.0" customHeight="1">
      <c r="A212" s="261" t="s">
        <v>37</v>
      </c>
      <c r="B212" s="348" t="s">
        <v>2375</v>
      </c>
      <c r="C212" s="348">
        <v>11000.0</v>
      </c>
      <c r="D212" s="348"/>
      <c r="E212" s="349" t="s">
        <v>2376</v>
      </c>
      <c r="F212" s="349" t="s">
        <v>2376</v>
      </c>
      <c r="G212" s="349" t="s">
        <v>2376</v>
      </c>
      <c r="I212" s="274"/>
      <c r="J212" s="274"/>
      <c r="K212" s="361">
        <f t="shared" si="846"/>
        <v>11000</v>
      </c>
      <c r="L212" s="362"/>
      <c r="M212" s="363"/>
      <c r="N212" s="364"/>
      <c r="O212" s="497"/>
      <c r="P212" s="498"/>
      <c r="Q212" s="498"/>
      <c r="R212" s="499">
        <f t="shared" si="12"/>
        <v>0</v>
      </c>
      <c r="S212" s="497"/>
      <c r="T212" s="498"/>
      <c r="U212" s="498"/>
      <c r="V212" s="499">
        <f t="shared" si="13"/>
        <v>0</v>
      </c>
      <c r="W212" s="497"/>
      <c r="X212" s="498"/>
      <c r="Y212" s="498"/>
      <c r="Z212" s="500">
        <f t="shared" si="14"/>
        <v>0</v>
      </c>
      <c r="AA212" s="362"/>
      <c r="AB212" s="363"/>
      <c r="AC212" s="363"/>
      <c r="AD212" s="364"/>
      <c r="AE212" s="497">
        <v>93107.9733433658</v>
      </c>
      <c r="AF212" s="498">
        <v>746846.83762536</v>
      </c>
      <c r="AG212" s="498">
        <v>452126.82126941934</v>
      </c>
      <c r="AH212" s="501">
        <f t="shared" si="466"/>
        <v>1292081.632</v>
      </c>
      <c r="AI212" s="498"/>
      <c r="AJ212" s="498"/>
      <c r="AK212" s="498"/>
      <c r="AL212" s="501">
        <f t="shared" si="468"/>
        <v>0</v>
      </c>
      <c r="AM212" s="498"/>
      <c r="AN212" s="498"/>
      <c r="AO212" s="498"/>
      <c r="AP212" s="501">
        <f t="shared" si="470"/>
        <v>0</v>
      </c>
      <c r="AQ212" s="498"/>
      <c r="AR212" s="498"/>
      <c r="AS212" s="498"/>
      <c r="AT212" s="502">
        <f t="shared" si="472"/>
        <v>0</v>
      </c>
      <c r="AV212" s="63">
        <f t="shared" si="23"/>
        <v>2</v>
      </c>
      <c r="AW212" s="356">
        <f t="shared" si="24"/>
        <v>46.66666667</v>
      </c>
      <c r="AX212" s="357">
        <f t="shared" si="25"/>
        <v>8461.538462</v>
      </c>
      <c r="AY212" s="103">
        <f t="shared" si="26"/>
        <v>8500</v>
      </c>
      <c r="AZ212" s="358" t="str">
        <f t="shared" ref="AZ212:BA212" si="1010">O212</f>
        <v/>
      </c>
      <c r="BA212" s="358" t="str">
        <f t="shared" si="1010"/>
        <v/>
      </c>
      <c r="BB212" s="358">
        <f t="shared" si="28"/>
        <v>46.66666667</v>
      </c>
      <c r="BC212" s="358" t="str">
        <f t="shared" ref="BC212:BD212" si="1011">S212</f>
        <v/>
      </c>
      <c r="BD212" s="358" t="str">
        <f t="shared" si="1011"/>
        <v/>
      </c>
      <c r="BE212" s="358">
        <f t="shared" si="30"/>
        <v>46.66666667</v>
      </c>
      <c r="BF212" s="358" t="str">
        <f t="shared" ref="BF212:BG212" si="1012">W212</f>
        <v/>
      </c>
      <c r="BG212" s="358" t="str">
        <f t="shared" si="1012"/>
        <v/>
      </c>
      <c r="BH212" s="358">
        <f t="shared" si="32"/>
        <v>46.66666667</v>
      </c>
      <c r="BI212" s="358"/>
      <c r="BJ212" s="358"/>
      <c r="BK212" s="503"/>
      <c r="BL212" s="528"/>
      <c r="BM212" s="493">
        <v>11000.0</v>
      </c>
      <c r="BN212" s="538">
        <v>0.05</v>
      </c>
      <c r="BO212" s="538">
        <v>0.95</v>
      </c>
      <c r="BP212" s="539"/>
      <c r="BQ212" s="539"/>
      <c r="BR212" s="495">
        <f t="shared" si="46"/>
        <v>0</v>
      </c>
      <c r="BS212" s="495">
        <f t="shared" si="33"/>
        <v>0</v>
      </c>
      <c r="BT212" s="495">
        <f t="shared" si="34"/>
        <v>0</v>
      </c>
      <c r="BU212" s="496"/>
      <c r="BV212" s="495">
        <f t="shared" si="35"/>
        <v>749444.5658</v>
      </c>
      <c r="BW212" s="495">
        <f t="shared" si="36"/>
        <v>0</v>
      </c>
      <c r="BX212" s="495">
        <f t="shared" si="37"/>
        <v>0</v>
      </c>
      <c r="BY212" s="495">
        <f t="shared" si="38"/>
        <v>0</v>
      </c>
    </row>
    <row r="213" ht="15.0" customHeight="1">
      <c r="A213" s="261" t="s">
        <v>37</v>
      </c>
      <c r="B213" s="348" t="s">
        <v>2375</v>
      </c>
      <c r="C213" s="348">
        <v>13000.0</v>
      </c>
      <c r="D213" s="348"/>
      <c r="E213" s="349" t="s">
        <v>2376</v>
      </c>
      <c r="F213" s="349" t="s">
        <v>2376</v>
      </c>
      <c r="G213" s="349" t="s">
        <v>2376</v>
      </c>
      <c r="I213" s="274"/>
      <c r="J213" s="274"/>
      <c r="K213" s="361">
        <f t="shared" si="846"/>
        <v>13000</v>
      </c>
      <c r="L213" s="362"/>
      <c r="M213" s="363"/>
      <c r="N213" s="364"/>
      <c r="O213" s="497"/>
      <c r="P213" s="498"/>
      <c r="Q213" s="498"/>
      <c r="R213" s="499">
        <f t="shared" si="12"/>
        <v>0</v>
      </c>
      <c r="S213" s="497"/>
      <c r="T213" s="498"/>
      <c r="U213" s="498"/>
      <c r="V213" s="499">
        <f t="shared" si="13"/>
        <v>0</v>
      </c>
      <c r="W213" s="497"/>
      <c r="X213" s="498"/>
      <c r="Y213" s="498"/>
      <c r="Z213" s="500">
        <f t="shared" si="14"/>
        <v>0</v>
      </c>
      <c r="AA213" s="362"/>
      <c r="AB213" s="363"/>
      <c r="AC213" s="363"/>
      <c r="AD213" s="364"/>
      <c r="AE213" s="497">
        <v>93286.4962125842</v>
      </c>
      <c r="AF213" s="498">
        <v>891076.7244555602</v>
      </c>
      <c r="AG213" s="498">
        <v>467581.3513428973</v>
      </c>
      <c r="AH213" s="501">
        <f t="shared" si="466"/>
        <v>1451944.572</v>
      </c>
      <c r="AI213" s="498"/>
      <c r="AJ213" s="498"/>
      <c r="AK213" s="498"/>
      <c r="AL213" s="501">
        <f t="shared" si="468"/>
        <v>0</v>
      </c>
      <c r="AM213" s="498"/>
      <c r="AN213" s="498"/>
      <c r="AO213" s="498"/>
      <c r="AP213" s="501">
        <f t="shared" si="470"/>
        <v>0</v>
      </c>
      <c r="AQ213" s="498"/>
      <c r="AR213" s="498"/>
      <c r="AS213" s="498"/>
      <c r="AT213" s="502">
        <f t="shared" si="472"/>
        <v>0</v>
      </c>
      <c r="AV213" s="63">
        <f t="shared" si="23"/>
        <v>2</v>
      </c>
      <c r="AW213" s="356">
        <f t="shared" si="24"/>
        <v>46.66666667</v>
      </c>
      <c r="AX213" s="357">
        <f t="shared" si="25"/>
        <v>10000</v>
      </c>
      <c r="AY213" s="103">
        <f t="shared" si="26"/>
        <v>10000</v>
      </c>
      <c r="AZ213" s="358" t="str">
        <f t="shared" ref="AZ213:BA213" si="1013">O213</f>
        <v/>
      </c>
      <c r="BA213" s="358" t="str">
        <f t="shared" si="1013"/>
        <v/>
      </c>
      <c r="BB213" s="358">
        <f t="shared" si="28"/>
        <v>46.66666667</v>
      </c>
      <c r="BC213" s="358" t="str">
        <f t="shared" ref="BC213:BD213" si="1014">S213</f>
        <v/>
      </c>
      <c r="BD213" s="358" t="str">
        <f t="shared" si="1014"/>
        <v/>
      </c>
      <c r="BE213" s="358">
        <f t="shared" si="30"/>
        <v>46.66666667</v>
      </c>
      <c r="BF213" s="358" t="str">
        <f t="shared" ref="BF213:BG213" si="1015">W213</f>
        <v/>
      </c>
      <c r="BG213" s="358" t="str">
        <f t="shared" si="1015"/>
        <v/>
      </c>
      <c r="BH213" s="358">
        <f t="shared" si="32"/>
        <v>46.66666667</v>
      </c>
      <c r="BI213" s="358"/>
      <c r="BJ213" s="358"/>
      <c r="BK213" s="503"/>
      <c r="BL213" s="528"/>
      <c r="BM213" s="493">
        <v>13000.0</v>
      </c>
      <c r="BN213" s="538">
        <v>0.05</v>
      </c>
      <c r="BO213" s="538">
        <v>0.95</v>
      </c>
      <c r="BP213" s="539"/>
      <c r="BQ213" s="539"/>
      <c r="BR213" s="495">
        <f t="shared" si="46"/>
        <v>0</v>
      </c>
      <c r="BS213" s="495">
        <f t="shared" si="33"/>
        <v>0</v>
      </c>
      <c r="BT213" s="495">
        <f t="shared" si="34"/>
        <v>0</v>
      </c>
      <c r="BU213" s="496"/>
      <c r="BV213" s="495">
        <f t="shared" si="35"/>
        <v>894176.1218</v>
      </c>
      <c r="BW213" s="495">
        <f t="shared" si="36"/>
        <v>0</v>
      </c>
      <c r="BX213" s="495">
        <f t="shared" si="37"/>
        <v>0</v>
      </c>
      <c r="BY213" s="495">
        <f t="shared" si="38"/>
        <v>0</v>
      </c>
    </row>
    <row r="214" ht="15.0" customHeight="1">
      <c r="A214" s="261" t="s">
        <v>37</v>
      </c>
      <c r="B214" s="348" t="s">
        <v>2375</v>
      </c>
      <c r="C214" s="348">
        <v>15000.0</v>
      </c>
      <c r="D214" s="348"/>
      <c r="E214" s="349" t="s">
        <v>2376</v>
      </c>
      <c r="F214" s="349" t="s">
        <v>2376</v>
      </c>
      <c r="G214" s="349" t="s">
        <v>2376</v>
      </c>
      <c r="I214" s="274"/>
      <c r="J214" s="274"/>
      <c r="K214" s="361">
        <f t="shared" si="846"/>
        <v>15000</v>
      </c>
      <c r="L214" s="362"/>
      <c r="M214" s="363"/>
      <c r="N214" s="364"/>
      <c r="O214" s="497"/>
      <c r="P214" s="498"/>
      <c r="Q214" s="498"/>
      <c r="R214" s="499">
        <f t="shared" si="12"/>
        <v>0</v>
      </c>
      <c r="S214" s="497"/>
      <c r="T214" s="498"/>
      <c r="U214" s="498"/>
      <c r="V214" s="499">
        <f t="shared" si="13"/>
        <v>0</v>
      </c>
      <c r="W214" s="497"/>
      <c r="X214" s="498"/>
      <c r="Y214" s="498"/>
      <c r="Z214" s="500">
        <f t="shared" si="14"/>
        <v>0</v>
      </c>
      <c r="AA214" s="362"/>
      <c r="AB214" s="363"/>
      <c r="AC214" s="363"/>
      <c r="AD214" s="364"/>
      <c r="AE214" s="497">
        <v>106085.26373208131</v>
      </c>
      <c r="AF214" s="498">
        <v>1035923.6931066803</v>
      </c>
      <c r="AG214" s="498">
        <v>533202.2180148386</v>
      </c>
      <c r="AH214" s="501">
        <f t="shared" si="466"/>
        <v>1675211.175</v>
      </c>
      <c r="AI214" s="498"/>
      <c r="AJ214" s="498"/>
      <c r="AK214" s="498"/>
      <c r="AL214" s="501">
        <f t="shared" si="468"/>
        <v>0</v>
      </c>
      <c r="AM214" s="498"/>
      <c r="AN214" s="498"/>
      <c r="AO214" s="498"/>
      <c r="AP214" s="501">
        <f t="shared" si="470"/>
        <v>0</v>
      </c>
      <c r="AQ214" s="498"/>
      <c r="AR214" s="498"/>
      <c r="AS214" s="498"/>
      <c r="AT214" s="502">
        <f t="shared" si="472"/>
        <v>0</v>
      </c>
      <c r="AV214" s="63">
        <f t="shared" si="23"/>
        <v>2</v>
      </c>
      <c r="AW214" s="356">
        <f t="shared" si="24"/>
        <v>46.66666667</v>
      </c>
      <c r="AX214" s="357">
        <f t="shared" si="25"/>
        <v>11538.46154</v>
      </c>
      <c r="AY214" s="103">
        <f t="shared" si="26"/>
        <v>12000</v>
      </c>
      <c r="AZ214" s="358" t="str">
        <f t="shared" ref="AZ214:BA214" si="1016">O214</f>
        <v/>
      </c>
      <c r="BA214" s="358" t="str">
        <f t="shared" si="1016"/>
        <v/>
      </c>
      <c r="BB214" s="358">
        <f t="shared" si="28"/>
        <v>46.66666667</v>
      </c>
      <c r="BC214" s="358" t="str">
        <f t="shared" ref="BC214:BD214" si="1017">S214</f>
        <v/>
      </c>
      <c r="BD214" s="358" t="str">
        <f t="shared" si="1017"/>
        <v/>
      </c>
      <c r="BE214" s="358">
        <f t="shared" si="30"/>
        <v>46.66666667</v>
      </c>
      <c r="BF214" s="358" t="str">
        <f t="shared" ref="BF214:BG214" si="1018">W214</f>
        <v/>
      </c>
      <c r="BG214" s="358" t="str">
        <f t="shared" si="1018"/>
        <v/>
      </c>
      <c r="BH214" s="358">
        <f t="shared" si="32"/>
        <v>46.66666667</v>
      </c>
      <c r="BI214" s="358"/>
      <c r="BJ214" s="358"/>
      <c r="BK214" s="503"/>
      <c r="BL214" s="528"/>
      <c r="BM214" s="493">
        <v>15000.0</v>
      </c>
      <c r="BN214" s="538">
        <v>0.05</v>
      </c>
      <c r="BO214" s="538">
        <v>0.95</v>
      </c>
      <c r="BP214" s="539"/>
      <c r="BQ214" s="539"/>
      <c r="BR214" s="495">
        <f t="shared" si="46"/>
        <v>0</v>
      </c>
      <c r="BS214" s="495">
        <f t="shared" si="33"/>
        <v>0</v>
      </c>
      <c r="BT214" s="495">
        <f t="shared" si="34"/>
        <v>0</v>
      </c>
      <c r="BU214" s="496"/>
      <c r="BV214" s="495">
        <f t="shared" si="35"/>
        <v>1039526.906</v>
      </c>
      <c r="BW214" s="495">
        <f t="shared" si="36"/>
        <v>0</v>
      </c>
      <c r="BX214" s="495">
        <f t="shared" si="37"/>
        <v>0</v>
      </c>
      <c r="BY214" s="495">
        <f t="shared" si="38"/>
        <v>0</v>
      </c>
    </row>
    <row r="215" ht="15.0" customHeight="1">
      <c r="A215" s="261" t="s">
        <v>37</v>
      </c>
      <c r="B215" s="348" t="s">
        <v>2375</v>
      </c>
      <c r="C215" s="348">
        <v>17000.0</v>
      </c>
      <c r="D215" s="348"/>
      <c r="E215" s="349" t="s">
        <v>2376</v>
      </c>
      <c r="F215" s="349" t="s">
        <v>2376</v>
      </c>
      <c r="G215" s="349" t="s">
        <v>2376</v>
      </c>
      <c r="I215" s="274"/>
      <c r="J215" s="274"/>
      <c r="K215" s="361">
        <f t="shared" si="846"/>
        <v>17000</v>
      </c>
      <c r="L215" s="362"/>
      <c r="M215" s="363"/>
      <c r="N215" s="364"/>
      <c r="O215" s="497"/>
      <c r="P215" s="498"/>
      <c r="Q215" s="498"/>
      <c r="R215" s="499">
        <f t="shared" si="12"/>
        <v>0</v>
      </c>
      <c r="S215" s="497"/>
      <c r="T215" s="498"/>
      <c r="U215" s="498"/>
      <c r="V215" s="499">
        <f t="shared" si="13"/>
        <v>0</v>
      </c>
      <c r="W215" s="497"/>
      <c r="X215" s="498"/>
      <c r="Y215" s="498"/>
      <c r="Z215" s="500">
        <f t="shared" si="14"/>
        <v>0</v>
      </c>
      <c r="AA215" s="362"/>
      <c r="AB215" s="363"/>
      <c r="AC215" s="363"/>
      <c r="AD215" s="364"/>
      <c r="AE215" s="497">
        <v>106296.0902918201</v>
      </c>
      <c r="AF215" s="498">
        <v>1184072.0242715199</v>
      </c>
      <c r="AG215" s="498">
        <v>569551.6816436691</v>
      </c>
      <c r="AH215" s="501">
        <f t="shared" si="466"/>
        <v>1859919.796</v>
      </c>
      <c r="AI215" s="498"/>
      <c r="AJ215" s="498"/>
      <c r="AK215" s="498"/>
      <c r="AL215" s="501">
        <f t="shared" si="468"/>
        <v>0</v>
      </c>
      <c r="AM215" s="498"/>
      <c r="AN215" s="498"/>
      <c r="AO215" s="498"/>
      <c r="AP215" s="501">
        <f t="shared" si="470"/>
        <v>0</v>
      </c>
      <c r="AQ215" s="498"/>
      <c r="AR215" s="498"/>
      <c r="AS215" s="498"/>
      <c r="AT215" s="502">
        <f t="shared" si="472"/>
        <v>0</v>
      </c>
      <c r="AV215" s="63">
        <f t="shared" si="23"/>
        <v>2</v>
      </c>
      <c r="AW215" s="356">
        <f t="shared" si="24"/>
        <v>46.66666667</v>
      </c>
      <c r="AX215" s="357">
        <f t="shared" si="25"/>
        <v>13076.92308</v>
      </c>
      <c r="AY215" s="103">
        <f t="shared" si="26"/>
        <v>13500</v>
      </c>
      <c r="AZ215" s="358" t="str">
        <f t="shared" ref="AZ215:BA215" si="1019">O215</f>
        <v/>
      </c>
      <c r="BA215" s="358" t="str">
        <f t="shared" si="1019"/>
        <v/>
      </c>
      <c r="BB215" s="358">
        <f t="shared" si="28"/>
        <v>46.66666667</v>
      </c>
      <c r="BC215" s="358" t="str">
        <f t="shared" ref="BC215:BD215" si="1020">S215</f>
        <v/>
      </c>
      <c r="BD215" s="358" t="str">
        <f t="shared" si="1020"/>
        <v/>
      </c>
      <c r="BE215" s="358">
        <f t="shared" si="30"/>
        <v>46.66666667</v>
      </c>
      <c r="BF215" s="358" t="str">
        <f t="shared" ref="BF215:BG215" si="1021">W215</f>
        <v/>
      </c>
      <c r="BG215" s="358" t="str">
        <f t="shared" si="1021"/>
        <v/>
      </c>
      <c r="BH215" s="358">
        <f t="shared" si="32"/>
        <v>46.66666667</v>
      </c>
      <c r="BI215" s="358"/>
      <c r="BJ215" s="358"/>
      <c r="BK215" s="503"/>
      <c r="BL215" s="528"/>
      <c r="BM215" s="493">
        <v>17000.0</v>
      </c>
      <c r="BN215" s="538">
        <v>0.05</v>
      </c>
      <c r="BO215" s="538">
        <v>0.95</v>
      </c>
      <c r="BP215" s="539"/>
      <c r="BQ215" s="539"/>
      <c r="BR215" s="495">
        <f t="shared" si="46"/>
        <v>0</v>
      </c>
      <c r="BS215" s="495">
        <f t="shared" si="33"/>
        <v>0</v>
      </c>
      <c r="BT215" s="495">
        <f t="shared" si="34"/>
        <v>0</v>
      </c>
      <c r="BU215" s="496"/>
      <c r="BV215" s="495">
        <f t="shared" si="35"/>
        <v>1188190.536</v>
      </c>
      <c r="BW215" s="495">
        <f t="shared" si="36"/>
        <v>0</v>
      </c>
      <c r="BX215" s="495">
        <f t="shared" si="37"/>
        <v>0</v>
      </c>
      <c r="BY215" s="495">
        <f t="shared" si="38"/>
        <v>0</v>
      </c>
    </row>
    <row r="216" ht="15.0" customHeight="1">
      <c r="A216" s="261" t="s">
        <v>37</v>
      </c>
      <c r="B216" s="348" t="s">
        <v>2375</v>
      </c>
      <c r="C216" s="348">
        <v>19000.0</v>
      </c>
      <c r="D216" s="348"/>
      <c r="E216" s="349" t="s">
        <v>2376</v>
      </c>
      <c r="F216" s="349" t="s">
        <v>2376</v>
      </c>
      <c r="G216" s="349" t="s">
        <v>2376</v>
      </c>
      <c r="I216" s="274"/>
      <c r="J216" s="274"/>
      <c r="K216" s="361">
        <f t="shared" si="846"/>
        <v>19000</v>
      </c>
      <c r="L216" s="362"/>
      <c r="M216" s="363"/>
      <c r="N216" s="364"/>
      <c r="O216" s="497"/>
      <c r="P216" s="498"/>
      <c r="Q216" s="498"/>
      <c r="R216" s="499">
        <f t="shared" si="12"/>
        <v>0</v>
      </c>
      <c r="S216" s="497"/>
      <c r="T216" s="498"/>
      <c r="U216" s="498"/>
      <c r="V216" s="499">
        <f t="shared" si="13"/>
        <v>0</v>
      </c>
      <c r="W216" s="497"/>
      <c r="X216" s="498"/>
      <c r="Y216" s="498"/>
      <c r="Z216" s="500">
        <f t="shared" si="14"/>
        <v>0</v>
      </c>
      <c r="AA216" s="362"/>
      <c r="AB216" s="363"/>
      <c r="AC216" s="363"/>
      <c r="AD216" s="364"/>
      <c r="AE216" s="497">
        <v>107435.7159749573</v>
      </c>
      <c r="AF216" s="498">
        <v>1328492.1317448004</v>
      </c>
      <c r="AG216" s="498">
        <v>670429.8429218462</v>
      </c>
      <c r="AH216" s="501">
        <f t="shared" si="466"/>
        <v>2106357.691</v>
      </c>
      <c r="AI216" s="498"/>
      <c r="AJ216" s="498"/>
      <c r="AK216" s="498"/>
      <c r="AL216" s="501">
        <f t="shared" si="468"/>
        <v>0</v>
      </c>
      <c r="AM216" s="498"/>
      <c r="AN216" s="498"/>
      <c r="AO216" s="498"/>
      <c r="AP216" s="501">
        <f t="shared" si="470"/>
        <v>0</v>
      </c>
      <c r="AQ216" s="498"/>
      <c r="AR216" s="498"/>
      <c r="AS216" s="498"/>
      <c r="AT216" s="502">
        <f t="shared" si="472"/>
        <v>0</v>
      </c>
      <c r="AV216" s="63">
        <f t="shared" si="23"/>
        <v>2</v>
      </c>
      <c r="AW216" s="356">
        <f t="shared" si="24"/>
        <v>46.66666667</v>
      </c>
      <c r="AX216" s="357">
        <f t="shared" si="25"/>
        <v>14615.38462</v>
      </c>
      <c r="AY216" s="103">
        <f t="shared" si="26"/>
        <v>15000</v>
      </c>
      <c r="AZ216" s="358" t="str">
        <f t="shared" ref="AZ216:BA216" si="1022">O216</f>
        <v/>
      </c>
      <c r="BA216" s="358" t="str">
        <f t="shared" si="1022"/>
        <v/>
      </c>
      <c r="BB216" s="358">
        <f t="shared" si="28"/>
        <v>46.66666667</v>
      </c>
      <c r="BC216" s="358" t="str">
        <f t="shared" ref="BC216:BD216" si="1023">S216</f>
        <v/>
      </c>
      <c r="BD216" s="358" t="str">
        <f t="shared" si="1023"/>
        <v/>
      </c>
      <c r="BE216" s="358">
        <f t="shared" si="30"/>
        <v>46.66666667</v>
      </c>
      <c r="BF216" s="358" t="str">
        <f t="shared" ref="BF216:BG216" si="1024">W216</f>
        <v/>
      </c>
      <c r="BG216" s="358" t="str">
        <f t="shared" si="1024"/>
        <v/>
      </c>
      <c r="BH216" s="358">
        <f t="shared" si="32"/>
        <v>46.66666667</v>
      </c>
      <c r="BI216" s="358"/>
      <c r="BJ216" s="358"/>
      <c r="BK216" s="503"/>
      <c r="BL216" s="528"/>
      <c r="BM216" s="493">
        <v>19000.0</v>
      </c>
      <c r="BN216" s="538">
        <v>0.05</v>
      </c>
      <c r="BO216" s="538">
        <v>0.95</v>
      </c>
      <c r="BP216" s="539"/>
      <c r="BQ216" s="539"/>
      <c r="BR216" s="495">
        <f t="shared" si="46"/>
        <v>0</v>
      </c>
      <c r="BS216" s="495">
        <f t="shared" si="33"/>
        <v>0</v>
      </c>
      <c r="BT216" s="495">
        <f t="shared" si="34"/>
        <v>0</v>
      </c>
      <c r="BU216" s="496"/>
      <c r="BV216" s="495">
        <f t="shared" si="35"/>
        <v>1333112.974</v>
      </c>
      <c r="BW216" s="495">
        <f t="shared" si="36"/>
        <v>0</v>
      </c>
      <c r="BX216" s="495">
        <f t="shared" si="37"/>
        <v>0</v>
      </c>
      <c r="BY216" s="495">
        <f t="shared" si="38"/>
        <v>0</v>
      </c>
    </row>
    <row r="217" ht="15.0" customHeight="1">
      <c r="A217" s="261" t="s">
        <v>37</v>
      </c>
      <c r="B217" s="348" t="s">
        <v>2375</v>
      </c>
      <c r="C217" s="348">
        <v>23000.0</v>
      </c>
      <c r="D217" s="348"/>
      <c r="E217" s="349" t="s">
        <v>2376</v>
      </c>
      <c r="F217" s="349" t="s">
        <v>2376</v>
      </c>
      <c r="G217" s="349" t="s">
        <v>2376</v>
      </c>
      <c r="I217" s="274"/>
      <c r="J217" s="274"/>
      <c r="K217" s="361">
        <f t="shared" si="846"/>
        <v>23000</v>
      </c>
      <c r="L217" s="362"/>
      <c r="M217" s="363"/>
      <c r="N217" s="364"/>
      <c r="O217" s="497"/>
      <c r="P217" s="498"/>
      <c r="Q217" s="498"/>
      <c r="R217" s="499">
        <f t="shared" si="12"/>
        <v>0</v>
      </c>
      <c r="S217" s="497"/>
      <c r="T217" s="498"/>
      <c r="U217" s="498"/>
      <c r="V217" s="499">
        <f t="shared" si="13"/>
        <v>0</v>
      </c>
      <c r="W217" s="497"/>
      <c r="X217" s="498"/>
      <c r="Y217" s="498"/>
      <c r="Z217" s="500">
        <f t="shared" si="14"/>
        <v>0</v>
      </c>
      <c r="AA217" s="362"/>
      <c r="AB217" s="363"/>
      <c r="AC217" s="363"/>
      <c r="AD217" s="364"/>
      <c r="AE217" s="497">
        <v>121189.00550369409</v>
      </c>
      <c r="AF217" s="498">
        <v>1836987.3693210804</v>
      </c>
      <c r="AG217" s="498">
        <v>820223.7863929977</v>
      </c>
      <c r="AH217" s="501">
        <f t="shared" si="466"/>
        <v>2778400.161</v>
      </c>
      <c r="AI217" s="498"/>
      <c r="AJ217" s="498"/>
      <c r="AK217" s="498"/>
      <c r="AL217" s="501">
        <f t="shared" si="468"/>
        <v>0</v>
      </c>
      <c r="AM217" s="498"/>
      <c r="AN217" s="498"/>
      <c r="AO217" s="498"/>
      <c r="AP217" s="501">
        <f t="shared" si="470"/>
        <v>0</v>
      </c>
      <c r="AQ217" s="498"/>
      <c r="AR217" s="498"/>
      <c r="AS217" s="498"/>
      <c r="AT217" s="502">
        <f t="shared" si="472"/>
        <v>0</v>
      </c>
      <c r="AV217" s="63">
        <f t="shared" si="23"/>
        <v>2</v>
      </c>
      <c r="AW217" s="356">
        <f t="shared" si="24"/>
        <v>46.66666667</v>
      </c>
      <c r="AX217" s="357">
        <f t="shared" si="25"/>
        <v>17692.30769</v>
      </c>
      <c r="AY217" s="103">
        <f t="shared" si="26"/>
        <v>18000</v>
      </c>
      <c r="AZ217" s="358" t="str">
        <f t="shared" ref="AZ217:BA217" si="1025">O217</f>
        <v/>
      </c>
      <c r="BA217" s="358" t="str">
        <f t="shared" si="1025"/>
        <v/>
      </c>
      <c r="BB217" s="358">
        <f t="shared" si="28"/>
        <v>46.66666667</v>
      </c>
      <c r="BC217" s="358" t="str">
        <f t="shared" ref="BC217:BD217" si="1026">S217</f>
        <v/>
      </c>
      <c r="BD217" s="358" t="str">
        <f t="shared" si="1026"/>
        <v/>
      </c>
      <c r="BE217" s="358">
        <f t="shared" si="30"/>
        <v>46.66666667</v>
      </c>
      <c r="BF217" s="358" t="str">
        <f t="shared" ref="BF217:BG217" si="1027">W217</f>
        <v/>
      </c>
      <c r="BG217" s="358" t="str">
        <f t="shared" si="1027"/>
        <v/>
      </c>
      <c r="BH217" s="358">
        <f t="shared" si="32"/>
        <v>46.66666667</v>
      </c>
      <c r="BI217" s="358"/>
      <c r="BJ217" s="358"/>
      <c r="BK217" s="503"/>
      <c r="BL217" s="528"/>
      <c r="BM217" s="493">
        <v>23000.0</v>
      </c>
      <c r="BN217" s="538">
        <v>0.05</v>
      </c>
      <c r="BO217" s="538">
        <v>0.95</v>
      </c>
      <c r="BP217" s="539"/>
      <c r="BQ217" s="539"/>
      <c r="BR217" s="495">
        <f t="shared" si="46"/>
        <v>0</v>
      </c>
      <c r="BS217" s="495">
        <f t="shared" si="33"/>
        <v>0</v>
      </c>
      <c r="BT217" s="495">
        <f t="shared" si="34"/>
        <v>0</v>
      </c>
      <c r="BU217" s="496"/>
      <c r="BV217" s="495">
        <f t="shared" si="35"/>
        <v>1843376.891</v>
      </c>
      <c r="BW217" s="495">
        <f t="shared" si="36"/>
        <v>0</v>
      </c>
      <c r="BX217" s="495">
        <f t="shared" si="37"/>
        <v>0</v>
      </c>
      <c r="BY217" s="495">
        <f t="shared" si="38"/>
        <v>0</v>
      </c>
    </row>
    <row r="218" ht="15.0" customHeight="1">
      <c r="A218" s="261" t="s">
        <v>37</v>
      </c>
      <c r="B218" s="348" t="s">
        <v>2375</v>
      </c>
      <c r="C218" s="348">
        <v>31000.0</v>
      </c>
      <c r="D218" s="348"/>
      <c r="E218" s="349" t="s">
        <v>2376</v>
      </c>
      <c r="F218" s="349" t="s">
        <v>2376</v>
      </c>
      <c r="G218" s="349" t="s">
        <v>2376</v>
      </c>
      <c r="I218" s="274"/>
      <c r="J218" s="274"/>
      <c r="K218" s="361">
        <f t="shared" si="846"/>
        <v>31000</v>
      </c>
      <c r="L218" s="362"/>
      <c r="M218" s="363"/>
      <c r="N218" s="364"/>
      <c r="O218" s="497"/>
      <c r="P218" s="498"/>
      <c r="Q218" s="498"/>
      <c r="R218" s="499">
        <f t="shared" si="12"/>
        <v>0</v>
      </c>
      <c r="S218" s="497"/>
      <c r="T218" s="498"/>
      <c r="U218" s="498"/>
      <c r="V218" s="499">
        <f t="shared" si="13"/>
        <v>0</v>
      </c>
      <c r="W218" s="497"/>
      <c r="X218" s="498"/>
      <c r="Y218" s="498"/>
      <c r="Z218" s="500">
        <f t="shared" si="14"/>
        <v>0</v>
      </c>
      <c r="AA218" s="362"/>
      <c r="AB218" s="363"/>
      <c r="AC218" s="363"/>
      <c r="AD218" s="364"/>
      <c r="AE218" s="497">
        <v>123661.85374352532</v>
      </c>
      <c r="AF218" s="498">
        <v>2560944.1977906404</v>
      </c>
      <c r="AG218" s="498">
        <v>1061647.351132326</v>
      </c>
      <c r="AH218" s="501">
        <f t="shared" si="466"/>
        <v>3746253.403</v>
      </c>
      <c r="AI218" s="498"/>
      <c r="AJ218" s="498"/>
      <c r="AK218" s="498"/>
      <c r="AL218" s="501">
        <f t="shared" si="468"/>
        <v>0</v>
      </c>
      <c r="AM218" s="498"/>
      <c r="AN218" s="498"/>
      <c r="AO218" s="498"/>
      <c r="AP218" s="501">
        <f t="shared" si="470"/>
        <v>0</v>
      </c>
      <c r="AQ218" s="498"/>
      <c r="AR218" s="498"/>
      <c r="AS218" s="498"/>
      <c r="AT218" s="502">
        <f t="shared" si="472"/>
        <v>0</v>
      </c>
      <c r="AV218" s="63">
        <f t="shared" si="23"/>
        <v>2</v>
      </c>
      <c r="AW218" s="356">
        <f t="shared" si="24"/>
        <v>46.66666667</v>
      </c>
      <c r="AX218" s="357">
        <f t="shared" si="25"/>
        <v>23846.15385</v>
      </c>
      <c r="AY218" s="103">
        <f t="shared" si="26"/>
        <v>24000</v>
      </c>
      <c r="AZ218" s="358" t="str">
        <f t="shared" ref="AZ218:BA218" si="1028">O218</f>
        <v/>
      </c>
      <c r="BA218" s="358" t="str">
        <f t="shared" si="1028"/>
        <v/>
      </c>
      <c r="BB218" s="358">
        <f t="shared" si="28"/>
        <v>46.66666667</v>
      </c>
      <c r="BC218" s="358" t="str">
        <f t="shared" ref="BC218:BD218" si="1029">S218</f>
        <v/>
      </c>
      <c r="BD218" s="358" t="str">
        <f t="shared" si="1029"/>
        <v/>
      </c>
      <c r="BE218" s="358">
        <f t="shared" si="30"/>
        <v>46.66666667</v>
      </c>
      <c r="BF218" s="358" t="str">
        <f t="shared" ref="BF218:BG218" si="1030">W218</f>
        <v/>
      </c>
      <c r="BG218" s="358" t="str">
        <f t="shared" si="1030"/>
        <v/>
      </c>
      <c r="BH218" s="358">
        <f t="shared" si="32"/>
        <v>46.66666667</v>
      </c>
      <c r="BI218" s="358"/>
      <c r="BJ218" s="358"/>
      <c r="BK218" s="503"/>
      <c r="BL218" s="528"/>
      <c r="BM218" s="493">
        <v>31000.0</v>
      </c>
      <c r="BN218" s="538">
        <v>0.05</v>
      </c>
      <c r="BO218" s="538">
        <v>0.95</v>
      </c>
      <c r="BP218" s="539"/>
      <c r="BQ218" s="539"/>
      <c r="BR218" s="495">
        <f t="shared" si="46"/>
        <v>0</v>
      </c>
      <c r="BS218" s="495">
        <f t="shared" si="33"/>
        <v>0</v>
      </c>
      <c r="BT218" s="495">
        <f t="shared" si="34"/>
        <v>0</v>
      </c>
      <c r="BU218" s="496"/>
      <c r="BV218" s="495">
        <f t="shared" si="35"/>
        <v>2569851.83</v>
      </c>
      <c r="BW218" s="495">
        <f t="shared" si="36"/>
        <v>0</v>
      </c>
      <c r="BX218" s="495">
        <f t="shared" si="37"/>
        <v>0</v>
      </c>
      <c r="BY218" s="495">
        <f t="shared" si="38"/>
        <v>0</v>
      </c>
    </row>
    <row r="219" ht="15.75" customHeight="1">
      <c r="A219" s="261" t="s">
        <v>37</v>
      </c>
      <c r="B219" s="348" t="s">
        <v>2375</v>
      </c>
      <c r="C219" s="348">
        <v>51000.0</v>
      </c>
      <c r="D219" s="348"/>
      <c r="E219" s="349" t="s">
        <v>2376</v>
      </c>
      <c r="F219" s="349" t="s">
        <v>2376</v>
      </c>
      <c r="G219" s="349" t="s">
        <v>2376</v>
      </c>
      <c r="I219" s="274"/>
      <c r="J219" s="296"/>
      <c r="K219" s="369">
        <f t="shared" si="846"/>
        <v>51000</v>
      </c>
      <c r="L219" s="370"/>
      <c r="M219" s="371"/>
      <c r="N219" s="372"/>
      <c r="O219" s="504"/>
      <c r="P219" s="505"/>
      <c r="Q219" s="505"/>
      <c r="R219" s="506">
        <f t="shared" si="12"/>
        <v>0</v>
      </c>
      <c r="S219" s="504"/>
      <c r="T219" s="505"/>
      <c r="U219" s="505"/>
      <c r="V219" s="506">
        <f t="shared" si="13"/>
        <v>0</v>
      </c>
      <c r="W219" s="504"/>
      <c r="X219" s="505"/>
      <c r="Y219" s="505"/>
      <c r="Z219" s="507">
        <f t="shared" si="14"/>
        <v>0</v>
      </c>
      <c r="AA219" s="370"/>
      <c r="AB219" s="371"/>
      <c r="AC219" s="371"/>
      <c r="AD219" s="372"/>
      <c r="AE219" s="504">
        <v>133419.64124913127</v>
      </c>
      <c r="AF219" s="505">
        <v>3498991.21209276</v>
      </c>
      <c r="AG219" s="505">
        <v>1410001.3138368423</v>
      </c>
      <c r="AH219" s="508">
        <f t="shared" si="466"/>
        <v>5042412.167</v>
      </c>
      <c r="AI219" s="505"/>
      <c r="AJ219" s="505"/>
      <c r="AK219" s="505"/>
      <c r="AL219" s="508">
        <f t="shared" si="468"/>
        <v>0</v>
      </c>
      <c r="AM219" s="505"/>
      <c r="AN219" s="505"/>
      <c r="AO219" s="505"/>
      <c r="AP219" s="508">
        <f t="shared" si="470"/>
        <v>0</v>
      </c>
      <c r="AQ219" s="505"/>
      <c r="AR219" s="505"/>
      <c r="AS219" s="505"/>
      <c r="AT219" s="509">
        <f t="shared" si="472"/>
        <v>0</v>
      </c>
      <c r="AV219" s="63">
        <f t="shared" si="23"/>
        <v>2</v>
      </c>
      <c r="AW219" s="356">
        <f t="shared" si="24"/>
        <v>46.66666667</v>
      </c>
      <c r="AX219" s="357">
        <f t="shared" si="25"/>
        <v>39230.76923</v>
      </c>
      <c r="AY219" s="103">
        <f t="shared" si="26"/>
        <v>39500</v>
      </c>
      <c r="AZ219" s="358" t="str">
        <f t="shared" ref="AZ219:BA219" si="1031">O219</f>
        <v/>
      </c>
      <c r="BA219" s="358" t="str">
        <f t="shared" si="1031"/>
        <v/>
      </c>
      <c r="BB219" s="358">
        <f t="shared" si="28"/>
        <v>46.66666667</v>
      </c>
      <c r="BC219" s="358" t="str">
        <f t="shared" ref="BC219:BD219" si="1032">S219</f>
        <v/>
      </c>
      <c r="BD219" s="358" t="str">
        <f t="shared" si="1032"/>
        <v/>
      </c>
      <c r="BE219" s="358">
        <f t="shared" si="30"/>
        <v>46.66666667</v>
      </c>
      <c r="BF219" s="358" t="str">
        <f t="shared" ref="BF219:BG219" si="1033">W219</f>
        <v/>
      </c>
      <c r="BG219" s="358" t="str">
        <f t="shared" si="1033"/>
        <v/>
      </c>
      <c r="BH219" s="358">
        <f t="shared" si="32"/>
        <v>46.66666667</v>
      </c>
      <c r="BI219" s="358"/>
      <c r="BJ219" s="358"/>
      <c r="BK219" s="510"/>
      <c r="BL219" s="423"/>
      <c r="BM219" s="524">
        <v>51000.0</v>
      </c>
      <c r="BN219" s="558">
        <v>0.05</v>
      </c>
      <c r="BO219" s="558">
        <v>0.95</v>
      </c>
      <c r="BP219" s="539"/>
      <c r="BQ219" s="539"/>
      <c r="BR219" s="520">
        <f t="shared" si="46"/>
        <v>0</v>
      </c>
      <c r="BS219" s="520">
        <f t="shared" si="33"/>
        <v>0</v>
      </c>
      <c r="BT219" s="520">
        <f t="shared" si="34"/>
        <v>0</v>
      </c>
      <c r="BU219" s="496"/>
      <c r="BV219" s="520">
        <f t="shared" si="35"/>
        <v>3511161.616</v>
      </c>
      <c r="BW219" s="520">
        <f t="shared" si="36"/>
        <v>0</v>
      </c>
      <c r="BX219" s="520">
        <f t="shared" si="37"/>
        <v>0</v>
      </c>
      <c r="BY219" s="520">
        <f t="shared" si="38"/>
        <v>0</v>
      </c>
    </row>
    <row r="220" ht="18.0" customHeight="1">
      <c r="I220" s="296"/>
      <c r="J220" s="559"/>
      <c r="K220" s="560">
        <f>AA13+L13</f>
        <v>0</v>
      </c>
      <c r="L220" s="63"/>
      <c r="M220" s="63"/>
      <c r="N220" s="63"/>
      <c r="O220" s="399"/>
      <c r="P220" s="399"/>
      <c r="Q220" s="399"/>
      <c r="R220" s="399"/>
      <c r="S220" s="399"/>
      <c r="T220" s="399"/>
      <c r="U220" s="399"/>
      <c r="V220" s="399"/>
      <c r="W220" s="63"/>
      <c r="X220" s="399"/>
      <c r="Y220" s="399"/>
      <c r="Z220" s="399"/>
      <c r="AA220" s="63"/>
      <c r="AB220" s="63"/>
      <c r="AC220" s="63"/>
      <c r="AD220" s="63"/>
      <c r="AE220" s="399"/>
      <c r="AF220" s="399"/>
      <c r="AG220" s="399"/>
      <c r="AH220" s="399"/>
      <c r="AI220" s="399"/>
      <c r="AJ220" s="399"/>
      <c r="AK220" s="399"/>
      <c r="AL220" s="399"/>
      <c r="AM220" s="399"/>
      <c r="AN220" s="399"/>
      <c r="AO220" s="399"/>
      <c r="AP220" s="399"/>
      <c r="AQ220" s="63"/>
      <c r="AR220" s="399"/>
      <c r="AS220" s="399"/>
      <c r="AT220" s="399"/>
      <c r="AV220" s="63">
        <f t="shared" si="23"/>
        <v>1</v>
      </c>
      <c r="AW220" s="356">
        <f t="shared" si="24"/>
        <v>23.33333333</v>
      </c>
      <c r="AX220" s="357">
        <f t="shared" si="25"/>
        <v>0</v>
      </c>
      <c r="AY220" s="103">
        <f t="shared" si="26"/>
        <v>0</v>
      </c>
      <c r="AZ220" s="358" t="str">
        <f t="shared" ref="AZ220:BA220" si="1034">O220</f>
        <v/>
      </c>
      <c r="BA220" s="358" t="str">
        <f t="shared" si="1034"/>
        <v/>
      </c>
      <c r="BB220" s="358">
        <f t="shared" si="28"/>
        <v>23.33333333</v>
      </c>
      <c r="BC220" s="358" t="str">
        <f t="shared" ref="BC220:BD220" si="1035">S220</f>
        <v/>
      </c>
      <c r="BD220" s="358" t="str">
        <f t="shared" si="1035"/>
        <v/>
      </c>
      <c r="BE220" s="358">
        <f t="shared" si="30"/>
        <v>23.33333333</v>
      </c>
      <c r="BF220" s="358" t="str">
        <f t="shared" ref="BF220:BG220" si="1036">W220</f>
        <v/>
      </c>
      <c r="BG220" s="358" t="str">
        <f t="shared" si="1036"/>
        <v/>
      </c>
      <c r="BH220" s="358">
        <f t="shared" si="32"/>
        <v>23.33333333</v>
      </c>
      <c r="BI220" s="358"/>
      <c r="BJ220" s="358"/>
      <c r="BK220" s="358"/>
      <c r="BL220" s="358"/>
      <c r="BM220" s="358"/>
      <c r="BN220" s="405"/>
      <c r="BO220" s="405"/>
      <c r="BP220" s="405"/>
      <c r="BQ220" s="405"/>
      <c r="BR220" s="405"/>
      <c r="BS220" s="405"/>
      <c r="BT220" s="405"/>
      <c r="BU220" s="405"/>
      <c r="BV220" s="405"/>
      <c r="BW220" s="405"/>
      <c r="BX220" s="405"/>
      <c r="BY220" s="405"/>
    </row>
    <row r="221" ht="15.0" customHeight="1">
      <c r="N221" s="63"/>
      <c r="O221" s="399"/>
      <c r="P221" s="399"/>
      <c r="Q221" s="399"/>
      <c r="R221" s="399"/>
      <c r="S221" s="399"/>
      <c r="T221" s="399"/>
      <c r="U221" s="399"/>
      <c r="V221" s="399"/>
      <c r="W221" s="399"/>
      <c r="X221" s="399"/>
      <c r="Y221" s="399"/>
      <c r="Z221" s="399"/>
      <c r="AA221" s="399"/>
      <c r="AB221" s="399"/>
      <c r="AC221" s="399"/>
      <c r="AD221" s="399"/>
      <c r="AE221" s="399"/>
      <c r="AF221" s="399"/>
      <c r="AG221" s="399"/>
      <c r="AH221" s="399"/>
      <c r="AI221" s="399"/>
      <c r="AJ221" s="399"/>
      <c r="AK221" s="399"/>
      <c r="AL221" s="399"/>
      <c r="AM221" s="399"/>
      <c r="AN221" s="399"/>
      <c r="AO221" s="399"/>
      <c r="AP221" s="399"/>
      <c r="AQ221" s="399"/>
      <c r="AR221" s="399"/>
      <c r="AS221" s="399"/>
      <c r="AT221" s="399"/>
      <c r="AV221" s="63"/>
      <c r="AW221" s="356"/>
      <c r="AX221" s="357"/>
      <c r="AY221" s="103"/>
      <c r="AZ221" s="358"/>
      <c r="BA221" s="358"/>
      <c r="BB221" s="358"/>
      <c r="BC221" s="358"/>
      <c r="BD221" s="358"/>
      <c r="BE221" s="358"/>
      <c r="BF221" s="358"/>
      <c r="BG221" s="358"/>
      <c r="BH221" s="358"/>
      <c r="BI221" s="358"/>
      <c r="BJ221" s="358"/>
      <c r="BK221" s="358"/>
      <c r="BL221" s="358"/>
      <c r="BM221" s="358"/>
      <c r="BN221" s="405"/>
      <c r="BO221" s="405"/>
      <c r="BP221" s="405"/>
      <c r="BQ221" s="405"/>
      <c r="BR221" s="405"/>
      <c r="BS221" s="405"/>
      <c r="BT221" s="405"/>
      <c r="BU221" s="405"/>
      <c r="BV221" s="405"/>
      <c r="BW221" s="405"/>
      <c r="BX221" s="405"/>
      <c r="BY221" s="405"/>
    </row>
    <row r="222" ht="15.0" customHeight="1">
      <c r="I222" s="12" t="s">
        <v>2377</v>
      </c>
      <c r="J222" s="561"/>
      <c r="K222" s="561"/>
      <c r="L222" s="561"/>
      <c r="M222" s="561"/>
      <c r="N222" s="561"/>
      <c r="O222" s="562"/>
      <c r="P222" s="562"/>
      <c r="Q222" s="562"/>
      <c r="R222" s="562"/>
      <c r="S222" s="562"/>
      <c r="T222" s="562"/>
      <c r="U222" s="562"/>
      <c r="V222" s="562"/>
      <c r="W222" s="562"/>
      <c r="X222" s="562"/>
      <c r="Y222" s="562"/>
      <c r="Z222" s="562"/>
      <c r="AA222" s="562"/>
      <c r="AB222" s="562"/>
      <c r="AC222" s="562"/>
      <c r="AD222" s="562"/>
      <c r="AE222" s="562"/>
      <c r="AF222" s="562"/>
      <c r="AG222" s="562"/>
      <c r="AH222" s="562"/>
      <c r="AI222" s="562"/>
      <c r="AJ222" s="562"/>
      <c r="AK222" s="562"/>
      <c r="AL222" s="562"/>
      <c r="AM222" s="562"/>
      <c r="AN222" s="562"/>
      <c r="AO222" s="562"/>
      <c r="AP222" s="562"/>
      <c r="AQ222" s="562"/>
      <c r="AR222" s="562"/>
      <c r="AS222" s="562"/>
      <c r="AT222" s="562"/>
      <c r="AV222" s="63"/>
      <c r="AW222" s="356"/>
      <c r="AX222" s="357"/>
      <c r="AY222" s="103"/>
      <c r="AZ222" s="358"/>
      <c r="BA222" s="358"/>
      <c r="BB222" s="358"/>
      <c r="BC222" s="358"/>
      <c r="BD222" s="358"/>
      <c r="BE222" s="358"/>
      <c r="BF222" s="358"/>
      <c r="BG222" s="358"/>
      <c r="BH222" s="358"/>
      <c r="BI222" s="358"/>
      <c r="BJ222" s="358"/>
      <c r="BK222" s="358"/>
      <c r="BL222" s="358"/>
      <c r="BM222" s="358"/>
      <c r="BN222" s="405"/>
      <c r="BO222" s="405"/>
      <c r="BP222" s="405"/>
      <c r="BQ222" s="405"/>
      <c r="BR222" s="405"/>
      <c r="BS222" s="405"/>
      <c r="BT222" s="405"/>
      <c r="BU222" s="405"/>
      <c r="BV222" s="405"/>
      <c r="BW222" s="405"/>
      <c r="BX222" s="405"/>
      <c r="BY222" s="405"/>
    </row>
    <row r="223" ht="15.0" customHeight="1">
      <c r="K223" s="10"/>
      <c r="O223" s="399"/>
      <c r="P223" s="399"/>
      <c r="Q223" s="399"/>
      <c r="R223" s="399"/>
      <c r="S223" s="399"/>
      <c r="T223" s="399"/>
      <c r="U223" s="399"/>
      <c r="V223" s="399"/>
      <c r="W223" s="399"/>
      <c r="X223" s="399"/>
      <c r="Y223" s="399"/>
      <c r="Z223" s="399"/>
      <c r="AA223" s="399"/>
      <c r="AB223" s="399"/>
      <c r="AC223" s="399"/>
      <c r="AD223" s="399"/>
      <c r="AE223" s="399"/>
      <c r="AF223" s="399"/>
      <c r="AG223" s="399"/>
      <c r="AH223" s="399"/>
      <c r="AI223" s="399"/>
      <c r="AJ223" s="399"/>
      <c r="AK223" s="399"/>
      <c r="AL223" s="399"/>
      <c r="AM223" s="399"/>
      <c r="AN223" s="399"/>
      <c r="AO223" s="399"/>
      <c r="AP223" s="399"/>
      <c r="AQ223" s="399"/>
      <c r="AR223" s="399"/>
      <c r="AS223" s="399"/>
      <c r="AT223" s="399"/>
      <c r="AV223" s="63"/>
      <c r="AW223" s="356"/>
      <c r="AX223" s="357"/>
      <c r="AY223" s="103"/>
      <c r="AZ223" s="358"/>
      <c r="BA223" s="358"/>
      <c r="BB223" s="358"/>
      <c r="BC223" s="358"/>
      <c r="BD223" s="358"/>
      <c r="BE223" s="358"/>
      <c r="BF223" s="358"/>
      <c r="BG223" s="358"/>
      <c r="BH223" s="358"/>
      <c r="BI223" s="358"/>
      <c r="BJ223" s="358"/>
      <c r="BK223" s="358"/>
      <c r="BL223" s="358"/>
      <c r="BM223" s="358"/>
      <c r="BN223" s="405"/>
      <c r="BO223" s="405"/>
      <c r="BP223" s="405"/>
      <c r="BQ223" s="405"/>
      <c r="BR223" s="405"/>
      <c r="BS223" s="405"/>
      <c r="BT223" s="405"/>
      <c r="BU223" s="405"/>
      <c r="BV223" s="405"/>
      <c r="BW223" s="405"/>
      <c r="BX223" s="405"/>
      <c r="BY223" s="405"/>
    </row>
    <row r="224" ht="15.0" customHeight="1">
      <c r="K224" s="563"/>
      <c r="O224" s="399"/>
      <c r="P224" s="399"/>
      <c r="Q224" s="399"/>
      <c r="R224" s="399"/>
      <c r="S224" s="399"/>
      <c r="T224" s="399"/>
      <c r="U224" s="399"/>
      <c r="V224" s="399"/>
      <c r="W224" s="399"/>
      <c r="X224" s="399"/>
      <c r="Y224" s="399"/>
      <c r="Z224" s="399"/>
      <c r="AA224" s="399"/>
      <c r="AB224" s="399"/>
      <c r="AC224" s="399"/>
      <c r="AD224" s="399"/>
      <c r="AE224" s="399"/>
      <c r="AF224" s="399"/>
      <c r="AG224" s="399"/>
      <c r="AH224" s="399"/>
      <c r="AI224" s="399"/>
      <c r="AJ224" s="399"/>
      <c r="AK224" s="399"/>
      <c r="AL224" s="399"/>
      <c r="AM224" s="399"/>
      <c r="AN224" s="399"/>
      <c r="AO224" s="399"/>
      <c r="AP224" s="399"/>
      <c r="AQ224" s="399"/>
      <c r="AR224" s="399"/>
      <c r="AS224" s="399"/>
      <c r="AT224" s="399"/>
      <c r="AV224" s="63"/>
      <c r="AW224" s="356"/>
      <c r="AX224" s="357"/>
      <c r="AY224" s="103"/>
      <c r="AZ224" s="358"/>
      <c r="BA224" s="358"/>
      <c r="BB224" s="358"/>
      <c r="BC224" s="358"/>
      <c r="BD224" s="358"/>
      <c r="BE224" s="358"/>
      <c r="BF224" s="358"/>
      <c r="BG224" s="358"/>
      <c r="BH224" s="358"/>
      <c r="BI224" s="358"/>
      <c r="BJ224" s="358"/>
      <c r="BK224" s="358"/>
      <c r="BL224" s="358"/>
      <c r="BM224" s="358"/>
      <c r="BN224" s="405"/>
      <c r="BO224" s="405"/>
      <c r="BP224" s="405"/>
      <c r="BQ224" s="405"/>
      <c r="BR224" s="405"/>
      <c r="BS224" s="405"/>
      <c r="BT224" s="405"/>
      <c r="BU224" s="405"/>
      <c r="BV224" s="405"/>
      <c r="BW224" s="405"/>
      <c r="BX224" s="405"/>
      <c r="BY224" s="405"/>
    </row>
    <row r="225" ht="15.0" customHeight="1">
      <c r="K225" s="10"/>
      <c r="O225" s="399"/>
      <c r="P225" s="399"/>
      <c r="Q225" s="399"/>
      <c r="R225" s="399"/>
      <c r="S225" s="399"/>
      <c r="T225" s="399"/>
      <c r="U225" s="399"/>
      <c r="V225" s="399"/>
      <c r="W225" s="399"/>
      <c r="X225" s="399"/>
      <c r="Y225" s="399"/>
      <c r="Z225" s="399"/>
      <c r="AA225" s="399"/>
      <c r="AB225" s="399"/>
      <c r="AC225" s="399"/>
      <c r="AD225" s="399"/>
      <c r="AE225" s="399"/>
      <c r="AF225" s="399"/>
      <c r="AG225" s="399"/>
      <c r="AH225" s="399"/>
      <c r="AI225" s="399"/>
      <c r="AJ225" s="399"/>
      <c r="AK225" s="399"/>
      <c r="AL225" s="399"/>
      <c r="AM225" s="399"/>
      <c r="AN225" s="399"/>
      <c r="AO225" s="399"/>
      <c r="AP225" s="399"/>
      <c r="AQ225" s="399"/>
      <c r="AR225" s="399"/>
      <c r="AS225" s="399"/>
      <c r="AT225" s="399"/>
      <c r="AV225" s="63"/>
      <c r="AW225" s="356"/>
      <c r="AX225" s="357"/>
      <c r="AY225" s="103"/>
      <c r="AZ225" s="358"/>
      <c r="BA225" s="358"/>
      <c r="BB225" s="358"/>
      <c r="BC225" s="358"/>
      <c r="BD225" s="358"/>
      <c r="BE225" s="358"/>
      <c r="BF225" s="358"/>
      <c r="BG225" s="358"/>
      <c r="BH225" s="358"/>
      <c r="BI225" s="358"/>
      <c r="BJ225" s="358"/>
      <c r="BK225" s="358"/>
      <c r="BL225" s="358"/>
      <c r="BM225" s="358"/>
      <c r="BN225" s="405"/>
      <c r="BO225" s="405"/>
      <c r="BP225" s="405"/>
      <c r="BQ225" s="405"/>
      <c r="BR225" s="405"/>
      <c r="BS225" s="405"/>
      <c r="BT225" s="405"/>
      <c r="BU225" s="405"/>
      <c r="BV225" s="405"/>
      <c r="BW225" s="405"/>
      <c r="BX225" s="405"/>
      <c r="BY225" s="405"/>
    </row>
    <row r="226" ht="15.0" customHeight="1">
      <c r="K226" s="10"/>
      <c r="O226" s="399"/>
      <c r="P226" s="399"/>
      <c r="Q226" s="399"/>
      <c r="R226" s="399"/>
      <c r="S226" s="399"/>
      <c r="T226" s="399"/>
      <c r="U226" s="399"/>
      <c r="V226" s="399"/>
      <c r="W226" s="399"/>
      <c r="X226" s="399"/>
      <c r="Y226" s="399"/>
      <c r="Z226" s="399"/>
      <c r="AA226" s="399"/>
      <c r="AB226" s="399"/>
      <c r="AC226" s="399"/>
      <c r="AD226" s="399"/>
      <c r="AE226" s="399"/>
      <c r="AF226" s="399"/>
      <c r="AG226" s="399"/>
      <c r="AH226" s="399"/>
      <c r="AI226" s="399"/>
      <c r="AJ226" s="399"/>
      <c r="AK226" s="399"/>
      <c r="AL226" s="399"/>
      <c r="AM226" s="399"/>
      <c r="AN226" s="399"/>
      <c r="AO226" s="399"/>
      <c r="AP226" s="399"/>
      <c r="AQ226" s="399"/>
      <c r="AR226" s="399"/>
      <c r="AS226" s="399"/>
      <c r="AT226" s="399"/>
      <c r="AV226" s="63"/>
      <c r="AW226" s="356"/>
      <c r="AX226" s="357"/>
      <c r="AY226" s="103"/>
      <c r="AZ226" s="358"/>
      <c r="BA226" s="358"/>
      <c r="BB226" s="358"/>
      <c r="BC226" s="358"/>
      <c r="BD226" s="358"/>
      <c r="BE226" s="358"/>
      <c r="BF226" s="358"/>
      <c r="BG226" s="358"/>
      <c r="BH226" s="358"/>
      <c r="BI226" s="358"/>
      <c r="BJ226" s="358"/>
      <c r="BK226" s="358"/>
      <c r="BL226" s="358"/>
      <c r="BM226" s="358"/>
      <c r="BN226" s="405"/>
      <c r="BO226" s="405"/>
      <c r="BP226" s="405"/>
      <c r="BQ226" s="405"/>
      <c r="BR226" s="405"/>
      <c r="BS226" s="405"/>
      <c r="BT226" s="405"/>
      <c r="BU226" s="405"/>
      <c r="BV226" s="405"/>
      <c r="BW226" s="405"/>
      <c r="BX226" s="405"/>
      <c r="BY226" s="405"/>
    </row>
    <row r="227" ht="15.0" customHeight="1">
      <c r="K227" s="10"/>
      <c r="O227" s="399"/>
      <c r="P227" s="399"/>
      <c r="Q227" s="399"/>
      <c r="R227" s="399"/>
      <c r="S227" s="399"/>
      <c r="T227" s="399"/>
      <c r="U227" s="399"/>
      <c r="V227" s="399"/>
      <c r="W227" s="399"/>
      <c r="X227" s="399"/>
      <c r="Y227" s="399"/>
      <c r="Z227" s="399"/>
      <c r="AA227" s="399"/>
      <c r="AB227" s="399"/>
      <c r="AC227" s="399"/>
      <c r="AD227" s="399"/>
      <c r="AE227" s="399"/>
      <c r="AF227" s="399"/>
      <c r="AG227" s="399"/>
      <c r="AH227" s="399"/>
      <c r="AI227" s="399"/>
      <c r="AJ227" s="399"/>
      <c r="AK227" s="399"/>
      <c r="AL227" s="399"/>
      <c r="AM227" s="399"/>
      <c r="AN227" s="399"/>
      <c r="AO227" s="399"/>
      <c r="AP227" s="399"/>
      <c r="AQ227" s="399"/>
      <c r="AR227" s="399"/>
      <c r="AS227" s="399"/>
      <c r="AT227" s="399"/>
      <c r="AV227" s="63"/>
      <c r="AW227" s="356"/>
      <c r="AX227" s="357"/>
      <c r="AY227" s="103"/>
      <c r="AZ227" s="358"/>
      <c r="BA227" s="358"/>
      <c r="BB227" s="358"/>
      <c r="BC227" s="358"/>
      <c r="BD227" s="358"/>
      <c r="BE227" s="358"/>
      <c r="BF227" s="358"/>
      <c r="BG227" s="358"/>
      <c r="BH227" s="358"/>
      <c r="BI227" s="358"/>
      <c r="BJ227" s="358"/>
      <c r="BK227" s="358"/>
      <c r="BL227" s="358"/>
      <c r="BM227" s="358"/>
      <c r="BN227" s="405"/>
      <c r="BO227" s="405"/>
      <c r="BP227" s="405"/>
      <c r="BQ227" s="405"/>
      <c r="BR227" s="405"/>
      <c r="BS227" s="405"/>
      <c r="BT227" s="405"/>
      <c r="BU227" s="405"/>
      <c r="BV227" s="405"/>
      <c r="BW227" s="405"/>
      <c r="BX227" s="405"/>
      <c r="BY227" s="405"/>
    </row>
    <row r="228" ht="15.0" customHeight="1">
      <c r="K228" s="10"/>
      <c r="O228" s="399"/>
      <c r="P228" s="399"/>
      <c r="Q228" s="399"/>
      <c r="R228" s="399"/>
      <c r="S228" s="399"/>
      <c r="T228" s="399"/>
      <c r="U228" s="399"/>
      <c r="V228" s="399"/>
      <c r="W228" s="399"/>
      <c r="X228" s="399"/>
      <c r="Y228" s="399"/>
      <c r="Z228" s="399"/>
      <c r="AA228" s="399"/>
      <c r="AB228" s="399"/>
      <c r="AC228" s="399"/>
      <c r="AD228" s="399"/>
      <c r="AE228" s="399"/>
      <c r="AF228" s="399"/>
      <c r="AG228" s="399"/>
      <c r="AH228" s="399"/>
      <c r="AI228" s="399"/>
      <c r="AJ228" s="399"/>
      <c r="AK228" s="399"/>
      <c r="AL228" s="399"/>
      <c r="AM228" s="399"/>
      <c r="AN228" s="399"/>
      <c r="AO228" s="399"/>
      <c r="AP228" s="399"/>
      <c r="AQ228" s="399"/>
      <c r="AR228" s="399"/>
      <c r="AS228" s="399"/>
      <c r="AT228" s="399"/>
      <c r="AV228" s="63"/>
      <c r="AW228" s="356"/>
      <c r="AX228" s="357"/>
      <c r="AY228" s="103"/>
      <c r="AZ228" s="358"/>
      <c r="BA228" s="358"/>
      <c r="BB228" s="358"/>
      <c r="BC228" s="358"/>
      <c r="BD228" s="358"/>
      <c r="BE228" s="358"/>
      <c r="BF228" s="358"/>
      <c r="BG228" s="358"/>
      <c r="BH228" s="358"/>
      <c r="BI228" s="358"/>
      <c r="BJ228" s="358"/>
      <c r="BK228" s="358"/>
      <c r="BL228" s="358"/>
      <c r="BM228" s="358"/>
      <c r="BN228" s="405"/>
      <c r="BO228" s="405"/>
      <c r="BP228" s="405"/>
      <c r="BQ228" s="405"/>
      <c r="BR228" s="405"/>
      <c r="BS228" s="405"/>
      <c r="BT228" s="405"/>
      <c r="BU228" s="405"/>
      <c r="BV228" s="405"/>
      <c r="BW228" s="405"/>
      <c r="BX228" s="405"/>
      <c r="BY228" s="405"/>
    </row>
    <row r="229" ht="15.0" customHeight="1">
      <c r="K229" s="10"/>
      <c r="O229" s="399"/>
      <c r="P229" s="399"/>
      <c r="Q229" s="399"/>
      <c r="R229" s="399"/>
      <c r="S229" s="399"/>
      <c r="T229" s="399"/>
      <c r="U229" s="399"/>
      <c r="V229" s="399"/>
      <c r="W229" s="399"/>
      <c r="X229" s="399"/>
      <c r="Y229" s="399"/>
      <c r="Z229" s="399"/>
      <c r="AA229" s="399"/>
      <c r="AB229" s="399"/>
      <c r="AC229" s="399"/>
      <c r="AD229" s="399"/>
      <c r="AE229" s="399"/>
      <c r="AF229" s="399"/>
      <c r="AG229" s="399"/>
      <c r="AH229" s="399"/>
      <c r="AI229" s="399"/>
      <c r="AJ229" s="399"/>
      <c r="AK229" s="399"/>
      <c r="AL229" s="399"/>
      <c r="AM229" s="399"/>
      <c r="AN229" s="399"/>
      <c r="AO229" s="399"/>
      <c r="AP229" s="399"/>
      <c r="AQ229" s="399"/>
      <c r="AR229" s="399"/>
      <c r="AS229" s="399"/>
      <c r="AT229" s="399"/>
      <c r="AV229" s="63"/>
      <c r="AW229" s="356"/>
      <c r="AX229" s="357"/>
      <c r="AY229" s="103"/>
      <c r="AZ229" s="358"/>
      <c r="BA229" s="358"/>
      <c r="BB229" s="358"/>
      <c r="BC229" s="358"/>
      <c r="BD229" s="358"/>
      <c r="BE229" s="358"/>
      <c r="BF229" s="358"/>
      <c r="BG229" s="358"/>
      <c r="BH229" s="358"/>
      <c r="BI229" s="358"/>
      <c r="BJ229" s="358"/>
      <c r="BK229" s="358"/>
      <c r="BL229" s="358"/>
      <c r="BM229" s="358"/>
      <c r="BN229" s="405"/>
      <c r="BO229" s="405"/>
      <c r="BP229" s="405"/>
      <c r="BQ229" s="405"/>
      <c r="BR229" s="405"/>
      <c r="BS229" s="405"/>
      <c r="BT229" s="405"/>
      <c r="BU229" s="405"/>
      <c r="BV229" s="405"/>
      <c r="BW229" s="405"/>
      <c r="BX229" s="405"/>
      <c r="BY229" s="405"/>
    </row>
    <row r="230" ht="15.0" customHeight="1">
      <c r="K230" s="10"/>
      <c r="O230" s="399"/>
      <c r="P230" s="399"/>
      <c r="Q230" s="399"/>
      <c r="R230" s="399"/>
      <c r="S230" s="399"/>
      <c r="T230" s="399"/>
      <c r="U230" s="399"/>
      <c r="V230" s="399"/>
      <c r="W230" s="399"/>
      <c r="X230" s="399"/>
      <c r="Y230" s="399"/>
      <c r="Z230" s="399"/>
      <c r="AA230" s="399"/>
      <c r="AB230" s="399"/>
      <c r="AC230" s="399"/>
      <c r="AD230" s="399"/>
      <c r="AE230" s="399"/>
      <c r="AF230" s="399"/>
      <c r="AG230" s="399"/>
      <c r="AH230" s="399"/>
      <c r="AI230" s="399"/>
      <c r="AJ230" s="399"/>
      <c r="AK230" s="399"/>
      <c r="AL230" s="399"/>
      <c r="AM230" s="399"/>
      <c r="AN230" s="399"/>
      <c r="AO230" s="399"/>
      <c r="AP230" s="399"/>
      <c r="AQ230" s="399"/>
      <c r="AR230" s="399"/>
      <c r="AS230" s="399"/>
      <c r="AT230" s="399"/>
      <c r="AV230" s="63"/>
      <c r="AW230" s="356"/>
      <c r="AX230" s="357"/>
      <c r="AY230" s="103"/>
      <c r="AZ230" s="358"/>
      <c r="BA230" s="358"/>
      <c r="BB230" s="358"/>
      <c r="BC230" s="358"/>
      <c r="BD230" s="358"/>
      <c r="BE230" s="358"/>
      <c r="BF230" s="358"/>
      <c r="BG230" s="358"/>
      <c r="BH230" s="358"/>
      <c r="BI230" s="358"/>
      <c r="BJ230" s="358"/>
      <c r="BK230" s="358"/>
      <c r="BL230" s="358"/>
      <c r="BM230" s="358"/>
      <c r="BN230" s="405"/>
      <c r="BO230" s="405"/>
      <c r="BP230" s="405"/>
      <c r="BQ230" s="405"/>
      <c r="BR230" s="405"/>
      <c r="BS230" s="405"/>
      <c r="BT230" s="405"/>
      <c r="BU230" s="405"/>
      <c r="BV230" s="405"/>
      <c r="BW230" s="405"/>
      <c r="BX230" s="405"/>
      <c r="BY230" s="405"/>
    </row>
    <row r="231" ht="15.0" customHeight="1">
      <c r="K231" s="10"/>
      <c r="O231" s="399"/>
      <c r="P231" s="399"/>
      <c r="Q231" s="399"/>
      <c r="R231" s="399"/>
      <c r="S231" s="399"/>
      <c r="T231" s="399"/>
      <c r="U231" s="399"/>
      <c r="V231" s="399"/>
      <c r="W231" s="399"/>
      <c r="X231" s="399"/>
      <c r="Y231" s="399"/>
      <c r="Z231" s="399"/>
      <c r="AA231" s="399"/>
      <c r="AB231" s="399"/>
      <c r="AC231" s="399"/>
      <c r="AD231" s="399"/>
      <c r="AE231" s="399"/>
      <c r="AF231" s="399"/>
      <c r="AG231" s="399"/>
      <c r="AH231" s="399"/>
      <c r="AI231" s="399"/>
      <c r="AJ231" s="399"/>
      <c r="AK231" s="399"/>
      <c r="AL231" s="399"/>
      <c r="AM231" s="399"/>
      <c r="AN231" s="399"/>
      <c r="AO231" s="399"/>
      <c r="AP231" s="399"/>
      <c r="AQ231" s="399"/>
      <c r="AR231" s="399"/>
      <c r="AS231" s="399"/>
      <c r="AT231" s="399"/>
      <c r="AV231" s="63"/>
      <c r="AW231" s="356"/>
      <c r="AX231" s="357"/>
      <c r="AY231" s="103"/>
      <c r="AZ231" s="358"/>
      <c r="BA231" s="358"/>
      <c r="BB231" s="358"/>
      <c r="BC231" s="358"/>
      <c r="BD231" s="358"/>
      <c r="BE231" s="358"/>
      <c r="BF231" s="358"/>
      <c r="BG231" s="358"/>
      <c r="BH231" s="358"/>
      <c r="BI231" s="358"/>
      <c r="BJ231" s="358"/>
      <c r="BK231" s="358"/>
      <c r="BL231" s="358"/>
      <c r="BM231" s="358"/>
      <c r="BN231" s="405"/>
      <c r="BO231" s="405"/>
      <c r="BP231" s="405"/>
      <c r="BQ231" s="405"/>
      <c r="BR231" s="405"/>
      <c r="BS231" s="405"/>
      <c r="BT231" s="405"/>
      <c r="BU231" s="405"/>
      <c r="BV231" s="405"/>
      <c r="BW231" s="405"/>
      <c r="BX231" s="405"/>
      <c r="BY231" s="405"/>
    </row>
    <row r="232" ht="15.0" customHeight="1">
      <c r="K232" s="10"/>
      <c r="O232" s="399"/>
      <c r="P232" s="399"/>
      <c r="Q232" s="399"/>
      <c r="R232" s="399"/>
      <c r="S232" s="399"/>
      <c r="T232" s="399"/>
      <c r="U232" s="399"/>
      <c r="V232" s="399"/>
      <c r="W232" s="399"/>
      <c r="X232" s="399"/>
      <c r="Y232" s="399"/>
      <c r="Z232" s="399"/>
      <c r="AA232" s="399"/>
      <c r="AB232" s="399"/>
      <c r="AC232" s="399"/>
      <c r="AD232" s="399"/>
      <c r="AE232" s="399"/>
      <c r="AF232" s="399"/>
      <c r="AG232" s="399"/>
      <c r="AH232" s="399"/>
      <c r="AI232" s="399"/>
      <c r="AJ232" s="399"/>
      <c r="AK232" s="399"/>
      <c r="AL232" s="399"/>
      <c r="AM232" s="399"/>
      <c r="AN232" s="399"/>
      <c r="AO232" s="399"/>
      <c r="AP232" s="399"/>
      <c r="AQ232" s="399"/>
      <c r="AR232" s="399"/>
      <c r="AS232" s="399"/>
      <c r="AT232" s="399"/>
      <c r="AV232" s="63"/>
      <c r="AW232" s="356"/>
      <c r="AX232" s="357"/>
      <c r="AY232" s="103"/>
      <c r="AZ232" s="358"/>
      <c r="BA232" s="358"/>
      <c r="BB232" s="358"/>
      <c r="BC232" s="358"/>
      <c r="BD232" s="358"/>
      <c r="BE232" s="358"/>
      <c r="BF232" s="358"/>
      <c r="BG232" s="358"/>
      <c r="BH232" s="358"/>
      <c r="BI232" s="358"/>
      <c r="BJ232" s="358"/>
      <c r="BK232" s="358"/>
      <c r="BL232" s="358"/>
      <c r="BM232" s="358"/>
      <c r="BN232" s="405"/>
      <c r="BO232" s="405"/>
      <c r="BP232" s="405"/>
      <c r="BQ232" s="405"/>
      <c r="BR232" s="405"/>
      <c r="BS232" s="405"/>
      <c r="BT232" s="405"/>
      <c r="BU232" s="405"/>
      <c r="BV232" s="405"/>
      <c r="BW232" s="405"/>
      <c r="BX232" s="405"/>
      <c r="BY232" s="405"/>
    </row>
    <row r="233" ht="15.0" customHeight="1">
      <c r="K233" s="10"/>
      <c r="O233" s="399"/>
      <c r="P233" s="399"/>
      <c r="Q233" s="399"/>
      <c r="R233" s="399"/>
      <c r="S233" s="399"/>
      <c r="T233" s="399"/>
      <c r="U233" s="399"/>
      <c r="V233" s="399"/>
      <c r="W233" s="399"/>
      <c r="X233" s="399"/>
      <c r="Y233" s="399"/>
      <c r="Z233" s="399"/>
      <c r="AA233" s="399"/>
      <c r="AB233" s="399"/>
      <c r="AC233" s="399"/>
      <c r="AD233" s="399"/>
      <c r="AE233" s="399"/>
      <c r="AF233" s="399"/>
      <c r="AG233" s="399"/>
      <c r="AH233" s="399"/>
      <c r="AI233" s="399"/>
      <c r="AJ233" s="399"/>
      <c r="AK233" s="399"/>
      <c r="AL233" s="399"/>
      <c r="AM233" s="399"/>
      <c r="AN233" s="399"/>
      <c r="AO233" s="399"/>
      <c r="AP233" s="399"/>
      <c r="AQ233" s="399"/>
      <c r="AR233" s="399"/>
      <c r="AS233" s="399"/>
      <c r="AT233" s="399"/>
      <c r="AV233" s="63"/>
      <c r="AW233" s="356"/>
      <c r="AX233" s="357"/>
      <c r="AY233" s="103"/>
      <c r="AZ233" s="358"/>
      <c r="BA233" s="358"/>
      <c r="BB233" s="358"/>
      <c r="BC233" s="358"/>
      <c r="BD233" s="358"/>
      <c r="BE233" s="358"/>
      <c r="BF233" s="358"/>
      <c r="BG233" s="358"/>
      <c r="BH233" s="358"/>
      <c r="BI233" s="358"/>
      <c r="BJ233" s="358"/>
      <c r="BK233" s="358"/>
      <c r="BL233" s="358"/>
      <c r="BM233" s="358"/>
      <c r="BN233" s="405"/>
      <c r="BO233" s="405"/>
      <c r="BP233" s="405"/>
      <c r="BQ233" s="405"/>
      <c r="BR233" s="405"/>
      <c r="BS233" s="405"/>
      <c r="BT233" s="405"/>
      <c r="BU233" s="405"/>
      <c r="BV233" s="405"/>
      <c r="BW233" s="405"/>
      <c r="BX233" s="405"/>
      <c r="BY233" s="405"/>
    </row>
    <row r="234" ht="15.0" customHeight="1">
      <c r="K234" s="10"/>
      <c r="O234" s="399"/>
      <c r="P234" s="399"/>
      <c r="Q234" s="399"/>
      <c r="R234" s="399"/>
      <c r="S234" s="399"/>
      <c r="T234" s="399"/>
      <c r="U234" s="399"/>
      <c r="V234" s="399"/>
      <c r="W234" s="399"/>
      <c r="X234" s="399"/>
      <c r="Y234" s="399"/>
      <c r="Z234" s="399"/>
      <c r="AA234" s="399"/>
      <c r="AB234" s="399"/>
      <c r="AC234" s="399"/>
      <c r="AD234" s="399"/>
      <c r="AE234" s="399"/>
      <c r="AF234" s="399"/>
      <c r="AG234" s="399"/>
      <c r="AH234" s="399"/>
      <c r="AI234" s="399"/>
      <c r="AJ234" s="399"/>
      <c r="AK234" s="399"/>
      <c r="AL234" s="399"/>
      <c r="AM234" s="399"/>
      <c r="AN234" s="399"/>
      <c r="AO234" s="399"/>
      <c r="AP234" s="399"/>
      <c r="AQ234" s="399"/>
      <c r="AR234" s="399"/>
      <c r="AS234" s="399"/>
      <c r="AT234" s="399"/>
      <c r="AV234" s="63"/>
      <c r="AW234" s="356"/>
      <c r="AX234" s="357"/>
      <c r="AY234" s="103"/>
      <c r="AZ234" s="358"/>
      <c r="BA234" s="358"/>
      <c r="BB234" s="358"/>
      <c r="BC234" s="358"/>
      <c r="BD234" s="358"/>
      <c r="BE234" s="358"/>
      <c r="BF234" s="358"/>
      <c r="BG234" s="358"/>
      <c r="BH234" s="358"/>
      <c r="BI234" s="358"/>
      <c r="BJ234" s="358"/>
      <c r="BK234" s="358"/>
      <c r="BL234" s="358"/>
      <c r="BM234" s="358"/>
      <c r="BN234" s="405"/>
      <c r="BO234" s="405"/>
      <c r="BP234" s="405"/>
      <c r="BQ234" s="405"/>
      <c r="BR234" s="405"/>
      <c r="BS234" s="405"/>
      <c r="BT234" s="405"/>
      <c r="BU234" s="405"/>
      <c r="BV234" s="405"/>
      <c r="BW234" s="405"/>
      <c r="BX234" s="405"/>
      <c r="BY234" s="405"/>
    </row>
    <row r="235" ht="15.0" customHeight="1">
      <c r="O235" s="399"/>
      <c r="P235" s="399"/>
      <c r="Q235" s="399"/>
      <c r="R235" s="399"/>
      <c r="S235" s="399"/>
      <c r="T235" s="399"/>
      <c r="U235" s="399"/>
      <c r="V235" s="399"/>
      <c r="W235" s="399"/>
      <c r="X235" s="399"/>
      <c r="Y235" s="399"/>
      <c r="Z235" s="399"/>
      <c r="AA235" s="399"/>
      <c r="AB235" s="399"/>
      <c r="AC235" s="399"/>
      <c r="AD235" s="399"/>
      <c r="AE235" s="399"/>
      <c r="AF235" s="399"/>
      <c r="AG235" s="399"/>
      <c r="AH235" s="399"/>
      <c r="AI235" s="399"/>
      <c r="AJ235" s="399"/>
      <c r="AK235" s="399"/>
      <c r="AL235" s="399"/>
      <c r="AM235" s="399"/>
      <c r="AN235" s="399"/>
      <c r="AO235" s="399"/>
      <c r="AP235" s="399"/>
      <c r="AQ235" s="399"/>
      <c r="AR235" s="399"/>
      <c r="AS235" s="399"/>
      <c r="AT235" s="399"/>
      <c r="AV235" s="63"/>
      <c r="AW235" s="356"/>
      <c r="AX235" s="357"/>
      <c r="AY235" s="103"/>
      <c r="AZ235" s="358"/>
      <c r="BA235" s="358"/>
      <c r="BB235" s="358"/>
      <c r="BC235" s="358"/>
      <c r="BD235" s="358"/>
      <c r="BE235" s="358"/>
      <c r="BF235" s="358"/>
      <c r="BG235" s="358"/>
      <c r="BH235" s="358"/>
      <c r="BI235" s="358"/>
      <c r="BJ235" s="358"/>
      <c r="BK235" s="358"/>
      <c r="BL235" s="358"/>
      <c r="BM235" s="358"/>
      <c r="BN235" s="405"/>
      <c r="BO235" s="405"/>
      <c r="BP235" s="405"/>
      <c r="BQ235" s="405"/>
      <c r="BR235" s="405"/>
      <c r="BS235" s="405"/>
      <c r="BT235" s="405"/>
      <c r="BU235" s="405"/>
      <c r="BV235" s="405"/>
      <c r="BW235" s="405"/>
      <c r="BX235" s="405"/>
      <c r="BY235" s="405"/>
    </row>
    <row r="236" ht="15.0" customHeight="1">
      <c r="O236" s="399"/>
      <c r="P236" s="399"/>
      <c r="Q236" s="399"/>
      <c r="R236" s="399"/>
      <c r="S236" s="399"/>
      <c r="T236" s="399"/>
      <c r="U236" s="399"/>
      <c r="V236" s="399"/>
      <c r="W236" s="399"/>
      <c r="X236" s="399"/>
      <c r="Y236" s="399"/>
      <c r="Z236" s="399"/>
      <c r="AA236" s="399"/>
      <c r="AB236" s="399"/>
      <c r="AC236" s="399"/>
      <c r="AD236" s="399"/>
      <c r="AE236" s="399"/>
      <c r="AF236" s="399"/>
      <c r="AG236" s="399"/>
      <c r="AH236" s="399"/>
      <c r="AI236" s="399"/>
      <c r="AJ236" s="399"/>
      <c r="AK236" s="399"/>
      <c r="AL236" s="399"/>
      <c r="AM236" s="399"/>
      <c r="AN236" s="399"/>
      <c r="AO236" s="399"/>
      <c r="AP236" s="399"/>
      <c r="AQ236" s="399"/>
      <c r="AR236" s="399"/>
      <c r="AS236" s="399"/>
      <c r="AT236" s="399"/>
      <c r="AV236" s="63"/>
      <c r="AW236" s="356"/>
      <c r="AX236" s="357"/>
      <c r="AY236" s="103"/>
      <c r="AZ236" s="358"/>
      <c r="BA236" s="358"/>
      <c r="BB236" s="358"/>
      <c r="BC236" s="358"/>
      <c r="BD236" s="358"/>
      <c r="BE236" s="358"/>
      <c r="BF236" s="358"/>
      <c r="BG236" s="358"/>
      <c r="BH236" s="358"/>
      <c r="BI236" s="358"/>
      <c r="BJ236" s="358"/>
      <c r="BK236" s="358"/>
      <c r="BL236" s="358"/>
      <c r="BM236" s="358"/>
      <c r="BN236" s="405"/>
      <c r="BO236" s="405"/>
      <c r="BP236" s="405"/>
      <c r="BQ236" s="405"/>
      <c r="BR236" s="405"/>
      <c r="BS236" s="405"/>
      <c r="BT236" s="405"/>
      <c r="BU236" s="405"/>
      <c r="BV236" s="405"/>
      <c r="BW236" s="405"/>
      <c r="BX236" s="405"/>
      <c r="BY236" s="405"/>
    </row>
    <row r="237" ht="15.0" customHeight="1">
      <c r="O237" s="399"/>
      <c r="P237" s="399"/>
      <c r="Q237" s="399"/>
      <c r="R237" s="399"/>
      <c r="S237" s="399"/>
      <c r="T237" s="399"/>
      <c r="U237" s="399"/>
      <c r="V237" s="399"/>
      <c r="W237" s="399"/>
      <c r="X237" s="399"/>
      <c r="Y237" s="399"/>
      <c r="Z237" s="399"/>
      <c r="AA237" s="399"/>
      <c r="AB237" s="399"/>
      <c r="AC237" s="399"/>
      <c r="AD237" s="399"/>
      <c r="AE237" s="399"/>
      <c r="AF237" s="399"/>
      <c r="AG237" s="399"/>
      <c r="AH237" s="399"/>
      <c r="AI237" s="399"/>
      <c r="AJ237" s="399"/>
      <c r="AK237" s="399"/>
      <c r="AL237" s="399"/>
      <c r="AM237" s="399"/>
      <c r="AN237" s="399"/>
      <c r="AO237" s="399"/>
      <c r="AP237" s="399"/>
      <c r="AQ237" s="399"/>
      <c r="AR237" s="399"/>
      <c r="AS237" s="399"/>
      <c r="AT237" s="399"/>
      <c r="AV237" s="63"/>
      <c r="AW237" s="356"/>
      <c r="AX237" s="357"/>
      <c r="AY237" s="103"/>
      <c r="AZ237" s="358"/>
      <c r="BA237" s="358"/>
      <c r="BB237" s="358"/>
      <c r="BC237" s="358"/>
      <c r="BD237" s="358"/>
      <c r="BE237" s="358"/>
      <c r="BF237" s="358"/>
      <c r="BG237" s="358"/>
      <c r="BH237" s="358"/>
      <c r="BI237" s="358"/>
      <c r="BJ237" s="358"/>
      <c r="BK237" s="358"/>
      <c r="BL237" s="358"/>
      <c r="BM237" s="358"/>
      <c r="BN237" s="405"/>
      <c r="BO237" s="405"/>
      <c r="BP237" s="405"/>
      <c r="BQ237" s="405"/>
      <c r="BR237" s="405"/>
      <c r="BS237" s="405"/>
      <c r="BT237" s="405"/>
      <c r="BU237" s="405"/>
      <c r="BV237" s="405"/>
      <c r="BW237" s="405"/>
      <c r="BX237" s="405"/>
      <c r="BY237" s="405"/>
    </row>
    <row r="238" ht="15.0" customHeight="1">
      <c r="O238" s="399"/>
      <c r="P238" s="399"/>
      <c r="Q238" s="399"/>
      <c r="R238" s="399"/>
      <c r="S238" s="399"/>
      <c r="T238" s="399"/>
      <c r="U238" s="399"/>
      <c r="V238" s="399"/>
      <c r="W238" s="399"/>
      <c r="X238" s="399"/>
      <c r="Y238" s="399"/>
      <c r="Z238" s="399"/>
      <c r="AA238" s="399"/>
      <c r="AB238" s="399"/>
      <c r="AC238" s="399"/>
      <c r="AD238" s="399"/>
      <c r="AE238" s="399"/>
      <c r="AF238" s="399"/>
      <c r="AG238" s="399"/>
      <c r="AH238" s="399"/>
      <c r="AI238" s="399"/>
      <c r="AJ238" s="399"/>
      <c r="AK238" s="399"/>
      <c r="AL238" s="399"/>
      <c r="AM238" s="399"/>
      <c r="AN238" s="399"/>
      <c r="AO238" s="399"/>
      <c r="AP238" s="399"/>
      <c r="AQ238" s="399"/>
      <c r="AR238" s="399"/>
      <c r="AS238" s="399"/>
      <c r="AT238" s="399"/>
      <c r="AV238" s="63"/>
      <c r="AW238" s="356"/>
      <c r="AX238" s="357"/>
      <c r="AY238" s="103"/>
      <c r="AZ238" s="358"/>
      <c r="BA238" s="358"/>
      <c r="BB238" s="358"/>
      <c r="BC238" s="358"/>
      <c r="BD238" s="358"/>
      <c r="BE238" s="358"/>
      <c r="BF238" s="358"/>
      <c r="BG238" s="358"/>
      <c r="BH238" s="358"/>
      <c r="BI238" s="358"/>
      <c r="BJ238" s="358"/>
      <c r="BK238" s="358"/>
      <c r="BL238" s="358"/>
      <c r="BM238" s="358"/>
      <c r="BN238" s="405"/>
      <c r="BO238" s="405"/>
      <c r="BP238" s="405"/>
      <c r="BQ238" s="405"/>
      <c r="BR238" s="405"/>
      <c r="BS238" s="405"/>
      <c r="BT238" s="405"/>
      <c r="BU238" s="405"/>
      <c r="BV238" s="405"/>
      <c r="BW238" s="405"/>
      <c r="BX238" s="405"/>
      <c r="BY238" s="405"/>
    </row>
    <row r="239" ht="15.0" customHeight="1">
      <c r="O239" s="399"/>
      <c r="P239" s="399"/>
      <c r="Q239" s="399"/>
      <c r="R239" s="399"/>
      <c r="S239" s="399"/>
      <c r="T239" s="399"/>
      <c r="U239" s="399"/>
      <c r="V239" s="399"/>
      <c r="W239" s="399"/>
      <c r="X239" s="399"/>
      <c r="Y239" s="399"/>
      <c r="Z239" s="399"/>
      <c r="AA239" s="399"/>
      <c r="AB239" s="399"/>
      <c r="AC239" s="399"/>
      <c r="AD239" s="399"/>
      <c r="AE239" s="399"/>
      <c r="AF239" s="399"/>
      <c r="AG239" s="399"/>
      <c r="AH239" s="399"/>
      <c r="AI239" s="399"/>
      <c r="AJ239" s="399"/>
      <c r="AK239" s="399"/>
      <c r="AL239" s="399"/>
      <c r="AM239" s="399"/>
      <c r="AN239" s="399"/>
      <c r="AO239" s="399"/>
      <c r="AP239" s="399"/>
      <c r="AQ239" s="399"/>
      <c r="AR239" s="399"/>
      <c r="AS239" s="399"/>
      <c r="AT239" s="399"/>
      <c r="AV239" s="63"/>
      <c r="AW239" s="356"/>
      <c r="AX239" s="357"/>
      <c r="AY239" s="103"/>
      <c r="AZ239" s="358"/>
      <c r="BA239" s="358"/>
      <c r="BB239" s="358"/>
      <c r="BC239" s="358"/>
      <c r="BD239" s="358"/>
      <c r="BE239" s="358"/>
      <c r="BF239" s="358"/>
      <c r="BG239" s="358"/>
      <c r="BH239" s="358"/>
      <c r="BI239" s="358"/>
      <c r="BJ239" s="358"/>
      <c r="BK239" s="358"/>
      <c r="BL239" s="358"/>
      <c r="BM239" s="358"/>
      <c r="BN239" s="405"/>
      <c r="BO239" s="405"/>
      <c r="BP239" s="405"/>
      <c r="BQ239" s="405"/>
      <c r="BR239" s="405"/>
      <c r="BS239" s="405"/>
      <c r="BT239" s="405"/>
      <c r="BU239" s="405"/>
      <c r="BV239" s="405"/>
      <c r="BW239" s="405"/>
      <c r="BX239" s="405"/>
      <c r="BY239" s="405"/>
    </row>
    <row r="240" ht="15.0" customHeight="1">
      <c r="O240" s="399"/>
      <c r="P240" s="399"/>
      <c r="Q240" s="399"/>
      <c r="R240" s="399"/>
      <c r="S240" s="399"/>
      <c r="T240" s="399"/>
      <c r="U240" s="399"/>
      <c r="V240" s="399"/>
      <c r="W240" s="399"/>
      <c r="X240" s="399"/>
      <c r="Y240" s="399"/>
      <c r="Z240" s="399"/>
      <c r="AA240" s="399"/>
      <c r="AB240" s="399"/>
      <c r="AC240" s="399"/>
      <c r="AD240" s="399"/>
      <c r="AE240" s="399"/>
      <c r="AF240" s="399"/>
      <c r="AG240" s="399"/>
      <c r="AH240" s="399"/>
      <c r="AI240" s="399"/>
      <c r="AJ240" s="399"/>
      <c r="AK240" s="399"/>
      <c r="AL240" s="399"/>
      <c r="AM240" s="399"/>
      <c r="AN240" s="399"/>
      <c r="AO240" s="399"/>
      <c r="AP240" s="399"/>
      <c r="AQ240" s="399"/>
      <c r="AR240" s="399"/>
      <c r="AS240" s="399"/>
      <c r="AT240" s="399"/>
      <c r="AV240" s="63"/>
      <c r="AW240" s="356"/>
      <c r="AX240" s="357"/>
      <c r="AY240" s="103"/>
      <c r="AZ240" s="358"/>
      <c r="BA240" s="358"/>
      <c r="BB240" s="358"/>
      <c r="BC240" s="358"/>
      <c r="BD240" s="358"/>
      <c r="BE240" s="358"/>
      <c r="BF240" s="358"/>
      <c r="BG240" s="358"/>
      <c r="BH240" s="358"/>
      <c r="BI240" s="358"/>
      <c r="BJ240" s="358"/>
      <c r="BK240" s="358"/>
      <c r="BL240" s="358"/>
      <c r="BM240" s="358"/>
      <c r="BN240" s="405"/>
      <c r="BO240" s="405"/>
      <c r="BP240" s="405"/>
      <c r="BQ240" s="405"/>
      <c r="BR240" s="405"/>
      <c r="BS240" s="405"/>
      <c r="BT240" s="405"/>
      <c r="BU240" s="405"/>
      <c r="BV240" s="405"/>
      <c r="BW240" s="405"/>
      <c r="BX240" s="405"/>
      <c r="BY240" s="405"/>
    </row>
    <row r="241" ht="15.0" customHeight="1">
      <c r="O241" s="399"/>
      <c r="P241" s="399"/>
      <c r="Q241" s="399"/>
      <c r="R241" s="399"/>
      <c r="S241" s="399"/>
      <c r="T241" s="399"/>
      <c r="U241" s="399"/>
      <c r="V241" s="399"/>
      <c r="W241" s="399"/>
      <c r="X241" s="399"/>
      <c r="Y241" s="399"/>
      <c r="Z241" s="399"/>
      <c r="AA241" s="399"/>
      <c r="AB241" s="399"/>
      <c r="AC241" s="399"/>
      <c r="AD241" s="399"/>
      <c r="AE241" s="399"/>
      <c r="AF241" s="399"/>
      <c r="AG241" s="399"/>
      <c r="AH241" s="399"/>
      <c r="AI241" s="399"/>
      <c r="AJ241" s="399"/>
      <c r="AK241" s="399"/>
      <c r="AL241" s="399"/>
      <c r="AM241" s="399"/>
      <c r="AN241" s="399"/>
      <c r="AO241" s="399"/>
      <c r="AP241" s="399"/>
      <c r="AQ241" s="399"/>
      <c r="AR241" s="399"/>
      <c r="AS241" s="399"/>
      <c r="AT241" s="399"/>
      <c r="AV241" s="63"/>
      <c r="AW241" s="356"/>
      <c r="AX241" s="357"/>
      <c r="AY241" s="103"/>
      <c r="AZ241" s="358"/>
      <c r="BA241" s="358"/>
      <c r="BB241" s="358"/>
      <c r="BC241" s="358"/>
      <c r="BD241" s="358"/>
      <c r="BE241" s="358"/>
      <c r="BF241" s="358"/>
      <c r="BG241" s="358"/>
      <c r="BH241" s="358"/>
      <c r="BI241" s="358"/>
      <c r="BJ241" s="358"/>
      <c r="BK241" s="358"/>
      <c r="BL241" s="358"/>
      <c r="BM241" s="358"/>
      <c r="BN241" s="405"/>
      <c r="BO241" s="405"/>
      <c r="BP241" s="405"/>
      <c r="BQ241" s="405"/>
      <c r="BR241" s="405"/>
      <c r="BS241" s="405"/>
      <c r="BT241" s="405"/>
      <c r="BU241" s="405"/>
      <c r="BV241" s="405"/>
      <c r="BW241" s="405"/>
      <c r="BX241" s="405"/>
      <c r="BY241" s="405"/>
    </row>
    <row r="242" ht="15.0" customHeight="1">
      <c r="O242" s="399"/>
      <c r="P242" s="399"/>
      <c r="Q242" s="399"/>
      <c r="R242" s="399"/>
      <c r="S242" s="399"/>
      <c r="T242" s="399"/>
      <c r="U242" s="399"/>
      <c r="V242" s="399"/>
      <c r="W242" s="399"/>
      <c r="X242" s="399"/>
      <c r="Y242" s="399"/>
      <c r="Z242" s="399"/>
      <c r="AA242" s="399"/>
      <c r="AB242" s="399"/>
      <c r="AC242" s="399"/>
      <c r="AD242" s="399"/>
      <c r="AE242" s="399"/>
      <c r="AF242" s="399"/>
      <c r="AG242" s="399"/>
      <c r="AH242" s="399"/>
      <c r="AI242" s="399"/>
      <c r="AJ242" s="399"/>
      <c r="AK242" s="399"/>
      <c r="AL242" s="399"/>
      <c r="AM242" s="399"/>
      <c r="AN242" s="399"/>
      <c r="AO242" s="399"/>
      <c r="AP242" s="399"/>
      <c r="AQ242" s="399"/>
      <c r="AR242" s="399"/>
      <c r="AS242" s="399"/>
      <c r="AT242" s="399"/>
      <c r="AV242" s="63"/>
      <c r="AW242" s="356"/>
      <c r="AX242" s="357"/>
      <c r="AY242" s="103"/>
      <c r="AZ242" s="358"/>
      <c r="BA242" s="358"/>
      <c r="BB242" s="358"/>
      <c r="BC242" s="358"/>
      <c r="BD242" s="358"/>
      <c r="BE242" s="358"/>
      <c r="BF242" s="358"/>
      <c r="BG242" s="358"/>
      <c r="BH242" s="358"/>
      <c r="BI242" s="358"/>
      <c r="BJ242" s="358"/>
      <c r="BK242" s="358"/>
      <c r="BL242" s="358"/>
      <c r="BM242" s="358"/>
      <c r="BN242" s="405"/>
      <c r="BO242" s="405"/>
      <c r="BP242" s="405"/>
      <c r="BQ242" s="405"/>
      <c r="BR242" s="405"/>
      <c r="BS242" s="405"/>
      <c r="BT242" s="405"/>
      <c r="BU242" s="405"/>
      <c r="BV242" s="405"/>
      <c r="BW242" s="405"/>
      <c r="BX242" s="405"/>
      <c r="BY242" s="405"/>
    </row>
    <row r="243" ht="15.0" customHeight="1">
      <c r="O243" s="399"/>
      <c r="P243" s="399"/>
      <c r="Q243" s="399"/>
      <c r="R243" s="399"/>
      <c r="S243" s="399"/>
      <c r="T243" s="399"/>
      <c r="U243" s="399"/>
      <c r="V243" s="399"/>
      <c r="W243" s="399"/>
      <c r="X243" s="399"/>
      <c r="Y243" s="399"/>
      <c r="Z243" s="399"/>
      <c r="AA243" s="399"/>
      <c r="AB243" s="399"/>
      <c r="AC243" s="399"/>
      <c r="AD243" s="399"/>
      <c r="AE243" s="399"/>
      <c r="AF243" s="399"/>
      <c r="AG243" s="399"/>
      <c r="AH243" s="399"/>
      <c r="AI243" s="399"/>
      <c r="AJ243" s="399"/>
      <c r="AK243" s="399"/>
      <c r="AL243" s="399"/>
      <c r="AM243" s="399"/>
      <c r="AN243" s="399"/>
      <c r="AO243" s="399"/>
      <c r="AP243" s="399"/>
      <c r="AQ243" s="399"/>
      <c r="AR243" s="399"/>
      <c r="AS243" s="399"/>
      <c r="AT243" s="399"/>
      <c r="AV243" s="63"/>
      <c r="AW243" s="356"/>
      <c r="AX243" s="357"/>
      <c r="AY243" s="103"/>
      <c r="AZ243" s="358"/>
      <c r="BA243" s="358"/>
      <c r="BB243" s="358"/>
      <c r="BC243" s="358"/>
      <c r="BD243" s="358"/>
      <c r="BE243" s="358"/>
      <c r="BF243" s="358"/>
      <c r="BG243" s="358"/>
      <c r="BH243" s="358"/>
      <c r="BI243" s="358"/>
      <c r="BJ243" s="358"/>
      <c r="BK243" s="358"/>
      <c r="BL243" s="358"/>
      <c r="BM243" s="358"/>
      <c r="BN243" s="405"/>
      <c r="BO243" s="405"/>
      <c r="BP243" s="405"/>
      <c r="BQ243" s="405"/>
      <c r="BR243" s="405"/>
      <c r="BS243" s="405"/>
      <c r="BT243" s="405"/>
      <c r="BU243" s="405"/>
      <c r="BV243" s="405"/>
      <c r="BW243" s="405"/>
      <c r="BX243" s="405"/>
      <c r="BY243" s="405"/>
    </row>
    <row r="244" ht="15.0" customHeight="1">
      <c r="O244" s="399"/>
      <c r="P244" s="399"/>
      <c r="Q244" s="399"/>
      <c r="R244" s="399"/>
      <c r="S244" s="399"/>
      <c r="T244" s="399"/>
      <c r="U244" s="399"/>
      <c r="V244" s="399"/>
      <c r="W244" s="399"/>
      <c r="X244" s="399"/>
      <c r="Y244" s="399"/>
      <c r="Z244" s="399"/>
      <c r="AA244" s="399"/>
      <c r="AB244" s="399"/>
      <c r="AC244" s="399"/>
      <c r="AD244" s="399"/>
      <c r="AE244" s="399"/>
      <c r="AF244" s="399"/>
      <c r="AG244" s="399"/>
      <c r="AH244" s="399"/>
      <c r="AI244" s="399"/>
      <c r="AJ244" s="399"/>
      <c r="AK244" s="399"/>
      <c r="AL244" s="399"/>
      <c r="AM244" s="399"/>
      <c r="AN244" s="399"/>
      <c r="AO244" s="399"/>
      <c r="AP244" s="399"/>
      <c r="AQ244" s="399"/>
      <c r="AR244" s="399"/>
      <c r="AS244" s="399"/>
      <c r="AT244" s="399"/>
      <c r="AV244" s="63"/>
      <c r="AW244" s="356"/>
      <c r="AX244" s="357"/>
      <c r="AY244" s="103"/>
      <c r="AZ244" s="358"/>
      <c r="BA244" s="358"/>
      <c r="BB244" s="358"/>
      <c r="BC244" s="358"/>
      <c r="BD244" s="358"/>
      <c r="BE244" s="358"/>
      <c r="BF244" s="358"/>
      <c r="BG244" s="358"/>
      <c r="BH244" s="358"/>
      <c r="BI244" s="358"/>
      <c r="BJ244" s="358"/>
      <c r="BK244" s="358"/>
      <c r="BL244" s="358"/>
      <c r="BM244" s="358"/>
      <c r="BN244" s="405"/>
      <c r="BO244" s="405"/>
      <c r="BP244" s="405"/>
      <c r="BQ244" s="405"/>
      <c r="BR244" s="405"/>
      <c r="BS244" s="405"/>
      <c r="BT244" s="405"/>
      <c r="BU244" s="405"/>
      <c r="BV244" s="405"/>
      <c r="BW244" s="405"/>
      <c r="BX244" s="405"/>
      <c r="BY244" s="405"/>
    </row>
    <row r="245" ht="15.75" customHeight="1">
      <c r="O245" s="399"/>
      <c r="P245" s="399"/>
      <c r="Q245" s="399"/>
      <c r="R245" s="399"/>
      <c r="S245" s="399"/>
      <c r="T245" s="399"/>
      <c r="U245" s="399"/>
      <c r="V245" s="399"/>
      <c r="W245" s="399"/>
      <c r="X245" s="399"/>
      <c r="Y245" s="399"/>
      <c r="Z245" s="399"/>
      <c r="AA245" s="399"/>
      <c r="AB245" s="399"/>
      <c r="AC245" s="399"/>
      <c r="AD245" s="399"/>
      <c r="AE245" s="399"/>
      <c r="AF245" s="399"/>
      <c r="AG245" s="399"/>
      <c r="AH245" s="399"/>
      <c r="AI245" s="399"/>
      <c r="AJ245" s="399"/>
      <c r="AK245" s="399"/>
      <c r="AL245" s="399"/>
      <c r="AM245" s="399"/>
      <c r="AN245" s="399"/>
      <c r="AO245" s="399"/>
      <c r="AP245" s="399"/>
      <c r="AQ245" s="399"/>
      <c r="AR245" s="399"/>
      <c r="AS245" s="399"/>
      <c r="AT245" s="399"/>
      <c r="AV245" s="63"/>
      <c r="AW245" s="356"/>
      <c r="AX245" s="357"/>
      <c r="AY245" s="103"/>
      <c r="AZ245" s="358"/>
      <c r="BA245" s="358"/>
      <c r="BB245" s="358"/>
      <c r="BC245" s="358"/>
      <c r="BD245" s="358"/>
      <c r="BE245" s="358"/>
      <c r="BF245" s="358"/>
      <c r="BG245" s="358"/>
      <c r="BH245" s="358"/>
      <c r="BI245" s="358"/>
      <c r="BJ245" s="358"/>
      <c r="BK245" s="358"/>
      <c r="BL245" s="358"/>
      <c r="BM245" s="358"/>
      <c r="BN245" s="405"/>
      <c r="BO245" s="405"/>
      <c r="BP245" s="405"/>
      <c r="BQ245" s="405"/>
      <c r="BR245" s="405"/>
      <c r="BS245" s="405"/>
      <c r="BT245" s="405"/>
      <c r="BU245" s="405"/>
      <c r="BV245" s="405"/>
      <c r="BW245" s="405"/>
      <c r="BX245" s="405"/>
      <c r="BY245" s="405"/>
    </row>
    <row r="246" ht="14.25" customHeight="1">
      <c r="O246" s="399"/>
      <c r="P246" s="399"/>
      <c r="Q246" s="399"/>
      <c r="R246" s="399"/>
      <c r="S246" s="399"/>
      <c r="T246" s="399"/>
      <c r="U246" s="399"/>
      <c r="V246" s="399"/>
      <c r="W246" s="399"/>
      <c r="X246" s="399"/>
      <c r="Y246" s="399"/>
      <c r="Z246" s="399"/>
      <c r="AA246" s="399"/>
      <c r="AB246" s="399"/>
      <c r="AC246" s="399"/>
      <c r="AD246" s="399"/>
      <c r="AE246" s="399"/>
      <c r="AF246" s="399"/>
      <c r="AG246" s="399"/>
      <c r="AH246" s="399"/>
      <c r="AI246" s="399"/>
      <c r="AJ246" s="399"/>
      <c r="AK246" s="399"/>
      <c r="AL246" s="399"/>
      <c r="AM246" s="399"/>
      <c r="AN246" s="399"/>
      <c r="AO246" s="399"/>
      <c r="AP246" s="399"/>
      <c r="AQ246" s="399"/>
      <c r="AR246" s="399"/>
      <c r="AS246" s="399"/>
      <c r="AT246" s="399"/>
      <c r="AV246" s="63"/>
      <c r="AW246" s="356"/>
      <c r="AX246" s="357"/>
      <c r="AY246" s="103"/>
      <c r="AZ246" s="358"/>
      <c r="BA246" s="358"/>
      <c r="BB246" s="358"/>
      <c r="BC246" s="358"/>
      <c r="BD246" s="358"/>
      <c r="BE246" s="358"/>
      <c r="BF246" s="358"/>
      <c r="BG246" s="358"/>
      <c r="BH246" s="358"/>
      <c r="BI246" s="358"/>
      <c r="BJ246" s="358"/>
      <c r="BK246" s="358"/>
      <c r="BL246" s="358"/>
      <c r="BM246" s="358"/>
      <c r="BN246" s="405"/>
      <c r="BO246" s="405"/>
      <c r="BP246" s="405"/>
      <c r="BQ246" s="405"/>
      <c r="BR246" s="405"/>
      <c r="BS246" s="405"/>
      <c r="BT246" s="405"/>
      <c r="BU246" s="405"/>
      <c r="BV246" s="405"/>
      <c r="BW246" s="405"/>
      <c r="BX246" s="405"/>
      <c r="BY246" s="405"/>
    </row>
    <row r="247" ht="14.25" customHeight="1">
      <c r="O247" s="399"/>
      <c r="P247" s="399"/>
      <c r="Q247" s="399"/>
      <c r="R247" s="399"/>
      <c r="S247" s="399"/>
      <c r="T247" s="399"/>
      <c r="U247" s="399"/>
      <c r="V247" s="399"/>
      <c r="W247" s="399"/>
      <c r="X247" s="399"/>
      <c r="Y247" s="399"/>
      <c r="Z247" s="399"/>
      <c r="AA247" s="399"/>
      <c r="AB247" s="399"/>
      <c r="AC247" s="399"/>
      <c r="AD247" s="399"/>
      <c r="AE247" s="399"/>
      <c r="AF247" s="399"/>
      <c r="AG247" s="399"/>
      <c r="AH247" s="399"/>
      <c r="AI247" s="399"/>
      <c r="AJ247" s="399"/>
      <c r="AK247" s="399"/>
      <c r="AL247" s="399"/>
      <c r="AM247" s="399"/>
      <c r="AN247" s="399"/>
      <c r="AO247" s="399"/>
      <c r="AP247" s="399"/>
      <c r="AQ247" s="399"/>
      <c r="AR247" s="399"/>
      <c r="AS247" s="399"/>
      <c r="AT247" s="399"/>
      <c r="BN247" s="405"/>
      <c r="BO247" s="405"/>
      <c r="BP247" s="405"/>
      <c r="BQ247" s="405"/>
      <c r="BR247" s="405"/>
      <c r="BS247" s="405"/>
      <c r="BT247" s="405"/>
      <c r="BU247" s="405"/>
      <c r="BV247" s="405"/>
      <c r="BW247" s="405"/>
      <c r="BX247" s="405"/>
      <c r="BY247" s="405"/>
    </row>
    <row r="248" ht="18.0" customHeight="1">
      <c r="O248" s="399"/>
      <c r="P248" s="399"/>
      <c r="Q248" s="399"/>
      <c r="R248" s="399"/>
      <c r="S248" s="399"/>
      <c r="T248" s="399"/>
      <c r="U248" s="399"/>
      <c r="V248" s="399"/>
      <c r="W248" s="399"/>
      <c r="X248" s="399"/>
      <c r="Y248" s="399"/>
      <c r="Z248" s="399"/>
      <c r="AA248" s="399"/>
      <c r="AB248" s="399"/>
      <c r="AC248" s="399"/>
      <c r="AD248" s="399"/>
      <c r="AE248" s="399"/>
      <c r="AF248" s="399"/>
      <c r="AG248" s="399"/>
      <c r="AH248" s="399"/>
      <c r="AI248" s="399"/>
      <c r="AJ248" s="399"/>
      <c r="AK248" s="399"/>
      <c r="AL248" s="399"/>
      <c r="AM248" s="399"/>
      <c r="AN248" s="399"/>
      <c r="AO248" s="399"/>
      <c r="AP248" s="399"/>
      <c r="AQ248" s="399"/>
      <c r="AR248" s="399"/>
      <c r="AS248" s="399"/>
      <c r="AT248" s="399"/>
      <c r="BN248" s="405"/>
      <c r="BO248" s="405"/>
      <c r="BP248" s="405"/>
      <c r="BQ248" s="405"/>
      <c r="BR248" s="405"/>
      <c r="BS248" s="405"/>
      <c r="BT248" s="405"/>
      <c r="BU248" s="405"/>
      <c r="BV248" s="405"/>
      <c r="BW248" s="405"/>
      <c r="BX248" s="405"/>
      <c r="BY248" s="405"/>
    </row>
    <row r="249" ht="14.25" customHeight="1">
      <c r="O249" s="399"/>
      <c r="P249" s="399"/>
      <c r="Q249" s="399"/>
      <c r="R249" s="399"/>
      <c r="S249" s="399"/>
      <c r="T249" s="399"/>
      <c r="U249" s="399"/>
      <c r="V249" s="399"/>
      <c r="W249" s="399"/>
      <c r="X249" s="399"/>
      <c r="Y249" s="399"/>
      <c r="Z249" s="399"/>
      <c r="AA249" s="399"/>
      <c r="AB249" s="399"/>
      <c r="AC249" s="399"/>
      <c r="AD249" s="399"/>
      <c r="AE249" s="399"/>
      <c r="AF249" s="399"/>
      <c r="AG249" s="399"/>
      <c r="AH249" s="399"/>
      <c r="AI249" s="399"/>
      <c r="AJ249" s="399"/>
      <c r="AK249" s="399"/>
      <c r="AL249" s="399"/>
      <c r="AM249" s="399"/>
      <c r="AN249" s="399"/>
      <c r="AO249" s="399"/>
      <c r="AP249" s="399"/>
      <c r="AQ249" s="399"/>
      <c r="AR249" s="399"/>
      <c r="AS249" s="399"/>
      <c r="AT249" s="399"/>
      <c r="BN249" s="405"/>
      <c r="BO249" s="405"/>
      <c r="BP249" s="405"/>
      <c r="BQ249" s="405"/>
      <c r="BR249" s="405"/>
      <c r="BS249" s="405"/>
      <c r="BT249" s="405"/>
      <c r="BU249" s="405"/>
      <c r="BV249" s="405"/>
      <c r="BW249" s="405"/>
      <c r="BX249" s="405"/>
      <c r="BY249" s="405"/>
    </row>
    <row r="250" ht="14.25" customHeight="1">
      <c r="O250" s="399"/>
      <c r="P250" s="399"/>
      <c r="Q250" s="399"/>
      <c r="R250" s="399"/>
      <c r="S250" s="399"/>
      <c r="T250" s="399"/>
      <c r="U250" s="399"/>
      <c r="V250" s="399"/>
      <c r="W250" s="399"/>
      <c r="X250" s="399"/>
      <c r="Y250" s="399"/>
      <c r="Z250" s="399"/>
      <c r="AA250" s="399"/>
      <c r="AB250" s="399"/>
      <c r="AC250" s="399"/>
      <c r="AD250" s="399"/>
      <c r="AE250" s="399"/>
      <c r="AF250" s="399"/>
      <c r="AG250" s="399"/>
      <c r="AH250" s="399"/>
      <c r="AI250" s="399"/>
      <c r="AJ250" s="399"/>
      <c r="AK250" s="399"/>
      <c r="AL250" s="399"/>
      <c r="AM250" s="399"/>
      <c r="AN250" s="399"/>
      <c r="AO250" s="399"/>
      <c r="AP250" s="399"/>
      <c r="AQ250" s="399"/>
      <c r="AR250" s="399"/>
      <c r="AS250" s="399"/>
      <c r="AT250" s="399"/>
      <c r="BN250" s="405"/>
      <c r="BO250" s="405"/>
      <c r="BP250" s="405"/>
      <c r="BQ250" s="405"/>
      <c r="BR250" s="405"/>
      <c r="BS250" s="405"/>
      <c r="BT250" s="405"/>
      <c r="BU250" s="405"/>
      <c r="BV250" s="405"/>
      <c r="BW250" s="405"/>
      <c r="BX250" s="405"/>
      <c r="BY250" s="405"/>
    </row>
    <row r="251" ht="14.25" customHeight="1">
      <c r="O251" s="399"/>
      <c r="P251" s="399"/>
      <c r="Q251" s="399"/>
      <c r="R251" s="399"/>
      <c r="S251" s="399"/>
      <c r="T251" s="399"/>
      <c r="U251" s="399"/>
      <c r="V251" s="399"/>
      <c r="W251" s="399"/>
      <c r="X251" s="399"/>
      <c r="Y251" s="399"/>
      <c r="Z251" s="399"/>
      <c r="AA251" s="399"/>
      <c r="AB251" s="399"/>
      <c r="AC251" s="399"/>
      <c r="AD251" s="399"/>
      <c r="AE251" s="399"/>
      <c r="AF251" s="399"/>
      <c r="AG251" s="399"/>
      <c r="AH251" s="399"/>
      <c r="AI251" s="399"/>
      <c r="AJ251" s="399"/>
      <c r="AK251" s="399"/>
      <c r="AL251" s="399"/>
      <c r="AM251" s="399"/>
      <c r="AN251" s="399"/>
      <c r="AO251" s="399"/>
      <c r="AP251" s="399"/>
      <c r="AQ251" s="399"/>
      <c r="AR251" s="399"/>
      <c r="AS251" s="399"/>
      <c r="AT251" s="399"/>
      <c r="BN251" s="405"/>
      <c r="BO251" s="405"/>
      <c r="BP251" s="405"/>
      <c r="BQ251" s="405"/>
      <c r="BR251" s="405"/>
      <c r="BS251" s="405"/>
      <c r="BT251" s="405"/>
      <c r="BU251" s="405"/>
      <c r="BV251" s="405"/>
      <c r="BW251" s="405"/>
      <c r="BX251" s="405"/>
      <c r="BY251" s="405"/>
    </row>
    <row r="252" ht="14.25" customHeight="1">
      <c r="O252" s="399"/>
      <c r="P252" s="399"/>
      <c r="Q252" s="399"/>
      <c r="R252" s="399"/>
      <c r="S252" s="399"/>
      <c r="T252" s="399"/>
      <c r="U252" s="399"/>
      <c r="V252" s="399"/>
      <c r="W252" s="399"/>
      <c r="X252" s="399"/>
      <c r="Y252" s="399"/>
      <c r="Z252" s="399"/>
      <c r="AA252" s="399"/>
      <c r="AB252" s="399"/>
      <c r="AC252" s="399"/>
      <c r="AD252" s="399"/>
      <c r="AE252" s="399"/>
      <c r="AF252" s="399"/>
      <c r="AG252" s="399"/>
      <c r="AH252" s="399"/>
      <c r="AI252" s="399"/>
      <c r="AJ252" s="399"/>
      <c r="AK252" s="399"/>
      <c r="AL252" s="399"/>
      <c r="AM252" s="399"/>
      <c r="AN252" s="399"/>
      <c r="AO252" s="399"/>
      <c r="AP252" s="399"/>
      <c r="AQ252" s="399"/>
      <c r="AR252" s="399"/>
      <c r="AS252" s="399"/>
      <c r="AT252" s="399"/>
      <c r="BN252" s="405"/>
      <c r="BO252" s="405"/>
      <c r="BP252" s="405"/>
      <c r="BQ252" s="405"/>
      <c r="BR252" s="405"/>
      <c r="BS252" s="405"/>
      <c r="BT252" s="405"/>
      <c r="BU252" s="405"/>
      <c r="BV252" s="405"/>
      <c r="BW252" s="405"/>
      <c r="BX252" s="405"/>
      <c r="BY252" s="405"/>
    </row>
    <row r="253" ht="14.25" customHeight="1">
      <c r="O253" s="399"/>
      <c r="P253" s="399"/>
      <c r="Q253" s="399"/>
      <c r="R253" s="399"/>
      <c r="S253" s="399"/>
      <c r="T253" s="399"/>
      <c r="U253" s="399"/>
      <c r="V253" s="399"/>
      <c r="W253" s="399"/>
      <c r="X253" s="399"/>
      <c r="Y253" s="399"/>
      <c r="Z253" s="399"/>
      <c r="AA253" s="399"/>
      <c r="AB253" s="399"/>
      <c r="AC253" s="399"/>
      <c r="AD253" s="399"/>
      <c r="AE253" s="399"/>
      <c r="AF253" s="399"/>
      <c r="AG253" s="399"/>
      <c r="AH253" s="399"/>
      <c r="AI253" s="399"/>
      <c r="AJ253" s="399"/>
      <c r="AK253" s="399"/>
      <c r="AL253" s="399"/>
      <c r="AM253" s="399"/>
      <c r="AN253" s="399"/>
      <c r="AO253" s="399"/>
      <c r="AP253" s="399"/>
      <c r="AQ253" s="399"/>
      <c r="AR253" s="399"/>
      <c r="AS253" s="399"/>
      <c r="AT253" s="399"/>
      <c r="BN253" s="405"/>
      <c r="BO253" s="405"/>
      <c r="BP253" s="405"/>
      <c r="BQ253" s="405"/>
      <c r="BR253" s="405"/>
      <c r="BS253" s="405"/>
      <c r="BT253" s="405"/>
      <c r="BU253" s="405"/>
      <c r="BV253" s="405"/>
      <c r="BW253" s="405"/>
      <c r="BX253" s="405"/>
      <c r="BY253" s="405"/>
    </row>
    <row r="254" ht="14.25" customHeight="1">
      <c r="O254" s="399"/>
      <c r="P254" s="399"/>
      <c r="Q254" s="399"/>
      <c r="R254" s="399"/>
      <c r="S254" s="399"/>
      <c r="T254" s="399"/>
      <c r="U254" s="399"/>
      <c r="V254" s="399"/>
      <c r="W254" s="399"/>
      <c r="X254" s="399"/>
      <c r="Y254" s="399"/>
      <c r="Z254" s="399"/>
      <c r="AA254" s="399"/>
      <c r="AB254" s="399"/>
      <c r="AC254" s="399"/>
      <c r="AD254" s="399"/>
      <c r="AE254" s="399"/>
      <c r="AF254" s="399"/>
      <c r="AG254" s="399"/>
      <c r="AH254" s="399"/>
      <c r="AI254" s="399"/>
      <c r="AJ254" s="399"/>
      <c r="AK254" s="399"/>
      <c r="AL254" s="399"/>
      <c r="AM254" s="399"/>
      <c r="AN254" s="399"/>
      <c r="AO254" s="399"/>
      <c r="AP254" s="399"/>
      <c r="AQ254" s="399"/>
      <c r="AR254" s="399"/>
      <c r="AS254" s="399"/>
      <c r="AT254" s="399"/>
      <c r="BN254" s="405"/>
      <c r="BO254" s="405"/>
      <c r="BP254" s="405"/>
      <c r="BQ254" s="405"/>
      <c r="BR254" s="405"/>
      <c r="BS254" s="405"/>
      <c r="BT254" s="405"/>
      <c r="BU254" s="405"/>
      <c r="BV254" s="405"/>
      <c r="BW254" s="405"/>
      <c r="BX254" s="405"/>
      <c r="BY254" s="405"/>
    </row>
    <row r="255" ht="14.25" customHeight="1">
      <c r="O255" s="399"/>
      <c r="P255" s="399"/>
      <c r="Q255" s="399"/>
      <c r="R255" s="399"/>
      <c r="S255" s="399"/>
      <c r="T255" s="399"/>
      <c r="U255" s="399"/>
      <c r="V255" s="399"/>
      <c r="W255" s="399"/>
      <c r="X255" s="399"/>
      <c r="Y255" s="399"/>
      <c r="Z255" s="399"/>
      <c r="AA255" s="399"/>
      <c r="AB255" s="399"/>
      <c r="AC255" s="399"/>
      <c r="AD255" s="399"/>
      <c r="AE255" s="399"/>
      <c r="AF255" s="399"/>
      <c r="AG255" s="399"/>
      <c r="AH255" s="399"/>
      <c r="AI255" s="399"/>
      <c r="AJ255" s="399"/>
      <c r="AK255" s="399"/>
      <c r="AL255" s="399"/>
      <c r="AM255" s="399"/>
      <c r="AN255" s="399"/>
      <c r="AO255" s="399"/>
      <c r="AP255" s="399"/>
      <c r="AQ255" s="399"/>
      <c r="AR255" s="399"/>
      <c r="AS255" s="399"/>
      <c r="AT255" s="399"/>
      <c r="BN255" s="405"/>
      <c r="BO255" s="405"/>
      <c r="BP255" s="405"/>
      <c r="BQ255" s="405"/>
      <c r="BR255" s="405"/>
      <c r="BS255" s="405"/>
      <c r="BT255" s="405"/>
      <c r="BU255" s="405"/>
      <c r="BV255" s="405"/>
      <c r="BW255" s="405"/>
      <c r="BX255" s="405"/>
      <c r="BY255" s="405"/>
    </row>
    <row r="256" ht="14.25" customHeight="1">
      <c r="O256" s="399"/>
      <c r="P256" s="399"/>
      <c r="Q256" s="399"/>
      <c r="R256" s="399"/>
      <c r="S256" s="399"/>
      <c r="T256" s="399"/>
      <c r="U256" s="399"/>
      <c r="V256" s="399"/>
      <c r="W256" s="399"/>
      <c r="X256" s="399"/>
      <c r="Y256" s="399"/>
      <c r="Z256" s="399"/>
      <c r="AA256" s="399"/>
      <c r="AB256" s="399"/>
      <c r="AC256" s="399"/>
      <c r="AD256" s="399"/>
      <c r="AE256" s="399"/>
      <c r="AF256" s="399"/>
      <c r="AG256" s="399"/>
      <c r="AH256" s="399"/>
      <c r="AI256" s="399"/>
      <c r="AJ256" s="399"/>
      <c r="AK256" s="399"/>
      <c r="AL256" s="399"/>
      <c r="AM256" s="399"/>
      <c r="AN256" s="399"/>
      <c r="AO256" s="399"/>
      <c r="AP256" s="399"/>
      <c r="AQ256" s="399"/>
      <c r="AR256" s="399"/>
      <c r="AS256" s="399"/>
      <c r="AT256" s="399"/>
      <c r="BN256" s="405"/>
      <c r="BO256" s="405"/>
      <c r="BP256" s="405"/>
      <c r="BQ256" s="405"/>
      <c r="BR256" s="405"/>
      <c r="BS256" s="405"/>
      <c r="BT256" s="405"/>
      <c r="BU256" s="405"/>
      <c r="BV256" s="405"/>
      <c r="BW256" s="405"/>
      <c r="BX256" s="405"/>
      <c r="BY256" s="405"/>
    </row>
    <row r="257" ht="14.25" customHeight="1">
      <c r="O257" s="399"/>
      <c r="P257" s="399"/>
      <c r="Q257" s="399"/>
      <c r="R257" s="399"/>
      <c r="S257" s="399"/>
      <c r="T257" s="399"/>
      <c r="U257" s="399"/>
      <c r="V257" s="399"/>
      <c r="W257" s="399"/>
      <c r="X257" s="399"/>
      <c r="Y257" s="399"/>
      <c r="Z257" s="399"/>
      <c r="AA257" s="399"/>
      <c r="AB257" s="399"/>
      <c r="AC257" s="399"/>
      <c r="AD257" s="399"/>
      <c r="AE257" s="399"/>
      <c r="AF257" s="399"/>
      <c r="AG257" s="399"/>
      <c r="AH257" s="399"/>
      <c r="AI257" s="399"/>
      <c r="AJ257" s="399"/>
      <c r="AK257" s="399"/>
      <c r="AL257" s="399"/>
      <c r="AM257" s="399"/>
      <c r="AN257" s="399"/>
      <c r="AO257" s="399"/>
      <c r="AP257" s="399"/>
      <c r="AQ257" s="399"/>
      <c r="AR257" s="399"/>
      <c r="AS257" s="399"/>
      <c r="AT257" s="399"/>
      <c r="BN257" s="405"/>
      <c r="BO257" s="405"/>
      <c r="BP257" s="405"/>
      <c r="BQ257" s="405"/>
      <c r="BR257" s="405"/>
      <c r="BS257" s="405"/>
      <c r="BT257" s="405"/>
      <c r="BU257" s="405"/>
      <c r="BV257" s="405"/>
      <c r="BW257" s="405"/>
      <c r="BX257" s="405"/>
      <c r="BY257" s="405"/>
    </row>
    <row r="258" ht="14.25" customHeight="1">
      <c r="O258" s="399"/>
      <c r="P258" s="399"/>
      <c r="Q258" s="399"/>
      <c r="R258" s="399"/>
      <c r="S258" s="399"/>
      <c r="T258" s="399"/>
      <c r="U258" s="399"/>
      <c r="V258" s="399"/>
      <c r="W258" s="399"/>
      <c r="X258" s="399"/>
      <c r="Y258" s="399"/>
      <c r="Z258" s="399"/>
      <c r="AA258" s="399"/>
      <c r="AB258" s="399"/>
      <c r="AC258" s="399"/>
      <c r="AD258" s="399"/>
      <c r="AE258" s="399"/>
      <c r="AF258" s="399"/>
      <c r="AG258" s="399"/>
      <c r="AH258" s="399"/>
      <c r="AI258" s="399"/>
      <c r="AJ258" s="399"/>
      <c r="AK258" s="399"/>
      <c r="AL258" s="399"/>
      <c r="AM258" s="399"/>
      <c r="AN258" s="399"/>
      <c r="AO258" s="399"/>
      <c r="AP258" s="399"/>
      <c r="AQ258" s="399"/>
      <c r="AR258" s="399"/>
      <c r="AS258" s="399"/>
      <c r="AT258" s="399"/>
      <c r="BN258" s="405"/>
      <c r="BO258" s="405"/>
      <c r="BP258" s="405"/>
      <c r="BQ258" s="405"/>
      <c r="BR258" s="405"/>
      <c r="BS258" s="405"/>
      <c r="BT258" s="405"/>
      <c r="BU258" s="405"/>
      <c r="BV258" s="405"/>
      <c r="BW258" s="405"/>
      <c r="BX258" s="405"/>
      <c r="BY258" s="405"/>
    </row>
    <row r="259" ht="14.25" customHeight="1">
      <c r="O259" s="399"/>
      <c r="P259" s="399"/>
      <c r="Q259" s="399"/>
      <c r="R259" s="399"/>
      <c r="S259" s="399"/>
      <c r="T259" s="399"/>
      <c r="U259" s="399"/>
      <c r="V259" s="399"/>
      <c r="W259" s="399"/>
      <c r="X259" s="399"/>
      <c r="Y259" s="399"/>
      <c r="Z259" s="399"/>
      <c r="AA259" s="399"/>
      <c r="AB259" s="399"/>
      <c r="AC259" s="399"/>
      <c r="AD259" s="399"/>
      <c r="AE259" s="399"/>
      <c r="AF259" s="399"/>
      <c r="AG259" s="399"/>
      <c r="AH259" s="399"/>
      <c r="AI259" s="399"/>
      <c r="AJ259" s="399"/>
      <c r="AK259" s="399"/>
      <c r="AL259" s="399"/>
      <c r="AM259" s="399"/>
      <c r="AN259" s="399"/>
      <c r="AO259" s="399"/>
      <c r="AP259" s="399"/>
      <c r="AQ259" s="399"/>
      <c r="AR259" s="399"/>
      <c r="AS259" s="399"/>
      <c r="AT259" s="399"/>
      <c r="BN259" s="405"/>
      <c r="BO259" s="405"/>
      <c r="BP259" s="405"/>
      <c r="BQ259" s="405"/>
      <c r="BR259" s="405"/>
      <c r="BS259" s="405"/>
      <c r="BT259" s="405"/>
      <c r="BU259" s="405"/>
      <c r="BV259" s="405"/>
      <c r="BW259" s="405"/>
      <c r="BX259" s="405"/>
      <c r="BY259" s="405"/>
    </row>
    <row r="260" ht="14.25" customHeight="1">
      <c r="O260" s="399"/>
      <c r="P260" s="399"/>
      <c r="Q260" s="399"/>
      <c r="R260" s="399"/>
      <c r="S260" s="399"/>
      <c r="T260" s="399"/>
      <c r="U260" s="399"/>
      <c r="V260" s="399"/>
      <c r="W260" s="399"/>
      <c r="X260" s="399"/>
      <c r="Y260" s="399"/>
      <c r="Z260" s="399"/>
      <c r="AA260" s="399"/>
      <c r="AB260" s="399"/>
      <c r="AC260" s="399"/>
      <c r="AD260" s="399"/>
      <c r="AE260" s="399"/>
      <c r="AF260" s="399"/>
      <c r="AG260" s="399"/>
      <c r="AH260" s="399"/>
      <c r="AI260" s="399"/>
      <c r="AJ260" s="399"/>
      <c r="AK260" s="399"/>
      <c r="AL260" s="399"/>
      <c r="AM260" s="399"/>
      <c r="AN260" s="399"/>
      <c r="AO260" s="399"/>
      <c r="AP260" s="399"/>
      <c r="AQ260" s="399"/>
      <c r="AR260" s="399"/>
      <c r="AS260" s="399"/>
      <c r="AT260" s="399"/>
      <c r="BN260" s="405"/>
      <c r="BO260" s="405"/>
      <c r="BP260" s="405"/>
      <c r="BQ260" s="405"/>
      <c r="BR260" s="405"/>
      <c r="BS260" s="405"/>
      <c r="BT260" s="405"/>
      <c r="BU260" s="405"/>
      <c r="BV260" s="405"/>
      <c r="BW260" s="405"/>
      <c r="BX260" s="405"/>
      <c r="BY260" s="405"/>
    </row>
    <row r="261" ht="14.25" customHeight="1">
      <c r="O261" s="399"/>
      <c r="P261" s="399"/>
      <c r="Q261" s="399"/>
      <c r="R261" s="399"/>
      <c r="S261" s="399"/>
      <c r="T261" s="399"/>
      <c r="U261" s="399"/>
      <c r="V261" s="399"/>
      <c r="W261" s="399"/>
      <c r="X261" s="399"/>
      <c r="Y261" s="399"/>
      <c r="Z261" s="399"/>
      <c r="AA261" s="399"/>
      <c r="AB261" s="399"/>
      <c r="AC261" s="399"/>
      <c r="AD261" s="399"/>
      <c r="AE261" s="399"/>
      <c r="AF261" s="399"/>
      <c r="AG261" s="399"/>
      <c r="AH261" s="399"/>
      <c r="AI261" s="399"/>
      <c r="AJ261" s="399"/>
      <c r="AK261" s="399"/>
      <c r="AL261" s="399"/>
      <c r="AM261" s="399"/>
      <c r="AN261" s="399"/>
      <c r="AO261" s="399"/>
      <c r="AP261" s="399"/>
      <c r="AQ261" s="399"/>
      <c r="AR261" s="399"/>
      <c r="AS261" s="399"/>
      <c r="AT261" s="399"/>
      <c r="BN261" s="405"/>
      <c r="BO261" s="405"/>
      <c r="BP261" s="405"/>
      <c r="BQ261" s="405"/>
      <c r="BR261" s="405"/>
      <c r="BS261" s="405"/>
      <c r="BT261" s="405"/>
      <c r="BU261" s="405"/>
      <c r="BV261" s="405"/>
      <c r="BW261" s="405"/>
      <c r="BX261" s="405"/>
      <c r="BY261" s="405"/>
    </row>
    <row r="262" ht="14.25" customHeight="1">
      <c r="O262" s="399"/>
      <c r="P262" s="399"/>
      <c r="Q262" s="399"/>
      <c r="R262" s="399"/>
      <c r="S262" s="399"/>
      <c r="T262" s="399"/>
      <c r="U262" s="399"/>
      <c r="V262" s="399"/>
      <c r="W262" s="399"/>
      <c r="X262" s="399"/>
      <c r="Y262" s="399"/>
      <c r="Z262" s="399"/>
      <c r="AA262" s="399"/>
      <c r="AB262" s="399"/>
      <c r="AC262" s="399"/>
      <c r="AD262" s="399"/>
      <c r="AE262" s="399"/>
      <c r="AF262" s="399"/>
      <c r="AG262" s="399"/>
      <c r="AH262" s="399"/>
      <c r="AI262" s="399"/>
      <c r="AJ262" s="399"/>
      <c r="AK262" s="399"/>
      <c r="AL262" s="399"/>
      <c r="AM262" s="399"/>
      <c r="AN262" s="399"/>
      <c r="AO262" s="399"/>
      <c r="AP262" s="399"/>
      <c r="AQ262" s="399"/>
      <c r="AR262" s="399"/>
      <c r="AS262" s="399"/>
      <c r="AT262" s="399"/>
      <c r="BN262" s="405"/>
      <c r="BO262" s="405"/>
      <c r="BP262" s="405"/>
      <c r="BQ262" s="405"/>
      <c r="BR262" s="405"/>
      <c r="BS262" s="405"/>
      <c r="BT262" s="405"/>
      <c r="BU262" s="405"/>
      <c r="BV262" s="405"/>
      <c r="BW262" s="405"/>
      <c r="BX262" s="405"/>
      <c r="BY262" s="405"/>
    </row>
    <row r="263" ht="14.25" customHeight="1">
      <c r="O263" s="399"/>
      <c r="P263" s="399"/>
      <c r="Q263" s="399"/>
      <c r="R263" s="399"/>
      <c r="S263" s="399"/>
      <c r="T263" s="399"/>
      <c r="U263" s="399"/>
      <c r="V263" s="399"/>
      <c r="W263" s="399"/>
      <c r="X263" s="399"/>
      <c r="Y263" s="399"/>
      <c r="Z263" s="399"/>
      <c r="AA263" s="399"/>
      <c r="AB263" s="399"/>
      <c r="AC263" s="399"/>
      <c r="AD263" s="399"/>
      <c r="AE263" s="399"/>
      <c r="AF263" s="399"/>
      <c r="AG263" s="399"/>
      <c r="AH263" s="399"/>
      <c r="AI263" s="399"/>
      <c r="AJ263" s="399"/>
      <c r="AK263" s="399"/>
      <c r="AL263" s="399"/>
      <c r="AM263" s="399"/>
      <c r="AN263" s="399"/>
      <c r="AO263" s="399"/>
      <c r="AP263" s="399"/>
      <c r="AQ263" s="399"/>
      <c r="AR263" s="399"/>
      <c r="AS263" s="399"/>
      <c r="AT263" s="399"/>
      <c r="BN263" s="405"/>
      <c r="BO263" s="405"/>
      <c r="BP263" s="405"/>
      <c r="BQ263" s="405"/>
      <c r="BR263" s="405"/>
      <c r="BS263" s="405"/>
      <c r="BT263" s="405"/>
      <c r="BU263" s="405"/>
      <c r="BV263" s="405"/>
      <c r="BW263" s="405"/>
      <c r="BX263" s="405"/>
      <c r="BY263" s="405"/>
    </row>
    <row r="264" ht="14.25" customHeight="1">
      <c r="O264" s="399"/>
      <c r="P264" s="399"/>
      <c r="Q264" s="399"/>
      <c r="R264" s="399"/>
      <c r="S264" s="399"/>
      <c r="T264" s="399"/>
      <c r="U264" s="399"/>
      <c r="V264" s="399"/>
      <c r="W264" s="399"/>
      <c r="X264" s="399"/>
      <c r="Y264" s="399"/>
      <c r="Z264" s="399"/>
      <c r="AA264" s="399"/>
      <c r="AB264" s="399"/>
      <c r="AC264" s="399"/>
      <c r="AD264" s="399"/>
      <c r="AE264" s="399"/>
      <c r="AF264" s="399"/>
      <c r="AG264" s="399"/>
      <c r="AH264" s="399"/>
      <c r="AI264" s="399"/>
      <c r="AJ264" s="399"/>
      <c r="AK264" s="399"/>
      <c r="AL264" s="399"/>
      <c r="AM264" s="399"/>
      <c r="AN264" s="399"/>
      <c r="AO264" s="399"/>
      <c r="AP264" s="399"/>
      <c r="AQ264" s="399"/>
      <c r="AR264" s="399"/>
      <c r="AS264" s="399"/>
      <c r="AT264" s="399"/>
      <c r="BN264" s="405"/>
      <c r="BO264" s="405"/>
      <c r="BP264" s="405"/>
      <c r="BQ264" s="405"/>
      <c r="BR264" s="405"/>
      <c r="BS264" s="405"/>
      <c r="BT264" s="405"/>
      <c r="BU264" s="405"/>
      <c r="BV264" s="405"/>
      <c r="BW264" s="405"/>
      <c r="BX264" s="405"/>
      <c r="BY264" s="405"/>
    </row>
    <row r="265" ht="14.25" customHeight="1">
      <c r="O265" s="399"/>
      <c r="P265" s="399"/>
      <c r="Q265" s="399"/>
      <c r="R265" s="399"/>
      <c r="S265" s="399"/>
      <c r="T265" s="399"/>
      <c r="U265" s="399"/>
      <c r="V265" s="399"/>
      <c r="W265" s="399"/>
      <c r="X265" s="399"/>
      <c r="Y265" s="399"/>
      <c r="Z265" s="399"/>
      <c r="AA265" s="399"/>
      <c r="AB265" s="399"/>
      <c r="AC265" s="399"/>
      <c r="AD265" s="399"/>
      <c r="AE265" s="399"/>
      <c r="AF265" s="399"/>
      <c r="AG265" s="399"/>
      <c r="AH265" s="399"/>
      <c r="AI265" s="399"/>
      <c r="AJ265" s="399"/>
      <c r="AK265" s="399"/>
      <c r="AL265" s="399"/>
      <c r="AM265" s="399"/>
      <c r="AN265" s="399"/>
      <c r="AO265" s="399"/>
      <c r="AP265" s="399"/>
      <c r="AQ265" s="399"/>
      <c r="AR265" s="399"/>
      <c r="AS265" s="399"/>
      <c r="AT265" s="399"/>
      <c r="BN265" s="405"/>
      <c r="BO265" s="405"/>
      <c r="BP265" s="405"/>
      <c r="BQ265" s="405"/>
      <c r="BR265" s="405"/>
      <c r="BS265" s="405"/>
      <c r="BT265" s="405"/>
      <c r="BU265" s="405"/>
      <c r="BV265" s="405"/>
      <c r="BW265" s="405"/>
      <c r="BX265" s="405"/>
      <c r="BY265" s="405"/>
    </row>
    <row r="266" ht="14.25" customHeight="1">
      <c r="O266" s="399"/>
      <c r="P266" s="399"/>
      <c r="Q266" s="399"/>
      <c r="R266" s="399"/>
      <c r="S266" s="399"/>
      <c r="T266" s="399"/>
      <c r="U266" s="399"/>
      <c r="V266" s="399"/>
      <c r="W266" s="399"/>
      <c r="X266" s="399"/>
      <c r="Y266" s="399"/>
      <c r="Z266" s="399"/>
      <c r="AA266" s="399"/>
      <c r="AB266" s="399"/>
      <c r="AC266" s="399"/>
      <c r="AD266" s="399"/>
      <c r="AE266" s="399"/>
      <c r="AF266" s="399"/>
      <c r="AG266" s="399"/>
      <c r="AH266" s="399"/>
      <c r="AI266" s="399"/>
      <c r="AJ266" s="399"/>
      <c r="AK266" s="399"/>
      <c r="AL266" s="399"/>
      <c r="AM266" s="399"/>
      <c r="AN266" s="399"/>
      <c r="AO266" s="399"/>
      <c r="AP266" s="399"/>
      <c r="AQ266" s="399"/>
      <c r="AR266" s="399"/>
      <c r="AS266" s="399"/>
      <c r="AT266" s="399"/>
      <c r="BN266" s="405"/>
      <c r="BO266" s="405"/>
      <c r="BP266" s="405"/>
      <c r="BQ266" s="405"/>
      <c r="BR266" s="405"/>
      <c r="BS266" s="405"/>
      <c r="BT266" s="405"/>
      <c r="BU266" s="405"/>
      <c r="BV266" s="405"/>
      <c r="BW266" s="405"/>
      <c r="BX266" s="405"/>
      <c r="BY266" s="405"/>
    </row>
    <row r="267" ht="14.25" customHeight="1">
      <c r="O267" s="399"/>
      <c r="P267" s="399"/>
      <c r="Q267" s="399"/>
      <c r="R267" s="399"/>
      <c r="S267" s="399"/>
      <c r="T267" s="399"/>
      <c r="U267" s="399"/>
      <c r="V267" s="399"/>
      <c r="W267" s="399"/>
      <c r="X267" s="399"/>
      <c r="Y267" s="399"/>
      <c r="Z267" s="399"/>
      <c r="AA267" s="399"/>
      <c r="AB267" s="399"/>
      <c r="AC267" s="399"/>
      <c r="AD267" s="399"/>
      <c r="AE267" s="399"/>
      <c r="AF267" s="399"/>
      <c r="AG267" s="399"/>
      <c r="AH267" s="399"/>
      <c r="AI267" s="399"/>
      <c r="AJ267" s="399"/>
      <c r="AK267" s="399"/>
      <c r="AL267" s="399"/>
      <c r="AM267" s="399"/>
      <c r="AN267" s="399"/>
      <c r="AO267" s="399"/>
      <c r="AP267" s="399"/>
      <c r="AQ267" s="399"/>
      <c r="AR267" s="399"/>
      <c r="AS267" s="399"/>
      <c r="AT267" s="399"/>
      <c r="BN267" s="405"/>
      <c r="BO267" s="405"/>
      <c r="BP267" s="405"/>
      <c r="BQ267" s="405"/>
      <c r="BR267" s="405"/>
      <c r="BS267" s="405"/>
      <c r="BT267" s="405"/>
      <c r="BU267" s="405"/>
      <c r="BV267" s="405"/>
      <c r="BW267" s="405"/>
      <c r="BX267" s="405"/>
      <c r="BY267" s="405"/>
    </row>
    <row r="268" ht="14.25" customHeight="1">
      <c r="O268" s="399"/>
      <c r="P268" s="399"/>
      <c r="Q268" s="399"/>
      <c r="R268" s="399"/>
      <c r="S268" s="399"/>
      <c r="T268" s="399"/>
      <c r="U268" s="399"/>
      <c r="V268" s="399"/>
      <c r="W268" s="399"/>
      <c r="X268" s="399"/>
      <c r="Y268" s="399"/>
      <c r="Z268" s="399"/>
      <c r="AA268" s="399"/>
      <c r="AB268" s="399"/>
      <c r="AC268" s="399"/>
      <c r="AD268" s="399"/>
      <c r="AE268" s="399"/>
      <c r="AF268" s="399"/>
      <c r="AG268" s="399"/>
      <c r="AH268" s="399"/>
      <c r="AI268" s="399"/>
      <c r="AJ268" s="399"/>
      <c r="AK268" s="399"/>
      <c r="AL268" s="399"/>
      <c r="AM268" s="399"/>
      <c r="AN268" s="399"/>
      <c r="AO268" s="399"/>
      <c r="AP268" s="399"/>
      <c r="AQ268" s="399"/>
      <c r="AR268" s="399"/>
      <c r="AS268" s="399"/>
      <c r="AT268" s="399"/>
      <c r="BN268" s="405"/>
      <c r="BO268" s="405"/>
      <c r="BP268" s="405"/>
      <c r="BQ268" s="405"/>
      <c r="BR268" s="405"/>
      <c r="BS268" s="405"/>
      <c r="BT268" s="405"/>
      <c r="BU268" s="405"/>
      <c r="BV268" s="405"/>
      <c r="BW268" s="405"/>
      <c r="BX268" s="405"/>
      <c r="BY268" s="405"/>
    </row>
    <row r="269" ht="14.25" customHeight="1">
      <c r="O269" s="399"/>
      <c r="P269" s="399"/>
      <c r="Q269" s="399"/>
      <c r="R269" s="399"/>
      <c r="S269" s="399"/>
      <c r="T269" s="399"/>
      <c r="U269" s="399"/>
      <c r="V269" s="399"/>
      <c r="W269" s="399"/>
      <c r="X269" s="399"/>
      <c r="Y269" s="399"/>
      <c r="Z269" s="399"/>
      <c r="AA269" s="399"/>
      <c r="AB269" s="399"/>
      <c r="AC269" s="399"/>
      <c r="AD269" s="399"/>
      <c r="AE269" s="399"/>
      <c r="AF269" s="399"/>
      <c r="AG269" s="399"/>
      <c r="AH269" s="399"/>
      <c r="AI269" s="399"/>
      <c r="AJ269" s="399"/>
      <c r="AK269" s="399"/>
      <c r="AL269" s="399"/>
      <c r="AM269" s="399"/>
      <c r="AN269" s="399"/>
      <c r="AO269" s="399"/>
      <c r="AP269" s="399"/>
      <c r="AQ269" s="399"/>
      <c r="AR269" s="399"/>
      <c r="AS269" s="399"/>
      <c r="AT269" s="399"/>
      <c r="BN269" s="405"/>
      <c r="BO269" s="405"/>
      <c r="BP269" s="405"/>
      <c r="BQ269" s="405"/>
      <c r="BR269" s="405"/>
      <c r="BS269" s="405"/>
      <c r="BT269" s="405"/>
      <c r="BU269" s="405"/>
      <c r="BV269" s="405"/>
      <c r="BW269" s="405"/>
      <c r="BX269" s="405"/>
      <c r="BY269" s="405"/>
    </row>
    <row r="270" ht="14.25" customHeight="1">
      <c r="O270" s="399"/>
      <c r="P270" s="399"/>
      <c r="Q270" s="399"/>
      <c r="R270" s="399"/>
      <c r="S270" s="399"/>
      <c r="T270" s="399"/>
      <c r="U270" s="399"/>
      <c r="V270" s="399"/>
      <c r="W270" s="399"/>
      <c r="X270" s="399"/>
      <c r="Y270" s="399"/>
      <c r="Z270" s="399"/>
      <c r="AA270" s="399"/>
      <c r="AB270" s="399"/>
      <c r="AC270" s="399"/>
      <c r="AD270" s="399"/>
      <c r="AE270" s="399"/>
      <c r="AF270" s="399"/>
      <c r="AG270" s="399"/>
      <c r="AH270" s="399"/>
      <c r="AI270" s="399"/>
      <c r="AJ270" s="399"/>
      <c r="AK270" s="399"/>
      <c r="AL270" s="399"/>
      <c r="AM270" s="399"/>
      <c r="AN270" s="399"/>
      <c r="AO270" s="399"/>
      <c r="AP270" s="399"/>
      <c r="AQ270" s="399"/>
      <c r="AR270" s="399"/>
      <c r="AS270" s="399"/>
      <c r="AT270" s="399"/>
      <c r="BN270" s="405"/>
      <c r="BO270" s="405"/>
      <c r="BP270" s="405"/>
      <c r="BQ270" s="405"/>
      <c r="BR270" s="405"/>
      <c r="BS270" s="405"/>
      <c r="BT270" s="405"/>
      <c r="BU270" s="405"/>
      <c r="BV270" s="405"/>
      <c r="BW270" s="405"/>
      <c r="BX270" s="405"/>
      <c r="BY270" s="405"/>
    </row>
    <row r="271" ht="14.25" customHeight="1">
      <c r="O271" s="399"/>
      <c r="P271" s="399"/>
      <c r="Q271" s="399"/>
      <c r="R271" s="399"/>
      <c r="S271" s="399"/>
      <c r="T271" s="399"/>
      <c r="U271" s="399"/>
      <c r="V271" s="399"/>
      <c r="W271" s="399"/>
      <c r="X271" s="399"/>
      <c r="Y271" s="399"/>
      <c r="Z271" s="399"/>
      <c r="AA271" s="399"/>
      <c r="AB271" s="399"/>
      <c r="AC271" s="399"/>
      <c r="AD271" s="399"/>
      <c r="AE271" s="399"/>
      <c r="AF271" s="399"/>
      <c r="AG271" s="399"/>
      <c r="AH271" s="399"/>
      <c r="AI271" s="399"/>
      <c r="AJ271" s="399"/>
      <c r="AK271" s="399"/>
      <c r="AL271" s="399"/>
      <c r="AM271" s="399"/>
      <c r="AN271" s="399"/>
      <c r="AO271" s="399"/>
      <c r="AP271" s="399"/>
      <c r="AQ271" s="399"/>
      <c r="AR271" s="399"/>
      <c r="AS271" s="399"/>
      <c r="AT271" s="399"/>
      <c r="BN271" s="405"/>
      <c r="BO271" s="405"/>
      <c r="BP271" s="405"/>
      <c r="BQ271" s="405"/>
      <c r="BR271" s="405"/>
      <c r="BS271" s="405"/>
      <c r="BT271" s="405"/>
      <c r="BU271" s="405"/>
      <c r="BV271" s="405"/>
      <c r="BW271" s="405"/>
      <c r="BX271" s="405"/>
      <c r="BY271" s="405"/>
    </row>
    <row r="272" ht="14.25" customHeight="1">
      <c r="O272" s="399"/>
      <c r="P272" s="399"/>
      <c r="Q272" s="399"/>
      <c r="R272" s="399"/>
      <c r="S272" s="399"/>
      <c r="T272" s="399"/>
      <c r="U272" s="399"/>
      <c r="V272" s="399"/>
      <c r="W272" s="399"/>
      <c r="X272" s="399"/>
      <c r="Y272" s="399"/>
      <c r="Z272" s="399"/>
      <c r="AA272" s="399"/>
      <c r="AB272" s="399"/>
      <c r="AC272" s="399"/>
      <c r="AD272" s="399"/>
      <c r="AE272" s="399"/>
      <c r="AF272" s="399"/>
      <c r="AG272" s="399"/>
      <c r="AH272" s="399"/>
      <c r="AI272" s="399"/>
      <c r="AJ272" s="399"/>
      <c r="AK272" s="399"/>
      <c r="AL272" s="399"/>
      <c r="AM272" s="399"/>
      <c r="AN272" s="399"/>
      <c r="AO272" s="399"/>
      <c r="AP272" s="399"/>
      <c r="AQ272" s="399"/>
      <c r="AR272" s="399"/>
      <c r="AS272" s="399"/>
      <c r="AT272" s="399"/>
      <c r="BN272" s="405"/>
      <c r="BO272" s="405"/>
      <c r="BP272" s="405"/>
      <c r="BQ272" s="405"/>
      <c r="BR272" s="405"/>
      <c r="BS272" s="405"/>
      <c r="BT272" s="405"/>
      <c r="BU272" s="405"/>
      <c r="BV272" s="405"/>
      <c r="BW272" s="405"/>
      <c r="BX272" s="405"/>
      <c r="BY272" s="405"/>
    </row>
    <row r="273" ht="14.25" customHeight="1">
      <c r="O273" s="399"/>
      <c r="P273" s="399"/>
      <c r="Q273" s="399"/>
      <c r="R273" s="399"/>
      <c r="S273" s="399"/>
      <c r="T273" s="399"/>
      <c r="U273" s="399"/>
      <c r="V273" s="399"/>
      <c r="W273" s="399"/>
      <c r="X273" s="399"/>
      <c r="Y273" s="399"/>
      <c r="Z273" s="399"/>
      <c r="AA273" s="399"/>
      <c r="AB273" s="399"/>
      <c r="AC273" s="399"/>
      <c r="AD273" s="399"/>
      <c r="AE273" s="399"/>
      <c r="AF273" s="399"/>
      <c r="AG273" s="399"/>
      <c r="AH273" s="399"/>
      <c r="AI273" s="399"/>
      <c r="AJ273" s="399"/>
      <c r="AK273" s="399"/>
      <c r="AL273" s="399"/>
      <c r="AM273" s="399"/>
      <c r="AN273" s="399"/>
      <c r="AO273" s="399"/>
      <c r="AP273" s="399"/>
      <c r="AQ273" s="399"/>
      <c r="AR273" s="399"/>
      <c r="AS273" s="399"/>
      <c r="AT273" s="399"/>
      <c r="BN273" s="405"/>
      <c r="BO273" s="405"/>
      <c r="BP273" s="405"/>
      <c r="BQ273" s="405"/>
      <c r="BR273" s="405"/>
      <c r="BS273" s="405"/>
      <c r="BT273" s="405"/>
      <c r="BU273" s="405"/>
      <c r="BV273" s="405"/>
      <c r="BW273" s="405"/>
      <c r="BX273" s="405"/>
      <c r="BY273" s="405"/>
    </row>
    <row r="274" ht="14.25" customHeight="1">
      <c r="O274" s="399"/>
      <c r="P274" s="399"/>
      <c r="Q274" s="399"/>
      <c r="R274" s="399"/>
      <c r="S274" s="399"/>
      <c r="T274" s="399"/>
      <c r="U274" s="399"/>
      <c r="V274" s="399"/>
      <c r="W274" s="399"/>
      <c r="X274" s="399"/>
      <c r="Y274" s="399"/>
      <c r="Z274" s="399"/>
      <c r="AA274" s="399"/>
      <c r="AB274" s="399"/>
      <c r="AC274" s="399"/>
      <c r="AD274" s="399"/>
      <c r="AE274" s="399"/>
      <c r="AF274" s="399"/>
      <c r="AG274" s="399"/>
      <c r="AH274" s="399"/>
      <c r="AI274" s="399"/>
      <c r="AJ274" s="399"/>
      <c r="AK274" s="399"/>
      <c r="AL274" s="399"/>
      <c r="AM274" s="399"/>
      <c r="AN274" s="399"/>
      <c r="AO274" s="399"/>
      <c r="AP274" s="399"/>
      <c r="AQ274" s="399"/>
      <c r="AR274" s="399"/>
      <c r="AS274" s="399"/>
      <c r="AT274" s="399"/>
      <c r="BN274" s="405"/>
      <c r="BO274" s="405"/>
      <c r="BP274" s="405"/>
      <c r="BQ274" s="405"/>
      <c r="BR274" s="405"/>
      <c r="BS274" s="405"/>
      <c r="BT274" s="405"/>
      <c r="BU274" s="405"/>
      <c r="BV274" s="405"/>
      <c r="BW274" s="405"/>
      <c r="BX274" s="405"/>
      <c r="BY274" s="405"/>
    </row>
    <row r="275" ht="14.25" customHeight="1">
      <c r="O275" s="399"/>
      <c r="P275" s="399"/>
      <c r="Q275" s="399"/>
      <c r="R275" s="399"/>
      <c r="S275" s="399"/>
      <c r="T275" s="399"/>
      <c r="U275" s="399"/>
      <c r="V275" s="399"/>
      <c r="W275" s="399"/>
      <c r="X275" s="399"/>
      <c r="Y275" s="399"/>
      <c r="Z275" s="399"/>
      <c r="AA275" s="399"/>
      <c r="AB275" s="399"/>
      <c r="AC275" s="399"/>
      <c r="AD275" s="399"/>
      <c r="AE275" s="399"/>
      <c r="AF275" s="399"/>
      <c r="AG275" s="399"/>
      <c r="AH275" s="399"/>
      <c r="AI275" s="399"/>
      <c r="AJ275" s="399"/>
      <c r="AK275" s="399"/>
      <c r="AL275" s="399"/>
      <c r="AM275" s="399"/>
      <c r="AN275" s="399"/>
      <c r="AO275" s="399"/>
      <c r="AP275" s="399"/>
      <c r="AQ275" s="399"/>
      <c r="AR275" s="399"/>
      <c r="AS275" s="399"/>
      <c r="AT275" s="399"/>
      <c r="BN275" s="405"/>
      <c r="BO275" s="405"/>
      <c r="BP275" s="405"/>
      <c r="BQ275" s="405"/>
      <c r="BR275" s="405"/>
      <c r="BS275" s="405"/>
      <c r="BT275" s="405"/>
      <c r="BU275" s="405"/>
      <c r="BV275" s="405"/>
      <c r="BW275" s="405"/>
      <c r="BX275" s="405"/>
      <c r="BY275" s="405"/>
    </row>
    <row r="276" ht="14.25" customHeight="1">
      <c r="O276" s="399"/>
      <c r="P276" s="399"/>
      <c r="Q276" s="399"/>
      <c r="R276" s="399"/>
      <c r="S276" s="399"/>
      <c r="T276" s="399"/>
      <c r="U276" s="399"/>
      <c r="V276" s="399"/>
      <c r="W276" s="399"/>
      <c r="X276" s="399"/>
      <c r="Y276" s="399"/>
      <c r="Z276" s="399"/>
      <c r="AA276" s="399"/>
      <c r="AB276" s="399"/>
      <c r="AC276" s="399"/>
      <c r="AD276" s="399"/>
      <c r="AE276" s="399"/>
      <c r="AF276" s="399"/>
      <c r="AG276" s="399"/>
      <c r="AH276" s="399"/>
      <c r="AI276" s="399"/>
      <c r="AJ276" s="399"/>
      <c r="AK276" s="399"/>
      <c r="AL276" s="399"/>
      <c r="AM276" s="399"/>
      <c r="AN276" s="399"/>
      <c r="AO276" s="399"/>
      <c r="AP276" s="399"/>
      <c r="AQ276" s="399"/>
      <c r="AR276" s="399"/>
      <c r="AS276" s="399"/>
      <c r="AT276" s="399"/>
      <c r="BN276" s="405"/>
      <c r="BO276" s="405"/>
      <c r="BP276" s="405"/>
      <c r="BQ276" s="405"/>
      <c r="BR276" s="405"/>
      <c r="BS276" s="405"/>
      <c r="BT276" s="405"/>
      <c r="BU276" s="405"/>
      <c r="BV276" s="405"/>
      <c r="BW276" s="405"/>
      <c r="BX276" s="405"/>
      <c r="BY276" s="405"/>
    </row>
    <row r="277" ht="14.25" customHeight="1">
      <c r="O277" s="399"/>
      <c r="P277" s="399"/>
      <c r="Q277" s="399"/>
      <c r="R277" s="399"/>
      <c r="S277" s="399"/>
      <c r="T277" s="399"/>
      <c r="U277" s="399"/>
      <c r="V277" s="399"/>
      <c r="W277" s="399"/>
      <c r="X277" s="399"/>
      <c r="Y277" s="399"/>
      <c r="Z277" s="399"/>
      <c r="AA277" s="399"/>
      <c r="AB277" s="399"/>
      <c r="AC277" s="399"/>
      <c r="AD277" s="399"/>
      <c r="AE277" s="399"/>
      <c r="AF277" s="399"/>
      <c r="AG277" s="399"/>
      <c r="AH277" s="399"/>
      <c r="AI277" s="399"/>
      <c r="AJ277" s="399"/>
      <c r="AK277" s="399"/>
      <c r="AL277" s="399"/>
      <c r="AM277" s="399"/>
      <c r="AN277" s="399"/>
      <c r="AO277" s="399"/>
      <c r="AP277" s="399"/>
      <c r="AQ277" s="399"/>
      <c r="AR277" s="399"/>
      <c r="AS277" s="399"/>
      <c r="AT277" s="399"/>
      <c r="BN277" s="405"/>
      <c r="BO277" s="405"/>
      <c r="BP277" s="405"/>
      <c r="BQ277" s="405"/>
      <c r="BR277" s="405"/>
      <c r="BS277" s="405"/>
      <c r="BT277" s="405"/>
      <c r="BU277" s="405"/>
      <c r="BV277" s="405"/>
      <c r="BW277" s="405"/>
      <c r="BX277" s="405"/>
      <c r="BY277" s="405"/>
    </row>
    <row r="278" ht="14.25" customHeight="1">
      <c r="O278" s="399"/>
      <c r="P278" s="399"/>
      <c r="Q278" s="399"/>
      <c r="R278" s="399"/>
      <c r="S278" s="399"/>
      <c r="T278" s="399"/>
      <c r="U278" s="399"/>
      <c r="V278" s="399"/>
      <c r="W278" s="399"/>
      <c r="X278" s="399"/>
      <c r="Y278" s="399"/>
      <c r="Z278" s="399"/>
      <c r="AA278" s="399"/>
      <c r="AB278" s="399"/>
      <c r="AC278" s="399"/>
      <c r="AD278" s="399"/>
      <c r="AE278" s="399"/>
      <c r="AF278" s="399"/>
      <c r="AG278" s="399"/>
      <c r="AH278" s="399"/>
      <c r="AI278" s="399"/>
      <c r="AJ278" s="399"/>
      <c r="AK278" s="399"/>
      <c r="AL278" s="399"/>
      <c r="AM278" s="399"/>
      <c r="AN278" s="399"/>
      <c r="AO278" s="399"/>
      <c r="AP278" s="399"/>
      <c r="AQ278" s="399"/>
      <c r="AR278" s="399"/>
      <c r="AS278" s="399"/>
      <c r="AT278" s="399"/>
      <c r="BN278" s="405"/>
      <c r="BO278" s="405"/>
      <c r="BP278" s="405"/>
      <c r="BQ278" s="405"/>
      <c r="BR278" s="405"/>
      <c r="BS278" s="405"/>
      <c r="BT278" s="405"/>
      <c r="BU278" s="405"/>
      <c r="BV278" s="405"/>
      <c r="BW278" s="405"/>
      <c r="BX278" s="405"/>
      <c r="BY278" s="405"/>
    </row>
    <row r="279" ht="14.25" customHeight="1">
      <c r="O279" s="399"/>
      <c r="P279" s="399"/>
      <c r="Q279" s="399"/>
      <c r="R279" s="399"/>
      <c r="S279" s="399"/>
      <c r="T279" s="399"/>
      <c r="U279" s="399"/>
      <c r="V279" s="399"/>
      <c r="W279" s="399"/>
      <c r="X279" s="399"/>
      <c r="Y279" s="399"/>
      <c r="Z279" s="399"/>
      <c r="AA279" s="399"/>
      <c r="AB279" s="399"/>
      <c r="AC279" s="399"/>
      <c r="AD279" s="399"/>
      <c r="AE279" s="399"/>
      <c r="AF279" s="399"/>
      <c r="AG279" s="399"/>
      <c r="AH279" s="399"/>
      <c r="AI279" s="399"/>
      <c r="AJ279" s="399"/>
      <c r="AK279" s="399"/>
      <c r="AL279" s="399"/>
      <c r="AM279" s="399"/>
      <c r="AN279" s="399"/>
      <c r="AO279" s="399"/>
      <c r="AP279" s="399"/>
      <c r="AQ279" s="399"/>
      <c r="AR279" s="399"/>
      <c r="AS279" s="399"/>
      <c r="AT279" s="399"/>
      <c r="BN279" s="405"/>
      <c r="BO279" s="405"/>
      <c r="BP279" s="405"/>
      <c r="BQ279" s="405"/>
      <c r="BR279" s="405"/>
      <c r="BS279" s="405"/>
      <c r="BT279" s="405"/>
      <c r="BU279" s="405"/>
      <c r="BV279" s="405"/>
      <c r="BW279" s="405"/>
      <c r="BX279" s="405"/>
      <c r="BY279" s="405"/>
    </row>
    <row r="280" ht="14.25" customHeight="1">
      <c r="O280" s="399"/>
      <c r="P280" s="399"/>
      <c r="Q280" s="399"/>
      <c r="R280" s="399"/>
      <c r="S280" s="399"/>
      <c r="T280" s="399"/>
      <c r="U280" s="399"/>
      <c r="V280" s="399"/>
      <c r="W280" s="399"/>
      <c r="X280" s="399"/>
      <c r="Y280" s="399"/>
      <c r="Z280" s="399"/>
      <c r="AA280" s="399"/>
      <c r="AB280" s="399"/>
      <c r="AC280" s="399"/>
      <c r="AD280" s="399"/>
      <c r="AE280" s="399"/>
      <c r="AF280" s="399"/>
      <c r="AG280" s="399"/>
      <c r="AH280" s="399"/>
      <c r="AI280" s="399"/>
      <c r="AJ280" s="399"/>
      <c r="AK280" s="399"/>
      <c r="AL280" s="399"/>
      <c r="AM280" s="399"/>
      <c r="AN280" s="399"/>
      <c r="AO280" s="399"/>
      <c r="AP280" s="399"/>
      <c r="AQ280" s="399"/>
      <c r="AR280" s="399"/>
      <c r="AS280" s="399"/>
      <c r="AT280" s="399"/>
      <c r="BN280" s="405"/>
      <c r="BO280" s="405"/>
      <c r="BP280" s="405"/>
      <c r="BQ280" s="405"/>
      <c r="BR280" s="405"/>
      <c r="BS280" s="405"/>
      <c r="BT280" s="405"/>
      <c r="BU280" s="405"/>
      <c r="BV280" s="405"/>
      <c r="BW280" s="405"/>
      <c r="BX280" s="405"/>
      <c r="BY280" s="405"/>
    </row>
    <row r="281" ht="14.25" customHeight="1">
      <c r="O281" s="399"/>
      <c r="P281" s="399"/>
      <c r="Q281" s="399"/>
      <c r="R281" s="399"/>
      <c r="S281" s="399"/>
      <c r="T281" s="399"/>
      <c r="U281" s="399"/>
      <c r="V281" s="399"/>
      <c r="W281" s="399"/>
      <c r="X281" s="399"/>
      <c r="Y281" s="399"/>
      <c r="Z281" s="399"/>
      <c r="AA281" s="399"/>
      <c r="AB281" s="399"/>
      <c r="AC281" s="399"/>
      <c r="AD281" s="399"/>
      <c r="AE281" s="399"/>
      <c r="AF281" s="399"/>
      <c r="AG281" s="399"/>
      <c r="AH281" s="399"/>
      <c r="AI281" s="399"/>
      <c r="AJ281" s="399"/>
      <c r="AK281" s="399"/>
      <c r="AL281" s="399"/>
      <c r="AM281" s="399"/>
      <c r="AN281" s="399"/>
      <c r="AO281" s="399"/>
      <c r="AP281" s="399"/>
      <c r="AQ281" s="399"/>
      <c r="AR281" s="399"/>
      <c r="AS281" s="399"/>
      <c r="AT281" s="399"/>
      <c r="BN281" s="405"/>
      <c r="BO281" s="405"/>
      <c r="BP281" s="405"/>
      <c r="BQ281" s="405"/>
      <c r="BR281" s="405"/>
      <c r="BS281" s="405"/>
      <c r="BT281" s="405"/>
      <c r="BU281" s="405"/>
      <c r="BV281" s="405"/>
      <c r="BW281" s="405"/>
      <c r="BX281" s="405"/>
      <c r="BY281" s="405"/>
    </row>
    <row r="282" ht="14.25" customHeight="1">
      <c r="O282" s="399"/>
      <c r="P282" s="399"/>
      <c r="Q282" s="399"/>
      <c r="R282" s="399"/>
      <c r="S282" s="399"/>
      <c r="T282" s="399"/>
      <c r="U282" s="399"/>
      <c r="V282" s="399"/>
      <c r="W282" s="399"/>
      <c r="X282" s="399"/>
      <c r="Y282" s="399"/>
      <c r="Z282" s="399"/>
      <c r="AA282" s="399"/>
      <c r="AB282" s="399"/>
      <c r="AC282" s="399"/>
      <c r="AD282" s="399"/>
      <c r="AE282" s="399"/>
      <c r="AF282" s="399"/>
      <c r="AG282" s="399"/>
      <c r="AH282" s="399"/>
      <c r="AI282" s="399"/>
      <c r="AJ282" s="399"/>
      <c r="AK282" s="399"/>
      <c r="AL282" s="399"/>
      <c r="AM282" s="399"/>
      <c r="AN282" s="399"/>
      <c r="AO282" s="399"/>
      <c r="AP282" s="399"/>
      <c r="AQ282" s="399"/>
      <c r="AR282" s="399"/>
      <c r="AS282" s="399"/>
      <c r="AT282" s="399"/>
      <c r="BN282" s="405"/>
      <c r="BO282" s="405"/>
      <c r="BP282" s="405"/>
      <c r="BQ282" s="405"/>
      <c r="BR282" s="405"/>
      <c r="BS282" s="405"/>
      <c r="BT282" s="405"/>
      <c r="BU282" s="405"/>
      <c r="BV282" s="405"/>
      <c r="BW282" s="405"/>
      <c r="BX282" s="405"/>
      <c r="BY282" s="405"/>
    </row>
    <row r="283" ht="14.25" customHeight="1">
      <c r="O283" s="399"/>
      <c r="P283" s="399"/>
      <c r="Q283" s="399"/>
      <c r="R283" s="399"/>
      <c r="S283" s="399"/>
      <c r="T283" s="399"/>
      <c r="U283" s="399"/>
      <c r="V283" s="399"/>
      <c r="W283" s="399"/>
      <c r="X283" s="399"/>
      <c r="Y283" s="399"/>
      <c r="Z283" s="399"/>
      <c r="AA283" s="399"/>
      <c r="AB283" s="399"/>
      <c r="AC283" s="399"/>
      <c r="AD283" s="399"/>
      <c r="AE283" s="399"/>
      <c r="AF283" s="399"/>
      <c r="AG283" s="399"/>
      <c r="AH283" s="399"/>
      <c r="AI283" s="399"/>
      <c r="AJ283" s="399"/>
      <c r="AK283" s="399"/>
      <c r="AL283" s="399"/>
      <c r="AM283" s="399"/>
      <c r="AN283" s="399"/>
      <c r="AO283" s="399"/>
      <c r="AP283" s="399"/>
      <c r="AQ283" s="399"/>
      <c r="AR283" s="399"/>
      <c r="AS283" s="399"/>
      <c r="AT283" s="399"/>
      <c r="BN283" s="405"/>
      <c r="BO283" s="405"/>
      <c r="BP283" s="405"/>
      <c r="BQ283" s="405"/>
      <c r="BR283" s="405"/>
      <c r="BS283" s="405"/>
      <c r="BT283" s="405"/>
      <c r="BU283" s="405"/>
      <c r="BV283" s="405"/>
      <c r="BW283" s="405"/>
      <c r="BX283" s="405"/>
      <c r="BY283" s="405"/>
    </row>
    <row r="284" ht="14.25" customHeight="1">
      <c r="O284" s="399"/>
      <c r="P284" s="399"/>
      <c r="Q284" s="399"/>
      <c r="R284" s="399"/>
      <c r="S284" s="399"/>
      <c r="T284" s="399"/>
      <c r="U284" s="399"/>
      <c r="V284" s="399"/>
      <c r="W284" s="399"/>
      <c r="X284" s="399"/>
      <c r="Y284" s="399"/>
      <c r="Z284" s="399"/>
      <c r="AA284" s="399"/>
      <c r="AB284" s="399"/>
      <c r="AC284" s="399"/>
      <c r="AD284" s="399"/>
      <c r="AE284" s="399"/>
      <c r="AF284" s="399"/>
      <c r="AG284" s="399"/>
      <c r="AH284" s="399"/>
      <c r="AI284" s="399"/>
      <c r="AJ284" s="399"/>
      <c r="AK284" s="399"/>
      <c r="AL284" s="399"/>
      <c r="AM284" s="399"/>
      <c r="AN284" s="399"/>
      <c r="AO284" s="399"/>
      <c r="AP284" s="399"/>
      <c r="AQ284" s="399"/>
      <c r="AR284" s="399"/>
      <c r="AS284" s="399"/>
      <c r="AT284" s="399"/>
      <c r="BN284" s="405"/>
      <c r="BO284" s="405"/>
      <c r="BP284" s="405"/>
      <c r="BQ284" s="405"/>
      <c r="BR284" s="405"/>
      <c r="BS284" s="405"/>
      <c r="BT284" s="405"/>
      <c r="BU284" s="405"/>
      <c r="BV284" s="405"/>
      <c r="BW284" s="405"/>
      <c r="BX284" s="405"/>
      <c r="BY284" s="405"/>
    </row>
    <row r="285" ht="14.25" customHeight="1">
      <c r="O285" s="399"/>
      <c r="P285" s="399"/>
      <c r="Q285" s="399"/>
      <c r="R285" s="399"/>
      <c r="S285" s="399"/>
      <c r="T285" s="399"/>
      <c r="U285" s="399"/>
      <c r="V285" s="399"/>
      <c r="W285" s="399"/>
      <c r="X285" s="399"/>
      <c r="Y285" s="399"/>
      <c r="Z285" s="399"/>
      <c r="AA285" s="399"/>
      <c r="AB285" s="399"/>
      <c r="AC285" s="399"/>
      <c r="AD285" s="399"/>
      <c r="AE285" s="399"/>
      <c r="AF285" s="399"/>
      <c r="AG285" s="399"/>
      <c r="AH285" s="399"/>
      <c r="AI285" s="399"/>
      <c r="AJ285" s="399"/>
      <c r="AK285" s="399"/>
      <c r="AL285" s="399"/>
      <c r="AM285" s="399"/>
      <c r="AN285" s="399"/>
      <c r="AO285" s="399"/>
      <c r="AP285" s="399"/>
      <c r="AQ285" s="399"/>
      <c r="AR285" s="399"/>
      <c r="AS285" s="399"/>
      <c r="AT285" s="399"/>
      <c r="BN285" s="405"/>
      <c r="BO285" s="405"/>
      <c r="BP285" s="405"/>
      <c r="BQ285" s="405"/>
      <c r="BR285" s="405"/>
      <c r="BS285" s="405"/>
      <c r="BT285" s="405"/>
      <c r="BU285" s="405"/>
      <c r="BV285" s="405"/>
      <c r="BW285" s="405"/>
      <c r="BX285" s="405"/>
      <c r="BY285" s="405"/>
    </row>
    <row r="286" ht="14.25" customHeight="1">
      <c r="O286" s="399"/>
      <c r="P286" s="399"/>
      <c r="Q286" s="399"/>
      <c r="R286" s="399"/>
      <c r="S286" s="399"/>
      <c r="T286" s="399"/>
      <c r="U286" s="399"/>
      <c r="V286" s="399"/>
      <c r="W286" s="399"/>
      <c r="X286" s="399"/>
      <c r="Y286" s="399"/>
      <c r="Z286" s="399"/>
      <c r="AA286" s="399"/>
      <c r="AB286" s="399"/>
      <c r="AC286" s="399"/>
      <c r="AD286" s="399"/>
      <c r="AE286" s="399"/>
      <c r="AF286" s="399"/>
      <c r="AG286" s="399"/>
      <c r="AH286" s="399"/>
      <c r="AI286" s="399"/>
      <c r="AJ286" s="399"/>
      <c r="AK286" s="399"/>
      <c r="AL286" s="399"/>
      <c r="AM286" s="399"/>
      <c r="AN286" s="399"/>
      <c r="AO286" s="399"/>
      <c r="AP286" s="399"/>
      <c r="AQ286" s="399"/>
      <c r="AR286" s="399"/>
      <c r="AS286" s="399"/>
      <c r="AT286" s="399"/>
      <c r="BN286" s="405"/>
      <c r="BO286" s="405"/>
      <c r="BP286" s="405"/>
      <c r="BQ286" s="405"/>
      <c r="BR286" s="405"/>
      <c r="BS286" s="405"/>
      <c r="BT286" s="405"/>
      <c r="BU286" s="405"/>
      <c r="BV286" s="405"/>
      <c r="BW286" s="405"/>
      <c r="BX286" s="405"/>
      <c r="BY286" s="405"/>
    </row>
    <row r="287" ht="14.25" customHeight="1">
      <c r="O287" s="399"/>
      <c r="P287" s="399"/>
      <c r="Q287" s="399"/>
      <c r="R287" s="399"/>
      <c r="S287" s="399"/>
      <c r="T287" s="399"/>
      <c r="U287" s="399"/>
      <c r="V287" s="399"/>
      <c r="W287" s="399"/>
      <c r="X287" s="399"/>
      <c r="Y287" s="399"/>
      <c r="Z287" s="399"/>
      <c r="AA287" s="399"/>
      <c r="AB287" s="399"/>
      <c r="AC287" s="399"/>
      <c r="AD287" s="399"/>
      <c r="AE287" s="399"/>
      <c r="AF287" s="399"/>
      <c r="AG287" s="399"/>
      <c r="AH287" s="399"/>
      <c r="AI287" s="399"/>
      <c r="AJ287" s="399"/>
      <c r="AK287" s="399"/>
      <c r="AL287" s="399"/>
      <c r="AM287" s="399"/>
      <c r="AN287" s="399"/>
      <c r="AO287" s="399"/>
      <c r="AP287" s="399"/>
      <c r="AQ287" s="399"/>
      <c r="AR287" s="399"/>
      <c r="AS287" s="399"/>
      <c r="AT287" s="399"/>
      <c r="BN287" s="405"/>
      <c r="BO287" s="405"/>
      <c r="BP287" s="405"/>
      <c r="BQ287" s="405"/>
      <c r="BR287" s="405"/>
      <c r="BS287" s="405"/>
      <c r="BT287" s="405"/>
      <c r="BU287" s="405"/>
      <c r="BV287" s="405"/>
      <c r="BW287" s="405"/>
      <c r="BX287" s="405"/>
      <c r="BY287" s="405"/>
    </row>
    <row r="288" ht="14.25" customHeight="1">
      <c r="O288" s="399"/>
      <c r="P288" s="399"/>
      <c r="Q288" s="399"/>
      <c r="R288" s="399"/>
      <c r="S288" s="399"/>
      <c r="T288" s="399"/>
      <c r="U288" s="399"/>
      <c r="V288" s="399"/>
      <c r="W288" s="399"/>
      <c r="X288" s="399"/>
      <c r="Y288" s="399"/>
      <c r="Z288" s="399"/>
      <c r="AA288" s="399"/>
      <c r="AB288" s="399"/>
      <c r="AC288" s="399"/>
      <c r="AD288" s="399"/>
      <c r="AE288" s="399"/>
      <c r="AF288" s="399"/>
      <c r="AG288" s="399"/>
      <c r="AH288" s="399"/>
      <c r="AI288" s="399"/>
      <c r="AJ288" s="399"/>
      <c r="AK288" s="399"/>
      <c r="AL288" s="399"/>
      <c r="AM288" s="399"/>
      <c r="AN288" s="399"/>
      <c r="AO288" s="399"/>
      <c r="AP288" s="399"/>
      <c r="AQ288" s="399"/>
      <c r="AR288" s="399"/>
      <c r="AS288" s="399"/>
      <c r="AT288" s="399"/>
      <c r="BN288" s="405"/>
      <c r="BO288" s="405"/>
      <c r="BP288" s="405"/>
      <c r="BQ288" s="405"/>
      <c r="BR288" s="405"/>
      <c r="BS288" s="405"/>
      <c r="BT288" s="405"/>
      <c r="BU288" s="405"/>
      <c r="BV288" s="405"/>
      <c r="BW288" s="405"/>
      <c r="BX288" s="405"/>
      <c r="BY288" s="405"/>
    </row>
    <row r="289" ht="14.25" customHeight="1">
      <c r="O289" s="399"/>
      <c r="P289" s="399"/>
      <c r="Q289" s="399"/>
      <c r="R289" s="399"/>
      <c r="S289" s="399"/>
      <c r="T289" s="399"/>
      <c r="U289" s="399"/>
      <c r="V289" s="399"/>
      <c r="W289" s="399"/>
      <c r="X289" s="399"/>
      <c r="Y289" s="399"/>
      <c r="Z289" s="399"/>
      <c r="AA289" s="399"/>
      <c r="AB289" s="399"/>
      <c r="AC289" s="399"/>
      <c r="AD289" s="399"/>
      <c r="AE289" s="399"/>
      <c r="AF289" s="399"/>
      <c r="AG289" s="399"/>
      <c r="AH289" s="399"/>
      <c r="AI289" s="399"/>
      <c r="AJ289" s="399"/>
      <c r="AK289" s="399"/>
      <c r="AL289" s="399"/>
      <c r="AM289" s="399"/>
      <c r="AN289" s="399"/>
      <c r="AO289" s="399"/>
      <c r="AP289" s="399"/>
      <c r="AQ289" s="399"/>
      <c r="AR289" s="399"/>
      <c r="AS289" s="399"/>
      <c r="AT289" s="399"/>
      <c r="BN289" s="405"/>
      <c r="BO289" s="405"/>
      <c r="BP289" s="405"/>
      <c r="BQ289" s="405"/>
      <c r="BR289" s="405"/>
      <c r="BS289" s="405"/>
      <c r="BT289" s="405"/>
      <c r="BU289" s="405"/>
      <c r="BV289" s="405"/>
      <c r="BW289" s="405"/>
      <c r="BX289" s="405"/>
      <c r="BY289" s="405"/>
    </row>
    <row r="290" ht="14.25" customHeight="1">
      <c r="A290" s="63"/>
      <c r="B290" s="63"/>
      <c r="C290" s="63"/>
      <c r="D290" s="63"/>
      <c r="E290" s="63"/>
      <c r="F290" s="63"/>
      <c r="G290" s="63"/>
      <c r="H290" s="63"/>
      <c r="O290" s="399"/>
      <c r="P290" s="399"/>
      <c r="Q290" s="399"/>
      <c r="R290" s="399"/>
      <c r="S290" s="399"/>
      <c r="T290" s="399"/>
      <c r="U290" s="399"/>
      <c r="V290" s="399"/>
      <c r="W290" s="399"/>
      <c r="X290" s="399"/>
      <c r="Y290" s="399"/>
      <c r="Z290" s="399"/>
      <c r="AA290" s="399"/>
      <c r="AB290" s="399"/>
      <c r="AC290" s="399"/>
      <c r="AD290" s="399"/>
      <c r="AE290" s="399"/>
      <c r="AF290" s="399"/>
      <c r="AG290" s="399"/>
      <c r="AH290" s="399"/>
      <c r="AI290" s="399"/>
      <c r="AJ290" s="399"/>
      <c r="AK290" s="399"/>
      <c r="AL290" s="399"/>
      <c r="AM290" s="399"/>
      <c r="AN290" s="399"/>
      <c r="AO290" s="399"/>
      <c r="AP290" s="399"/>
      <c r="AQ290" s="399"/>
      <c r="AR290" s="399"/>
      <c r="AS290" s="399"/>
      <c r="AT290" s="399"/>
      <c r="BN290" s="405"/>
      <c r="BO290" s="405"/>
      <c r="BP290" s="405"/>
      <c r="BQ290" s="405"/>
      <c r="BR290" s="405"/>
      <c r="BS290" s="405"/>
      <c r="BT290" s="405"/>
      <c r="BU290" s="405"/>
      <c r="BV290" s="405"/>
      <c r="BW290" s="405"/>
      <c r="BX290" s="405"/>
      <c r="BY290" s="405"/>
      <c r="CB290" s="63"/>
      <c r="CC290" s="63"/>
      <c r="CD290" s="63"/>
      <c r="CE290" s="63"/>
      <c r="CF290" s="63"/>
      <c r="CG290" s="63"/>
      <c r="CH290" s="63"/>
      <c r="CI290" s="63"/>
      <c r="CJ290" s="63"/>
      <c r="CK290" s="63"/>
      <c r="CL290" s="63"/>
      <c r="CM290" s="63"/>
      <c r="CN290" s="63"/>
      <c r="CO290" s="63"/>
      <c r="CP290" s="63"/>
    </row>
    <row r="291" ht="14.25" customHeight="1">
      <c r="A291" s="63"/>
      <c r="B291" s="63"/>
      <c r="C291" s="63"/>
      <c r="D291" s="63"/>
      <c r="E291" s="63"/>
      <c r="F291" s="63"/>
      <c r="G291" s="63"/>
      <c r="H291" s="63"/>
      <c r="O291" s="399"/>
      <c r="P291" s="399"/>
      <c r="Q291" s="399"/>
      <c r="R291" s="399"/>
      <c r="S291" s="399"/>
      <c r="T291" s="399"/>
      <c r="U291" s="399"/>
      <c r="V291" s="399"/>
      <c r="W291" s="399"/>
      <c r="X291" s="399"/>
      <c r="Y291" s="399"/>
      <c r="Z291" s="399"/>
      <c r="AA291" s="399"/>
      <c r="AB291" s="399"/>
      <c r="AC291" s="399"/>
      <c r="AD291" s="399"/>
      <c r="AE291" s="399"/>
      <c r="AF291" s="399"/>
      <c r="AG291" s="399"/>
      <c r="AH291" s="399"/>
      <c r="AI291" s="399"/>
      <c r="AJ291" s="399"/>
      <c r="AK291" s="399"/>
      <c r="AL291" s="399"/>
      <c r="AM291" s="399"/>
      <c r="AN291" s="399"/>
      <c r="AO291" s="399"/>
      <c r="AP291" s="399"/>
      <c r="AQ291" s="399"/>
      <c r="AR291" s="399"/>
      <c r="AS291" s="399"/>
      <c r="AT291" s="399"/>
      <c r="BN291" s="405"/>
      <c r="BO291" s="405"/>
      <c r="BP291" s="405"/>
      <c r="BQ291" s="405"/>
      <c r="BR291" s="405"/>
      <c r="BS291" s="405"/>
      <c r="BT291" s="405"/>
      <c r="BU291" s="405"/>
      <c r="BV291" s="405"/>
      <c r="BW291" s="405"/>
      <c r="BX291" s="405"/>
      <c r="BY291" s="405"/>
      <c r="BZ291" s="63"/>
      <c r="CA291" s="63"/>
      <c r="CB291" s="63"/>
      <c r="CC291" s="63"/>
      <c r="CD291" s="63"/>
      <c r="CE291" s="63"/>
      <c r="CF291" s="63"/>
      <c r="CG291" s="63"/>
      <c r="CH291" s="63"/>
      <c r="CI291" s="63"/>
      <c r="CJ291" s="63"/>
      <c r="CK291" s="63"/>
      <c r="CL291" s="63"/>
      <c r="CM291" s="63"/>
      <c r="CN291" s="63"/>
      <c r="CO291" s="63"/>
      <c r="CP291" s="63"/>
    </row>
    <row r="292" ht="14.25" customHeight="1">
      <c r="A292" s="63"/>
      <c r="B292" s="63"/>
      <c r="C292" s="63"/>
      <c r="D292" s="63"/>
      <c r="E292" s="63"/>
      <c r="F292" s="63"/>
      <c r="G292" s="63"/>
      <c r="H292" s="63"/>
      <c r="O292" s="399"/>
      <c r="P292" s="399"/>
      <c r="Q292" s="399"/>
      <c r="R292" s="399"/>
      <c r="S292" s="399"/>
      <c r="T292" s="399"/>
      <c r="U292" s="399"/>
      <c r="V292" s="399"/>
      <c r="W292" s="399"/>
      <c r="X292" s="399"/>
      <c r="Y292" s="399"/>
      <c r="Z292" s="399"/>
      <c r="AA292" s="399"/>
      <c r="AB292" s="399"/>
      <c r="AC292" s="399"/>
      <c r="AD292" s="399"/>
      <c r="AE292" s="399"/>
      <c r="AF292" s="399"/>
      <c r="AG292" s="399"/>
      <c r="AH292" s="399"/>
      <c r="AI292" s="399"/>
      <c r="AJ292" s="399"/>
      <c r="AK292" s="399"/>
      <c r="AL292" s="399"/>
      <c r="AM292" s="399"/>
      <c r="AN292" s="399"/>
      <c r="AO292" s="399"/>
      <c r="AP292" s="399"/>
      <c r="AQ292" s="399"/>
      <c r="AR292" s="399"/>
      <c r="AS292" s="399"/>
      <c r="AT292" s="399"/>
      <c r="BN292" s="405"/>
      <c r="BO292" s="405"/>
      <c r="BP292" s="405"/>
      <c r="BQ292" s="405"/>
      <c r="BR292" s="405"/>
      <c r="BS292" s="405"/>
      <c r="BT292" s="405"/>
      <c r="BU292" s="405"/>
      <c r="BV292" s="405"/>
      <c r="BW292" s="405"/>
      <c r="BX292" s="405"/>
      <c r="BY292" s="405"/>
      <c r="BZ292" s="63"/>
      <c r="CA292" s="63"/>
      <c r="CB292" s="63"/>
      <c r="CC292" s="63"/>
      <c r="CD292" s="63"/>
      <c r="CE292" s="63"/>
      <c r="CF292" s="63"/>
      <c r="CG292" s="63"/>
      <c r="CH292" s="63"/>
      <c r="CI292" s="63"/>
      <c r="CJ292" s="63"/>
      <c r="CK292" s="63"/>
      <c r="CL292" s="63"/>
      <c r="CM292" s="63"/>
      <c r="CN292" s="63"/>
      <c r="CO292" s="63"/>
      <c r="CP292" s="63"/>
    </row>
    <row r="293" ht="14.25" customHeight="1">
      <c r="A293" s="63"/>
      <c r="B293" s="63"/>
      <c r="C293" s="63"/>
      <c r="D293" s="63"/>
      <c r="E293" s="63"/>
      <c r="F293" s="63"/>
      <c r="G293" s="63"/>
      <c r="H293" s="63"/>
      <c r="O293" s="399"/>
      <c r="P293" s="399"/>
      <c r="Q293" s="399"/>
      <c r="R293" s="399"/>
      <c r="S293" s="399"/>
      <c r="T293" s="399"/>
      <c r="U293" s="399"/>
      <c r="V293" s="399"/>
      <c r="W293" s="399"/>
      <c r="X293" s="399"/>
      <c r="Y293" s="399"/>
      <c r="Z293" s="399"/>
      <c r="AA293" s="399"/>
      <c r="AB293" s="399"/>
      <c r="AC293" s="399"/>
      <c r="AD293" s="399"/>
      <c r="AE293" s="399"/>
      <c r="AF293" s="399"/>
      <c r="AG293" s="399"/>
      <c r="AH293" s="399"/>
      <c r="AI293" s="399"/>
      <c r="AJ293" s="399"/>
      <c r="AK293" s="399"/>
      <c r="AL293" s="399"/>
      <c r="AM293" s="399"/>
      <c r="AN293" s="399"/>
      <c r="AO293" s="399"/>
      <c r="AP293" s="399"/>
      <c r="AQ293" s="399"/>
      <c r="AR293" s="399"/>
      <c r="AS293" s="399"/>
      <c r="AT293" s="399"/>
      <c r="BN293" s="405"/>
      <c r="BO293" s="405"/>
      <c r="BP293" s="405"/>
      <c r="BQ293" s="405"/>
      <c r="BR293" s="405"/>
      <c r="BS293" s="405"/>
      <c r="BT293" s="405"/>
      <c r="BU293" s="405"/>
      <c r="BV293" s="405"/>
      <c r="BW293" s="405"/>
      <c r="BX293" s="405"/>
      <c r="BY293" s="405"/>
      <c r="BZ293" s="63"/>
      <c r="CA293" s="63"/>
      <c r="CB293" s="63"/>
      <c r="CC293" s="63"/>
      <c r="CD293" s="63"/>
      <c r="CE293" s="63"/>
      <c r="CF293" s="63"/>
      <c r="CG293" s="63"/>
      <c r="CH293" s="63"/>
      <c r="CI293" s="63"/>
      <c r="CJ293" s="63"/>
      <c r="CK293" s="63"/>
      <c r="CL293" s="63"/>
      <c r="CM293" s="63"/>
      <c r="CN293" s="63"/>
      <c r="CO293" s="63"/>
      <c r="CP293" s="63"/>
    </row>
    <row r="294" ht="14.25" customHeight="1">
      <c r="A294" s="63"/>
      <c r="B294" s="63"/>
      <c r="C294" s="63"/>
      <c r="D294" s="63"/>
      <c r="E294" s="63"/>
      <c r="F294" s="63"/>
      <c r="G294" s="63"/>
      <c r="H294" s="63"/>
      <c r="O294" s="399"/>
      <c r="P294" s="399"/>
      <c r="Q294" s="399"/>
      <c r="R294" s="399"/>
      <c r="S294" s="399"/>
      <c r="T294" s="399"/>
      <c r="U294" s="399"/>
      <c r="V294" s="399"/>
      <c r="W294" s="399"/>
      <c r="X294" s="399"/>
      <c r="Y294" s="399"/>
      <c r="Z294" s="399"/>
      <c r="AA294" s="399"/>
      <c r="AB294" s="399"/>
      <c r="AC294" s="399"/>
      <c r="AD294" s="399"/>
      <c r="AE294" s="399"/>
      <c r="AF294" s="399"/>
      <c r="AG294" s="399"/>
      <c r="AH294" s="399"/>
      <c r="AI294" s="399"/>
      <c r="AJ294" s="399"/>
      <c r="AK294" s="399"/>
      <c r="AL294" s="399"/>
      <c r="AM294" s="399"/>
      <c r="AN294" s="399"/>
      <c r="AO294" s="399"/>
      <c r="AP294" s="399"/>
      <c r="AQ294" s="399"/>
      <c r="AR294" s="399"/>
      <c r="AS294" s="399"/>
      <c r="AT294" s="399"/>
      <c r="BN294" s="405"/>
      <c r="BO294" s="405"/>
      <c r="BP294" s="405"/>
      <c r="BQ294" s="405"/>
      <c r="BR294" s="405"/>
      <c r="BS294" s="405"/>
      <c r="BT294" s="405"/>
      <c r="BU294" s="405"/>
      <c r="BV294" s="405"/>
      <c r="BW294" s="405"/>
      <c r="BX294" s="405"/>
      <c r="BY294" s="405"/>
      <c r="BZ294" s="63"/>
      <c r="CA294" s="63"/>
      <c r="CB294" s="63"/>
      <c r="CC294" s="63"/>
      <c r="CD294" s="63"/>
      <c r="CE294" s="63"/>
      <c r="CF294" s="63"/>
      <c r="CG294" s="63"/>
      <c r="CH294" s="63"/>
      <c r="CI294" s="63"/>
      <c r="CJ294" s="63"/>
      <c r="CK294" s="63"/>
      <c r="CL294" s="63"/>
      <c r="CM294" s="63"/>
      <c r="CN294" s="63"/>
      <c r="CO294" s="63"/>
      <c r="CP294" s="63"/>
    </row>
    <row r="295" ht="14.25" customHeight="1">
      <c r="A295" s="63"/>
      <c r="B295" s="63"/>
      <c r="C295" s="63"/>
      <c r="D295" s="63"/>
      <c r="E295" s="63"/>
      <c r="F295" s="63"/>
      <c r="G295" s="63"/>
      <c r="H295" s="63"/>
      <c r="O295" s="399"/>
      <c r="P295" s="399"/>
      <c r="Q295" s="399"/>
      <c r="R295" s="399"/>
      <c r="S295" s="399"/>
      <c r="T295" s="399"/>
      <c r="U295" s="399"/>
      <c r="V295" s="399"/>
      <c r="W295" s="399"/>
      <c r="X295" s="399"/>
      <c r="Y295" s="399"/>
      <c r="Z295" s="399"/>
      <c r="AA295" s="399"/>
      <c r="AB295" s="399"/>
      <c r="AC295" s="399"/>
      <c r="AD295" s="399"/>
      <c r="AE295" s="399"/>
      <c r="AF295" s="399"/>
      <c r="AG295" s="399"/>
      <c r="AH295" s="399"/>
      <c r="AI295" s="399"/>
      <c r="AJ295" s="399"/>
      <c r="AK295" s="399"/>
      <c r="AL295" s="399"/>
      <c r="AM295" s="399"/>
      <c r="AN295" s="399"/>
      <c r="AO295" s="399"/>
      <c r="AP295" s="399"/>
      <c r="AQ295" s="399"/>
      <c r="AR295" s="399"/>
      <c r="AS295" s="399"/>
      <c r="AT295" s="399"/>
      <c r="BN295" s="405"/>
      <c r="BO295" s="405"/>
      <c r="BP295" s="405"/>
      <c r="BQ295" s="405"/>
      <c r="BR295" s="405"/>
      <c r="BS295" s="405"/>
      <c r="BT295" s="405"/>
      <c r="BU295" s="405"/>
      <c r="BV295" s="405"/>
      <c r="BW295" s="405"/>
      <c r="BX295" s="405"/>
      <c r="BY295" s="405"/>
      <c r="BZ295" s="63"/>
      <c r="CA295" s="63"/>
      <c r="CB295" s="63"/>
      <c r="CC295" s="63"/>
      <c r="CD295" s="63"/>
      <c r="CE295" s="63"/>
      <c r="CF295" s="63"/>
      <c r="CG295" s="63"/>
      <c r="CH295" s="63"/>
      <c r="CI295" s="63"/>
      <c r="CJ295" s="63"/>
      <c r="CK295" s="63"/>
      <c r="CL295" s="63"/>
      <c r="CM295" s="63"/>
      <c r="CN295" s="63"/>
      <c r="CO295" s="63"/>
      <c r="CP295" s="63"/>
    </row>
    <row r="296" ht="14.25" customHeight="1">
      <c r="A296" s="63"/>
      <c r="B296" s="63"/>
      <c r="C296" s="63"/>
      <c r="D296" s="63"/>
      <c r="E296" s="63"/>
      <c r="F296" s="63"/>
      <c r="G296" s="63"/>
      <c r="H296" s="63"/>
      <c r="O296" s="399"/>
      <c r="P296" s="399"/>
      <c r="Q296" s="399"/>
      <c r="R296" s="399"/>
      <c r="S296" s="399"/>
      <c r="T296" s="399"/>
      <c r="U296" s="399"/>
      <c r="V296" s="399"/>
      <c r="W296" s="399"/>
      <c r="X296" s="399"/>
      <c r="Y296" s="399"/>
      <c r="Z296" s="399"/>
      <c r="AA296" s="399"/>
      <c r="AB296" s="399"/>
      <c r="AC296" s="399"/>
      <c r="AD296" s="399"/>
      <c r="AE296" s="399"/>
      <c r="AF296" s="399"/>
      <c r="AG296" s="399"/>
      <c r="AH296" s="399"/>
      <c r="AI296" s="399"/>
      <c r="AJ296" s="399"/>
      <c r="AK296" s="399"/>
      <c r="AL296" s="399"/>
      <c r="AM296" s="399"/>
      <c r="AN296" s="399"/>
      <c r="AO296" s="399"/>
      <c r="AP296" s="399"/>
      <c r="AQ296" s="399"/>
      <c r="AR296" s="399"/>
      <c r="AS296" s="399"/>
      <c r="AT296" s="399"/>
      <c r="BN296" s="405"/>
      <c r="BO296" s="405"/>
      <c r="BP296" s="405"/>
      <c r="BQ296" s="405"/>
      <c r="BR296" s="405"/>
      <c r="BS296" s="405"/>
      <c r="BT296" s="405"/>
      <c r="BU296" s="405"/>
      <c r="BV296" s="405"/>
      <c r="BW296" s="405"/>
      <c r="BX296" s="405"/>
      <c r="BY296" s="405"/>
      <c r="BZ296" s="63"/>
      <c r="CA296" s="63"/>
      <c r="CB296" s="63"/>
      <c r="CC296" s="63"/>
      <c r="CD296" s="63"/>
      <c r="CE296" s="63"/>
      <c r="CF296" s="63"/>
      <c r="CG296" s="63"/>
      <c r="CH296" s="63"/>
      <c r="CI296" s="63"/>
      <c r="CJ296" s="63"/>
      <c r="CK296" s="63"/>
      <c r="CL296" s="63"/>
      <c r="CM296" s="63"/>
      <c r="CN296" s="63"/>
      <c r="CO296" s="63"/>
      <c r="CP296" s="63"/>
    </row>
    <row r="297" ht="14.25" customHeight="1">
      <c r="A297" s="63"/>
      <c r="B297" s="63"/>
      <c r="C297" s="63"/>
      <c r="D297" s="63"/>
      <c r="E297" s="63"/>
      <c r="F297" s="63"/>
      <c r="G297" s="63"/>
      <c r="H297" s="63"/>
      <c r="O297" s="399"/>
      <c r="P297" s="399"/>
      <c r="Q297" s="399"/>
      <c r="R297" s="399"/>
      <c r="S297" s="399"/>
      <c r="T297" s="399"/>
      <c r="U297" s="399"/>
      <c r="V297" s="399"/>
      <c r="W297" s="399"/>
      <c r="X297" s="399"/>
      <c r="Y297" s="399"/>
      <c r="Z297" s="399"/>
      <c r="AA297" s="399"/>
      <c r="AB297" s="399"/>
      <c r="AC297" s="399"/>
      <c r="AD297" s="399"/>
      <c r="AE297" s="399"/>
      <c r="AF297" s="399"/>
      <c r="AG297" s="399"/>
      <c r="AH297" s="399"/>
      <c r="AI297" s="399"/>
      <c r="AJ297" s="399"/>
      <c r="AK297" s="399"/>
      <c r="AL297" s="399"/>
      <c r="AM297" s="399"/>
      <c r="AN297" s="399"/>
      <c r="AO297" s="399"/>
      <c r="AP297" s="399"/>
      <c r="AQ297" s="399"/>
      <c r="AR297" s="399"/>
      <c r="AS297" s="399"/>
      <c r="AT297" s="399"/>
      <c r="BN297" s="405"/>
      <c r="BO297" s="405"/>
      <c r="BP297" s="405"/>
      <c r="BQ297" s="405"/>
      <c r="BR297" s="405"/>
      <c r="BS297" s="405"/>
      <c r="BT297" s="405"/>
      <c r="BU297" s="405"/>
      <c r="BV297" s="405"/>
      <c r="BW297" s="405"/>
      <c r="BX297" s="405"/>
      <c r="BY297" s="405"/>
      <c r="BZ297" s="63"/>
      <c r="CA297" s="63"/>
      <c r="CB297" s="63"/>
      <c r="CC297" s="63"/>
      <c r="CD297" s="63"/>
      <c r="CE297" s="63"/>
      <c r="CF297" s="63"/>
      <c r="CG297" s="63"/>
      <c r="CH297" s="63"/>
      <c r="CI297" s="63"/>
      <c r="CJ297" s="63"/>
      <c r="CK297" s="63"/>
      <c r="CL297" s="63"/>
      <c r="CM297" s="63"/>
      <c r="CN297" s="63"/>
      <c r="CO297" s="63"/>
      <c r="CP297" s="63"/>
    </row>
    <row r="298" ht="14.25" customHeight="1">
      <c r="A298" s="63"/>
      <c r="B298" s="63"/>
      <c r="C298" s="63"/>
      <c r="D298" s="63"/>
      <c r="E298" s="63"/>
      <c r="F298" s="63"/>
      <c r="G298" s="63"/>
      <c r="H298" s="63"/>
      <c r="O298" s="399"/>
      <c r="P298" s="399"/>
      <c r="Q298" s="399"/>
      <c r="R298" s="399"/>
      <c r="S298" s="399"/>
      <c r="T298" s="399"/>
      <c r="U298" s="399"/>
      <c r="V298" s="399"/>
      <c r="W298" s="399"/>
      <c r="X298" s="399"/>
      <c r="Y298" s="399"/>
      <c r="Z298" s="399"/>
      <c r="AA298" s="399"/>
      <c r="AB298" s="399"/>
      <c r="AC298" s="399"/>
      <c r="AD298" s="399"/>
      <c r="AE298" s="399"/>
      <c r="AF298" s="399"/>
      <c r="AG298" s="399"/>
      <c r="AH298" s="399"/>
      <c r="AI298" s="399"/>
      <c r="AJ298" s="399"/>
      <c r="AK298" s="399"/>
      <c r="AL298" s="399"/>
      <c r="AM298" s="399"/>
      <c r="AN298" s="399"/>
      <c r="AO298" s="399"/>
      <c r="AP298" s="399"/>
      <c r="AQ298" s="399"/>
      <c r="AR298" s="399"/>
      <c r="AS298" s="399"/>
      <c r="AT298" s="399"/>
      <c r="BN298" s="405"/>
      <c r="BO298" s="405"/>
      <c r="BP298" s="405"/>
      <c r="BQ298" s="405"/>
      <c r="BR298" s="405"/>
      <c r="BS298" s="405"/>
      <c r="BT298" s="405"/>
      <c r="BU298" s="405"/>
      <c r="BV298" s="405"/>
      <c r="BW298" s="405"/>
      <c r="BX298" s="405"/>
      <c r="BY298" s="405"/>
      <c r="BZ298" s="63"/>
      <c r="CA298" s="63"/>
      <c r="CB298" s="63"/>
      <c r="CC298" s="63"/>
      <c r="CD298" s="63"/>
      <c r="CE298" s="63"/>
      <c r="CF298" s="63"/>
      <c r="CG298" s="63"/>
      <c r="CH298" s="63"/>
      <c r="CI298" s="63"/>
      <c r="CJ298" s="63"/>
      <c r="CK298" s="63"/>
      <c r="CL298" s="63"/>
      <c r="CM298" s="63"/>
      <c r="CN298" s="63"/>
      <c r="CO298" s="63"/>
      <c r="CP298" s="63"/>
    </row>
    <row r="299" ht="14.25" customHeight="1">
      <c r="A299" s="63"/>
      <c r="B299" s="63"/>
      <c r="C299" s="63"/>
      <c r="D299" s="63"/>
      <c r="E299" s="63"/>
      <c r="F299" s="63"/>
      <c r="G299" s="63"/>
      <c r="H299" s="63"/>
      <c r="O299" s="399"/>
      <c r="P299" s="399"/>
      <c r="Q299" s="399"/>
      <c r="R299" s="399"/>
      <c r="S299" s="399"/>
      <c r="T299" s="399"/>
      <c r="U299" s="399"/>
      <c r="V299" s="399"/>
      <c r="W299" s="399"/>
      <c r="X299" s="399"/>
      <c r="Y299" s="399"/>
      <c r="Z299" s="399"/>
      <c r="AA299" s="399"/>
      <c r="AB299" s="399"/>
      <c r="AC299" s="399"/>
      <c r="AD299" s="399"/>
      <c r="AE299" s="399"/>
      <c r="AF299" s="399"/>
      <c r="AG299" s="399"/>
      <c r="AH299" s="399"/>
      <c r="AI299" s="399"/>
      <c r="AJ299" s="399"/>
      <c r="AK299" s="399"/>
      <c r="AL299" s="399"/>
      <c r="AM299" s="399"/>
      <c r="AN299" s="399"/>
      <c r="AO299" s="399"/>
      <c r="AP299" s="399"/>
      <c r="AQ299" s="399"/>
      <c r="AR299" s="399"/>
      <c r="AS299" s="399"/>
      <c r="AT299" s="399"/>
      <c r="BN299" s="405"/>
      <c r="BO299" s="405"/>
      <c r="BP299" s="405"/>
      <c r="BQ299" s="405"/>
      <c r="BR299" s="405"/>
      <c r="BS299" s="405"/>
      <c r="BT299" s="405"/>
      <c r="BU299" s="405"/>
      <c r="BV299" s="405"/>
      <c r="BW299" s="405"/>
      <c r="BX299" s="405"/>
      <c r="BY299" s="405"/>
      <c r="BZ299" s="63"/>
      <c r="CA299" s="63"/>
      <c r="CB299" s="63"/>
      <c r="CC299" s="63"/>
      <c r="CD299" s="63"/>
      <c r="CE299" s="63"/>
      <c r="CF299" s="63"/>
      <c r="CG299" s="63"/>
      <c r="CH299" s="63"/>
      <c r="CI299" s="63"/>
      <c r="CJ299" s="63"/>
      <c r="CK299" s="63"/>
      <c r="CL299" s="63"/>
      <c r="CM299" s="63"/>
      <c r="CN299" s="63"/>
      <c r="CO299" s="63"/>
      <c r="CP299" s="63"/>
    </row>
    <row r="300" ht="14.25" customHeight="1">
      <c r="A300" s="63"/>
      <c r="B300" s="63"/>
      <c r="C300" s="63"/>
      <c r="D300" s="63"/>
      <c r="E300" s="63"/>
      <c r="F300" s="63"/>
      <c r="G300" s="63"/>
      <c r="H300" s="63"/>
      <c r="O300" s="399"/>
      <c r="P300" s="399"/>
      <c r="Q300" s="399"/>
      <c r="R300" s="399"/>
      <c r="S300" s="399"/>
      <c r="T300" s="399"/>
      <c r="U300" s="399"/>
      <c r="V300" s="399"/>
      <c r="W300" s="399"/>
      <c r="X300" s="399"/>
      <c r="Y300" s="399"/>
      <c r="Z300" s="399"/>
      <c r="AA300" s="399"/>
      <c r="AB300" s="399"/>
      <c r="AC300" s="399"/>
      <c r="AD300" s="399"/>
      <c r="AE300" s="399"/>
      <c r="AF300" s="399"/>
      <c r="AG300" s="399"/>
      <c r="AH300" s="399"/>
      <c r="AI300" s="399"/>
      <c r="AJ300" s="399"/>
      <c r="AK300" s="399"/>
      <c r="AL300" s="399"/>
      <c r="AM300" s="399"/>
      <c r="AN300" s="399"/>
      <c r="AO300" s="399"/>
      <c r="AP300" s="399"/>
      <c r="AQ300" s="399"/>
      <c r="AR300" s="399"/>
      <c r="AS300" s="399"/>
      <c r="AT300" s="399"/>
      <c r="BN300" s="405"/>
      <c r="BO300" s="405"/>
      <c r="BP300" s="405"/>
      <c r="BQ300" s="405"/>
      <c r="BR300" s="405"/>
      <c r="BS300" s="405"/>
      <c r="BT300" s="405"/>
      <c r="BU300" s="405"/>
      <c r="BV300" s="405"/>
      <c r="BW300" s="405"/>
      <c r="BX300" s="405"/>
      <c r="BY300" s="405"/>
      <c r="BZ300" s="63"/>
      <c r="CA300" s="63"/>
      <c r="CB300" s="63"/>
      <c r="CC300" s="63"/>
      <c r="CD300" s="63"/>
      <c r="CE300" s="63"/>
      <c r="CF300" s="63"/>
      <c r="CG300" s="63"/>
      <c r="CH300" s="63"/>
      <c r="CI300" s="63"/>
      <c r="CJ300" s="63"/>
      <c r="CK300" s="63"/>
      <c r="CL300" s="63"/>
      <c r="CM300" s="63"/>
      <c r="CN300" s="63"/>
      <c r="CO300" s="63"/>
      <c r="CP300" s="63"/>
    </row>
    <row r="301" ht="14.25" customHeight="1">
      <c r="A301" s="63"/>
      <c r="B301" s="63"/>
      <c r="C301" s="63"/>
      <c r="D301" s="63"/>
      <c r="E301" s="63"/>
      <c r="F301" s="63"/>
      <c r="G301" s="63"/>
      <c r="H301" s="63"/>
      <c r="O301" s="399"/>
      <c r="P301" s="399"/>
      <c r="Q301" s="399"/>
      <c r="R301" s="399"/>
      <c r="S301" s="399"/>
      <c r="T301" s="399"/>
      <c r="U301" s="399"/>
      <c r="V301" s="399"/>
      <c r="W301" s="399"/>
      <c r="X301" s="399"/>
      <c r="Y301" s="399"/>
      <c r="Z301" s="399"/>
      <c r="AA301" s="399"/>
      <c r="AB301" s="399"/>
      <c r="AC301" s="399"/>
      <c r="AD301" s="399"/>
      <c r="AE301" s="399"/>
      <c r="AF301" s="399"/>
      <c r="AG301" s="399"/>
      <c r="AH301" s="399"/>
      <c r="AI301" s="399"/>
      <c r="AJ301" s="399"/>
      <c r="AK301" s="399"/>
      <c r="AL301" s="399"/>
      <c r="AM301" s="399"/>
      <c r="AN301" s="399"/>
      <c r="AO301" s="399"/>
      <c r="AP301" s="399"/>
      <c r="AQ301" s="399"/>
      <c r="AR301" s="399"/>
      <c r="AS301" s="399"/>
      <c r="AT301" s="399"/>
      <c r="BN301" s="405"/>
      <c r="BO301" s="405"/>
      <c r="BP301" s="405"/>
      <c r="BQ301" s="405"/>
      <c r="BR301" s="405"/>
      <c r="BS301" s="405"/>
      <c r="BT301" s="405"/>
      <c r="BU301" s="405"/>
      <c r="BV301" s="405"/>
      <c r="BW301" s="405"/>
      <c r="BX301" s="405"/>
      <c r="BY301" s="405"/>
      <c r="BZ301" s="63"/>
      <c r="CA301" s="63"/>
      <c r="CB301" s="63"/>
      <c r="CC301" s="63"/>
      <c r="CD301" s="63"/>
      <c r="CE301" s="63"/>
      <c r="CF301" s="63"/>
      <c r="CG301" s="63"/>
      <c r="CH301" s="63"/>
      <c r="CI301" s="63"/>
      <c r="CJ301" s="63"/>
      <c r="CK301" s="63"/>
      <c r="CL301" s="63"/>
      <c r="CM301" s="63"/>
      <c r="CN301" s="63"/>
      <c r="CO301" s="63"/>
      <c r="CP301" s="63"/>
    </row>
    <row r="302" ht="14.25" customHeight="1">
      <c r="A302" s="63"/>
      <c r="B302" s="63"/>
      <c r="C302" s="63"/>
      <c r="D302" s="63"/>
      <c r="E302" s="63"/>
      <c r="F302" s="63"/>
      <c r="G302" s="63"/>
      <c r="H302" s="63"/>
      <c r="O302" s="399"/>
      <c r="P302" s="399"/>
      <c r="Q302" s="399"/>
      <c r="R302" s="399"/>
      <c r="S302" s="399"/>
      <c r="T302" s="399"/>
      <c r="U302" s="399"/>
      <c r="V302" s="399"/>
      <c r="W302" s="399"/>
      <c r="X302" s="399"/>
      <c r="Y302" s="399"/>
      <c r="Z302" s="399"/>
      <c r="AA302" s="399"/>
      <c r="AB302" s="399"/>
      <c r="AC302" s="399"/>
      <c r="AD302" s="399"/>
      <c r="AE302" s="399"/>
      <c r="AF302" s="399"/>
      <c r="AG302" s="399"/>
      <c r="AH302" s="399"/>
      <c r="AI302" s="399"/>
      <c r="AJ302" s="399"/>
      <c r="AK302" s="399"/>
      <c r="AL302" s="399"/>
      <c r="AM302" s="399"/>
      <c r="AN302" s="399"/>
      <c r="AO302" s="399"/>
      <c r="AP302" s="399"/>
      <c r="AQ302" s="399"/>
      <c r="AR302" s="399"/>
      <c r="AS302" s="399"/>
      <c r="AT302" s="399"/>
      <c r="BN302" s="405"/>
      <c r="BO302" s="405"/>
      <c r="BP302" s="405"/>
      <c r="BQ302" s="405"/>
      <c r="BR302" s="405"/>
      <c r="BS302" s="405"/>
      <c r="BT302" s="405"/>
      <c r="BU302" s="405"/>
      <c r="BV302" s="405"/>
      <c r="BW302" s="405"/>
      <c r="BX302" s="405"/>
      <c r="BY302" s="405"/>
      <c r="BZ302" s="63"/>
      <c r="CA302" s="63"/>
      <c r="CB302" s="63"/>
      <c r="CC302" s="63"/>
      <c r="CD302" s="63"/>
      <c r="CE302" s="63"/>
      <c r="CF302" s="63"/>
      <c r="CG302" s="63"/>
      <c r="CH302" s="63"/>
      <c r="CI302" s="63"/>
      <c r="CJ302" s="63"/>
      <c r="CK302" s="63"/>
      <c r="CL302" s="63"/>
      <c r="CM302" s="63"/>
      <c r="CN302" s="63"/>
      <c r="CO302" s="63"/>
      <c r="CP302" s="63"/>
    </row>
    <row r="303" ht="14.25" customHeight="1">
      <c r="A303" s="63"/>
      <c r="B303" s="63"/>
      <c r="C303" s="63"/>
      <c r="D303" s="63"/>
      <c r="E303" s="63"/>
      <c r="F303" s="63"/>
      <c r="G303" s="63"/>
      <c r="H303" s="63"/>
      <c r="O303" s="399"/>
      <c r="P303" s="399"/>
      <c r="Q303" s="399"/>
      <c r="R303" s="399"/>
      <c r="S303" s="399"/>
      <c r="T303" s="399"/>
      <c r="U303" s="399"/>
      <c r="V303" s="399"/>
      <c r="W303" s="399"/>
      <c r="X303" s="399"/>
      <c r="Y303" s="399"/>
      <c r="Z303" s="399"/>
      <c r="AA303" s="399"/>
      <c r="AB303" s="399"/>
      <c r="AC303" s="399"/>
      <c r="AD303" s="399"/>
      <c r="AE303" s="399"/>
      <c r="AF303" s="399"/>
      <c r="AG303" s="399"/>
      <c r="AH303" s="399"/>
      <c r="AI303" s="399"/>
      <c r="AJ303" s="399"/>
      <c r="AK303" s="399"/>
      <c r="AL303" s="399"/>
      <c r="AM303" s="399"/>
      <c r="AN303" s="399"/>
      <c r="AO303" s="399"/>
      <c r="AP303" s="399"/>
      <c r="AQ303" s="399"/>
      <c r="AR303" s="399"/>
      <c r="AS303" s="399"/>
      <c r="AT303" s="399"/>
      <c r="BN303" s="405"/>
      <c r="BO303" s="405"/>
      <c r="BP303" s="405"/>
      <c r="BQ303" s="405"/>
      <c r="BR303" s="405"/>
      <c r="BS303" s="405"/>
      <c r="BT303" s="405"/>
      <c r="BU303" s="405"/>
      <c r="BV303" s="405"/>
      <c r="BW303" s="405"/>
      <c r="BX303" s="405"/>
      <c r="BY303" s="405"/>
      <c r="BZ303" s="63"/>
      <c r="CA303" s="63"/>
      <c r="CB303" s="63"/>
      <c r="CC303" s="63"/>
      <c r="CD303" s="63"/>
      <c r="CE303" s="63"/>
      <c r="CF303" s="63"/>
      <c r="CG303" s="63"/>
      <c r="CH303" s="63"/>
      <c r="CI303" s="63"/>
      <c r="CJ303" s="63"/>
      <c r="CK303" s="63"/>
      <c r="CL303" s="63"/>
      <c r="CM303" s="63"/>
      <c r="CN303" s="63"/>
      <c r="CO303" s="63"/>
      <c r="CP303" s="63"/>
    </row>
    <row r="304" ht="14.25" customHeight="1">
      <c r="A304" s="63"/>
      <c r="B304" s="63"/>
      <c r="C304" s="63"/>
      <c r="D304" s="63"/>
      <c r="E304" s="63"/>
      <c r="F304" s="63"/>
      <c r="G304" s="63"/>
      <c r="H304" s="63"/>
      <c r="O304" s="399"/>
      <c r="P304" s="399"/>
      <c r="Q304" s="399"/>
      <c r="R304" s="399"/>
      <c r="S304" s="399"/>
      <c r="T304" s="399"/>
      <c r="U304" s="399"/>
      <c r="V304" s="399"/>
      <c r="W304" s="399"/>
      <c r="X304" s="399"/>
      <c r="Y304" s="399"/>
      <c r="Z304" s="399"/>
      <c r="AA304" s="399"/>
      <c r="AB304" s="399"/>
      <c r="AC304" s="399"/>
      <c r="AD304" s="399"/>
      <c r="AE304" s="399"/>
      <c r="AF304" s="399"/>
      <c r="AG304" s="399"/>
      <c r="AH304" s="399"/>
      <c r="AI304" s="399"/>
      <c r="AJ304" s="399"/>
      <c r="AK304" s="399"/>
      <c r="AL304" s="399"/>
      <c r="AM304" s="399"/>
      <c r="AN304" s="399"/>
      <c r="AO304" s="399"/>
      <c r="AP304" s="399"/>
      <c r="AQ304" s="399"/>
      <c r="AR304" s="399"/>
      <c r="AS304" s="399"/>
      <c r="AT304" s="399"/>
      <c r="BN304" s="405"/>
      <c r="BO304" s="405"/>
      <c r="BP304" s="405"/>
      <c r="BQ304" s="405"/>
      <c r="BR304" s="405"/>
      <c r="BS304" s="405"/>
      <c r="BT304" s="405"/>
      <c r="BU304" s="405"/>
      <c r="BV304" s="405"/>
      <c r="BW304" s="405"/>
      <c r="BX304" s="405"/>
      <c r="BY304" s="405"/>
      <c r="BZ304" s="63"/>
      <c r="CA304" s="63"/>
      <c r="CB304" s="63"/>
      <c r="CC304" s="63"/>
      <c r="CD304" s="63"/>
      <c r="CE304" s="63"/>
      <c r="CF304" s="63"/>
      <c r="CG304" s="63"/>
      <c r="CH304" s="63"/>
      <c r="CI304" s="63"/>
      <c r="CJ304" s="63"/>
      <c r="CK304" s="63"/>
      <c r="CL304" s="63"/>
      <c r="CM304" s="63"/>
      <c r="CN304" s="63"/>
      <c r="CO304" s="63"/>
      <c r="CP304" s="63"/>
    </row>
    <row r="305" ht="14.25" customHeight="1">
      <c r="A305" s="63"/>
      <c r="B305" s="63"/>
      <c r="C305" s="63"/>
      <c r="D305" s="63"/>
      <c r="E305" s="63"/>
      <c r="F305" s="63"/>
      <c r="G305" s="63"/>
      <c r="H305" s="63"/>
      <c r="O305" s="399"/>
      <c r="P305" s="399"/>
      <c r="Q305" s="399"/>
      <c r="R305" s="399"/>
      <c r="S305" s="399"/>
      <c r="T305" s="399"/>
      <c r="U305" s="399"/>
      <c r="V305" s="399"/>
      <c r="W305" s="399"/>
      <c r="X305" s="399"/>
      <c r="Y305" s="399"/>
      <c r="Z305" s="399"/>
      <c r="AA305" s="399"/>
      <c r="AB305" s="399"/>
      <c r="AC305" s="399"/>
      <c r="AD305" s="399"/>
      <c r="AE305" s="399"/>
      <c r="AF305" s="399"/>
      <c r="AG305" s="399"/>
      <c r="AH305" s="399"/>
      <c r="AI305" s="399"/>
      <c r="AJ305" s="399"/>
      <c r="AK305" s="399"/>
      <c r="AL305" s="399"/>
      <c r="AM305" s="399"/>
      <c r="AN305" s="399"/>
      <c r="AO305" s="399"/>
      <c r="AP305" s="399"/>
      <c r="AQ305" s="399"/>
      <c r="AR305" s="399"/>
      <c r="AS305" s="399"/>
      <c r="AT305" s="399"/>
      <c r="BN305" s="405"/>
      <c r="BO305" s="405"/>
      <c r="BP305" s="405"/>
      <c r="BQ305" s="405"/>
      <c r="BR305" s="405"/>
      <c r="BS305" s="405"/>
      <c r="BT305" s="405"/>
      <c r="BU305" s="405"/>
      <c r="BV305" s="405"/>
      <c r="BW305" s="405"/>
      <c r="BX305" s="405"/>
      <c r="BY305" s="405"/>
      <c r="BZ305" s="63"/>
      <c r="CA305" s="63"/>
      <c r="CB305" s="63"/>
      <c r="CC305" s="63"/>
      <c r="CD305" s="63"/>
      <c r="CE305" s="63"/>
      <c r="CF305" s="63"/>
      <c r="CG305" s="63"/>
      <c r="CH305" s="63"/>
      <c r="CI305" s="63"/>
      <c r="CJ305" s="63"/>
      <c r="CK305" s="63"/>
      <c r="CL305" s="63"/>
      <c r="CM305" s="63"/>
      <c r="CN305" s="63"/>
      <c r="CO305" s="63"/>
      <c r="CP305" s="63"/>
    </row>
    <row r="306" ht="14.25" customHeight="1">
      <c r="A306" s="63"/>
      <c r="B306" s="63"/>
      <c r="C306" s="63"/>
      <c r="D306" s="63"/>
      <c r="E306" s="63"/>
      <c r="F306" s="63"/>
      <c r="G306" s="63"/>
      <c r="H306" s="63"/>
      <c r="O306" s="399"/>
      <c r="P306" s="399"/>
      <c r="Q306" s="399"/>
      <c r="R306" s="399"/>
      <c r="S306" s="399"/>
      <c r="T306" s="399"/>
      <c r="U306" s="399"/>
      <c r="V306" s="399"/>
      <c r="W306" s="399"/>
      <c r="X306" s="399"/>
      <c r="Y306" s="399"/>
      <c r="Z306" s="399"/>
      <c r="AA306" s="399"/>
      <c r="AB306" s="399"/>
      <c r="AC306" s="399"/>
      <c r="AD306" s="399"/>
      <c r="AE306" s="399"/>
      <c r="AF306" s="399"/>
      <c r="AG306" s="399"/>
      <c r="AH306" s="399"/>
      <c r="AI306" s="399"/>
      <c r="AJ306" s="399"/>
      <c r="AK306" s="399"/>
      <c r="AL306" s="399"/>
      <c r="AM306" s="399"/>
      <c r="AN306" s="399"/>
      <c r="AO306" s="399"/>
      <c r="AP306" s="399"/>
      <c r="AQ306" s="399"/>
      <c r="AR306" s="399"/>
      <c r="AS306" s="399"/>
      <c r="AT306" s="399"/>
      <c r="BN306" s="405"/>
      <c r="BO306" s="405"/>
      <c r="BP306" s="405"/>
      <c r="BQ306" s="405"/>
      <c r="BR306" s="405"/>
      <c r="BS306" s="405"/>
      <c r="BT306" s="405"/>
      <c r="BU306" s="405"/>
      <c r="BV306" s="405"/>
      <c r="BW306" s="405"/>
      <c r="BX306" s="405"/>
      <c r="BY306" s="405"/>
      <c r="BZ306" s="63"/>
      <c r="CA306" s="63"/>
      <c r="CB306" s="63"/>
      <c r="CC306" s="63"/>
      <c r="CD306" s="63"/>
      <c r="CE306" s="63"/>
      <c r="CF306" s="63"/>
      <c r="CG306" s="63"/>
      <c r="CH306" s="63"/>
      <c r="CI306" s="63"/>
      <c r="CJ306" s="63"/>
      <c r="CK306" s="63"/>
      <c r="CL306" s="63"/>
      <c r="CM306" s="63"/>
      <c r="CN306" s="63"/>
      <c r="CO306" s="63"/>
      <c r="CP306" s="63"/>
    </row>
    <row r="307" ht="14.25" customHeight="1">
      <c r="A307" s="63"/>
      <c r="B307" s="63"/>
      <c r="C307" s="63"/>
      <c r="D307" s="63"/>
      <c r="E307" s="63"/>
      <c r="F307" s="63"/>
      <c r="G307" s="63"/>
      <c r="H307" s="63"/>
      <c r="O307" s="399"/>
      <c r="P307" s="399"/>
      <c r="Q307" s="399"/>
      <c r="R307" s="399"/>
      <c r="S307" s="399"/>
      <c r="T307" s="399"/>
      <c r="U307" s="399"/>
      <c r="V307" s="399"/>
      <c r="W307" s="399"/>
      <c r="X307" s="399"/>
      <c r="Y307" s="399"/>
      <c r="Z307" s="399"/>
      <c r="AA307" s="399"/>
      <c r="AB307" s="399"/>
      <c r="AC307" s="399"/>
      <c r="AD307" s="399"/>
      <c r="AE307" s="399"/>
      <c r="AF307" s="399"/>
      <c r="AG307" s="399"/>
      <c r="AH307" s="399"/>
      <c r="AI307" s="399"/>
      <c r="AJ307" s="399"/>
      <c r="AK307" s="399"/>
      <c r="AL307" s="399"/>
      <c r="AM307" s="399"/>
      <c r="AN307" s="399"/>
      <c r="AO307" s="399"/>
      <c r="AP307" s="399"/>
      <c r="AQ307" s="399"/>
      <c r="AR307" s="399"/>
      <c r="AS307" s="399"/>
      <c r="AT307" s="399"/>
      <c r="BN307" s="405"/>
      <c r="BO307" s="405"/>
      <c r="BP307" s="405"/>
      <c r="BQ307" s="405"/>
      <c r="BR307" s="405"/>
      <c r="BS307" s="405"/>
      <c r="BT307" s="405"/>
      <c r="BU307" s="405"/>
      <c r="BV307" s="405"/>
      <c r="BW307" s="405"/>
      <c r="BX307" s="405"/>
      <c r="BY307" s="405"/>
      <c r="BZ307" s="63"/>
      <c r="CA307" s="63"/>
      <c r="CB307" s="63"/>
      <c r="CC307" s="63"/>
      <c r="CD307" s="63"/>
      <c r="CE307" s="63"/>
      <c r="CF307" s="63"/>
      <c r="CG307" s="63"/>
      <c r="CH307" s="63"/>
      <c r="CI307" s="63"/>
      <c r="CJ307" s="63"/>
      <c r="CK307" s="63"/>
      <c r="CL307" s="63"/>
      <c r="CM307" s="63"/>
      <c r="CN307" s="63"/>
      <c r="CO307" s="63"/>
      <c r="CP307" s="63"/>
    </row>
    <row r="308" ht="14.25" customHeight="1">
      <c r="A308" s="63"/>
      <c r="B308" s="63"/>
      <c r="C308" s="63"/>
      <c r="D308" s="63"/>
      <c r="E308" s="63"/>
      <c r="F308" s="63"/>
      <c r="G308" s="63"/>
      <c r="H308" s="63"/>
      <c r="O308" s="399"/>
      <c r="P308" s="399"/>
      <c r="Q308" s="399"/>
      <c r="R308" s="399"/>
      <c r="S308" s="399"/>
      <c r="T308" s="399"/>
      <c r="U308" s="399"/>
      <c r="V308" s="399"/>
      <c r="W308" s="399"/>
      <c r="X308" s="399"/>
      <c r="Y308" s="399"/>
      <c r="Z308" s="399"/>
      <c r="AA308" s="399"/>
      <c r="AB308" s="399"/>
      <c r="AC308" s="399"/>
      <c r="AD308" s="399"/>
      <c r="AE308" s="399"/>
      <c r="AF308" s="399"/>
      <c r="AG308" s="399"/>
      <c r="AH308" s="399"/>
      <c r="AI308" s="399"/>
      <c r="AJ308" s="399"/>
      <c r="AK308" s="399"/>
      <c r="AL308" s="399"/>
      <c r="AM308" s="399"/>
      <c r="AN308" s="399"/>
      <c r="AO308" s="399"/>
      <c r="AP308" s="399"/>
      <c r="AQ308" s="399"/>
      <c r="AR308" s="399"/>
      <c r="AS308" s="399"/>
      <c r="AT308" s="399"/>
      <c r="BN308" s="405"/>
      <c r="BO308" s="405"/>
      <c r="BP308" s="405"/>
      <c r="BQ308" s="405"/>
      <c r="BR308" s="405"/>
      <c r="BS308" s="405"/>
      <c r="BT308" s="405"/>
      <c r="BU308" s="405"/>
      <c r="BV308" s="405"/>
      <c r="BW308" s="405"/>
      <c r="BX308" s="405"/>
      <c r="BY308" s="405"/>
      <c r="BZ308" s="63"/>
      <c r="CA308" s="63"/>
      <c r="CB308" s="63"/>
      <c r="CC308" s="63"/>
      <c r="CD308" s="63"/>
      <c r="CE308" s="63"/>
      <c r="CF308" s="63"/>
      <c r="CG308" s="63"/>
      <c r="CH308" s="63"/>
      <c r="CI308" s="63"/>
      <c r="CJ308" s="63"/>
      <c r="CK308" s="63"/>
      <c r="CL308" s="63"/>
      <c r="CM308" s="63"/>
      <c r="CN308" s="63"/>
      <c r="CO308" s="63"/>
      <c r="CP308" s="63"/>
    </row>
    <row r="309" ht="14.25" customHeight="1">
      <c r="A309" s="63"/>
      <c r="B309" s="63"/>
      <c r="C309" s="63"/>
      <c r="D309" s="63"/>
      <c r="E309" s="63"/>
      <c r="F309" s="63"/>
      <c r="G309" s="63"/>
      <c r="H309" s="63"/>
      <c r="O309" s="399"/>
      <c r="P309" s="399"/>
      <c r="Q309" s="399"/>
      <c r="R309" s="399"/>
      <c r="S309" s="399"/>
      <c r="T309" s="399"/>
      <c r="U309" s="399"/>
      <c r="V309" s="399"/>
      <c r="W309" s="399"/>
      <c r="X309" s="399"/>
      <c r="Y309" s="399"/>
      <c r="Z309" s="399"/>
      <c r="AA309" s="399"/>
      <c r="AB309" s="399"/>
      <c r="AC309" s="399"/>
      <c r="AD309" s="399"/>
      <c r="AE309" s="399"/>
      <c r="AF309" s="399"/>
      <c r="AG309" s="399"/>
      <c r="AH309" s="399"/>
      <c r="AI309" s="399"/>
      <c r="AJ309" s="399"/>
      <c r="AK309" s="399"/>
      <c r="AL309" s="399"/>
      <c r="AM309" s="399"/>
      <c r="AN309" s="399"/>
      <c r="AO309" s="399"/>
      <c r="AP309" s="399"/>
      <c r="AQ309" s="399"/>
      <c r="AR309" s="399"/>
      <c r="AS309" s="399"/>
      <c r="AT309" s="399"/>
      <c r="BN309" s="405"/>
      <c r="BO309" s="405"/>
      <c r="BP309" s="405"/>
      <c r="BQ309" s="405"/>
      <c r="BR309" s="405"/>
      <c r="BS309" s="405"/>
      <c r="BT309" s="405"/>
      <c r="BU309" s="405"/>
      <c r="BV309" s="405"/>
      <c r="BW309" s="405"/>
      <c r="BX309" s="405"/>
      <c r="BY309" s="405"/>
      <c r="BZ309" s="63"/>
      <c r="CA309" s="63"/>
      <c r="CB309" s="63"/>
      <c r="CC309" s="63"/>
      <c r="CD309" s="63"/>
      <c r="CE309" s="63"/>
      <c r="CF309" s="63"/>
      <c r="CG309" s="63"/>
      <c r="CH309" s="63"/>
      <c r="CI309" s="63"/>
      <c r="CJ309" s="63"/>
      <c r="CK309" s="63"/>
      <c r="CL309" s="63"/>
      <c r="CM309" s="63"/>
      <c r="CN309" s="63"/>
      <c r="CO309" s="63"/>
      <c r="CP309" s="63"/>
    </row>
    <row r="310" ht="14.25" customHeight="1">
      <c r="A310" s="63"/>
      <c r="B310" s="63"/>
      <c r="C310" s="63"/>
      <c r="D310" s="63"/>
      <c r="E310" s="63"/>
      <c r="F310" s="63"/>
      <c r="G310" s="63"/>
      <c r="H310" s="63"/>
      <c r="O310" s="399"/>
      <c r="P310" s="399"/>
      <c r="Q310" s="399"/>
      <c r="R310" s="399"/>
      <c r="S310" s="399"/>
      <c r="T310" s="399"/>
      <c r="U310" s="399"/>
      <c r="V310" s="399"/>
      <c r="W310" s="399"/>
      <c r="X310" s="399"/>
      <c r="Y310" s="399"/>
      <c r="Z310" s="399"/>
      <c r="AA310" s="399"/>
      <c r="AB310" s="399"/>
      <c r="AC310" s="399"/>
      <c r="AD310" s="399"/>
      <c r="AE310" s="399"/>
      <c r="AF310" s="399"/>
      <c r="AG310" s="399"/>
      <c r="AH310" s="399"/>
      <c r="AI310" s="399"/>
      <c r="AJ310" s="399"/>
      <c r="AK310" s="399"/>
      <c r="AL310" s="399"/>
      <c r="AM310" s="399"/>
      <c r="AN310" s="399"/>
      <c r="AO310" s="399"/>
      <c r="AP310" s="399"/>
      <c r="AQ310" s="399"/>
      <c r="AR310" s="399"/>
      <c r="AS310" s="399"/>
      <c r="AT310" s="399"/>
      <c r="BN310" s="405"/>
      <c r="BO310" s="405"/>
      <c r="BP310" s="405"/>
      <c r="BQ310" s="405"/>
      <c r="BR310" s="405"/>
      <c r="BS310" s="405"/>
      <c r="BT310" s="405"/>
      <c r="BU310" s="405"/>
      <c r="BV310" s="405"/>
      <c r="BW310" s="405"/>
      <c r="BX310" s="405"/>
      <c r="BY310" s="405"/>
      <c r="BZ310" s="63"/>
      <c r="CA310" s="63"/>
      <c r="CB310" s="63"/>
      <c r="CC310" s="63"/>
      <c r="CD310" s="63"/>
      <c r="CE310" s="63"/>
      <c r="CF310" s="63"/>
      <c r="CG310" s="63"/>
      <c r="CH310" s="63"/>
      <c r="CI310" s="63"/>
      <c r="CJ310" s="63"/>
      <c r="CK310" s="63"/>
      <c r="CL310" s="63"/>
      <c r="CM310" s="63"/>
      <c r="CN310" s="63"/>
      <c r="CO310" s="63"/>
      <c r="CP310" s="63"/>
    </row>
    <row r="311" ht="14.25" customHeight="1">
      <c r="A311" s="63"/>
      <c r="B311" s="63"/>
      <c r="C311" s="63"/>
      <c r="D311" s="63"/>
      <c r="E311" s="63"/>
      <c r="F311" s="63"/>
      <c r="G311" s="63"/>
      <c r="H311" s="63"/>
      <c r="O311" s="399"/>
      <c r="P311" s="399"/>
      <c r="Q311" s="399"/>
      <c r="R311" s="399"/>
      <c r="S311" s="399"/>
      <c r="T311" s="399"/>
      <c r="U311" s="399"/>
      <c r="V311" s="399"/>
      <c r="W311" s="399"/>
      <c r="X311" s="399"/>
      <c r="Y311" s="399"/>
      <c r="Z311" s="399"/>
      <c r="AA311" s="399"/>
      <c r="AB311" s="399"/>
      <c r="AC311" s="399"/>
      <c r="AD311" s="399"/>
      <c r="AE311" s="399"/>
      <c r="AF311" s="399"/>
      <c r="AG311" s="399"/>
      <c r="AH311" s="399"/>
      <c r="AI311" s="399"/>
      <c r="AJ311" s="399"/>
      <c r="AK311" s="399"/>
      <c r="AL311" s="399"/>
      <c r="AM311" s="399"/>
      <c r="AN311" s="399"/>
      <c r="AO311" s="399"/>
      <c r="AP311" s="399"/>
      <c r="AQ311" s="399"/>
      <c r="AR311" s="399"/>
      <c r="AS311" s="399"/>
      <c r="AT311" s="399"/>
      <c r="BN311" s="405"/>
      <c r="BO311" s="405"/>
      <c r="BP311" s="405"/>
      <c r="BQ311" s="405"/>
      <c r="BR311" s="405"/>
      <c r="BS311" s="405"/>
      <c r="BT311" s="405"/>
      <c r="BU311" s="405"/>
      <c r="BV311" s="405"/>
      <c r="BW311" s="405"/>
      <c r="BX311" s="405"/>
      <c r="BY311" s="405"/>
      <c r="BZ311" s="63"/>
      <c r="CA311" s="63"/>
      <c r="CB311" s="63"/>
      <c r="CC311" s="63"/>
      <c r="CD311" s="63"/>
      <c r="CE311" s="63"/>
      <c r="CF311" s="63"/>
      <c r="CG311" s="63"/>
      <c r="CH311" s="63"/>
      <c r="CI311" s="63"/>
      <c r="CJ311" s="63"/>
      <c r="CK311" s="63"/>
      <c r="CL311" s="63"/>
      <c r="CM311" s="63"/>
      <c r="CN311" s="63"/>
      <c r="CO311" s="63"/>
      <c r="CP311" s="63"/>
    </row>
    <row r="312" ht="14.25" customHeight="1">
      <c r="A312" s="63"/>
      <c r="B312" s="63"/>
      <c r="C312" s="63"/>
      <c r="D312" s="63"/>
      <c r="E312" s="63"/>
      <c r="F312" s="63"/>
      <c r="G312" s="63"/>
      <c r="H312" s="63"/>
      <c r="O312" s="399"/>
      <c r="P312" s="399"/>
      <c r="Q312" s="399"/>
      <c r="R312" s="399"/>
      <c r="S312" s="399"/>
      <c r="T312" s="399"/>
      <c r="U312" s="399"/>
      <c r="V312" s="399"/>
      <c r="W312" s="399"/>
      <c r="X312" s="399"/>
      <c r="Y312" s="399"/>
      <c r="Z312" s="399"/>
      <c r="AA312" s="399"/>
      <c r="AB312" s="399"/>
      <c r="AC312" s="399"/>
      <c r="AD312" s="399"/>
      <c r="AE312" s="399"/>
      <c r="AF312" s="399"/>
      <c r="AG312" s="399"/>
      <c r="AH312" s="399"/>
      <c r="AI312" s="399"/>
      <c r="AJ312" s="399"/>
      <c r="AK312" s="399"/>
      <c r="AL312" s="399"/>
      <c r="AM312" s="399"/>
      <c r="AN312" s="399"/>
      <c r="AO312" s="399"/>
      <c r="AP312" s="399"/>
      <c r="AQ312" s="399"/>
      <c r="AR312" s="399"/>
      <c r="AS312" s="399"/>
      <c r="AT312" s="399"/>
      <c r="BN312" s="405"/>
      <c r="BO312" s="405"/>
      <c r="BP312" s="405"/>
      <c r="BQ312" s="405"/>
      <c r="BR312" s="405"/>
      <c r="BS312" s="405"/>
      <c r="BT312" s="405"/>
      <c r="BU312" s="405"/>
      <c r="BV312" s="405"/>
      <c r="BW312" s="405"/>
      <c r="BX312" s="405"/>
      <c r="BY312" s="405"/>
      <c r="BZ312" s="63"/>
      <c r="CA312" s="63"/>
      <c r="CB312" s="63"/>
      <c r="CC312" s="63"/>
      <c r="CD312" s="63"/>
      <c r="CE312" s="63"/>
      <c r="CF312" s="63"/>
      <c r="CG312" s="63"/>
      <c r="CH312" s="63"/>
      <c r="CI312" s="63"/>
      <c r="CJ312" s="63"/>
      <c r="CK312" s="63"/>
      <c r="CL312" s="63"/>
      <c r="CM312" s="63"/>
      <c r="CN312" s="63"/>
      <c r="CO312" s="63"/>
      <c r="CP312" s="63"/>
    </row>
    <row r="313" ht="14.25" customHeight="1">
      <c r="A313" s="63"/>
      <c r="B313" s="63"/>
      <c r="C313" s="63"/>
      <c r="D313" s="63"/>
      <c r="E313" s="63"/>
      <c r="F313" s="63"/>
      <c r="G313" s="63"/>
      <c r="H313" s="63"/>
      <c r="O313" s="399"/>
      <c r="P313" s="399"/>
      <c r="Q313" s="399"/>
      <c r="R313" s="399"/>
      <c r="S313" s="399"/>
      <c r="T313" s="399"/>
      <c r="U313" s="399"/>
      <c r="V313" s="399"/>
      <c r="W313" s="399"/>
      <c r="X313" s="399"/>
      <c r="Y313" s="399"/>
      <c r="Z313" s="399"/>
      <c r="AA313" s="399"/>
      <c r="AB313" s="399"/>
      <c r="AC313" s="399"/>
      <c r="AD313" s="399"/>
      <c r="AE313" s="399"/>
      <c r="AF313" s="399"/>
      <c r="AG313" s="399"/>
      <c r="AH313" s="399"/>
      <c r="AI313" s="399"/>
      <c r="AJ313" s="399"/>
      <c r="AK313" s="399"/>
      <c r="AL313" s="399"/>
      <c r="AM313" s="399"/>
      <c r="AN313" s="399"/>
      <c r="AO313" s="399"/>
      <c r="AP313" s="399"/>
      <c r="AQ313" s="399"/>
      <c r="AR313" s="399"/>
      <c r="AS313" s="399"/>
      <c r="AT313" s="399"/>
      <c r="BN313" s="405"/>
      <c r="BO313" s="405"/>
      <c r="BP313" s="405"/>
      <c r="BQ313" s="405"/>
      <c r="BR313" s="405"/>
      <c r="BS313" s="405"/>
      <c r="BT313" s="405"/>
      <c r="BU313" s="405"/>
      <c r="BV313" s="405"/>
      <c r="BW313" s="405"/>
      <c r="BX313" s="405"/>
      <c r="BY313" s="405"/>
      <c r="BZ313" s="63"/>
      <c r="CA313" s="63"/>
      <c r="CB313" s="63"/>
      <c r="CC313" s="63"/>
      <c r="CD313" s="63"/>
      <c r="CE313" s="63"/>
      <c r="CF313" s="63"/>
      <c r="CG313" s="63"/>
      <c r="CH313" s="63"/>
      <c r="CI313" s="63"/>
      <c r="CJ313" s="63"/>
      <c r="CK313" s="63"/>
      <c r="CL313" s="63"/>
      <c r="CM313" s="63"/>
      <c r="CN313" s="63"/>
      <c r="CO313" s="63"/>
      <c r="CP313" s="63"/>
    </row>
    <row r="314" ht="14.25" customHeight="1">
      <c r="A314" s="63"/>
      <c r="B314" s="63"/>
      <c r="C314" s="63"/>
      <c r="D314" s="63"/>
      <c r="E314" s="63"/>
      <c r="F314" s="63"/>
      <c r="G314" s="63"/>
      <c r="H314" s="63"/>
      <c r="O314" s="399"/>
      <c r="P314" s="399"/>
      <c r="Q314" s="399"/>
      <c r="R314" s="399"/>
      <c r="S314" s="399"/>
      <c r="T314" s="399"/>
      <c r="U314" s="399"/>
      <c r="V314" s="399"/>
      <c r="W314" s="399"/>
      <c r="X314" s="399"/>
      <c r="Y314" s="399"/>
      <c r="Z314" s="399"/>
      <c r="AA314" s="399"/>
      <c r="AB314" s="399"/>
      <c r="AC314" s="399"/>
      <c r="AD314" s="399"/>
      <c r="AE314" s="399"/>
      <c r="AF314" s="399"/>
      <c r="AG314" s="399"/>
      <c r="AH314" s="399"/>
      <c r="AI314" s="399"/>
      <c r="AJ314" s="399"/>
      <c r="AK314" s="399"/>
      <c r="AL314" s="399"/>
      <c r="AM314" s="399"/>
      <c r="AN314" s="399"/>
      <c r="AO314" s="399"/>
      <c r="AP314" s="399"/>
      <c r="AQ314" s="399"/>
      <c r="AR314" s="399"/>
      <c r="AS314" s="399"/>
      <c r="AT314" s="399"/>
      <c r="BN314" s="405"/>
      <c r="BO314" s="405"/>
      <c r="BP314" s="405"/>
      <c r="BQ314" s="405"/>
      <c r="BR314" s="405"/>
      <c r="BS314" s="405"/>
      <c r="BT314" s="405"/>
      <c r="BU314" s="405"/>
      <c r="BV314" s="405"/>
      <c r="BW314" s="405"/>
      <c r="BX314" s="405"/>
      <c r="BY314" s="405"/>
      <c r="BZ314" s="63"/>
      <c r="CA314" s="63"/>
      <c r="CB314" s="63"/>
      <c r="CC314" s="63"/>
      <c r="CD314" s="63"/>
      <c r="CE314" s="63"/>
      <c r="CF314" s="63"/>
      <c r="CG314" s="63"/>
      <c r="CH314" s="63"/>
      <c r="CI314" s="63"/>
      <c r="CJ314" s="63"/>
      <c r="CK314" s="63"/>
      <c r="CL314" s="63"/>
      <c r="CM314" s="63"/>
      <c r="CN314" s="63"/>
      <c r="CO314" s="63"/>
      <c r="CP314" s="63"/>
    </row>
    <row r="315" ht="14.25" customHeight="1">
      <c r="A315" s="63"/>
      <c r="B315" s="63"/>
      <c r="C315" s="63"/>
      <c r="D315" s="63"/>
      <c r="E315" s="63"/>
      <c r="F315" s="63"/>
      <c r="G315" s="63"/>
      <c r="H315" s="63"/>
      <c r="O315" s="399"/>
      <c r="P315" s="399"/>
      <c r="Q315" s="399"/>
      <c r="R315" s="399"/>
      <c r="S315" s="399"/>
      <c r="T315" s="399"/>
      <c r="U315" s="399"/>
      <c r="V315" s="399"/>
      <c r="W315" s="399"/>
      <c r="X315" s="399"/>
      <c r="Y315" s="399"/>
      <c r="Z315" s="399"/>
      <c r="AA315" s="399"/>
      <c r="AB315" s="399"/>
      <c r="AC315" s="399"/>
      <c r="AD315" s="399"/>
      <c r="AE315" s="399"/>
      <c r="AF315" s="399"/>
      <c r="AG315" s="399"/>
      <c r="AH315" s="399"/>
      <c r="AI315" s="399"/>
      <c r="AJ315" s="399"/>
      <c r="AK315" s="399"/>
      <c r="AL315" s="399"/>
      <c r="AM315" s="399"/>
      <c r="AN315" s="399"/>
      <c r="AO315" s="399"/>
      <c r="AP315" s="399"/>
      <c r="AQ315" s="399"/>
      <c r="AR315" s="399"/>
      <c r="AS315" s="399"/>
      <c r="AT315" s="399"/>
      <c r="BN315" s="405"/>
      <c r="BO315" s="405"/>
      <c r="BP315" s="405"/>
      <c r="BQ315" s="405"/>
      <c r="BR315" s="405"/>
      <c r="BS315" s="405"/>
      <c r="BT315" s="405"/>
      <c r="BU315" s="405"/>
      <c r="BV315" s="405"/>
      <c r="BW315" s="405"/>
      <c r="BX315" s="405"/>
      <c r="BY315" s="405"/>
      <c r="BZ315" s="63"/>
      <c r="CA315" s="63"/>
      <c r="CB315" s="63"/>
      <c r="CC315" s="63"/>
      <c r="CD315" s="63"/>
      <c r="CE315" s="63"/>
      <c r="CF315" s="63"/>
      <c r="CG315" s="63"/>
      <c r="CH315" s="63"/>
      <c r="CI315" s="63"/>
      <c r="CJ315" s="63"/>
      <c r="CK315" s="63"/>
      <c r="CL315" s="63"/>
      <c r="CM315" s="63"/>
      <c r="CN315" s="63"/>
      <c r="CO315" s="63"/>
      <c r="CP315" s="63"/>
    </row>
    <row r="316" ht="14.25" customHeight="1">
      <c r="A316" s="63"/>
      <c r="B316" s="63"/>
      <c r="C316" s="63"/>
      <c r="D316" s="63"/>
      <c r="E316" s="63"/>
      <c r="F316" s="63"/>
      <c r="G316" s="63"/>
      <c r="H316" s="63"/>
      <c r="O316" s="399"/>
      <c r="P316" s="399"/>
      <c r="Q316" s="399"/>
      <c r="R316" s="399"/>
      <c r="S316" s="399"/>
      <c r="T316" s="399"/>
      <c r="U316" s="399"/>
      <c r="V316" s="399"/>
      <c r="W316" s="399"/>
      <c r="X316" s="399"/>
      <c r="Y316" s="399"/>
      <c r="Z316" s="399"/>
      <c r="AA316" s="399"/>
      <c r="AB316" s="399"/>
      <c r="AC316" s="399"/>
      <c r="AD316" s="399"/>
      <c r="AE316" s="399"/>
      <c r="AF316" s="399"/>
      <c r="AG316" s="399"/>
      <c r="AH316" s="399"/>
      <c r="AI316" s="399"/>
      <c r="AJ316" s="399"/>
      <c r="AK316" s="399"/>
      <c r="AL316" s="399"/>
      <c r="AM316" s="399"/>
      <c r="AN316" s="399"/>
      <c r="AO316" s="399"/>
      <c r="AP316" s="399"/>
      <c r="AQ316" s="399"/>
      <c r="AR316" s="399"/>
      <c r="AS316" s="399"/>
      <c r="AT316" s="399"/>
      <c r="BN316" s="405"/>
      <c r="BO316" s="405"/>
      <c r="BP316" s="405"/>
      <c r="BQ316" s="405"/>
      <c r="BR316" s="405"/>
      <c r="BS316" s="405"/>
      <c r="BT316" s="405"/>
      <c r="BU316" s="405"/>
      <c r="BV316" s="405"/>
      <c r="BW316" s="405"/>
      <c r="BX316" s="405"/>
      <c r="BY316" s="405"/>
      <c r="BZ316" s="63"/>
      <c r="CA316" s="63"/>
      <c r="CB316" s="63"/>
      <c r="CC316" s="63"/>
      <c r="CD316" s="63"/>
      <c r="CE316" s="63"/>
      <c r="CF316" s="63"/>
      <c r="CG316" s="63"/>
      <c r="CH316" s="63"/>
      <c r="CI316" s="63"/>
      <c r="CJ316" s="63"/>
      <c r="CK316" s="63"/>
      <c r="CL316" s="63"/>
      <c r="CM316" s="63"/>
      <c r="CN316" s="63"/>
      <c r="CO316" s="63"/>
      <c r="CP316" s="63"/>
    </row>
    <row r="317" ht="14.25" customHeight="1">
      <c r="A317" s="63"/>
      <c r="B317" s="63"/>
      <c r="C317" s="63"/>
      <c r="D317" s="63"/>
      <c r="E317" s="63"/>
      <c r="F317" s="63"/>
      <c r="G317" s="63"/>
      <c r="H317" s="63"/>
      <c r="O317" s="399"/>
      <c r="P317" s="399"/>
      <c r="Q317" s="399"/>
      <c r="R317" s="399"/>
      <c r="S317" s="399"/>
      <c r="T317" s="399"/>
      <c r="U317" s="399"/>
      <c r="V317" s="399"/>
      <c r="W317" s="399"/>
      <c r="X317" s="399"/>
      <c r="Y317" s="399"/>
      <c r="Z317" s="399"/>
      <c r="AA317" s="399"/>
      <c r="AB317" s="399"/>
      <c r="AC317" s="399"/>
      <c r="AD317" s="399"/>
      <c r="AE317" s="399"/>
      <c r="AF317" s="399"/>
      <c r="AG317" s="399"/>
      <c r="AH317" s="399"/>
      <c r="AI317" s="399"/>
      <c r="AJ317" s="399"/>
      <c r="AK317" s="399"/>
      <c r="AL317" s="399"/>
      <c r="AM317" s="399"/>
      <c r="AN317" s="399"/>
      <c r="AO317" s="399"/>
      <c r="AP317" s="399"/>
      <c r="AQ317" s="399"/>
      <c r="AR317" s="399"/>
      <c r="AS317" s="399"/>
      <c r="AT317" s="399"/>
      <c r="BN317" s="405"/>
      <c r="BO317" s="405"/>
      <c r="BP317" s="405"/>
      <c r="BQ317" s="405"/>
      <c r="BR317" s="405"/>
      <c r="BS317" s="405"/>
      <c r="BT317" s="405"/>
      <c r="BU317" s="405"/>
      <c r="BV317" s="405"/>
      <c r="BW317" s="405"/>
      <c r="BX317" s="405"/>
      <c r="BY317" s="405"/>
      <c r="BZ317" s="63"/>
      <c r="CA317" s="63"/>
      <c r="CB317" s="63"/>
      <c r="CC317" s="63"/>
      <c r="CD317" s="63"/>
      <c r="CE317" s="63"/>
      <c r="CF317" s="63"/>
      <c r="CG317" s="63"/>
      <c r="CH317" s="63"/>
      <c r="CI317" s="63"/>
      <c r="CJ317" s="63"/>
      <c r="CK317" s="63"/>
      <c r="CL317" s="63"/>
      <c r="CM317" s="63"/>
      <c r="CN317" s="63"/>
      <c r="CO317" s="63"/>
      <c r="CP317" s="63"/>
    </row>
    <row r="318" ht="14.25" customHeight="1">
      <c r="A318" s="63"/>
      <c r="B318" s="63"/>
      <c r="C318" s="63"/>
      <c r="D318" s="63"/>
      <c r="E318" s="63"/>
      <c r="F318" s="63"/>
      <c r="G318" s="63"/>
      <c r="H318" s="63"/>
      <c r="O318" s="399"/>
      <c r="P318" s="399"/>
      <c r="Q318" s="399"/>
      <c r="R318" s="399"/>
      <c r="S318" s="399"/>
      <c r="T318" s="399"/>
      <c r="U318" s="399"/>
      <c r="V318" s="399"/>
      <c r="W318" s="399"/>
      <c r="X318" s="399"/>
      <c r="Y318" s="399"/>
      <c r="Z318" s="399"/>
      <c r="AA318" s="399"/>
      <c r="AB318" s="399"/>
      <c r="AC318" s="399"/>
      <c r="AD318" s="399"/>
      <c r="AE318" s="399"/>
      <c r="AF318" s="399"/>
      <c r="AG318" s="399"/>
      <c r="AH318" s="399"/>
      <c r="AI318" s="399"/>
      <c r="AJ318" s="399"/>
      <c r="AK318" s="399"/>
      <c r="AL318" s="399"/>
      <c r="AM318" s="399"/>
      <c r="AN318" s="399"/>
      <c r="AO318" s="399"/>
      <c r="AP318" s="399"/>
      <c r="AQ318" s="399"/>
      <c r="AR318" s="399"/>
      <c r="AS318" s="399"/>
      <c r="AT318" s="399"/>
      <c r="BN318" s="405"/>
      <c r="BO318" s="405"/>
      <c r="BP318" s="405"/>
      <c r="BQ318" s="405"/>
      <c r="BR318" s="405"/>
      <c r="BS318" s="405"/>
      <c r="BT318" s="405"/>
      <c r="BU318" s="405"/>
      <c r="BV318" s="405"/>
      <c r="BW318" s="405"/>
      <c r="BX318" s="405"/>
      <c r="BY318" s="405"/>
      <c r="BZ318" s="63"/>
      <c r="CA318" s="63"/>
      <c r="CB318" s="63"/>
      <c r="CC318" s="63"/>
      <c r="CD318" s="63"/>
      <c r="CE318" s="63"/>
      <c r="CF318" s="63"/>
      <c r="CG318" s="63"/>
      <c r="CH318" s="63"/>
      <c r="CI318" s="63"/>
      <c r="CJ318" s="63"/>
      <c r="CK318" s="63"/>
      <c r="CL318" s="63"/>
      <c r="CM318" s="63"/>
      <c r="CN318" s="63"/>
      <c r="CO318" s="63"/>
      <c r="CP318" s="63"/>
    </row>
    <row r="319" ht="14.25" customHeight="1">
      <c r="A319" s="63"/>
      <c r="B319" s="63"/>
      <c r="C319" s="63"/>
      <c r="D319" s="63"/>
      <c r="E319" s="63"/>
      <c r="F319" s="63"/>
      <c r="G319" s="63"/>
      <c r="H319" s="63"/>
      <c r="O319" s="399"/>
      <c r="P319" s="399"/>
      <c r="Q319" s="399"/>
      <c r="R319" s="399"/>
      <c r="S319" s="399"/>
      <c r="T319" s="399"/>
      <c r="U319" s="399"/>
      <c r="V319" s="399"/>
      <c r="W319" s="399"/>
      <c r="X319" s="399"/>
      <c r="Y319" s="399"/>
      <c r="Z319" s="399"/>
      <c r="AA319" s="399"/>
      <c r="AB319" s="399"/>
      <c r="AC319" s="399"/>
      <c r="AD319" s="399"/>
      <c r="AE319" s="399"/>
      <c r="AF319" s="399"/>
      <c r="AG319" s="399"/>
      <c r="AH319" s="399"/>
      <c r="AI319" s="399"/>
      <c r="AJ319" s="399"/>
      <c r="AK319" s="399"/>
      <c r="AL319" s="399"/>
      <c r="AM319" s="399"/>
      <c r="AN319" s="399"/>
      <c r="AO319" s="399"/>
      <c r="AP319" s="399"/>
      <c r="AQ319" s="399"/>
      <c r="AR319" s="399"/>
      <c r="AS319" s="399"/>
      <c r="AT319" s="399"/>
      <c r="BN319" s="405"/>
      <c r="BO319" s="405"/>
      <c r="BP319" s="405"/>
      <c r="BQ319" s="405"/>
      <c r="BR319" s="405"/>
      <c r="BS319" s="405"/>
      <c r="BT319" s="405"/>
      <c r="BU319" s="405"/>
      <c r="BV319" s="405"/>
      <c r="BW319" s="405"/>
      <c r="BX319" s="405"/>
      <c r="BY319" s="405"/>
      <c r="BZ319" s="63"/>
      <c r="CA319" s="63"/>
      <c r="CB319" s="63"/>
      <c r="CC319" s="63"/>
      <c r="CD319" s="63"/>
      <c r="CE319" s="63"/>
      <c r="CF319" s="63"/>
      <c r="CG319" s="63"/>
      <c r="CH319" s="63"/>
      <c r="CI319" s="63"/>
      <c r="CJ319" s="63"/>
      <c r="CK319" s="63"/>
      <c r="CL319" s="63"/>
      <c r="CM319" s="63"/>
      <c r="CN319" s="63"/>
      <c r="CO319" s="63"/>
      <c r="CP319" s="63"/>
    </row>
    <row r="320" ht="14.25" customHeight="1">
      <c r="A320" s="63"/>
      <c r="B320" s="63"/>
      <c r="C320" s="63"/>
      <c r="D320" s="63"/>
      <c r="E320" s="63"/>
      <c r="F320" s="63"/>
      <c r="G320" s="63"/>
      <c r="H320" s="63"/>
      <c r="O320" s="399"/>
      <c r="P320" s="399"/>
      <c r="Q320" s="399"/>
      <c r="R320" s="399"/>
      <c r="S320" s="399"/>
      <c r="T320" s="399"/>
      <c r="U320" s="399"/>
      <c r="V320" s="399"/>
      <c r="W320" s="399"/>
      <c r="X320" s="399"/>
      <c r="Y320" s="399"/>
      <c r="Z320" s="399"/>
      <c r="AA320" s="399"/>
      <c r="AB320" s="399"/>
      <c r="AC320" s="399"/>
      <c r="AD320" s="399"/>
      <c r="AE320" s="399"/>
      <c r="AF320" s="399"/>
      <c r="AG320" s="399"/>
      <c r="AH320" s="399"/>
      <c r="AI320" s="399"/>
      <c r="AJ320" s="399"/>
      <c r="AK320" s="399"/>
      <c r="AL320" s="399"/>
      <c r="AM320" s="399"/>
      <c r="AN320" s="399"/>
      <c r="AO320" s="399"/>
      <c r="AP320" s="399"/>
      <c r="AQ320" s="399"/>
      <c r="AR320" s="399"/>
      <c r="AS320" s="399"/>
      <c r="AT320" s="399"/>
      <c r="BN320" s="405"/>
      <c r="BO320" s="405"/>
      <c r="BP320" s="405"/>
      <c r="BQ320" s="405"/>
      <c r="BR320" s="405"/>
      <c r="BS320" s="405"/>
      <c r="BT320" s="405"/>
      <c r="BU320" s="405"/>
      <c r="BV320" s="405"/>
      <c r="BW320" s="405"/>
      <c r="BX320" s="405"/>
      <c r="BY320" s="405"/>
      <c r="BZ320" s="63"/>
      <c r="CA320" s="63"/>
      <c r="CB320" s="63"/>
      <c r="CC320" s="63"/>
      <c r="CD320" s="63"/>
      <c r="CE320" s="63"/>
      <c r="CF320" s="63"/>
      <c r="CG320" s="63"/>
      <c r="CH320" s="63"/>
      <c r="CI320" s="63"/>
      <c r="CJ320" s="63"/>
      <c r="CK320" s="63"/>
      <c r="CL320" s="63"/>
      <c r="CM320" s="63"/>
      <c r="CN320" s="63"/>
      <c r="CO320" s="63"/>
      <c r="CP320" s="63"/>
    </row>
    <row r="321" ht="14.25" customHeight="1">
      <c r="A321" s="63"/>
      <c r="B321" s="63"/>
      <c r="C321" s="63"/>
      <c r="D321" s="63"/>
      <c r="E321" s="63"/>
      <c r="F321" s="63"/>
      <c r="G321" s="63"/>
      <c r="H321" s="63"/>
      <c r="O321" s="399"/>
      <c r="P321" s="399"/>
      <c r="Q321" s="399"/>
      <c r="R321" s="399"/>
      <c r="S321" s="399"/>
      <c r="T321" s="399"/>
      <c r="U321" s="399"/>
      <c r="V321" s="399"/>
      <c r="W321" s="399"/>
      <c r="X321" s="399"/>
      <c r="Y321" s="399"/>
      <c r="Z321" s="399"/>
      <c r="AA321" s="399"/>
      <c r="AB321" s="399"/>
      <c r="AC321" s="399"/>
      <c r="AD321" s="399"/>
      <c r="AE321" s="399"/>
      <c r="AF321" s="399"/>
      <c r="AG321" s="399"/>
      <c r="AH321" s="399"/>
      <c r="AI321" s="399"/>
      <c r="AJ321" s="399"/>
      <c r="AK321" s="399"/>
      <c r="AL321" s="399"/>
      <c r="AM321" s="399"/>
      <c r="AN321" s="399"/>
      <c r="AO321" s="399"/>
      <c r="AP321" s="399"/>
      <c r="AQ321" s="399"/>
      <c r="AR321" s="399"/>
      <c r="AS321" s="399"/>
      <c r="AT321" s="399"/>
      <c r="BN321" s="405"/>
      <c r="BO321" s="405"/>
      <c r="BP321" s="405"/>
      <c r="BQ321" s="405"/>
      <c r="BR321" s="405"/>
      <c r="BS321" s="405"/>
      <c r="BT321" s="405"/>
      <c r="BU321" s="405"/>
      <c r="BV321" s="405"/>
      <c r="BW321" s="405"/>
      <c r="BX321" s="405"/>
      <c r="BY321" s="405"/>
      <c r="BZ321" s="63"/>
      <c r="CA321" s="63"/>
      <c r="CB321" s="63"/>
      <c r="CC321" s="63"/>
      <c r="CD321" s="63"/>
      <c r="CE321" s="63"/>
      <c r="CF321" s="63"/>
      <c r="CG321" s="63"/>
      <c r="CH321" s="63"/>
      <c r="CI321" s="63"/>
      <c r="CJ321" s="63"/>
      <c r="CK321" s="63"/>
      <c r="CL321" s="63"/>
      <c r="CM321" s="63"/>
      <c r="CN321" s="63"/>
      <c r="CO321" s="63"/>
      <c r="CP321" s="63"/>
    </row>
    <row r="322" ht="14.25" customHeight="1">
      <c r="A322" s="63"/>
      <c r="B322" s="63"/>
      <c r="C322" s="63"/>
      <c r="D322" s="63"/>
      <c r="E322" s="63"/>
      <c r="F322" s="63"/>
      <c r="G322" s="63"/>
      <c r="H322" s="63"/>
      <c r="O322" s="399"/>
      <c r="P322" s="399"/>
      <c r="Q322" s="399"/>
      <c r="R322" s="399"/>
      <c r="S322" s="399"/>
      <c r="T322" s="399"/>
      <c r="U322" s="399"/>
      <c r="V322" s="399"/>
      <c r="W322" s="399"/>
      <c r="X322" s="399"/>
      <c r="Y322" s="399"/>
      <c r="Z322" s="399"/>
      <c r="AA322" s="399"/>
      <c r="AB322" s="399"/>
      <c r="AC322" s="399"/>
      <c r="AD322" s="399"/>
      <c r="AE322" s="399"/>
      <c r="AF322" s="399"/>
      <c r="AG322" s="399"/>
      <c r="AH322" s="399"/>
      <c r="AI322" s="399"/>
      <c r="AJ322" s="399"/>
      <c r="AK322" s="399"/>
      <c r="AL322" s="399"/>
      <c r="AM322" s="399"/>
      <c r="AN322" s="399"/>
      <c r="AO322" s="399"/>
      <c r="AP322" s="399"/>
      <c r="AQ322" s="399"/>
      <c r="AR322" s="399"/>
      <c r="AS322" s="399"/>
      <c r="AT322" s="399"/>
      <c r="BN322" s="405"/>
      <c r="BO322" s="405"/>
      <c r="BP322" s="405"/>
      <c r="BQ322" s="405"/>
      <c r="BR322" s="405"/>
      <c r="BS322" s="405"/>
      <c r="BT322" s="405"/>
      <c r="BU322" s="405"/>
      <c r="BV322" s="405"/>
      <c r="BW322" s="405"/>
      <c r="BX322" s="405"/>
      <c r="BY322" s="405"/>
      <c r="BZ322" s="63"/>
      <c r="CA322" s="63"/>
      <c r="CB322" s="63"/>
      <c r="CC322" s="63"/>
      <c r="CD322" s="63"/>
      <c r="CE322" s="63"/>
      <c r="CF322" s="63"/>
      <c r="CG322" s="63"/>
      <c r="CH322" s="63"/>
      <c r="CI322" s="63"/>
      <c r="CJ322" s="63"/>
      <c r="CK322" s="63"/>
      <c r="CL322" s="63"/>
      <c r="CM322" s="63"/>
      <c r="CN322" s="63"/>
      <c r="CO322" s="63"/>
      <c r="CP322" s="63"/>
    </row>
    <row r="323" ht="14.25" customHeight="1">
      <c r="A323" s="63"/>
      <c r="B323" s="63"/>
      <c r="C323" s="63"/>
      <c r="D323" s="63"/>
      <c r="E323" s="63"/>
      <c r="F323" s="63"/>
      <c r="G323" s="63"/>
      <c r="H323" s="63"/>
      <c r="O323" s="399"/>
      <c r="P323" s="399"/>
      <c r="Q323" s="399"/>
      <c r="R323" s="399"/>
      <c r="S323" s="399"/>
      <c r="T323" s="399"/>
      <c r="U323" s="399"/>
      <c r="V323" s="399"/>
      <c r="W323" s="399"/>
      <c r="X323" s="399"/>
      <c r="Y323" s="399"/>
      <c r="Z323" s="399"/>
      <c r="AA323" s="399"/>
      <c r="AB323" s="399"/>
      <c r="AC323" s="399"/>
      <c r="AD323" s="399"/>
      <c r="AE323" s="399"/>
      <c r="AF323" s="399"/>
      <c r="AG323" s="399"/>
      <c r="AH323" s="399"/>
      <c r="AI323" s="399"/>
      <c r="AJ323" s="399"/>
      <c r="AK323" s="399"/>
      <c r="AL323" s="399"/>
      <c r="AM323" s="399"/>
      <c r="AN323" s="399"/>
      <c r="AO323" s="399"/>
      <c r="AP323" s="399"/>
      <c r="AQ323" s="399"/>
      <c r="AR323" s="399"/>
      <c r="AS323" s="399"/>
      <c r="AT323" s="399"/>
      <c r="BN323" s="405"/>
      <c r="BO323" s="405"/>
      <c r="BP323" s="405"/>
      <c r="BQ323" s="405"/>
      <c r="BR323" s="405"/>
      <c r="BS323" s="405"/>
      <c r="BT323" s="405"/>
      <c r="BU323" s="405"/>
      <c r="BV323" s="405"/>
      <c r="BW323" s="405"/>
      <c r="BX323" s="405"/>
      <c r="BY323" s="405"/>
      <c r="BZ323" s="63"/>
      <c r="CA323" s="63"/>
      <c r="CB323" s="63"/>
      <c r="CC323" s="63"/>
      <c r="CD323" s="63"/>
      <c r="CE323" s="63"/>
      <c r="CF323" s="63"/>
      <c r="CG323" s="63"/>
      <c r="CH323" s="63"/>
      <c r="CI323" s="63"/>
      <c r="CJ323" s="63"/>
      <c r="CK323" s="63"/>
      <c r="CL323" s="63"/>
      <c r="CM323" s="63"/>
      <c r="CN323" s="63"/>
      <c r="CO323" s="63"/>
      <c r="CP323" s="63"/>
    </row>
    <row r="324" ht="14.25" customHeight="1">
      <c r="A324" s="63"/>
      <c r="B324" s="63"/>
      <c r="C324" s="63"/>
      <c r="D324" s="63"/>
      <c r="E324" s="63"/>
      <c r="F324" s="63"/>
      <c r="G324" s="63"/>
      <c r="H324" s="63"/>
      <c r="O324" s="399"/>
      <c r="P324" s="399"/>
      <c r="Q324" s="399"/>
      <c r="R324" s="399"/>
      <c r="S324" s="399"/>
      <c r="T324" s="399"/>
      <c r="U324" s="399"/>
      <c r="V324" s="399"/>
      <c r="W324" s="399"/>
      <c r="X324" s="399"/>
      <c r="Y324" s="399"/>
      <c r="Z324" s="399"/>
      <c r="AA324" s="399"/>
      <c r="AB324" s="399"/>
      <c r="AC324" s="399"/>
      <c r="AD324" s="399"/>
      <c r="AE324" s="399"/>
      <c r="AF324" s="399"/>
      <c r="AG324" s="399"/>
      <c r="AH324" s="399"/>
      <c r="AI324" s="399"/>
      <c r="AJ324" s="399"/>
      <c r="AK324" s="399"/>
      <c r="AL324" s="399"/>
      <c r="AM324" s="399"/>
      <c r="AN324" s="399"/>
      <c r="AO324" s="399"/>
      <c r="AP324" s="399"/>
      <c r="AQ324" s="399"/>
      <c r="AR324" s="399"/>
      <c r="AS324" s="399"/>
      <c r="AT324" s="399"/>
      <c r="BN324" s="405"/>
      <c r="BO324" s="405"/>
      <c r="BP324" s="405"/>
      <c r="BQ324" s="405"/>
      <c r="BR324" s="405"/>
      <c r="BS324" s="405"/>
      <c r="BT324" s="405"/>
      <c r="BU324" s="405"/>
      <c r="BV324" s="405"/>
      <c r="BW324" s="405"/>
      <c r="BX324" s="405"/>
      <c r="BY324" s="405"/>
      <c r="BZ324" s="63"/>
      <c r="CA324" s="63"/>
      <c r="CB324" s="63"/>
      <c r="CC324" s="63"/>
      <c r="CD324" s="63"/>
      <c r="CE324" s="63"/>
      <c r="CF324" s="63"/>
      <c r="CG324" s="63"/>
      <c r="CH324" s="63"/>
      <c r="CI324" s="63"/>
      <c r="CJ324" s="63"/>
      <c r="CK324" s="63"/>
      <c r="CL324" s="63"/>
      <c r="CM324" s="63"/>
      <c r="CN324" s="63"/>
      <c r="CO324" s="63"/>
      <c r="CP324" s="63"/>
    </row>
    <row r="325" ht="14.25" customHeight="1">
      <c r="A325" s="63"/>
      <c r="B325" s="63"/>
      <c r="C325" s="63"/>
      <c r="D325" s="63"/>
      <c r="E325" s="63"/>
      <c r="F325" s="63"/>
      <c r="G325" s="63"/>
      <c r="H325" s="63"/>
      <c r="O325" s="399"/>
      <c r="P325" s="399"/>
      <c r="Q325" s="399"/>
      <c r="R325" s="399"/>
      <c r="S325" s="399"/>
      <c r="T325" s="399"/>
      <c r="U325" s="399"/>
      <c r="V325" s="399"/>
      <c r="W325" s="399"/>
      <c r="X325" s="399"/>
      <c r="Y325" s="399"/>
      <c r="Z325" s="399"/>
      <c r="AA325" s="399"/>
      <c r="AB325" s="399"/>
      <c r="AC325" s="399"/>
      <c r="AD325" s="399"/>
      <c r="AE325" s="399"/>
      <c r="AF325" s="399"/>
      <c r="AG325" s="399"/>
      <c r="AH325" s="399"/>
      <c r="AI325" s="399"/>
      <c r="AJ325" s="399"/>
      <c r="AK325" s="399"/>
      <c r="AL325" s="399"/>
      <c r="AM325" s="399"/>
      <c r="AN325" s="399"/>
      <c r="AO325" s="399"/>
      <c r="AP325" s="399"/>
      <c r="AQ325" s="399"/>
      <c r="AR325" s="399"/>
      <c r="AS325" s="399"/>
      <c r="AT325" s="399"/>
      <c r="BN325" s="405"/>
      <c r="BO325" s="405"/>
      <c r="BP325" s="405"/>
      <c r="BQ325" s="405"/>
      <c r="BR325" s="405"/>
      <c r="BS325" s="405"/>
      <c r="BT325" s="405"/>
      <c r="BU325" s="405"/>
      <c r="BV325" s="405"/>
      <c r="BW325" s="405"/>
      <c r="BX325" s="405"/>
      <c r="BY325" s="405"/>
      <c r="BZ325" s="63"/>
      <c r="CA325" s="63"/>
      <c r="CB325" s="63"/>
      <c r="CC325" s="63"/>
      <c r="CD325" s="63"/>
      <c r="CE325" s="63"/>
      <c r="CF325" s="63"/>
      <c r="CG325" s="63"/>
      <c r="CH325" s="63"/>
      <c r="CI325" s="63"/>
      <c r="CJ325" s="63"/>
      <c r="CK325" s="63"/>
      <c r="CL325" s="63"/>
      <c r="CM325" s="63"/>
      <c r="CN325" s="63"/>
      <c r="CO325" s="63"/>
      <c r="CP325" s="63"/>
    </row>
    <row r="326" ht="14.25" customHeight="1">
      <c r="A326" s="63"/>
      <c r="B326" s="63"/>
      <c r="C326" s="63"/>
      <c r="D326" s="63"/>
      <c r="E326" s="63"/>
      <c r="F326" s="63"/>
      <c r="G326" s="63"/>
      <c r="H326" s="63"/>
      <c r="O326" s="399"/>
      <c r="P326" s="399"/>
      <c r="Q326" s="399"/>
      <c r="R326" s="399"/>
      <c r="S326" s="399"/>
      <c r="T326" s="399"/>
      <c r="U326" s="399"/>
      <c r="V326" s="399"/>
      <c r="W326" s="399"/>
      <c r="X326" s="399"/>
      <c r="Y326" s="399"/>
      <c r="Z326" s="399"/>
      <c r="AA326" s="399"/>
      <c r="AB326" s="399"/>
      <c r="AC326" s="399"/>
      <c r="AD326" s="399"/>
      <c r="AE326" s="399"/>
      <c r="AF326" s="399"/>
      <c r="AG326" s="399"/>
      <c r="AH326" s="399"/>
      <c r="AI326" s="399"/>
      <c r="AJ326" s="399"/>
      <c r="AK326" s="399"/>
      <c r="AL326" s="399"/>
      <c r="AM326" s="399"/>
      <c r="AN326" s="399"/>
      <c r="AO326" s="399"/>
      <c r="AP326" s="399"/>
      <c r="AQ326" s="399"/>
      <c r="AR326" s="399"/>
      <c r="AS326" s="399"/>
      <c r="AT326" s="399"/>
      <c r="BN326" s="405"/>
      <c r="BO326" s="405"/>
      <c r="BP326" s="405"/>
      <c r="BQ326" s="405"/>
      <c r="BR326" s="405"/>
      <c r="BS326" s="405"/>
      <c r="BT326" s="405"/>
      <c r="BU326" s="405"/>
      <c r="BV326" s="405"/>
      <c r="BW326" s="405"/>
      <c r="BX326" s="405"/>
      <c r="BY326" s="405"/>
      <c r="BZ326" s="63"/>
      <c r="CA326" s="63"/>
      <c r="CB326" s="63"/>
      <c r="CC326" s="63"/>
      <c r="CD326" s="63"/>
      <c r="CE326" s="63"/>
      <c r="CF326" s="63"/>
      <c r="CG326" s="63"/>
      <c r="CH326" s="63"/>
      <c r="CI326" s="63"/>
      <c r="CJ326" s="63"/>
      <c r="CK326" s="63"/>
      <c r="CL326" s="63"/>
      <c r="CM326" s="63"/>
      <c r="CN326" s="63"/>
      <c r="CO326" s="63"/>
      <c r="CP326" s="63"/>
    </row>
    <row r="327" ht="14.25" customHeight="1">
      <c r="A327" s="63"/>
      <c r="B327" s="63"/>
      <c r="C327" s="63"/>
      <c r="D327" s="63"/>
      <c r="E327" s="63"/>
      <c r="F327" s="63"/>
      <c r="G327" s="63"/>
      <c r="H327" s="63"/>
      <c r="O327" s="399"/>
      <c r="P327" s="399"/>
      <c r="Q327" s="399"/>
      <c r="R327" s="399"/>
      <c r="S327" s="399"/>
      <c r="T327" s="399"/>
      <c r="U327" s="399"/>
      <c r="V327" s="399"/>
      <c r="W327" s="399"/>
      <c r="X327" s="399"/>
      <c r="Y327" s="399"/>
      <c r="Z327" s="399"/>
      <c r="AA327" s="399"/>
      <c r="AB327" s="399"/>
      <c r="AC327" s="399"/>
      <c r="AD327" s="399"/>
      <c r="AE327" s="399"/>
      <c r="AF327" s="399"/>
      <c r="AG327" s="399"/>
      <c r="AH327" s="399"/>
      <c r="AI327" s="399"/>
      <c r="AJ327" s="399"/>
      <c r="AK327" s="399"/>
      <c r="AL327" s="399"/>
      <c r="AM327" s="399"/>
      <c r="AN327" s="399"/>
      <c r="AO327" s="399"/>
      <c r="AP327" s="399"/>
      <c r="AQ327" s="399"/>
      <c r="AR327" s="399"/>
      <c r="AS327" s="399"/>
      <c r="AT327" s="399"/>
      <c r="BN327" s="405"/>
      <c r="BO327" s="405"/>
      <c r="BP327" s="405"/>
      <c r="BQ327" s="405"/>
      <c r="BR327" s="405"/>
      <c r="BS327" s="405"/>
      <c r="BT327" s="405"/>
      <c r="BU327" s="405"/>
      <c r="BV327" s="405"/>
      <c r="BW327" s="405"/>
      <c r="BX327" s="405"/>
      <c r="BY327" s="405"/>
      <c r="BZ327" s="63"/>
      <c r="CA327" s="63"/>
      <c r="CB327" s="63"/>
      <c r="CC327" s="63"/>
      <c r="CD327" s="63"/>
      <c r="CE327" s="63"/>
      <c r="CF327" s="63"/>
      <c r="CG327" s="63"/>
      <c r="CH327" s="63"/>
      <c r="CI327" s="63"/>
      <c r="CJ327" s="63"/>
      <c r="CK327" s="63"/>
      <c r="CL327" s="63"/>
      <c r="CM327" s="63"/>
      <c r="CN327" s="63"/>
      <c r="CO327" s="63"/>
      <c r="CP327" s="63"/>
    </row>
    <row r="328" ht="14.25" customHeight="1">
      <c r="A328" s="63"/>
      <c r="B328" s="63"/>
      <c r="C328" s="63"/>
      <c r="D328" s="63"/>
      <c r="E328" s="63"/>
      <c r="F328" s="63"/>
      <c r="G328" s="63"/>
      <c r="H328" s="63"/>
      <c r="O328" s="399"/>
      <c r="P328" s="399"/>
      <c r="Q328" s="399"/>
      <c r="R328" s="399"/>
      <c r="S328" s="399"/>
      <c r="T328" s="399"/>
      <c r="U328" s="399"/>
      <c r="V328" s="399"/>
      <c r="W328" s="399"/>
      <c r="X328" s="399"/>
      <c r="Y328" s="399"/>
      <c r="Z328" s="399"/>
      <c r="AA328" s="399"/>
      <c r="AB328" s="399"/>
      <c r="AC328" s="399"/>
      <c r="AD328" s="399"/>
      <c r="AE328" s="399"/>
      <c r="AF328" s="399"/>
      <c r="AG328" s="399"/>
      <c r="AH328" s="399"/>
      <c r="AI328" s="399"/>
      <c r="AJ328" s="399"/>
      <c r="AK328" s="399"/>
      <c r="AL328" s="399"/>
      <c r="AM328" s="399"/>
      <c r="AN328" s="399"/>
      <c r="AO328" s="399"/>
      <c r="AP328" s="399"/>
      <c r="AQ328" s="399"/>
      <c r="AR328" s="399"/>
      <c r="AS328" s="399"/>
      <c r="AT328" s="399"/>
      <c r="BN328" s="405"/>
      <c r="BO328" s="405"/>
      <c r="BP328" s="405"/>
      <c r="BQ328" s="405"/>
      <c r="BR328" s="405"/>
      <c r="BS328" s="405"/>
      <c r="BT328" s="405"/>
      <c r="BU328" s="405"/>
      <c r="BV328" s="405"/>
      <c r="BW328" s="405"/>
      <c r="BX328" s="405"/>
      <c r="BY328" s="405"/>
      <c r="BZ328" s="63"/>
      <c r="CA328" s="63"/>
      <c r="CB328" s="63"/>
      <c r="CC328" s="63"/>
      <c r="CD328" s="63"/>
      <c r="CE328" s="63"/>
      <c r="CF328" s="63"/>
      <c r="CG328" s="63"/>
      <c r="CH328" s="63"/>
      <c r="CI328" s="63"/>
      <c r="CJ328" s="63"/>
      <c r="CK328" s="63"/>
      <c r="CL328" s="63"/>
      <c r="CM328" s="63"/>
      <c r="CN328" s="63"/>
      <c r="CO328" s="63"/>
      <c r="CP328" s="63"/>
    </row>
    <row r="329" ht="14.25" customHeight="1">
      <c r="A329" s="63"/>
      <c r="B329" s="63"/>
      <c r="C329" s="63"/>
      <c r="D329" s="63"/>
      <c r="E329" s="63"/>
      <c r="F329" s="63"/>
      <c r="G329" s="63"/>
      <c r="H329" s="63"/>
      <c r="O329" s="399"/>
      <c r="P329" s="399"/>
      <c r="Q329" s="399"/>
      <c r="R329" s="399"/>
      <c r="S329" s="399"/>
      <c r="T329" s="399"/>
      <c r="U329" s="399"/>
      <c r="V329" s="399"/>
      <c r="W329" s="399"/>
      <c r="X329" s="399"/>
      <c r="Y329" s="399"/>
      <c r="Z329" s="399"/>
      <c r="AA329" s="399"/>
      <c r="AB329" s="399"/>
      <c r="AC329" s="399"/>
      <c r="AD329" s="399"/>
      <c r="AE329" s="399"/>
      <c r="AF329" s="399"/>
      <c r="AG329" s="399"/>
      <c r="AH329" s="399"/>
      <c r="AI329" s="399"/>
      <c r="AJ329" s="399"/>
      <c r="AK329" s="399"/>
      <c r="AL329" s="399"/>
      <c r="AM329" s="399"/>
      <c r="AN329" s="399"/>
      <c r="AO329" s="399"/>
      <c r="AP329" s="399"/>
      <c r="AQ329" s="399"/>
      <c r="AR329" s="399"/>
      <c r="AS329" s="399"/>
      <c r="AT329" s="399"/>
      <c r="BN329" s="405"/>
      <c r="BO329" s="405"/>
      <c r="BP329" s="405"/>
      <c r="BQ329" s="405"/>
      <c r="BR329" s="405"/>
      <c r="BS329" s="405"/>
      <c r="BT329" s="405"/>
      <c r="BU329" s="405"/>
      <c r="BV329" s="405"/>
      <c r="BW329" s="405"/>
      <c r="BX329" s="405"/>
      <c r="BY329" s="405"/>
      <c r="BZ329" s="63"/>
      <c r="CA329" s="63"/>
      <c r="CB329" s="63"/>
      <c r="CC329" s="63"/>
      <c r="CD329" s="63"/>
      <c r="CE329" s="63"/>
      <c r="CF329" s="63"/>
      <c r="CG329" s="63"/>
      <c r="CH329" s="63"/>
      <c r="CI329" s="63"/>
      <c r="CJ329" s="63"/>
      <c r="CK329" s="63"/>
      <c r="CL329" s="63"/>
      <c r="CM329" s="63"/>
      <c r="CN329" s="63"/>
      <c r="CO329" s="63"/>
      <c r="CP329" s="63"/>
    </row>
    <row r="330" ht="14.25" customHeight="1">
      <c r="A330" s="63"/>
      <c r="B330" s="63"/>
      <c r="C330" s="63"/>
      <c r="D330" s="63"/>
      <c r="E330" s="63"/>
      <c r="F330" s="63"/>
      <c r="G330" s="63"/>
      <c r="H330" s="63"/>
      <c r="O330" s="399"/>
      <c r="P330" s="399"/>
      <c r="Q330" s="399"/>
      <c r="R330" s="399"/>
      <c r="S330" s="399"/>
      <c r="T330" s="399"/>
      <c r="U330" s="399"/>
      <c r="V330" s="399"/>
      <c r="W330" s="399"/>
      <c r="X330" s="399"/>
      <c r="Y330" s="399"/>
      <c r="Z330" s="399"/>
      <c r="AA330" s="399"/>
      <c r="AB330" s="399"/>
      <c r="AC330" s="399"/>
      <c r="AD330" s="399"/>
      <c r="AE330" s="399"/>
      <c r="AF330" s="399"/>
      <c r="AG330" s="399"/>
      <c r="AH330" s="399"/>
      <c r="AI330" s="399"/>
      <c r="AJ330" s="399"/>
      <c r="AK330" s="399"/>
      <c r="AL330" s="399"/>
      <c r="AM330" s="399"/>
      <c r="AN330" s="399"/>
      <c r="AO330" s="399"/>
      <c r="AP330" s="399"/>
      <c r="AQ330" s="399"/>
      <c r="AR330" s="399"/>
      <c r="AS330" s="399"/>
      <c r="AT330" s="399"/>
      <c r="BN330" s="405"/>
      <c r="BO330" s="405"/>
      <c r="BP330" s="405"/>
      <c r="BQ330" s="405"/>
      <c r="BR330" s="405"/>
      <c r="BS330" s="405"/>
      <c r="BT330" s="405"/>
      <c r="BU330" s="405"/>
      <c r="BV330" s="405"/>
      <c r="BW330" s="405"/>
      <c r="BX330" s="405"/>
      <c r="BY330" s="405"/>
      <c r="BZ330" s="63"/>
      <c r="CA330" s="63"/>
      <c r="CB330" s="63"/>
      <c r="CC330" s="63"/>
      <c r="CD330" s="63"/>
      <c r="CE330" s="63"/>
      <c r="CF330" s="63"/>
      <c r="CG330" s="63"/>
      <c r="CH330" s="63"/>
      <c r="CI330" s="63"/>
      <c r="CJ330" s="63"/>
      <c r="CK330" s="63"/>
      <c r="CL330" s="63"/>
      <c r="CM330" s="63"/>
      <c r="CN330" s="63"/>
      <c r="CO330" s="63"/>
      <c r="CP330" s="63"/>
    </row>
    <row r="331" ht="14.25" customHeight="1">
      <c r="A331" s="63"/>
      <c r="B331" s="63"/>
      <c r="C331" s="63"/>
      <c r="D331" s="63"/>
      <c r="E331" s="63"/>
      <c r="F331" s="63"/>
      <c r="G331" s="63"/>
      <c r="H331" s="63"/>
      <c r="O331" s="399"/>
      <c r="P331" s="399"/>
      <c r="Q331" s="399"/>
      <c r="R331" s="399"/>
      <c r="S331" s="399"/>
      <c r="T331" s="399"/>
      <c r="U331" s="399"/>
      <c r="V331" s="399"/>
      <c r="W331" s="399"/>
      <c r="X331" s="399"/>
      <c r="Y331" s="399"/>
      <c r="Z331" s="399"/>
      <c r="AA331" s="399"/>
      <c r="AB331" s="399"/>
      <c r="AC331" s="399"/>
      <c r="AD331" s="399"/>
      <c r="AE331" s="399"/>
      <c r="AF331" s="399"/>
      <c r="AG331" s="399"/>
      <c r="AH331" s="399"/>
      <c r="AI331" s="399"/>
      <c r="AJ331" s="399"/>
      <c r="AK331" s="399"/>
      <c r="AL331" s="399"/>
      <c r="AM331" s="399"/>
      <c r="AN331" s="399"/>
      <c r="AO331" s="399"/>
      <c r="AP331" s="399"/>
      <c r="AQ331" s="399"/>
      <c r="AR331" s="399"/>
      <c r="AS331" s="399"/>
      <c r="AT331" s="399"/>
      <c r="BN331" s="405"/>
      <c r="BO331" s="405"/>
      <c r="BP331" s="405"/>
      <c r="BQ331" s="405"/>
      <c r="BR331" s="405"/>
      <c r="BS331" s="405"/>
      <c r="BT331" s="405"/>
      <c r="BU331" s="405"/>
      <c r="BV331" s="405"/>
      <c r="BW331" s="405"/>
      <c r="BX331" s="405"/>
      <c r="BY331" s="405"/>
      <c r="BZ331" s="63"/>
      <c r="CA331" s="63"/>
      <c r="CB331" s="63"/>
      <c r="CC331" s="63"/>
      <c r="CD331" s="63"/>
      <c r="CE331" s="63"/>
      <c r="CF331" s="63"/>
      <c r="CG331" s="63"/>
      <c r="CH331" s="63"/>
      <c r="CI331" s="63"/>
      <c r="CJ331" s="63"/>
      <c r="CK331" s="63"/>
      <c r="CL331" s="63"/>
      <c r="CM331" s="63"/>
      <c r="CN331" s="63"/>
      <c r="CO331" s="63"/>
      <c r="CP331" s="63"/>
    </row>
    <row r="332" ht="14.25" customHeight="1">
      <c r="A332" s="63"/>
      <c r="B332" s="63"/>
      <c r="C332" s="63"/>
      <c r="D332" s="63"/>
      <c r="E332" s="63"/>
      <c r="F332" s="63"/>
      <c r="G332" s="63"/>
      <c r="H332" s="63"/>
      <c r="O332" s="399"/>
      <c r="P332" s="399"/>
      <c r="Q332" s="399"/>
      <c r="R332" s="399"/>
      <c r="S332" s="399"/>
      <c r="T332" s="399"/>
      <c r="U332" s="399"/>
      <c r="V332" s="399"/>
      <c r="W332" s="399"/>
      <c r="X332" s="399"/>
      <c r="Y332" s="399"/>
      <c r="Z332" s="399"/>
      <c r="AA332" s="399"/>
      <c r="AB332" s="399"/>
      <c r="AC332" s="399"/>
      <c r="AD332" s="399"/>
      <c r="AE332" s="399"/>
      <c r="AF332" s="399"/>
      <c r="AG332" s="399"/>
      <c r="AH332" s="399"/>
      <c r="AI332" s="399"/>
      <c r="AJ332" s="399"/>
      <c r="AK332" s="399"/>
      <c r="AL332" s="399"/>
      <c r="AM332" s="399"/>
      <c r="AN332" s="399"/>
      <c r="AO332" s="399"/>
      <c r="AP332" s="399"/>
      <c r="AQ332" s="399"/>
      <c r="AR332" s="399"/>
      <c r="AS332" s="399"/>
      <c r="AT332" s="399"/>
      <c r="BN332" s="405"/>
      <c r="BO332" s="405"/>
      <c r="BP332" s="405"/>
      <c r="BQ332" s="405"/>
      <c r="BR332" s="405"/>
      <c r="BS332" s="405"/>
      <c r="BT332" s="405"/>
      <c r="BU332" s="405"/>
      <c r="BV332" s="405"/>
      <c r="BW332" s="405"/>
      <c r="BX332" s="405"/>
      <c r="BY332" s="405"/>
      <c r="BZ332" s="63"/>
      <c r="CA332" s="63"/>
      <c r="CB332" s="63"/>
      <c r="CC332" s="63"/>
      <c r="CD332" s="63"/>
      <c r="CE332" s="63"/>
      <c r="CF332" s="63"/>
      <c r="CG332" s="63"/>
      <c r="CH332" s="63"/>
      <c r="CI332" s="63"/>
      <c r="CJ332" s="63"/>
      <c r="CK332" s="63"/>
      <c r="CL332" s="63"/>
      <c r="CM332" s="63"/>
      <c r="CN332" s="63"/>
      <c r="CO332" s="63"/>
      <c r="CP332" s="63"/>
    </row>
    <row r="333" ht="14.25" customHeight="1">
      <c r="A333" s="63"/>
      <c r="B333" s="63"/>
      <c r="C333" s="63"/>
      <c r="D333" s="63"/>
      <c r="E333" s="63"/>
      <c r="F333" s="63"/>
      <c r="G333" s="63"/>
      <c r="H333" s="63"/>
      <c r="O333" s="399"/>
      <c r="P333" s="399"/>
      <c r="Q333" s="399"/>
      <c r="R333" s="399"/>
      <c r="S333" s="399"/>
      <c r="T333" s="399"/>
      <c r="U333" s="399"/>
      <c r="V333" s="399"/>
      <c r="W333" s="399"/>
      <c r="X333" s="399"/>
      <c r="Y333" s="399"/>
      <c r="Z333" s="399"/>
      <c r="AA333" s="399"/>
      <c r="AB333" s="399"/>
      <c r="AC333" s="399"/>
      <c r="AD333" s="399"/>
      <c r="AE333" s="399"/>
      <c r="AF333" s="399"/>
      <c r="AG333" s="399"/>
      <c r="AH333" s="399"/>
      <c r="AI333" s="399"/>
      <c r="AJ333" s="399"/>
      <c r="AK333" s="399"/>
      <c r="AL333" s="399"/>
      <c r="AM333" s="399"/>
      <c r="AN333" s="399"/>
      <c r="AO333" s="399"/>
      <c r="AP333" s="399"/>
      <c r="AQ333" s="399"/>
      <c r="AR333" s="399"/>
      <c r="AS333" s="399"/>
      <c r="AT333" s="399"/>
      <c r="BN333" s="405"/>
      <c r="BO333" s="405"/>
      <c r="BP333" s="405"/>
      <c r="BQ333" s="405"/>
      <c r="BR333" s="405"/>
      <c r="BS333" s="405"/>
      <c r="BT333" s="405"/>
      <c r="BU333" s="405"/>
      <c r="BV333" s="405"/>
      <c r="BW333" s="405"/>
      <c r="BX333" s="405"/>
      <c r="BY333" s="405"/>
      <c r="BZ333" s="63"/>
      <c r="CA333" s="63"/>
      <c r="CB333" s="63"/>
      <c r="CC333" s="63"/>
      <c r="CD333" s="63"/>
      <c r="CE333" s="63"/>
      <c r="CF333" s="63"/>
      <c r="CG333" s="63"/>
      <c r="CH333" s="63"/>
      <c r="CI333" s="63"/>
      <c r="CJ333" s="63"/>
      <c r="CK333" s="63"/>
      <c r="CL333" s="63"/>
      <c r="CM333" s="63"/>
      <c r="CN333" s="63"/>
      <c r="CO333" s="63"/>
      <c r="CP333" s="63"/>
    </row>
    <row r="334" ht="14.25" customHeight="1">
      <c r="A334" s="63"/>
      <c r="B334" s="63"/>
      <c r="C334" s="63"/>
      <c r="D334" s="63"/>
      <c r="E334" s="63"/>
      <c r="F334" s="63"/>
      <c r="G334" s="63"/>
      <c r="H334" s="63"/>
      <c r="O334" s="399"/>
      <c r="P334" s="399"/>
      <c r="Q334" s="399"/>
      <c r="R334" s="399"/>
      <c r="S334" s="399"/>
      <c r="T334" s="399"/>
      <c r="U334" s="399"/>
      <c r="V334" s="399"/>
      <c r="W334" s="399"/>
      <c r="X334" s="399"/>
      <c r="Y334" s="399"/>
      <c r="Z334" s="399"/>
      <c r="AA334" s="399"/>
      <c r="AB334" s="399"/>
      <c r="AC334" s="399"/>
      <c r="AD334" s="399"/>
      <c r="AE334" s="399"/>
      <c r="AF334" s="399"/>
      <c r="AG334" s="399"/>
      <c r="AH334" s="399"/>
      <c r="AI334" s="399"/>
      <c r="AJ334" s="399"/>
      <c r="AK334" s="399"/>
      <c r="AL334" s="399"/>
      <c r="AM334" s="399"/>
      <c r="AN334" s="399"/>
      <c r="AO334" s="399"/>
      <c r="AP334" s="399"/>
      <c r="AQ334" s="399"/>
      <c r="AR334" s="399"/>
      <c r="AS334" s="399"/>
      <c r="AT334" s="399"/>
      <c r="BN334" s="405"/>
      <c r="BO334" s="405"/>
      <c r="BP334" s="405"/>
      <c r="BQ334" s="405"/>
      <c r="BR334" s="405"/>
      <c r="BS334" s="405"/>
      <c r="BT334" s="405"/>
      <c r="BU334" s="405"/>
      <c r="BV334" s="405"/>
      <c r="BW334" s="405"/>
      <c r="BX334" s="405"/>
      <c r="BY334" s="405"/>
      <c r="BZ334" s="63"/>
      <c r="CA334" s="63"/>
      <c r="CB334" s="63"/>
      <c r="CC334" s="63"/>
      <c r="CD334" s="63"/>
      <c r="CE334" s="63"/>
      <c r="CF334" s="63"/>
      <c r="CG334" s="63"/>
      <c r="CH334" s="63"/>
      <c r="CI334" s="63"/>
      <c r="CJ334" s="63"/>
      <c r="CK334" s="63"/>
      <c r="CL334" s="63"/>
      <c r="CM334" s="63"/>
      <c r="CN334" s="63"/>
      <c r="CO334" s="63"/>
      <c r="CP334" s="63"/>
    </row>
    <row r="335" ht="14.25" customHeight="1">
      <c r="A335" s="63"/>
      <c r="B335" s="63"/>
      <c r="C335" s="63"/>
      <c r="D335" s="63"/>
      <c r="E335" s="63"/>
      <c r="F335" s="63"/>
      <c r="G335" s="63"/>
      <c r="H335" s="63"/>
      <c r="O335" s="399"/>
      <c r="P335" s="399"/>
      <c r="Q335" s="399"/>
      <c r="R335" s="399"/>
      <c r="S335" s="399"/>
      <c r="T335" s="399"/>
      <c r="U335" s="399"/>
      <c r="V335" s="399"/>
      <c r="W335" s="399"/>
      <c r="X335" s="399"/>
      <c r="Y335" s="399"/>
      <c r="Z335" s="399"/>
      <c r="AA335" s="399"/>
      <c r="AB335" s="399"/>
      <c r="AC335" s="399"/>
      <c r="AD335" s="399"/>
      <c r="AE335" s="399"/>
      <c r="AF335" s="399"/>
      <c r="AG335" s="399"/>
      <c r="AH335" s="399"/>
      <c r="AI335" s="399"/>
      <c r="AJ335" s="399"/>
      <c r="AK335" s="399"/>
      <c r="AL335" s="399"/>
      <c r="AM335" s="399"/>
      <c r="AN335" s="399"/>
      <c r="AO335" s="399"/>
      <c r="AP335" s="399"/>
      <c r="AQ335" s="399"/>
      <c r="AR335" s="399"/>
      <c r="AS335" s="399"/>
      <c r="AT335" s="399"/>
      <c r="BN335" s="405"/>
      <c r="BO335" s="405"/>
      <c r="BP335" s="405"/>
      <c r="BQ335" s="405"/>
      <c r="BR335" s="405"/>
      <c r="BS335" s="405"/>
      <c r="BT335" s="405"/>
      <c r="BU335" s="405"/>
      <c r="BV335" s="405"/>
      <c r="BW335" s="405"/>
      <c r="BX335" s="405"/>
      <c r="BY335" s="405"/>
      <c r="BZ335" s="63"/>
      <c r="CA335" s="63"/>
      <c r="CB335" s="63"/>
      <c r="CC335" s="63"/>
      <c r="CD335" s="63"/>
      <c r="CE335" s="63"/>
      <c r="CF335" s="63"/>
      <c r="CG335" s="63"/>
      <c r="CH335" s="63"/>
      <c r="CI335" s="63"/>
      <c r="CJ335" s="63"/>
      <c r="CK335" s="63"/>
      <c r="CL335" s="63"/>
      <c r="CM335" s="63"/>
      <c r="CN335" s="63"/>
      <c r="CO335" s="63"/>
      <c r="CP335" s="63"/>
    </row>
    <row r="336" ht="14.25" customHeight="1">
      <c r="A336" s="63"/>
      <c r="B336" s="63"/>
      <c r="C336" s="63"/>
      <c r="D336" s="63"/>
      <c r="E336" s="63"/>
      <c r="F336" s="63"/>
      <c r="G336" s="63"/>
      <c r="H336" s="63"/>
      <c r="O336" s="399"/>
      <c r="P336" s="399"/>
      <c r="Q336" s="399"/>
      <c r="R336" s="399"/>
      <c r="S336" s="399"/>
      <c r="T336" s="399"/>
      <c r="U336" s="399"/>
      <c r="V336" s="399"/>
      <c r="W336" s="399"/>
      <c r="X336" s="399"/>
      <c r="Y336" s="399"/>
      <c r="Z336" s="399"/>
      <c r="AA336" s="399"/>
      <c r="AB336" s="399"/>
      <c r="AC336" s="399"/>
      <c r="AD336" s="399"/>
      <c r="AE336" s="399"/>
      <c r="AF336" s="399"/>
      <c r="AG336" s="399"/>
      <c r="AH336" s="399"/>
      <c r="AI336" s="399"/>
      <c r="AJ336" s="399"/>
      <c r="AK336" s="399"/>
      <c r="AL336" s="399"/>
      <c r="AM336" s="399"/>
      <c r="AN336" s="399"/>
      <c r="AO336" s="399"/>
      <c r="AP336" s="399"/>
      <c r="AQ336" s="399"/>
      <c r="AR336" s="399"/>
      <c r="AS336" s="399"/>
      <c r="AT336" s="399"/>
      <c r="BN336" s="405"/>
      <c r="BO336" s="405"/>
      <c r="BP336" s="405"/>
      <c r="BQ336" s="405"/>
      <c r="BR336" s="405"/>
      <c r="BS336" s="405"/>
      <c r="BT336" s="405"/>
      <c r="BU336" s="405"/>
      <c r="BV336" s="405"/>
      <c r="BW336" s="405"/>
      <c r="BX336" s="405"/>
      <c r="BY336" s="405"/>
      <c r="BZ336" s="63"/>
      <c r="CA336" s="63"/>
      <c r="CB336" s="63"/>
      <c r="CC336" s="63"/>
      <c r="CD336" s="63"/>
      <c r="CE336" s="63"/>
      <c r="CF336" s="63"/>
      <c r="CG336" s="63"/>
      <c r="CH336" s="63"/>
      <c r="CI336" s="63"/>
      <c r="CJ336" s="63"/>
      <c r="CK336" s="63"/>
      <c r="CL336" s="63"/>
      <c r="CM336" s="63"/>
      <c r="CN336" s="63"/>
      <c r="CO336" s="63"/>
      <c r="CP336" s="63"/>
    </row>
    <row r="337" ht="14.25" customHeight="1">
      <c r="A337" s="63"/>
      <c r="B337" s="63"/>
      <c r="C337" s="63"/>
      <c r="D337" s="63"/>
      <c r="E337" s="63"/>
      <c r="F337" s="63"/>
      <c r="G337" s="63"/>
      <c r="H337" s="63"/>
      <c r="O337" s="399"/>
      <c r="P337" s="399"/>
      <c r="Q337" s="399"/>
      <c r="R337" s="399"/>
      <c r="S337" s="399"/>
      <c r="T337" s="399"/>
      <c r="U337" s="399"/>
      <c r="V337" s="399"/>
      <c r="W337" s="399"/>
      <c r="X337" s="399"/>
      <c r="Y337" s="399"/>
      <c r="Z337" s="399"/>
      <c r="AA337" s="399"/>
      <c r="AB337" s="399"/>
      <c r="AC337" s="399"/>
      <c r="AD337" s="399"/>
      <c r="AE337" s="399"/>
      <c r="AF337" s="399"/>
      <c r="AG337" s="399"/>
      <c r="AH337" s="399"/>
      <c r="AI337" s="399"/>
      <c r="AJ337" s="399"/>
      <c r="AK337" s="399"/>
      <c r="AL337" s="399"/>
      <c r="AM337" s="399"/>
      <c r="AN337" s="399"/>
      <c r="AO337" s="399"/>
      <c r="AP337" s="399"/>
      <c r="AQ337" s="399"/>
      <c r="AR337" s="399"/>
      <c r="AS337" s="399"/>
      <c r="AT337" s="399"/>
      <c r="BN337" s="405"/>
      <c r="BO337" s="405"/>
      <c r="BP337" s="405"/>
      <c r="BQ337" s="405"/>
      <c r="BR337" s="405"/>
      <c r="BS337" s="405"/>
      <c r="BT337" s="405"/>
      <c r="BU337" s="405"/>
      <c r="BV337" s="405"/>
      <c r="BW337" s="405"/>
      <c r="BX337" s="405"/>
      <c r="BY337" s="405"/>
      <c r="BZ337" s="63"/>
      <c r="CA337" s="63"/>
      <c r="CB337" s="63"/>
      <c r="CC337" s="63"/>
      <c r="CD337" s="63"/>
      <c r="CE337" s="63"/>
      <c r="CF337" s="63"/>
      <c r="CG337" s="63"/>
      <c r="CH337" s="63"/>
      <c r="CI337" s="63"/>
      <c r="CJ337" s="63"/>
      <c r="CK337" s="63"/>
      <c r="CL337" s="63"/>
      <c r="CM337" s="63"/>
      <c r="CN337" s="63"/>
      <c r="CO337" s="63"/>
      <c r="CP337" s="63"/>
    </row>
    <row r="338" ht="14.25" customHeight="1">
      <c r="A338" s="63"/>
      <c r="B338" s="63"/>
      <c r="C338" s="63"/>
      <c r="D338" s="63"/>
      <c r="E338" s="63"/>
      <c r="F338" s="63"/>
      <c r="G338" s="63"/>
      <c r="H338" s="63"/>
      <c r="O338" s="399"/>
      <c r="P338" s="399"/>
      <c r="Q338" s="399"/>
      <c r="R338" s="399"/>
      <c r="S338" s="399"/>
      <c r="T338" s="399"/>
      <c r="U338" s="399"/>
      <c r="V338" s="399"/>
      <c r="W338" s="399"/>
      <c r="X338" s="399"/>
      <c r="Y338" s="399"/>
      <c r="Z338" s="399"/>
      <c r="AA338" s="399"/>
      <c r="AB338" s="399"/>
      <c r="AC338" s="399"/>
      <c r="AD338" s="399"/>
      <c r="AE338" s="399"/>
      <c r="AF338" s="399"/>
      <c r="AG338" s="399"/>
      <c r="AH338" s="399"/>
      <c r="AI338" s="399"/>
      <c r="AJ338" s="399"/>
      <c r="AK338" s="399"/>
      <c r="AL338" s="399"/>
      <c r="AM338" s="399"/>
      <c r="AN338" s="399"/>
      <c r="AO338" s="399"/>
      <c r="AP338" s="399"/>
      <c r="AQ338" s="399"/>
      <c r="AR338" s="399"/>
      <c r="AS338" s="399"/>
      <c r="AT338" s="399"/>
      <c r="BN338" s="405"/>
      <c r="BO338" s="405"/>
      <c r="BP338" s="405"/>
      <c r="BQ338" s="405"/>
      <c r="BR338" s="405"/>
      <c r="BS338" s="405"/>
      <c r="BT338" s="405"/>
      <c r="BU338" s="405"/>
      <c r="BV338" s="405"/>
      <c r="BW338" s="405"/>
      <c r="BX338" s="405"/>
      <c r="BY338" s="405"/>
      <c r="BZ338" s="63"/>
      <c r="CA338" s="63"/>
      <c r="CB338" s="63"/>
      <c r="CC338" s="63"/>
      <c r="CD338" s="63"/>
      <c r="CE338" s="63"/>
      <c r="CF338" s="63"/>
      <c r="CG338" s="63"/>
      <c r="CH338" s="63"/>
      <c r="CI338" s="63"/>
      <c r="CJ338" s="63"/>
      <c r="CK338" s="63"/>
      <c r="CL338" s="63"/>
      <c r="CM338" s="63"/>
      <c r="CN338" s="63"/>
      <c r="CO338" s="63"/>
      <c r="CP338" s="63"/>
    </row>
    <row r="339" ht="14.25" customHeight="1">
      <c r="A339" s="63"/>
      <c r="B339" s="63"/>
      <c r="C339" s="63"/>
      <c r="D339" s="63"/>
      <c r="E339" s="63"/>
      <c r="F339" s="63"/>
      <c r="G339" s="63"/>
      <c r="H339" s="63"/>
      <c r="O339" s="399"/>
      <c r="P339" s="399"/>
      <c r="Q339" s="399"/>
      <c r="R339" s="399"/>
      <c r="S339" s="399"/>
      <c r="T339" s="399"/>
      <c r="U339" s="399"/>
      <c r="V339" s="399"/>
      <c r="W339" s="399"/>
      <c r="X339" s="399"/>
      <c r="Y339" s="399"/>
      <c r="Z339" s="399"/>
      <c r="AA339" s="399"/>
      <c r="AB339" s="399"/>
      <c r="AC339" s="399"/>
      <c r="AD339" s="399"/>
      <c r="AE339" s="399"/>
      <c r="AF339" s="399"/>
      <c r="AG339" s="399"/>
      <c r="AH339" s="399"/>
      <c r="AI339" s="399"/>
      <c r="AJ339" s="399"/>
      <c r="AK339" s="399"/>
      <c r="AL339" s="399"/>
      <c r="AM339" s="399"/>
      <c r="AN339" s="399"/>
      <c r="AO339" s="399"/>
      <c r="AP339" s="399"/>
      <c r="AQ339" s="399"/>
      <c r="AR339" s="399"/>
      <c r="AS339" s="399"/>
      <c r="AT339" s="399"/>
      <c r="BN339" s="405"/>
      <c r="BO339" s="405"/>
      <c r="BP339" s="405"/>
      <c r="BQ339" s="405"/>
      <c r="BR339" s="405"/>
      <c r="BS339" s="405"/>
      <c r="BT339" s="405"/>
      <c r="BU339" s="405"/>
      <c r="BV339" s="405"/>
      <c r="BW339" s="405"/>
      <c r="BX339" s="405"/>
      <c r="BY339" s="405"/>
      <c r="BZ339" s="63"/>
      <c r="CA339" s="63"/>
      <c r="CB339" s="63"/>
      <c r="CC339" s="63"/>
      <c r="CD339" s="63"/>
      <c r="CE339" s="63"/>
      <c r="CF339" s="63"/>
      <c r="CG339" s="63"/>
      <c r="CH339" s="63"/>
      <c r="CI339" s="63"/>
      <c r="CJ339" s="63"/>
      <c r="CK339" s="63"/>
      <c r="CL339" s="63"/>
      <c r="CM339" s="63"/>
      <c r="CN339" s="63"/>
      <c r="CO339" s="63"/>
      <c r="CP339" s="63"/>
    </row>
    <row r="340" ht="14.25" customHeight="1">
      <c r="A340" s="63"/>
      <c r="B340" s="63"/>
      <c r="C340" s="63"/>
      <c r="D340" s="63"/>
      <c r="E340" s="63"/>
      <c r="F340" s="63"/>
      <c r="G340" s="63"/>
      <c r="H340" s="63"/>
      <c r="O340" s="399"/>
      <c r="P340" s="399"/>
      <c r="Q340" s="399"/>
      <c r="R340" s="399"/>
      <c r="S340" s="399"/>
      <c r="T340" s="399"/>
      <c r="U340" s="399"/>
      <c r="V340" s="399"/>
      <c r="W340" s="399"/>
      <c r="X340" s="399"/>
      <c r="Y340" s="399"/>
      <c r="Z340" s="399"/>
      <c r="AA340" s="399"/>
      <c r="AB340" s="399"/>
      <c r="AC340" s="399"/>
      <c r="AD340" s="399"/>
      <c r="AE340" s="399"/>
      <c r="AF340" s="399"/>
      <c r="AG340" s="399"/>
      <c r="AH340" s="399"/>
      <c r="AI340" s="399"/>
      <c r="AJ340" s="399"/>
      <c r="AK340" s="399"/>
      <c r="AL340" s="399"/>
      <c r="AM340" s="399"/>
      <c r="AN340" s="399"/>
      <c r="AO340" s="399"/>
      <c r="AP340" s="399"/>
      <c r="AQ340" s="399"/>
      <c r="AR340" s="399"/>
      <c r="AS340" s="399"/>
      <c r="AT340" s="399"/>
      <c r="BN340" s="405"/>
      <c r="BO340" s="405"/>
      <c r="BP340" s="405"/>
      <c r="BQ340" s="405"/>
      <c r="BR340" s="405"/>
      <c r="BS340" s="405"/>
      <c r="BT340" s="405"/>
      <c r="BU340" s="405"/>
      <c r="BV340" s="405"/>
      <c r="BW340" s="405"/>
      <c r="BX340" s="405"/>
      <c r="BY340" s="405"/>
      <c r="BZ340" s="63"/>
      <c r="CA340" s="63"/>
      <c r="CB340" s="63"/>
      <c r="CC340" s="63"/>
      <c r="CD340" s="63"/>
      <c r="CE340" s="63"/>
      <c r="CF340" s="63"/>
      <c r="CG340" s="63"/>
      <c r="CH340" s="63"/>
      <c r="CI340" s="63"/>
      <c r="CJ340" s="63"/>
      <c r="CK340" s="63"/>
      <c r="CL340" s="63"/>
      <c r="CM340" s="63"/>
      <c r="CN340" s="63"/>
      <c r="CO340" s="63"/>
      <c r="CP340" s="63"/>
    </row>
    <row r="341" ht="14.25" customHeight="1">
      <c r="A341" s="63"/>
      <c r="B341" s="63"/>
      <c r="C341" s="63"/>
      <c r="D341" s="63"/>
      <c r="E341" s="63"/>
      <c r="F341" s="63"/>
      <c r="G341" s="63"/>
      <c r="H341" s="63"/>
      <c r="O341" s="399"/>
      <c r="P341" s="399"/>
      <c r="Q341" s="399"/>
      <c r="R341" s="399"/>
      <c r="S341" s="399"/>
      <c r="T341" s="399"/>
      <c r="U341" s="399"/>
      <c r="V341" s="399"/>
      <c r="W341" s="399"/>
      <c r="X341" s="399"/>
      <c r="Y341" s="399"/>
      <c r="Z341" s="399"/>
      <c r="AA341" s="399"/>
      <c r="AB341" s="399"/>
      <c r="AC341" s="399"/>
      <c r="AD341" s="399"/>
      <c r="AE341" s="399"/>
      <c r="AF341" s="399"/>
      <c r="AG341" s="399"/>
      <c r="AH341" s="399"/>
      <c r="AI341" s="399"/>
      <c r="AJ341" s="399"/>
      <c r="AK341" s="399"/>
      <c r="AL341" s="399"/>
      <c r="AM341" s="399"/>
      <c r="AN341" s="399"/>
      <c r="AO341" s="399"/>
      <c r="AP341" s="399"/>
      <c r="AQ341" s="399"/>
      <c r="AR341" s="399"/>
      <c r="AS341" s="399"/>
      <c r="AT341" s="399"/>
      <c r="BN341" s="405"/>
      <c r="BO341" s="405"/>
      <c r="BP341" s="405"/>
      <c r="BQ341" s="405"/>
      <c r="BR341" s="405"/>
      <c r="BS341" s="405"/>
      <c r="BT341" s="405"/>
      <c r="BU341" s="405"/>
      <c r="BV341" s="405"/>
      <c r="BW341" s="405"/>
      <c r="BX341" s="405"/>
      <c r="BY341" s="405"/>
      <c r="BZ341" s="63"/>
      <c r="CA341" s="63"/>
      <c r="CB341" s="63"/>
      <c r="CC341" s="63"/>
      <c r="CD341" s="63"/>
      <c r="CE341" s="63"/>
      <c r="CF341" s="63"/>
      <c r="CG341" s="63"/>
      <c r="CH341" s="63"/>
      <c r="CI341" s="63"/>
      <c r="CJ341" s="63"/>
      <c r="CK341" s="63"/>
      <c r="CL341" s="63"/>
      <c r="CM341" s="63"/>
      <c r="CN341" s="63"/>
      <c r="CO341" s="63"/>
      <c r="CP341" s="63"/>
    </row>
    <row r="342" ht="14.25" customHeight="1">
      <c r="A342" s="63"/>
      <c r="B342" s="63"/>
      <c r="C342" s="63"/>
      <c r="D342" s="63"/>
      <c r="E342" s="63"/>
      <c r="F342" s="63"/>
      <c r="G342" s="63"/>
      <c r="H342" s="63"/>
      <c r="O342" s="399"/>
      <c r="P342" s="399"/>
      <c r="Q342" s="399"/>
      <c r="R342" s="399"/>
      <c r="S342" s="399"/>
      <c r="T342" s="399"/>
      <c r="U342" s="399"/>
      <c r="V342" s="399"/>
      <c r="W342" s="399"/>
      <c r="X342" s="399"/>
      <c r="Y342" s="399"/>
      <c r="Z342" s="399"/>
      <c r="AA342" s="399"/>
      <c r="AB342" s="399"/>
      <c r="AC342" s="399"/>
      <c r="AD342" s="399"/>
      <c r="AE342" s="399"/>
      <c r="AF342" s="399"/>
      <c r="AG342" s="399"/>
      <c r="AH342" s="399"/>
      <c r="AI342" s="399"/>
      <c r="AJ342" s="399"/>
      <c r="AK342" s="399"/>
      <c r="AL342" s="399"/>
      <c r="AM342" s="399"/>
      <c r="AN342" s="399"/>
      <c r="AO342" s="399"/>
      <c r="AP342" s="399"/>
      <c r="AQ342" s="399"/>
      <c r="AR342" s="399"/>
      <c r="AS342" s="399"/>
      <c r="AT342" s="399"/>
      <c r="BN342" s="405"/>
      <c r="BO342" s="405"/>
      <c r="BP342" s="405"/>
      <c r="BQ342" s="405"/>
      <c r="BR342" s="405"/>
      <c r="BS342" s="405"/>
      <c r="BT342" s="405"/>
      <c r="BU342" s="405"/>
      <c r="BV342" s="405"/>
      <c r="BW342" s="405"/>
      <c r="BX342" s="405"/>
      <c r="BY342" s="405"/>
      <c r="BZ342" s="63"/>
      <c r="CA342" s="63"/>
      <c r="CB342" s="63"/>
      <c r="CC342" s="63"/>
      <c r="CD342" s="63"/>
      <c r="CE342" s="63"/>
      <c r="CF342" s="63"/>
      <c r="CG342" s="63"/>
      <c r="CH342" s="63"/>
      <c r="CI342" s="63"/>
      <c r="CJ342" s="63"/>
      <c r="CK342" s="63"/>
      <c r="CL342" s="63"/>
      <c r="CM342" s="63"/>
      <c r="CN342" s="63"/>
      <c r="CO342" s="63"/>
      <c r="CP342" s="63"/>
    </row>
    <row r="343" ht="14.25" customHeight="1">
      <c r="A343" s="63"/>
      <c r="B343" s="63"/>
      <c r="C343" s="63"/>
      <c r="D343" s="63"/>
      <c r="E343" s="63"/>
      <c r="F343" s="63"/>
      <c r="G343" s="63"/>
      <c r="H343" s="63"/>
      <c r="O343" s="399"/>
      <c r="P343" s="399"/>
      <c r="Q343" s="399"/>
      <c r="R343" s="399"/>
      <c r="S343" s="399"/>
      <c r="T343" s="399"/>
      <c r="U343" s="399"/>
      <c r="V343" s="399"/>
      <c r="W343" s="399"/>
      <c r="X343" s="399"/>
      <c r="Y343" s="399"/>
      <c r="Z343" s="399"/>
      <c r="AA343" s="399"/>
      <c r="AB343" s="399"/>
      <c r="AC343" s="399"/>
      <c r="AD343" s="399"/>
      <c r="AE343" s="399"/>
      <c r="AF343" s="399"/>
      <c r="AG343" s="399"/>
      <c r="AH343" s="399"/>
      <c r="AI343" s="399"/>
      <c r="AJ343" s="399"/>
      <c r="AK343" s="399"/>
      <c r="AL343" s="399"/>
      <c r="AM343" s="399"/>
      <c r="AN343" s="399"/>
      <c r="AO343" s="399"/>
      <c r="AP343" s="399"/>
      <c r="AQ343" s="399"/>
      <c r="AR343" s="399"/>
      <c r="AS343" s="399"/>
      <c r="AT343" s="399"/>
      <c r="BN343" s="405"/>
      <c r="BO343" s="405"/>
      <c r="BP343" s="405"/>
      <c r="BQ343" s="405"/>
      <c r="BR343" s="405"/>
      <c r="BS343" s="405"/>
      <c r="BT343" s="405"/>
      <c r="BU343" s="405"/>
      <c r="BV343" s="405"/>
      <c r="BW343" s="405"/>
      <c r="BX343" s="405"/>
      <c r="BY343" s="405"/>
      <c r="BZ343" s="63"/>
      <c r="CA343" s="63"/>
      <c r="CB343" s="63"/>
      <c r="CC343" s="63"/>
      <c r="CD343" s="63"/>
      <c r="CE343" s="63"/>
      <c r="CF343" s="63"/>
      <c r="CG343" s="63"/>
      <c r="CH343" s="63"/>
      <c r="CI343" s="63"/>
      <c r="CJ343" s="63"/>
      <c r="CK343" s="63"/>
      <c r="CL343" s="63"/>
      <c r="CM343" s="63"/>
      <c r="CN343" s="63"/>
      <c r="CO343" s="63"/>
      <c r="CP343" s="63"/>
    </row>
    <row r="344" ht="14.25" customHeight="1">
      <c r="A344" s="63"/>
      <c r="B344" s="63"/>
      <c r="C344" s="63"/>
      <c r="D344" s="63"/>
      <c r="E344" s="63"/>
      <c r="F344" s="63"/>
      <c r="G344" s="63"/>
      <c r="H344" s="63"/>
      <c r="O344" s="399"/>
      <c r="P344" s="399"/>
      <c r="Q344" s="399"/>
      <c r="R344" s="399"/>
      <c r="S344" s="399"/>
      <c r="T344" s="399"/>
      <c r="U344" s="399"/>
      <c r="V344" s="399"/>
      <c r="W344" s="399"/>
      <c r="X344" s="399"/>
      <c r="Y344" s="399"/>
      <c r="Z344" s="399"/>
      <c r="AA344" s="399"/>
      <c r="AB344" s="399"/>
      <c r="AC344" s="399"/>
      <c r="AD344" s="399"/>
      <c r="AE344" s="399"/>
      <c r="AF344" s="399"/>
      <c r="AG344" s="399"/>
      <c r="AH344" s="399"/>
      <c r="AI344" s="399"/>
      <c r="AJ344" s="399"/>
      <c r="AK344" s="399"/>
      <c r="AL344" s="399"/>
      <c r="AM344" s="399"/>
      <c r="AN344" s="399"/>
      <c r="AO344" s="399"/>
      <c r="AP344" s="399"/>
      <c r="AQ344" s="399"/>
      <c r="AR344" s="399"/>
      <c r="AS344" s="399"/>
      <c r="AT344" s="399"/>
      <c r="BN344" s="405"/>
      <c r="BO344" s="405"/>
      <c r="BP344" s="405"/>
      <c r="BQ344" s="405"/>
      <c r="BR344" s="405"/>
      <c r="BS344" s="405"/>
      <c r="BT344" s="405"/>
      <c r="BU344" s="405"/>
      <c r="BV344" s="405"/>
      <c r="BW344" s="405"/>
      <c r="BX344" s="405"/>
      <c r="BY344" s="405"/>
      <c r="BZ344" s="63"/>
      <c r="CA344" s="63"/>
      <c r="CB344" s="63"/>
      <c r="CC344" s="63"/>
      <c r="CD344" s="63"/>
      <c r="CE344" s="63"/>
      <c r="CF344" s="63"/>
      <c r="CG344" s="63"/>
      <c r="CH344" s="63"/>
      <c r="CI344" s="63"/>
      <c r="CJ344" s="63"/>
      <c r="CK344" s="63"/>
      <c r="CL344" s="63"/>
      <c r="CM344" s="63"/>
      <c r="CN344" s="63"/>
      <c r="CO344" s="63"/>
      <c r="CP344" s="63"/>
    </row>
    <row r="345" ht="14.25" customHeight="1">
      <c r="A345" s="63"/>
      <c r="B345" s="63"/>
      <c r="C345" s="63"/>
      <c r="D345" s="63"/>
      <c r="E345" s="63"/>
      <c r="F345" s="63"/>
      <c r="G345" s="63"/>
      <c r="H345" s="63"/>
      <c r="O345" s="399"/>
      <c r="P345" s="399"/>
      <c r="Q345" s="399"/>
      <c r="R345" s="399"/>
      <c r="S345" s="399"/>
      <c r="T345" s="399"/>
      <c r="U345" s="399"/>
      <c r="V345" s="399"/>
      <c r="W345" s="399"/>
      <c r="X345" s="399"/>
      <c r="Y345" s="399"/>
      <c r="Z345" s="399"/>
      <c r="AA345" s="399"/>
      <c r="AB345" s="399"/>
      <c r="AC345" s="399"/>
      <c r="AD345" s="399"/>
      <c r="AE345" s="399"/>
      <c r="AF345" s="399"/>
      <c r="AG345" s="399"/>
      <c r="AH345" s="399"/>
      <c r="AI345" s="399"/>
      <c r="AJ345" s="399"/>
      <c r="AK345" s="399"/>
      <c r="AL345" s="399"/>
      <c r="AM345" s="399"/>
      <c r="AN345" s="399"/>
      <c r="AO345" s="399"/>
      <c r="AP345" s="399"/>
      <c r="AQ345" s="399"/>
      <c r="AR345" s="399"/>
      <c r="AS345" s="399"/>
      <c r="AT345" s="399"/>
      <c r="BN345" s="405"/>
      <c r="BO345" s="405"/>
      <c r="BP345" s="405"/>
      <c r="BQ345" s="405"/>
      <c r="BR345" s="405"/>
      <c r="BS345" s="405"/>
      <c r="BT345" s="405"/>
      <c r="BU345" s="405"/>
      <c r="BV345" s="405"/>
      <c r="BW345" s="405"/>
      <c r="BX345" s="405"/>
      <c r="BY345" s="405"/>
      <c r="BZ345" s="63"/>
      <c r="CA345" s="63"/>
      <c r="CB345" s="63"/>
      <c r="CC345" s="63"/>
      <c r="CD345" s="63"/>
      <c r="CE345" s="63"/>
      <c r="CF345" s="63"/>
      <c r="CG345" s="63"/>
      <c r="CH345" s="63"/>
      <c r="CI345" s="63"/>
      <c r="CJ345" s="63"/>
      <c r="CK345" s="63"/>
      <c r="CL345" s="63"/>
      <c r="CM345" s="63"/>
      <c r="CN345" s="63"/>
      <c r="CO345" s="63"/>
      <c r="CP345" s="63"/>
    </row>
    <row r="346" ht="14.25" customHeight="1">
      <c r="A346" s="63"/>
      <c r="B346" s="63"/>
      <c r="C346" s="63"/>
      <c r="D346" s="63"/>
      <c r="E346" s="63"/>
      <c r="F346" s="63"/>
      <c r="G346" s="63"/>
      <c r="H346" s="63"/>
      <c r="O346" s="399"/>
      <c r="P346" s="399"/>
      <c r="Q346" s="399"/>
      <c r="R346" s="399"/>
      <c r="S346" s="399"/>
      <c r="T346" s="399"/>
      <c r="U346" s="399"/>
      <c r="V346" s="399"/>
      <c r="W346" s="399"/>
      <c r="X346" s="399"/>
      <c r="Y346" s="399"/>
      <c r="Z346" s="399"/>
      <c r="AA346" s="399"/>
      <c r="AB346" s="399"/>
      <c r="AC346" s="399"/>
      <c r="AD346" s="399"/>
      <c r="AE346" s="399"/>
      <c r="AF346" s="399"/>
      <c r="AG346" s="399"/>
      <c r="AH346" s="399"/>
      <c r="AI346" s="399"/>
      <c r="AJ346" s="399"/>
      <c r="AK346" s="399"/>
      <c r="AL346" s="399"/>
      <c r="AM346" s="399"/>
      <c r="AN346" s="399"/>
      <c r="AO346" s="399"/>
      <c r="AP346" s="399"/>
      <c r="AQ346" s="399"/>
      <c r="AR346" s="399"/>
      <c r="AS346" s="399"/>
      <c r="AT346" s="399"/>
      <c r="BN346" s="405"/>
      <c r="BO346" s="405"/>
      <c r="BP346" s="405"/>
      <c r="BQ346" s="405"/>
      <c r="BR346" s="405"/>
      <c r="BS346" s="405"/>
      <c r="BT346" s="405"/>
      <c r="BU346" s="405"/>
      <c r="BV346" s="405"/>
      <c r="BW346" s="405"/>
      <c r="BX346" s="405"/>
      <c r="BY346" s="405"/>
      <c r="BZ346" s="63"/>
      <c r="CA346" s="63"/>
      <c r="CB346" s="63"/>
      <c r="CC346" s="63"/>
      <c r="CD346" s="63"/>
      <c r="CE346" s="63"/>
      <c r="CF346" s="63"/>
      <c r="CG346" s="63"/>
      <c r="CH346" s="63"/>
      <c r="CI346" s="63"/>
      <c r="CJ346" s="63"/>
      <c r="CK346" s="63"/>
      <c r="CL346" s="63"/>
      <c r="CM346" s="63"/>
      <c r="CN346" s="63"/>
      <c r="CO346" s="63"/>
      <c r="CP346" s="63"/>
    </row>
    <row r="347" ht="14.25" customHeight="1">
      <c r="A347" s="63"/>
      <c r="B347" s="63"/>
      <c r="C347" s="63"/>
      <c r="D347" s="63"/>
      <c r="E347" s="63"/>
      <c r="F347" s="63"/>
      <c r="G347" s="63"/>
      <c r="H347" s="63"/>
      <c r="O347" s="399"/>
      <c r="P347" s="399"/>
      <c r="Q347" s="399"/>
      <c r="R347" s="399"/>
      <c r="S347" s="399"/>
      <c r="T347" s="399"/>
      <c r="U347" s="399"/>
      <c r="V347" s="399"/>
      <c r="W347" s="399"/>
      <c r="X347" s="399"/>
      <c r="Y347" s="399"/>
      <c r="Z347" s="399"/>
      <c r="AA347" s="399"/>
      <c r="AB347" s="399"/>
      <c r="AC347" s="399"/>
      <c r="AD347" s="399"/>
      <c r="AE347" s="399"/>
      <c r="AF347" s="399"/>
      <c r="AG347" s="399"/>
      <c r="AH347" s="399"/>
      <c r="AI347" s="399"/>
      <c r="AJ347" s="399"/>
      <c r="AK347" s="399"/>
      <c r="AL347" s="399"/>
      <c r="AM347" s="399"/>
      <c r="AN347" s="399"/>
      <c r="AO347" s="399"/>
      <c r="AP347" s="399"/>
      <c r="AQ347" s="399"/>
      <c r="AR347" s="399"/>
      <c r="AS347" s="399"/>
      <c r="AT347" s="399"/>
      <c r="BN347" s="405"/>
      <c r="BO347" s="405"/>
      <c r="BP347" s="405"/>
      <c r="BQ347" s="405"/>
      <c r="BR347" s="405"/>
      <c r="BS347" s="405"/>
      <c r="BT347" s="405"/>
      <c r="BU347" s="405"/>
      <c r="BV347" s="405"/>
      <c r="BW347" s="405"/>
      <c r="BX347" s="405"/>
      <c r="BY347" s="405"/>
      <c r="BZ347" s="63"/>
      <c r="CA347" s="63"/>
      <c r="CB347" s="63"/>
      <c r="CC347" s="63"/>
      <c r="CD347" s="63"/>
      <c r="CE347" s="63"/>
      <c r="CF347" s="63"/>
      <c r="CG347" s="63"/>
      <c r="CH347" s="63"/>
      <c r="CI347" s="63"/>
      <c r="CJ347" s="63"/>
      <c r="CK347" s="63"/>
      <c r="CL347" s="63"/>
      <c r="CM347" s="63"/>
      <c r="CN347" s="63"/>
      <c r="CO347" s="63"/>
      <c r="CP347" s="63"/>
    </row>
    <row r="348" ht="14.25" customHeight="1">
      <c r="A348" s="63"/>
      <c r="B348" s="63"/>
      <c r="C348" s="63"/>
      <c r="D348" s="63"/>
      <c r="E348" s="63"/>
      <c r="F348" s="63"/>
      <c r="G348" s="63"/>
      <c r="H348" s="63"/>
      <c r="O348" s="399"/>
      <c r="P348" s="399"/>
      <c r="Q348" s="399"/>
      <c r="R348" s="399"/>
      <c r="S348" s="399"/>
      <c r="T348" s="399"/>
      <c r="U348" s="399"/>
      <c r="V348" s="399"/>
      <c r="W348" s="399"/>
      <c r="X348" s="399"/>
      <c r="Y348" s="399"/>
      <c r="Z348" s="399"/>
      <c r="AA348" s="399"/>
      <c r="AB348" s="399"/>
      <c r="AC348" s="399"/>
      <c r="AD348" s="399"/>
      <c r="AE348" s="399"/>
      <c r="AF348" s="399"/>
      <c r="AG348" s="399"/>
      <c r="AH348" s="399"/>
      <c r="AI348" s="399"/>
      <c r="AJ348" s="399"/>
      <c r="AK348" s="399"/>
      <c r="AL348" s="399"/>
      <c r="AM348" s="399"/>
      <c r="AN348" s="399"/>
      <c r="AO348" s="399"/>
      <c r="AP348" s="399"/>
      <c r="AQ348" s="399"/>
      <c r="AR348" s="399"/>
      <c r="AS348" s="399"/>
      <c r="AT348" s="399"/>
      <c r="BN348" s="405"/>
      <c r="BO348" s="405"/>
      <c r="BP348" s="405"/>
      <c r="BQ348" s="405"/>
      <c r="BR348" s="405"/>
      <c r="BS348" s="405"/>
      <c r="BT348" s="405"/>
      <c r="BU348" s="405"/>
      <c r="BV348" s="405"/>
      <c r="BW348" s="405"/>
      <c r="BX348" s="405"/>
      <c r="BY348" s="405"/>
      <c r="BZ348" s="63"/>
      <c r="CA348" s="63"/>
      <c r="CB348" s="63"/>
      <c r="CC348" s="63"/>
      <c r="CD348" s="63"/>
      <c r="CE348" s="63"/>
      <c r="CF348" s="63"/>
      <c r="CG348" s="63"/>
      <c r="CH348" s="63"/>
      <c r="CI348" s="63"/>
      <c r="CJ348" s="63"/>
      <c r="CK348" s="63"/>
      <c r="CL348" s="63"/>
      <c r="CM348" s="63"/>
      <c r="CN348" s="63"/>
      <c r="CO348" s="63"/>
      <c r="CP348" s="63"/>
    </row>
    <row r="349" ht="14.25" customHeight="1">
      <c r="A349" s="63"/>
      <c r="B349" s="63"/>
      <c r="C349" s="63"/>
      <c r="D349" s="63"/>
      <c r="E349" s="63"/>
      <c r="F349" s="63"/>
      <c r="G349" s="63"/>
      <c r="H349" s="63"/>
      <c r="O349" s="399"/>
      <c r="P349" s="399"/>
      <c r="Q349" s="399"/>
      <c r="R349" s="399"/>
      <c r="S349" s="399"/>
      <c r="T349" s="399"/>
      <c r="U349" s="399"/>
      <c r="V349" s="399"/>
      <c r="W349" s="399"/>
      <c r="X349" s="399"/>
      <c r="Y349" s="399"/>
      <c r="Z349" s="399"/>
      <c r="AA349" s="399"/>
      <c r="AB349" s="399"/>
      <c r="AC349" s="399"/>
      <c r="AD349" s="399"/>
      <c r="AE349" s="399"/>
      <c r="AF349" s="399"/>
      <c r="AG349" s="399"/>
      <c r="AH349" s="399"/>
      <c r="AI349" s="399"/>
      <c r="AJ349" s="399"/>
      <c r="AK349" s="399"/>
      <c r="AL349" s="399"/>
      <c r="AM349" s="399"/>
      <c r="AN349" s="399"/>
      <c r="AO349" s="399"/>
      <c r="AP349" s="399"/>
      <c r="AQ349" s="399"/>
      <c r="AR349" s="399"/>
      <c r="AS349" s="399"/>
      <c r="AT349" s="399"/>
      <c r="BN349" s="405"/>
      <c r="BO349" s="405"/>
      <c r="BP349" s="405"/>
      <c r="BQ349" s="405"/>
      <c r="BR349" s="405"/>
      <c r="BS349" s="405"/>
      <c r="BT349" s="405"/>
      <c r="BU349" s="405"/>
      <c r="BV349" s="405"/>
      <c r="BW349" s="405"/>
      <c r="BX349" s="405"/>
      <c r="BY349" s="405"/>
      <c r="BZ349" s="63"/>
      <c r="CA349" s="63"/>
      <c r="CB349" s="63"/>
      <c r="CC349" s="63"/>
      <c r="CD349" s="63"/>
      <c r="CE349" s="63"/>
      <c r="CF349" s="63"/>
      <c r="CG349" s="63"/>
      <c r="CH349" s="63"/>
      <c r="CI349" s="63"/>
      <c r="CJ349" s="63"/>
      <c r="CK349" s="63"/>
      <c r="CL349" s="63"/>
      <c r="CM349" s="63"/>
      <c r="CN349" s="63"/>
      <c r="CO349" s="63"/>
      <c r="CP349" s="63"/>
    </row>
    <row r="350" ht="14.25" customHeight="1">
      <c r="A350" s="63"/>
      <c r="B350" s="63"/>
      <c r="C350" s="63"/>
      <c r="D350" s="63"/>
      <c r="E350" s="63"/>
      <c r="F350" s="63"/>
      <c r="G350" s="63"/>
      <c r="H350" s="63"/>
      <c r="O350" s="399"/>
      <c r="P350" s="399"/>
      <c r="Q350" s="399"/>
      <c r="R350" s="399"/>
      <c r="S350" s="399"/>
      <c r="T350" s="399"/>
      <c r="U350" s="399"/>
      <c r="V350" s="399"/>
      <c r="W350" s="399"/>
      <c r="X350" s="399"/>
      <c r="Y350" s="399"/>
      <c r="Z350" s="399"/>
      <c r="AA350" s="399"/>
      <c r="AB350" s="399"/>
      <c r="AC350" s="399"/>
      <c r="AD350" s="399"/>
      <c r="AE350" s="399"/>
      <c r="AF350" s="399"/>
      <c r="AG350" s="399"/>
      <c r="AH350" s="399"/>
      <c r="AI350" s="399"/>
      <c r="AJ350" s="399"/>
      <c r="AK350" s="399"/>
      <c r="AL350" s="399"/>
      <c r="AM350" s="399"/>
      <c r="AN350" s="399"/>
      <c r="AO350" s="399"/>
      <c r="AP350" s="399"/>
      <c r="AQ350" s="399"/>
      <c r="AR350" s="399"/>
      <c r="AS350" s="399"/>
      <c r="AT350" s="399"/>
      <c r="BN350" s="405"/>
      <c r="BO350" s="405"/>
      <c r="BP350" s="405"/>
      <c r="BQ350" s="405"/>
      <c r="BR350" s="405"/>
      <c r="BS350" s="405"/>
      <c r="BT350" s="405"/>
      <c r="BU350" s="405"/>
      <c r="BV350" s="405"/>
      <c r="BW350" s="405"/>
      <c r="BX350" s="405"/>
      <c r="BY350" s="405"/>
      <c r="BZ350" s="63"/>
      <c r="CA350" s="63"/>
      <c r="CB350" s="63"/>
      <c r="CC350" s="63"/>
      <c r="CD350" s="63"/>
      <c r="CE350" s="63"/>
      <c r="CF350" s="63"/>
      <c r="CG350" s="63"/>
      <c r="CH350" s="63"/>
      <c r="CI350" s="63"/>
      <c r="CJ350" s="63"/>
      <c r="CK350" s="63"/>
      <c r="CL350" s="63"/>
      <c r="CM350" s="63"/>
      <c r="CN350" s="63"/>
      <c r="CO350" s="63"/>
      <c r="CP350" s="63"/>
    </row>
    <row r="351" ht="14.25" customHeight="1">
      <c r="A351" s="63"/>
      <c r="B351" s="63"/>
      <c r="C351" s="63"/>
      <c r="D351" s="63"/>
      <c r="E351" s="63"/>
      <c r="F351" s="63"/>
      <c r="G351" s="63"/>
      <c r="H351" s="63"/>
      <c r="O351" s="399"/>
      <c r="P351" s="399"/>
      <c r="Q351" s="399"/>
      <c r="R351" s="399"/>
      <c r="S351" s="399"/>
      <c r="T351" s="399"/>
      <c r="U351" s="399"/>
      <c r="V351" s="399"/>
      <c r="W351" s="399"/>
      <c r="X351" s="399"/>
      <c r="Y351" s="399"/>
      <c r="Z351" s="399"/>
      <c r="AA351" s="399"/>
      <c r="AB351" s="399"/>
      <c r="AC351" s="399"/>
      <c r="AD351" s="399"/>
      <c r="AE351" s="399"/>
      <c r="AF351" s="399"/>
      <c r="AG351" s="399"/>
      <c r="AH351" s="399"/>
      <c r="AI351" s="399"/>
      <c r="AJ351" s="399"/>
      <c r="AK351" s="399"/>
      <c r="AL351" s="399"/>
      <c r="AM351" s="399"/>
      <c r="AN351" s="399"/>
      <c r="AO351" s="399"/>
      <c r="AP351" s="399"/>
      <c r="AQ351" s="399"/>
      <c r="AR351" s="399"/>
      <c r="AS351" s="399"/>
      <c r="AT351" s="399"/>
      <c r="BN351" s="405"/>
      <c r="BO351" s="405"/>
      <c r="BP351" s="405"/>
      <c r="BQ351" s="405"/>
      <c r="BR351" s="405"/>
      <c r="BS351" s="405"/>
      <c r="BT351" s="405"/>
      <c r="BU351" s="405"/>
      <c r="BV351" s="405"/>
      <c r="BW351" s="405"/>
      <c r="BX351" s="405"/>
      <c r="BY351" s="405"/>
      <c r="BZ351" s="63"/>
      <c r="CA351" s="63"/>
      <c r="CB351" s="63"/>
      <c r="CC351" s="63"/>
      <c r="CD351" s="63"/>
      <c r="CE351" s="63"/>
      <c r="CF351" s="63"/>
      <c r="CG351" s="63"/>
      <c r="CH351" s="63"/>
      <c r="CI351" s="63"/>
      <c r="CJ351" s="63"/>
      <c r="CK351" s="63"/>
      <c r="CL351" s="63"/>
      <c r="CM351" s="63"/>
      <c r="CN351" s="63"/>
      <c r="CO351" s="63"/>
      <c r="CP351" s="63"/>
    </row>
    <row r="352" ht="14.25" customHeight="1">
      <c r="A352" s="63"/>
      <c r="B352" s="63"/>
      <c r="C352" s="63"/>
      <c r="D352" s="63"/>
      <c r="E352" s="63"/>
      <c r="F352" s="63"/>
      <c r="G352" s="63"/>
      <c r="H352" s="63"/>
      <c r="O352" s="399"/>
      <c r="P352" s="399"/>
      <c r="Q352" s="399"/>
      <c r="R352" s="399"/>
      <c r="S352" s="399"/>
      <c r="T352" s="399"/>
      <c r="U352" s="399"/>
      <c r="V352" s="399"/>
      <c r="W352" s="399"/>
      <c r="X352" s="399"/>
      <c r="Y352" s="399"/>
      <c r="Z352" s="399"/>
      <c r="AA352" s="399"/>
      <c r="AB352" s="399"/>
      <c r="AC352" s="399"/>
      <c r="AD352" s="399"/>
      <c r="AE352" s="399"/>
      <c r="AF352" s="399"/>
      <c r="AG352" s="399"/>
      <c r="AH352" s="399"/>
      <c r="AI352" s="399"/>
      <c r="AJ352" s="399"/>
      <c r="AK352" s="399"/>
      <c r="AL352" s="399"/>
      <c r="AM352" s="399"/>
      <c r="AN352" s="399"/>
      <c r="AO352" s="399"/>
      <c r="AP352" s="399"/>
      <c r="AQ352" s="399"/>
      <c r="AR352" s="399"/>
      <c r="AS352" s="399"/>
      <c r="AT352" s="399"/>
      <c r="BN352" s="405"/>
      <c r="BO352" s="405"/>
      <c r="BP352" s="405"/>
      <c r="BQ352" s="405"/>
      <c r="BR352" s="405"/>
      <c r="BS352" s="405"/>
      <c r="BT352" s="405"/>
      <c r="BU352" s="405"/>
      <c r="BV352" s="405"/>
      <c r="BW352" s="405"/>
      <c r="BX352" s="405"/>
      <c r="BY352" s="405"/>
      <c r="BZ352" s="63"/>
      <c r="CA352" s="63"/>
      <c r="CB352" s="63"/>
      <c r="CC352" s="63"/>
      <c r="CD352" s="63"/>
      <c r="CE352" s="63"/>
      <c r="CF352" s="63"/>
      <c r="CG352" s="63"/>
      <c r="CH352" s="63"/>
      <c r="CI352" s="63"/>
      <c r="CJ352" s="63"/>
      <c r="CK352" s="63"/>
      <c r="CL352" s="63"/>
      <c r="CM352" s="63"/>
      <c r="CN352" s="63"/>
      <c r="CO352" s="63"/>
      <c r="CP352" s="63"/>
    </row>
    <row r="353" ht="14.25" customHeight="1">
      <c r="A353" s="63"/>
      <c r="B353" s="63"/>
      <c r="C353" s="63"/>
      <c r="D353" s="63"/>
      <c r="E353" s="63"/>
      <c r="F353" s="63"/>
      <c r="G353" s="63"/>
      <c r="H353" s="63"/>
      <c r="O353" s="399"/>
      <c r="P353" s="399"/>
      <c r="Q353" s="399"/>
      <c r="R353" s="399"/>
      <c r="S353" s="399"/>
      <c r="T353" s="399"/>
      <c r="U353" s="399"/>
      <c r="V353" s="399"/>
      <c r="W353" s="399"/>
      <c r="X353" s="399"/>
      <c r="Y353" s="399"/>
      <c r="Z353" s="399"/>
      <c r="AA353" s="399"/>
      <c r="AB353" s="399"/>
      <c r="AC353" s="399"/>
      <c r="AD353" s="399"/>
      <c r="AE353" s="399"/>
      <c r="AF353" s="399"/>
      <c r="AG353" s="399"/>
      <c r="AH353" s="399"/>
      <c r="AI353" s="399"/>
      <c r="AJ353" s="399"/>
      <c r="AK353" s="399"/>
      <c r="AL353" s="399"/>
      <c r="AM353" s="399"/>
      <c r="AN353" s="399"/>
      <c r="AO353" s="399"/>
      <c r="AP353" s="399"/>
      <c r="AQ353" s="399"/>
      <c r="AR353" s="399"/>
      <c r="AS353" s="399"/>
      <c r="AT353" s="399"/>
      <c r="BN353" s="405"/>
      <c r="BO353" s="405"/>
      <c r="BP353" s="405"/>
      <c r="BQ353" s="405"/>
      <c r="BR353" s="405"/>
      <c r="BS353" s="405"/>
      <c r="BT353" s="405"/>
      <c r="BU353" s="405"/>
      <c r="BV353" s="405"/>
      <c r="BW353" s="405"/>
      <c r="BX353" s="405"/>
      <c r="BY353" s="405"/>
      <c r="BZ353" s="63"/>
      <c r="CA353" s="63"/>
      <c r="CB353" s="63"/>
      <c r="CC353" s="63"/>
      <c r="CD353" s="63"/>
      <c r="CE353" s="63"/>
      <c r="CF353" s="63"/>
      <c r="CG353" s="63"/>
      <c r="CH353" s="63"/>
      <c r="CI353" s="63"/>
      <c r="CJ353" s="63"/>
      <c r="CK353" s="63"/>
      <c r="CL353" s="63"/>
      <c r="CM353" s="63"/>
      <c r="CN353" s="63"/>
      <c r="CO353" s="63"/>
      <c r="CP353" s="63"/>
    </row>
    <row r="354" ht="14.25" customHeight="1">
      <c r="A354" s="63"/>
      <c r="B354" s="63"/>
      <c r="C354" s="63"/>
      <c r="D354" s="63"/>
      <c r="E354" s="63"/>
      <c r="F354" s="63"/>
      <c r="G354" s="63"/>
      <c r="H354" s="63"/>
      <c r="O354" s="399"/>
      <c r="P354" s="399"/>
      <c r="Q354" s="399"/>
      <c r="R354" s="399"/>
      <c r="S354" s="399"/>
      <c r="T354" s="399"/>
      <c r="U354" s="399"/>
      <c r="V354" s="399"/>
      <c r="W354" s="399"/>
      <c r="X354" s="399"/>
      <c r="Y354" s="399"/>
      <c r="Z354" s="399"/>
      <c r="AA354" s="399"/>
      <c r="AB354" s="399"/>
      <c r="AC354" s="399"/>
      <c r="AD354" s="399"/>
      <c r="AE354" s="399"/>
      <c r="AF354" s="399"/>
      <c r="AG354" s="399"/>
      <c r="AH354" s="399"/>
      <c r="AI354" s="399"/>
      <c r="AJ354" s="399"/>
      <c r="AK354" s="399"/>
      <c r="AL354" s="399"/>
      <c r="AM354" s="399"/>
      <c r="AN354" s="399"/>
      <c r="AO354" s="399"/>
      <c r="AP354" s="399"/>
      <c r="AQ354" s="399"/>
      <c r="AR354" s="399"/>
      <c r="AS354" s="399"/>
      <c r="AT354" s="399"/>
      <c r="BN354" s="405"/>
      <c r="BO354" s="405"/>
      <c r="BP354" s="405"/>
      <c r="BQ354" s="405"/>
      <c r="BR354" s="405"/>
      <c r="BS354" s="405"/>
      <c r="BT354" s="405"/>
      <c r="BU354" s="405"/>
      <c r="BV354" s="405"/>
      <c r="BW354" s="405"/>
      <c r="BX354" s="405"/>
      <c r="BY354" s="405"/>
      <c r="BZ354" s="63"/>
      <c r="CA354" s="63"/>
      <c r="CB354" s="63"/>
      <c r="CC354" s="63"/>
      <c r="CD354" s="63"/>
      <c r="CE354" s="63"/>
      <c r="CF354" s="63"/>
      <c r="CG354" s="63"/>
      <c r="CH354" s="63"/>
      <c r="CI354" s="63"/>
      <c r="CJ354" s="63"/>
      <c r="CK354" s="63"/>
      <c r="CL354" s="63"/>
      <c r="CM354" s="63"/>
      <c r="CN354" s="63"/>
      <c r="CO354" s="63"/>
      <c r="CP354" s="63"/>
    </row>
    <row r="355" ht="14.25" customHeight="1">
      <c r="A355" s="63"/>
      <c r="B355" s="63"/>
      <c r="C355" s="63"/>
      <c r="D355" s="63"/>
      <c r="E355" s="63"/>
      <c r="F355" s="63"/>
      <c r="G355" s="63"/>
      <c r="H355" s="63"/>
      <c r="O355" s="399"/>
      <c r="P355" s="399"/>
      <c r="Q355" s="399"/>
      <c r="R355" s="399"/>
      <c r="S355" s="399"/>
      <c r="T355" s="399"/>
      <c r="U355" s="399"/>
      <c r="V355" s="399"/>
      <c r="W355" s="399"/>
      <c r="X355" s="399"/>
      <c r="Y355" s="399"/>
      <c r="Z355" s="399"/>
      <c r="AA355" s="399"/>
      <c r="AB355" s="399"/>
      <c r="AC355" s="399"/>
      <c r="AD355" s="399"/>
      <c r="AE355" s="399"/>
      <c r="AF355" s="399"/>
      <c r="AG355" s="399"/>
      <c r="AH355" s="399"/>
      <c r="AI355" s="399"/>
      <c r="AJ355" s="399"/>
      <c r="AK355" s="399"/>
      <c r="AL355" s="399"/>
      <c r="AM355" s="399"/>
      <c r="AN355" s="399"/>
      <c r="AO355" s="399"/>
      <c r="AP355" s="399"/>
      <c r="AQ355" s="399"/>
      <c r="AR355" s="399"/>
      <c r="AS355" s="399"/>
      <c r="AT355" s="399"/>
      <c r="BN355" s="405"/>
      <c r="BO355" s="405"/>
      <c r="BP355" s="405"/>
      <c r="BQ355" s="405"/>
      <c r="BR355" s="405"/>
      <c r="BS355" s="405"/>
      <c r="BT355" s="405"/>
      <c r="BU355" s="405"/>
      <c r="BV355" s="405"/>
      <c r="BW355" s="405"/>
      <c r="BX355" s="405"/>
      <c r="BY355" s="405"/>
      <c r="BZ355" s="63"/>
      <c r="CA355" s="63"/>
      <c r="CB355" s="63"/>
      <c r="CC355" s="63"/>
      <c r="CD355" s="63"/>
      <c r="CE355" s="63"/>
      <c r="CF355" s="63"/>
      <c r="CG355" s="63"/>
      <c r="CH355" s="63"/>
      <c r="CI355" s="63"/>
      <c r="CJ355" s="63"/>
      <c r="CK355" s="63"/>
      <c r="CL355" s="63"/>
      <c r="CM355" s="63"/>
      <c r="CN355" s="63"/>
      <c r="CO355" s="63"/>
      <c r="CP355" s="63"/>
    </row>
    <row r="356" ht="14.25" customHeight="1">
      <c r="A356" s="63"/>
      <c r="B356" s="63"/>
      <c r="C356" s="63"/>
      <c r="D356" s="63"/>
      <c r="E356" s="63"/>
      <c r="F356" s="63"/>
      <c r="G356" s="63"/>
      <c r="H356" s="63"/>
      <c r="O356" s="399"/>
      <c r="P356" s="399"/>
      <c r="Q356" s="399"/>
      <c r="R356" s="399"/>
      <c r="S356" s="399"/>
      <c r="T356" s="399"/>
      <c r="U356" s="399"/>
      <c r="V356" s="399"/>
      <c r="W356" s="399"/>
      <c r="X356" s="399"/>
      <c r="Y356" s="399"/>
      <c r="Z356" s="399"/>
      <c r="AA356" s="399"/>
      <c r="AB356" s="399"/>
      <c r="AC356" s="399"/>
      <c r="AD356" s="399"/>
      <c r="AE356" s="399"/>
      <c r="AF356" s="399"/>
      <c r="AG356" s="399"/>
      <c r="AH356" s="399"/>
      <c r="AI356" s="399"/>
      <c r="AJ356" s="399"/>
      <c r="AK356" s="399"/>
      <c r="AL356" s="399"/>
      <c r="AM356" s="399"/>
      <c r="AN356" s="399"/>
      <c r="AO356" s="399"/>
      <c r="AP356" s="399"/>
      <c r="AQ356" s="399"/>
      <c r="AR356" s="399"/>
      <c r="AS356" s="399"/>
      <c r="AT356" s="399"/>
      <c r="BN356" s="405"/>
      <c r="BO356" s="405"/>
      <c r="BP356" s="405"/>
      <c r="BQ356" s="405"/>
      <c r="BR356" s="405"/>
      <c r="BS356" s="405"/>
      <c r="BT356" s="405"/>
      <c r="BU356" s="405"/>
      <c r="BV356" s="405"/>
      <c r="BW356" s="405"/>
      <c r="BX356" s="405"/>
      <c r="BY356" s="405"/>
      <c r="BZ356" s="63"/>
      <c r="CA356" s="63"/>
      <c r="CB356" s="63"/>
      <c r="CC356" s="63"/>
      <c r="CD356" s="63"/>
      <c r="CE356" s="63"/>
      <c r="CF356" s="63"/>
      <c r="CG356" s="63"/>
      <c r="CH356" s="63"/>
      <c r="CI356" s="63"/>
      <c r="CJ356" s="63"/>
      <c r="CK356" s="63"/>
      <c r="CL356" s="63"/>
      <c r="CM356" s="63"/>
      <c r="CN356" s="63"/>
      <c r="CO356" s="63"/>
      <c r="CP356" s="63"/>
    </row>
    <row r="357" ht="14.25" customHeight="1">
      <c r="A357" s="63"/>
      <c r="B357" s="63"/>
      <c r="C357" s="63"/>
      <c r="D357" s="63"/>
      <c r="E357" s="63"/>
      <c r="F357" s="63"/>
      <c r="G357" s="63"/>
      <c r="H357" s="63"/>
      <c r="O357" s="399"/>
      <c r="P357" s="399"/>
      <c r="Q357" s="399"/>
      <c r="R357" s="399"/>
      <c r="S357" s="399"/>
      <c r="T357" s="399"/>
      <c r="U357" s="399"/>
      <c r="V357" s="399"/>
      <c r="W357" s="399"/>
      <c r="X357" s="399"/>
      <c r="Y357" s="399"/>
      <c r="Z357" s="399"/>
      <c r="AA357" s="399"/>
      <c r="AB357" s="399"/>
      <c r="AC357" s="399"/>
      <c r="AD357" s="399"/>
      <c r="AE357" s="399"/>
      <c r="AF357" s="399"/>
      <c r="AG357" s="399"/>
      <c r="AH357" s="399"/>
      <c r="AI357" s="399"/>
      <c r="AJ357" s="399"/>
      <c r="AK357" s="399"/>
      <c r="AL357" s="399"/>
      <c r="AM357" s="399"/>
      <c r="AN357" s="399"/>
      <c r="AO357" s="399"/>
      <c r="AP357" s="399"/>
      <c r="AQ357" s="399"/>
      <c r="AR357" s="399"/>
      <c r="AS357" s="399"/>
      <c r="AT357" s="399"/>
      <c r="BN357" s="405"/>
      <c r="BO357" s="405"/>
      <c r="BP357" s="405"/>
      <c r="BQ357" s="405"/>
      <c r="BR357" s="405"/>
      <c r="BS357" s="405"/>
      <c r="BT357" s="405"/>
      <c r="BU357" s="405"/>
      <c r="BV357" s="405"/>
      <c r="BW357" s="405"/>
      <c r="BX357" s="405"/>
      <c r="BY357" s="405"/>
      <c r="BZ357" s="63"/>
      <c r="CA357" s="63"/>
      <c r="CB357" s="63"/>
      <c r="CC357" s="63"/>
      <c r="CD357" s="63"/>
      <c r="CE357" s="63"/>
      <c r="CF357" s="63"/>
      <c r="CG357" s="63"/>
      <c r="CH357" s="63"/>
      <c r="CI357" s="63"/>
      <c r="CJ357" s="63"/>
      <c r="CK357" s="63"/>
      <c r="CL357" s="63"/>
      <c r="CM357" s="63"/>
      <c r="CN357" s="63"/>
      <c r="CO357" s="63"/>
      <c r="CP357" s="63"/>
    </row>
    <row r="358" ht="14.25" customHeight="1">
      <c r="A358" s="63"/>
      <c r="B358" s="63"/>
      <c r="C358" s="63"/>
      <c r="D358" s="63"/>
      <c r="E358" s="63"/>
      <c r="F358" s="63"/>
      <c r="G358" s="63"/>
      <c r="H358" s="63"/>
      <c r="O358" s="399"/>
      <c r="P358" s="399"/>
      <c r="Q358" s="399"/>
      <c r="R358" s="399"/>
      <c r="S358" s="399"/>
      <c r="T358" s="399"/>
      <c r="U358" s="399"/>
      <c r="V358" s="399"/>
      <c r="W358" s="399"/>
      <c r="X358" s="399"/>
      <c r="Y358" s="399"/>
      <c r="Z358" s="399"/>
      <c r="AA358" s="399"/>
      <c r="AB358" s="399"/>
      <c r="AC358" s="399"/>
      <c r="AD358" s="399"/>
      <c r="AE358" s="399"/>
      <c r="AF358" s="399"/>
      <c r="AG358" s="399"/>
      <c r="AH358" s="399"/>
      <c r="AI358" s="399"/>
      <c r="AJ358" s="399"/>
      <c r="AK358" s="399"/>
      <c r="AL358" s="399"/>
      <c r="AM358" s="399"/>
      <c r="AN358" s="399"/>
      <c r="AO358" s="399"/>
      <c r="AP358" s="399"/>
      <c r="AQ358" s="399"/>
      <c r="AR358" s="399"/>
      <c r="AS358" s="399"/>
      <c r="AT358" s="399"/>
      <c r="BN358" s="405"/>
      <c r="BO358" s="405"/>
      <c r="BP358" s="405"/>
      <c r="BQ358" s="405"/>
      <c r="BR358" s="405"/>
      <c r="BS358" s="405"/>
      <c r="BT358" s="405"/>
      <c r="BU358" s="405"/>
      <c r="BV358" s="405"/>
      <c r="BW358" s="405"/>
      <c r="BX358" s="405"/>
      <c r="BY358" s="405"/>
      <c r="BZ358" s="63"/>
      <c r="CA358" s="63"/>
      <c r="CB358" s="63"/>
      <c r="CC358" s="63"/>
      <c r="CD358" s="63"/>
      <c r="CE358" s="63"/>
      <c r="CF358" s="63"/>
      <c r="CG358" s="63"/>
      <c r="CH358" s="63"/>
      <c r="CI358" s="63"/>
      <c r="CJ358" s="63"/>
      <c r="CK358" s="63"/>
      <c r="CL358" s="63"/>
      <c r="CM358" s="63"/>
      <c r="CN358" s="63"/>
      <c r="CO358" s="63"/>
      <c r="CP358" s="63"/>
    </row>
    <row r="359" ht="14.25" customHeight="1">
      <c r="A359" s="63"/>
      <c r="B359" s="63"/>
      <c r="C359" s="63"/>
      <c r="D359" s="63"/>
      <c r="E359" s="63"/>
      <c r="F359" s="63"/>
      <c r="G359" s="63"/>
      <c r="H359" s="63"/>
      <c r="O359" s="399"/>
      <c r="P359" s="63"/>
      <c r="Q359" s="63"/>
      <c r="R359" s="63"/>
      <c r="S359" s="63"/>
      <c r="T359" s="63"/>
      <c r="U359" s="63"/>
      <c r="V359" s="63"/>
      <c r="W359" s="63"/>
      <c r="X359" s="63"/>
      <c r="Y359" s="63"/>
      <c r="Z359" s="63"/>
      <c r="AE359" s="63"/>
      <c r="AF359" s="63"/>
      <c r="AG359" s="63"/>
      <c r="AH359" s="63"/>
      <c r="AI359" s="63"/>
      <c r="AJ359" s="63"/>
      <c r="AK359" s="63"/>
      <c r="AL359" s="63"/>
      <c r="AM359" s="63"/>
      <c r="AN359" s="63"/>
      <c r="AO359" s="63"/>
      <c r="AP359" s="63"/>
      <c r="AQ359" s="63"/>
      <c r="AR359" s="63"/>
      <c r="AS359" s="63"/>
      <c r="AT359" s="63"/>
      <c r="BN359" s="405"/>
      <c r="BO359" s="405"/>
      <c r="BP359" s="405"/>
      <c r="BQ359" s="405"/>
      <c r="BR359" s="405"/>
      <c r="BS359" s="405"/>
      <c r="BT359" s="405"/>
      <c r="BU359" s="405"/>
      <c r="BV359" s="405"/>
      <c r="BW359" s="405"/>
      <c r="BX359" s="405"/>
      <c r="BY359" s="405"/>
      <c r="BZ359" s="63"/>
      <c r="CA359" s="63"/>
      <c r="CB359" s="63"/>
      <c r="CC359" s="63"/>
      <c r="CD359" s="63"/>
      <c r="CE359" s="63"/>
      <c r="CF359" s="63"/>
      <c r="CG359" s="63"/>
      <c r="CH359" s="63"/>
      <c r="CI359" s="63"/>
      <c r="CJ359" s="63"/>
      <c r="CK359" s="63"/>
      <c r="CL359" s="63"/>
      <c r="CM359" s="63"/>
      <c r="CN359" s="63"/>
      <c r="CO359" s="63"/>
      <c r="CP359" s="63"/>
    </row>
    <row r="360" ht="14.25" customHeight="1">
      <c r="A360" s="63"/>
      <c r="B360" s="63"/>
      <c r="C360" s="63"/>
      <c r="D360" s="63"/>
      <c r="E360" s="63"/>
      <c r="F360" s="63"/>
      <c r="G360" s="63"/>
      <c r="H360" s="63"/>
      <c r="O360" s="399"/>
      <c r="P360" s="63"/>
      <c r="Q360" s="63"/>
      <c r="R360" s="63"/>
      <c r="S360" s="63"/>
      <c r="T360" s="63"/>
      <c r="U360" s="63"/>
      <c r="V360" s="63"/>
      <c r="W360" s="63"/>
      <c r="X360" s="63"/>
      <c r="Y360" s="63"/>
      <c r="Z360" s="63"/>
      <c r="AE360" s="63"/>
      <c r="AF360" s="63"/>
      <c r="AG360" s="63"/>
      <c r="AH360" s="63"/>
      <c r="AI360" s="63"/>
      <c r="AJ360" s="63"/>
      <c r="AK360" s="63"/>
      <c r="AL360" s="63"/>
      <c r="AM360" s="63"/>
      <c r="AN360" s="63"/>
      <c r="AO360" s="63"/>
      <c r="AP360" s="63"/>
      <c r="AQ360" s="63"/>
      <c r="AR360" s="63"/>
      <c r="AS360" s="63"/>
      <c r="AT360" s="63"/>
      <c r="BN360" s="405"/>
      <c r="BO360" s="405"/>
      <c r="BP360" s="405"/>
      <c r="BQ360" s="405"/>
      <c r="BR360" s="405"/>
      <c r="BS360" s="405"/>
      <c r="BT360" s="405"/>
      <c r="BU360" s="405"/>
      <c r="BV360" s="405"/>
      <c r="BW360" s="405"/>
      <c r="BX360" s="405"/>
      <c r="BY360" s="405"/>
      <c r="BZ360" s="63"/>
      <c r="CA360" s="63"/>
      <c r="CB360" s="63"/>
      <c r="CC360" s="63"/>
      <c r="CD360" s="63"/>
      <c r="CE360" s="63"/>
      <c r="CF360" s="63"/>
      <c r="CG360" s="63"/>
      <c r="CH360" s="63"/>
      <c r="CI360" s="63"/>
      <c r="CJ360" s="63"/>
      <c r="CK360" s="63"/>
      <c r="CL360" s="63"/>
      <c r="CM360" s="63"/>
      <c r="CN360" s="63"/>
      <c r="CO360" s="63"/>
      <c r="CP360" s="63"/>
    </row>
    <row r="361" ht="14.25" customHeight="1">
      <c r="A361" s="63"/>
      <c r="B361" s="63"/>
      <c r="C361" s="63"/>
      <c r="D361" s="63"/>
      <c r="E361" s="63"/>
      <c r="F361" s="63"/>
      <c r="G361" s="63"/>
      <c r="H361" s="63"/>
      <c r="O361" s="399"/>
      <c r="P361" s="63"/>
      <c r="Q361" s="63"/>
      <c r="R361" s="63"/>
      <c r="S361" s="63"/>
      <c r="T361" s="63"/>
      <c r="U361" s="63"/>
      <c r="V361" s="63"/>
      <c r="W361" s="63"/>
      <c r="X361" s="63"/>
      <c r="Y361" s="63"/>
      <c r="Z361" s="63"/>
      <c r="AE361" s="63"/>
      <c r="AF361" s="63"/>
      <c r="AG361" s="63"/>
      <c r="AH361" s="63"/>
      <c r="AI361" s="63"/>
      <c r="AJ361" s="63"/>
      <c r="AK361" s="63"/>
      <c r="AL361" s="63"/>
      <c r="AM361" s="63"/>
      <c r="AN361" s="63"/>
      <c r="AO361" s="63"/>
      <c r="AP361" s="63"/>
      <c r="AQ361" s="63"/>
      <c r="AR361" s="63"/>
      <c r="AS361" s="63"/>
      <c r="AT361" s="63"/>
      <c r="BN361" s="405"/>
      <c r="BO361" s="405"/>
      <c r="BP361" s="405"/>
      <c r="BQ361" s="405"/>
      <c r="BR361" s="405"/>
      <c r="BS361" s="405"/>
      <c r="BT361" s="405"/>
      <c r="BU361" s="405"/>
      <c r="BV361" s="405"/>
      <c r="BW361" s="405"/>
      <c r="BX361" s="405"/>
      <c r="BY361" s="405"/>
      <c r="BZ361" s="63"/>
      <c r="CA361" s="63"/>
      <c r="CB361" s="63"/>
      <c r="CC361" s="63"/>
      <c r="CD361" s="63"/>
      <c r="CE361" s="63"/>
      <c r="CF361" s="63"/>
      <c r="CG361" s="63"/>
      <c r="CH361" s="63"/>
      <c r="CI361" s="63"/>
      <c r="CJ361" s="63"/>
      <c r="CK361" s="63"/>
      <c r="CL361" s="63"/>
      <c r="CM361" s="63"/>
      <c r="CN361" s="63"/>
      <c r="CO361" s="63"/>
      <c r="CP361" s="63"/>
    </row>
    <row r="362" ht="14.25" customHeight="1">
      <c r="A362" s="63"/>
      <c r="B362" s="63"/>
      <c r="C362" s="63"/>
      <c r="D362" s="63"/>
      <c r="E362" s="63"/>
      <c r="F362" s="63"/>
      <c r="G362" s="63"/>
      <c r="H362" s="63"/>
      <c r="O362" s="399"/>
      <c r="P362" s="63"/>
      <c r="Q362" s="63"/>
      <c r="R362" s="63"/>
      <c r="S362" s="63"/>
      <c r="T362" s="63"/>
      <c r="U362" s="63"/>
      <c r="V362" s="63"/>
      <c r="W362" s="63"/>
      <c r="X362" s="63"/>
      <c r="Y362" s="63"/>
      <c r="Z362" s="63"/>
      <c r="AE362" s="63"/>
      <c r="AF362" s="63"/>
      <c r="AG362" s="63"/>
      <c r="AH362" s="63"/>
      <c r="AI362" s="63"/>
      <c r="AJ362" s="63"/>
      <c r="AK362" s="63"/>
      <c r="AL362" s="63"/>
      <c r="AM362" s="63"/>
      <c r="AN362" s="63"/>
      <c r="AO362" s="63"/>
      <c r="AP362" s="63"/>
      <c r="AQ362" s="63"/>
      <c r="AR362" s="63"/>
      <c r="AS362" s="63"/>
      <c r="AT362" s="63"/>
      <c r="BN362" s="405"/>
      <c r="BO362" s="405"/>
      <c r="BP362" s="405"/>
      <c r="BQ362" s="405"/>
      <c r="BR362" s="405"/>
      <c r="BS362" s="405"/>
      <c r="BT362" s="405"/>
      <c r="BU362" s="405"/>
      <c r="BV362" s="405"/>
      <c r="BW362" s="405"/>
      <c r="BX362" s="405"/>
      <c r="BY362" s="405"/>
      <c r="BZ362" s="63"/>
      <c r="CA362" s="63"/>
      <c r="CB362" s="63"/>
      <c r="CC362" s="63"/>
      <c r="CD362" s="63"/>
      <c r="CE362" s="63"/>
      <c r="CF362" s="63"/>
      <c r="CG362" s="63"/>
      <c r="CH362" s="63"/>
      <c r="CI362" s="63"/>
      <c r="CJ362" s="63"/>
      <c r="CK362" s="63"/>
      <c r="CL362" s="63"/>
      <c r="CM362" s="63"/>
      <c r="CN362" s="63"/>
      <c r="CO362" s="63"/>
      <c r="CP362" s="63"/>
    </row>
    <row r="363" ht="14.25" customHeight="1">
      <c r="A363" s="63"/>
      <c r="B363" s="63"/>
      <c r="C363" s="63"/>
      <c r="D363" s="63"/>
      <c r="E363" s="63"/>
      <c r="F363" s="63"/>
      <c r="G363" s="63"/>
      <c r="H363" s="63"/>
      <c r="O363" s="399"/>
      <c r="P363" s="63"/>
      <c r="Q363" s="63"/>
      <c r="R363" s="63"/>
      <c r="S363" s="63"/>
      <c r="T363" s="63"/>
      <c r="U363" s="63"/>
      <c r="V363" s="63"/>
      <c r="W363" s="63"/>
      <c r="X363" s="63"/>
      <c r="Y363" s="63"/>
      <c r="Z363" s="63"/>
      <c r="AE363" s="63"/>
      <c r="AF363" s="63"/>
      <c r="AG363" s="63"/>
      <c r="AH363" s="63"/>
      <c r="AI363" s="63"/>
      <c r="AJ363" s="63"/>
      <c r="AK363" s="63"/>
      <c r="AL363" s="63"/>
      <c r="AM363" s="63"/>
      <c r="AN363" s="63"/>
      <c r="AO363" s="63"/>
      <c r="AP363" s="63"/>
      <c r="AQ363" s="63"/>
      <c r="AR363" s="63"/>
      <c r="AS363" s="63"/>
      <c r="AT363" s="63"/>
      <c r="BN363" s="405"/>
      <c r="BO363" s="405"/>
      <c r="BP363" s="405"/>
      <c r="BQ363" s="405"/>
      <c r="BR363" s="405"/>
      <c r="BS363" s="405"/>
      <c r="BT363" s="405"/>
      <c r="BU363" s="405"/>
      <c r="BV363" s="405"/>
      <c r="BW363" s="405"/>
      <c r="BX363" s="405"/>
      <c r="BY363" s="405"/>
      <c r="BZ363" s="63"/>
      <c r="CA363" s="63"/>
      <c r="CB363" s="63"/>
      <c r="CC363" s="63"/>
      <c r="CD363" s="63"/>
      <c r="CE363" s="63"/>
      <c r="CF363" s="63"/>
      <c r="CG363" s="63"/>
      <c r="CH363" s="63"/>
      <c r="CI363" s="63"/>
      <c r="CJ363" s="63"/>
      <c r="CK363" s="63"/>
      <c r="CL363" s="63"/>
      <c r="CM363" s="63"/>
      <c r="CN363" s="63"/>
      <c r="CO363" s="63"/>
      <c r="CP363" s="63"/>
    </row>
    <row r="364" ht="14.25" customHeight="1">
      <c r="A364" s="63"/>
      <c r="B364" s="63"/>
      <c r="C364" s="63"/>
      <c r="D364" s="63"/>
      <c r="E364" s="63"/>
      <c r="F364" s="63"/>
      <c r="G364" s="63"/>
      <c r="H364" s="63"/>
      <c r="O364" s="399"/>
      <c r="P364" s="63"/>
      <c r="Q364" s="63"/>
      <c r="R364" s="63"/>
      <c r="S364" s="63"/>
      <c r="T364" s="63"/>
      <c r="U364" s="63"/>
      <c r="V364" s="63"/>
      <c r="W364" s="63"/>
      <c r="X364" s="63"/>
      <c r="Y364" s="63"/>
      <c r="Z364" s="63"/>
      <c r="AE364" s="63"/>
      <c r="AF364" s="63"/>
      <c r="AG364" s="63"/>
      <c r="AH364" s="63"/>
      <c r="AI364" s="63"/>
      <c r="AJ364" s="63"/>
      <c r="AK364" s="63"/>
      <c r="AL364" s="63"/>
      <c r="AM364" s="63"/>
      <c r="AN364" s="63"/>
      <c r="AO364" s="63"/>
      <c r="AP364" s="63"/>
      <c r="AQ364" s="63"/>
      <c r="AR364" s="63"/>
      <c r="AS364" s="63"/>
      <c r="AT364" s="63"/>
      <c r="BN364" s="405"/>
      <c r="BO364" s="405"/>
      <c r="BP364" s="405"/>
      <c r="BQ364" s="405"/>
      <c r="BR364" s="405"/>
      <c r="BS364" s="405"/>
      <c r="BT364" s="405"/>
      <c r="BU364" s="405"/>
      <c r="BV364" s="405"/>
      <c r="BW364" s="405"/>
      <c r="BX364" s="405"/>
      <c r="BY364" s="405"/>
      <c r="BZ364" s="63"/>
      <c r="CA364" s="63"/>
      <c r="CB364" s="63"/>
      <c r="CC364" s="63"/>
      <c r="CD364" s="63"/>
      <c r="CE364" s="63"/>
      <c r="CF364" s="63"/>
      <c r="CG364" s="63"/>
      <c r="CH364" s="63"/>
      <c r="CI364" s="63"/>
      <c r="CJ364" s="63"/>
      <c r="CK364" s="63"/>
      <c r="CL364" s="63"/>
      <c r="CM364" s="63"/>
      <c r="CN364" s="63"/>
      <c r="CO364" s="63"/>
      <c r="CP364" s="63"/>
    </row>
    <row r="365" ht="14.25" customHeight="1">
      <c r="A365" s="63"/>
      <c r="B365" s="63"/>
      <c r="C365" s="63"/>
      <c r="D365" s="63"/>
      <c r="E365" s="63"/>
      <c r="F365" s="63"/>
      <c r="G365" s="63"/>
      <c r="H365" s="63"/>
      <c r="O365" s="399"/>
      <c r="P365" s="63"/>
      <c r="Q365" s="63"/>
      <c r="R365" s="63"/>
      <c r="S365" s="63"/>
      <c r="T365" s="63"/>
      <c r="U365" s="63"/>
      <c r="V365" s="63"/>
      <c r="W365" s="63"/>
      <c r="X365" s="63"/>
      <c r="Y365" s="63"/>
      <c r="Z365" s="63"/>
      <c r="AE365" s="63"/>
      <c r="AF365" s="63"/>
      <c r="AG365" s="63"/>
      <c r="AH365" s="63"/>
      <c r="AI365" s="63"/>
      <c r="AJ365" s="63"/>
      <c r="AK365" s="63"/>
      <c r="AL365" s="63"/>
      <c r="AM365" s="63"/>
      <c r="AN365" s="63"/>
      <c r="AO365" s="63"/>
      <c r="AP365" s="63"/>
      <c r="AQ365" s="63"/>
      <c r="AR365" s="63"/>
      <c r="AS365" s="63"/>
      <c r="AT365" s="63"/>
      <c r="BN365" s="405"/>
      <c r="BO365" s="405"/>
      <c r="BP365" s="405"/>
      <c r="BQ365" s="405"/>
      <c r="BR365" s="405"/>
      <c r="BS365" s="405"/>
      <c r="BT365" s="405"/>
      <c r="BU365" s="405"/>
      <c r="BV365" s="405"/>
      <c r="BW365" s="405"/>
      <c r="BX365" s="405"/>
      <c r="BY365" s="405"/>
      <c r="BZ365" s="63"/>
      <c r="CA365" s="63"/>
      <c r="CB365" s="63"/>
      <c r="CC365" s="63"/>
      <c r="CD365" s="63"/>
      <c r="CE365" s="63"/>
      <c r="CF365" s="63"/>
      <c r="CG365" s="63"/>
      <c r="CH365" s="63"/>
      <c r="CI365" s="63"/>
      <c r="CJ365" s="63"/>
      <c r="CK365" s="63"/>
      <c r="CL365" s="63"/>
      <c r="CM365" s="63"/>
      <c r="CN365" s="63"/>
      <c r="CO365" s="63"/>
      <c r="CP365" s="63"/>
    </row>
    <row r="366" ht="14.25" customHeight="1">
      <c r="A366" s="63"/>
      <c r="B366" s="63"/>
      <c r="C366" s="63"/>
      <c r="D366" s="63"/>
      <c r="E366" s="63"/>
      <c r="F366" s="63"/>
      <c r="G366" s="63"/>
      <c r="H366" s="63"/>
      <c r="O366" s="399"/>
      <c r="P366" s="63"/>
      <c r="Q366" s="63"/>
      <c r="R366" s="63"/>
      <c r="S366" s="63"/>
      <c r="T366" s="63"/>
      <c r="U366" s="63"/>
      <c r="V366" s="63"/>
      <c r="W366" s="63"/>
      <c r="X366" s="63"/>
      <c r="Y366" s="63"/>
      <c r="Z366" s="63"/>
      <c r="AE366" s="63"/>
      <c r="AF366" s="63"/>
      <c r="AG366" s="63"/>
      <c r="AH366" s="63"/>
      <c r="AI366" s="63"/>
      <c r="AJ366" s="63"/>
      <c r="AK366" s="63"/>
      <c r="AL366" s="63"/>
      <c r="AM366" s="63"/>
      <c r="AN366" s="63"/>
      <c r="AO366" s="63"/>
      <c r="AP366" s="63"/>
      <c r="AQ366" s="63"/>
      <c r="AR366" s="63"/>
      <c r="AS366" s="63"/>
      <c r="AT366" s="63"/>
      <c r="BN366" s="405"/>
      <c r="BO366" s="405"/>
      <c r="BP366" s="405"/>
      <c r="BQ366" s="405"/>
      <c r="BR366" s="405"/>
      <c r="BS366" s="405"/>
      <c r="BT366" s="405"/>
      <c r="BU366" s="405"/>
      <c r="BV366" s="405"/>
      <c r="BW366" s="405"/>
      <c r="BX366" s="405"/>
      <c r="BY366" s="405"/>
      <c r="BZ366" s="63"/>
      <c r="CA366" s="63"/>
      <c r="CB366" s="63"/>
      <c r="CC366" s="63"/>
      <c r="CD366" s="63"/>
      <c r="CE366" s="63"/>
      <c r="CF366" s="63"/>
      <c r="CG366" s="63"/>
      <c r="CH366" s="63"/>
      <c r="CI366" s="63"/>
      <c r="CJ366" s="63"/>
      <c r="CK366" s="63"/>
      <c r="CL366" s="63"/>
      <c r="CM366" s="63"/>
      <c r="CN366" s="63"/>
      <c r="CO366" s="63"/>
      <c r="CP366" s="63"/>
    </row>
    <row r="367" ht="14.25" customHeight="1">
      <c r="A367" s="63"/>
      <c r="B367" s="63"/>
      <c r="C367" s="63"/>
      <c r="D367" s="63"/>
      <c r="E367" s="63"/>
      <c r="F367" s="63"/>
      <c r="G367" s="63"/>
      <c r="H367" s="63"/>
      <c r="O367" s="399"/>
      <c r="P367" s="63"/>
      <c r="Q367" s="63"/>
      <c r="R367" s="63"/>
      <c r="S367" s="63"/>
      <c r="T367" s="63"/>
      <c r="U367" s="63"/>
      <c r="V367" s="63"/>
      <c r="W367" s="63"/>
      <c r="X367" s="63"/>
      <c r="Y367" s="63"/>
      <c r="Z367" s="63"/>
      <c r="AE367" s="63"/>
      <c r="AF367" s="63"/>
      <c r="AG367" s="63"/>
      <c r="AH367" s="63"/>
      <c r="AI367" s="63"/>
      <c r="AJ367" s="63"/>
      <c r="AK367" s="63"/>
      <c r="AL367" s="63"/>
      <c r="AM367" s="63"/>
      <c r="AN367" s="63"/>
      <c r="AO367" s="63"/>
      <c r="AP367" s="63"/>
      <c r="AQ367" s="63"/>
      <c r="AR367" s="63"/>
      <c r="AS367" s="63"/>
      <c r="AT367" s="63"/>
      <c r="BN367" s="405"/>
      <c r="BO367" s="405"/>
      <c r="BP367" s="405"/>
      <c r="BQ367" s="405"/>
      <c r="BR367" s="405"/>
      <c r="BS367" s="405"/>
      <c r="BT367" s="405"/>
      <c r="BU367" s="405"/>
      <c r="BV367" s="405"/>
      <c r="BW367" s="405"/>
      <c r="BX367" s="405"/>
      <c r="BY367" s="405"/>
      <c r="BZ367" s="63"/>
      <c r="CA367" s="63"/>
      <c r="CB367" s="63"/>
      <c r="CC367" s="63"/>
      <c r="CD367" s="63"/>
      <c r="CE367" s="63"/>
      <c r="CF367" s="63"/>
      <c r="CG367" s="63"/>
      <c r="CH367" s="63"/>
      <c r="CI367" s="63"/>
      <c r="CJ367" s="63"/>
      <c r="CK367" s="63"/>
      <c r="CL367" s="63"/>
      <c r="CM367" s="63"/>
      <c r="CN367" s="63"/>
      <c r="CO367" s="63"/>
      <c r="CP367" s="63"/>
    </row>
    <row r="368" ht="14.25" customHeight="1">
      <c r="A368" s="63"/>
      <c r="B368" s="63"/>
      <c r="C368" s="63"/>
      <c r="D368" s="63"/>
      <c r="E368" s="63"/>
      <c r="F368" s="63"/>
      <c r="G368" s="63"/>
      <c r="H368" s="63"/>
      <c r="O368" s="399"/>
      <c r="P368" s="63"/>
      <c r="Q368" s="63"/>
      <c r="R368" s="63"/>
      <c r="S368" s="63"/>
      <c r="T368" s="63"/>
      <c r="U368" s="63"/>
      <c r="V368" s="63"/>
      <c r="W368" s="63"/>
      <c r="X368" s="63"/>
      <c r="Y368" s="63"/>
      <c r="Z368" s="63"/>
      <c r="AE368" s="63"/>
      <c r="AF368" s="63"/>
      <c r="AG368" s="63"/>
      <c r="AH368" s="63"/>
      <c r="AI368" s="63"/>
      <c r="AJ368" s="63"/>
      <c r="AK368" s="63"/>
      <c r="AL368" s="63"/>
      <c r="AM368" s="63"/>
      <c r="AN368" s="63"/>
      <c r="AO368" s="63"/>
      <c r="AP368" s="63"/>
      <c r="AQ368" s="63"/>
      <c r="AR368" s="63"/>
      <c r="AS368" s="63"/>
      <c r="AT368" s="63"/>
      <c r="BN368" s="405"/>
      <c r="BO368" s="405"/>
      <c r="BP368" s="405"/>
      <c r="BQ368" s="405"/>
      <c r="BR368" s="405"/>
      <c r="BS368" s="405"/>
      <c r="BT368" s="405"/>
      <c r="BU368" s="405"/>
      <c r="BV368" s="405"/>
      <c r="BW368" s="405"/>
      <c r="BX368" s="405"/>
      <c r="BY368" s="405"/>
      <c r="BZ368" s="63"/>
      <c r="CA368" s="63"/>
      <c r="CB368" s="63"/>
      <c r="CC368" s="63"/>
      <c r="CD368" s="63"/>
      <c r="CE368" s="63"/>
      <c r="CF368" s="63"/>
      <c r="CG368" s="63"/>
      <c r="CH368" s="63"/>
      <c r="CI368" s="63"/>
      <c r="CJ368" s="63"/>
      <c r="CK368" s="63"/>
      <c r="CL368" s="63"/>
      <c r="CM368" s="63"/>
      <c r="CN368" s="63"/>
      <c r="CO368" s="63"/>
      <c r="CP368" s="63"/>
    </row>
    <row r="369" ht="14.25" customHeight="1">
      <c r="A369" s="63"/>
      <c r="B369" s="63"/>
      <c r="C369" s="63"/>
      <c r="D369" s="63"/>
      <c r="E369" s="63"/>
      <c r="F369" s="63"/>
      <c r="G369" s="63"/>
      <c r="H369" s="63"/>
      <c r="O369" s="399"/>
      <c r="P369" s="63"/>
      <c r="Q369" s="63"/>
      <c r="R369" s="63"/>
      <c r="S369" s="63"/>
      <c r="T369" s="63"/>
      <c r="U369" s="63"/>
      <c r="V369" s="63"/>
      <c r="W369" s="63"/>
      <c r="X369" s="63"/>
      <c r="Y369" s="63"/>
      <c r="Z369" s="63"/>
      <c r="AE369" s="63"/>
      <c r="AF369" s="63"/>
      <c r="AG369" s="63"/>
      <c r="AH369" s="63"/>
      <c r="AI369" s="63"/>
      <c r="AJ369" s="63"/>
      <c r="AK369" s="63"/>
      <c r="AL369" s="63"/>
      <c r="AM369" s="63"/>
      <c r="AN369" s="63"/>
      <c r="AO369" s="63"/>
      <c r="AP369" s="63"/>
      <c r="AQ369" s="63"/>
      <c r="AR369" s="63"/>
      <c r="AS369" s="63"/>
      <c r="AT369" s="63"/>
      <c r="BN369" s="405"/>
      <c r="BO369" s="405"/>
      <c r="BP369" s="405"/>
      <c r="BQ369" s="405"/>
      <c r="BR369" s="405"/>
      <c r="BS369" s="405"/>
      <c r="BT369" s="405"/>
      <c r="BU369" s="405"/>
      <c r="BV369" s="405"/>
      <c r="BW369" s="405"/>
      <c r="BX369" s="405"/>
      <c r="BY369" s="405"/>
      <c r="BZ369" s="63"/>
      <c r="CA369" s="63"/>
      <c r="CB369" s="63"/>
      <c r="CC369" s="63"/>
      <c r="CD369" s="63"/>
      <c r="CE369" s="63"/>
      <c r="CF369" s="63"/>
      <c r="CG369" s="63"/>
      <c r="CH369" s="63"/>
      <c r="CI369" s="63"/>
      <c r="CJ369" s="63"/>
      <c r="CK369" s="63"/>
      <c r="CL369" s="63"/>
      <c r="CM369" s="63"/>
      <c r="CN369" s="63"/>
      <c r="CO369" s="63"/>
      <c r="CP369" s="63"/>
    </row>
    <row r="370" ht="14.25" customHeight="1">
      <c r="A370" s="63"/>
      <c r="B370" s="63"/>
      <c r="C370" s="63"/>
      <c r="D370" s="63"/>
      <c r="E370" s="63"/>
      <c r="F370" s="63"/>
      <c r="G370" s="63"/>
      <c r="H370" s="63"/>
      <c r="O370" s="399"/>
      <c r="P370" s="63"/>
      <c r="Q370" s="63"/>
      <c r="R370" s="63"/>
      <c r="S370" s="63"/>
      <c r="T370" s="63"/>
      <c r="U370" s="63"/>
      <c r="V370" s="63"/>
      <c r="W370" s="63"/>
      <c r="X370" s="63"/>
      <c r="Y370" s="63"/>
      <c r="Z370" s="63"/>
      <c r="AE370" s="63"/>
      <c r="AF370" s="63"/>
      <c r="AG370" s="63"/>
      <c r="AH370" s="63"/>
      <c r="AI370" s="63"/>
      <c r="AJ370" s="63"/>
      <c r="AK370" s="63"/>
      <c r="AL370" s="63"/>
      <c r="AM370" s="63"/>
      <c r="AN370" s="63"/>
      <c r="AO370" s="63"/>
      <c r="AP370" s="63"/>
      <c r="AQ370" s="63"/>
      <c r="AR370" s="63"/>
      <c r="AS370" s="63"/>
      <c r="AT370" s="63"/>
      <c r="BN370" s="405"/>
      <c r="BO370" s="405"/>
      <c r="BP370" s="405"/>
      <c r="BQ370" s="405"/>
      <c r="BR370" s="405"/>
      <c r="BS370" s="405"/>
      <c r="BT370" s="405"/>
      <c r="BU370" s="405"/>
      <c r="BV370" s="405"/>
      <c r="BW370" s="405"/>
      <c r="BX370" s="405"/>
      <c r="BY370" s="405"/>
      <c r="BZ370" s="63"/>
      <c r="CA370" s="63"/>
      <c r="CB370" s="63"/>
      <c r="CC370" s="63"/>
      <c r="CD370" s="63"/>
      <c r="CE370" s="63"/>
      <c r="CF370" s="63"/>
      <c r="CG370" s="63"/>
      <c r="CH370" s="63"/>
      <c r="CI370" s="63"/>
      <c r="CJ370" s="63"/>
      <c r="CK370" s="63"/>
      <c r="CL370" s="63"/>
      <c r="CM370" s="63"/>
      <c r="CN370" s="63"/>
      <c r="CO370" s="63"/>
      <c r="CP370" s="63"/>
    </row>
    <row r="371" ht="14.25" customHeight="1">
      <c r="A371" s="63"/>
      <c r="B371" s="63"/>
      <c r="C371" s="63"/>
      <c r="D371" s="63"/>
      <c r="E371" s="63"/>
      <c r="F371" s="63"/>
      <c r="G371" s="63"/>
      <c r="H371" s="63"/>
      <c r="O371" s="399"/>
      <c r="P371" s="63"/>
      <c r="Q371" s="63"/>
      <c r="R371" s="63"/>
      <c r="S371" s="63"/>
      <c r="T371" s="63"/>
      <c r="U371" s="63"/>
      <c r="V371" s="63"/>
      <c r="W371" s="63"/>
      <c r="X371" s="63"/>
      <c r="Y371" s="63"/>
      <c r="Z371" s="63"/>
      <c r="AE371" s="63"/>
      <c r="AF371" s="63"/>
      <c r="AG371" s="63"/>
      <c r="AH371" s="63"/>
      <c r="AI371" s="63"/>
      <c r="AJ371" s="63"/>
      <c r="AK371" s="63"/>
      <c r="AL371" s="63"/>
      <c r="AM371" s="63"/>
      <c r="AN371" s="63"/>
      <c r="AO371" s="63"/>
      <c r="AP371" s="63"/>
      <c r="AQ371" s="63"/>
      <c r="AR371" s="63"/>
      <c r="AS371" s="63"/>
      <c r="AT371" s="63"/>
      <c r="BN371" s="405"/>
      <c r="BO371" s="405"/>
      <c r="BP371" s="405"/>
      <c r="BQ371" s="405"/>
      <c r="BR371" s="405"/>
      <c r="BS371" s="405"/>
      <c r="BT371" s="405"/>
      <c r="BU371" s="405"/>
      <c r="BV371" s="405"/>
      <c r="BW371" s="405"/>
      <c r="BX371" s="405"/>
      <c r="BY371" s="405"/>
      <c r="BZ371" s="63"/>
      <c r="CA371" s="63"/>
      <c r="CB371" s="63"/>
      <c r="CC371" s="63"/>
      <c r="CD371" s="63"/>
      <c r="CE371" s="63"/>
      <c r="CF371" s="63"/>
      <c r="CG371" s="63"/>
      <c r="CH371" s="63"/>
      <c r="CI371" s="63"/>
      <c r="CJ371" s="63"/>
      <c r="CK371" s="63"/>
      <c r="CL371" s="63"/>
      <c r="CM371" s="63"/>
      <c r="CN371" s="63"/>
      <c r="CO371" s="63"/>
      <c r="CP371" s="63"/>
    </row>
    <row r="372" ht="14.25" customHeight="1">
      <c r="A372" s="63"/>
      <c r="B372" s="63"/>
      <c r="C372" s="63"/>
      <c r="D372" s="63"/>
      <c r="E372" s="63"/>
      <c r="F372" s="63"/>
      <c r="G372" s="63"/>
      <c r="H372" s="63"/>
      <c r="O372" s="399"/>
      <c r="P372" s="63"/>
      <c r="Q372" s="63"/>
      <c r="R372" s="63"/>
      <c r="S372" s="63"/>
      <c r="T372" s="63"/>
      <c r="U372" s="63"/>
      <c r="V372" s="63"/>
      <c r="W372" s="63"/>
      <c r="X372" s="63"/>
      <c r="Y372" s="63"/>
      <c r="Z372" s="63"/>
      <c r="AE372" s="63"/>
      <c r="AF372" s="63"/>
      <c r="AG372" s="63"/>
      <c r="AH372" s="63"/>
      <c r="AI372" s="63"/>
      <c r="AJ372" s="63"/>
      <c r="AK372" s="63"/>
      <c r="AL372" s="63"/>
      <c r="AM372" s="63"/>
      <c r="AN372" s="63"/>
      <c r="AO372" s="63"/>
      <c r="AP372" s="63"/>
      <c r="AQ372" s="63"/>
      <c r="AR372" s="63"/>
      <c r="AS372" s="63"/>
      <c r="AT372" s="63"/>
      <c r="BN372" s="405"/>
      <c r="BO372" s="405"/>
      <c r="BP372" s="405"/>
      <c r="BQ372" s="405"/>
      <c r="BR372" s="405"/>
      <c r="BS372" s="405"/>
      <c r="BT372" s="405"/>
      <c r="BU372" s="405"/>
      <c r="BV372" s="405"/>
      <c r="BW372" s="405"/>
      <c r="BX372" s="405"/>
      <c r="BY372" s="405"/>
      <c r="BZ372" s="63"/>
      <c r="CA372" s="63"/>
      <c r="CB372" s="63"/>
      <c r="CC372" s="63"/>
      <c r="CD372" s="63"/>
      <c r="CE372" s="63"/>
      <c r="CF372" s="63"/>
      <c r="CG372" s="63"/>
      <c r="CH372" s="63"/>
      <c r="CI372" s="63"/>
      <c r="CJ372" s="63"/>
      <c r="CK372" s="63"/>
      <c r="CL372" s="63"/>
      <c r="CM372" s="63"/>
      <c r="CN372" s="63"/>
      <c r="CO372" s="63"/>
      <c r="CP372" s="63"/>
    </row>
    <row r="373" ht="14.25" customHeight="1">
      <c r="A373" s="63"/>
      <c r="B373" s="63"/>
      <c r="C373" s="63"/>
      <c r="D373" s="63"/>
      <c r="E373" s="63"/>
      <c r="F373" s="63"/>
      <c r="G373" s="63"/>
      <c r="H373" s="63"/>
      <c r="O373" s="399"/>
      <c r="P373" s="63"/>
      <c r="Q373" s="63"/>
      <c r="R373" s="63"/>
      <c r="S373" s="63"/>
      <c r="T373" s="63"/>
      <c r="U373" s="63"/>
      <c r="V373" s="63"/>
      <c r="W373" s="63"/>
      <c r="X373" s="63"/>
      <c r="Y373" s="63"/>
      <c r="Z373" s="63"/>
      <c r="AE373" s="63"/>
      <c r="AF373" s="63"/>
      <c r="AG373" s="63"/>
      <c r="AH373" s="63"/>
      <c r="AI373" s="63"/>
      <c r="AJ373" s="63"/>
      <c r="AK373" s="63"/>
      <c r="AL373" s="63"/>
      <c r="AM373" s="63"/>
      <c r="AN373" s="63"/>
      <c r="AO373" s="63"/>
      <c r="AP373" s="63"/>
      <c r="AQ373" s="63"/>
      <c r="AR373" s="63"/>
      <c r="AS373" s="63"/>
      <c r="AT373" s="63"/>
      <c r="BN373" s="405"/>
      <c r="BO373" s="405"/>
      <c r="BP373" s="405"/>
      <c r="BQ373" s="405"/>
      <c r="BR373" s="405"/>
      <c r="BS373" s="405"/>
      <c r="BT373" s="405"/>
      <c r="BU373" s="405"/>
      <c r="BV373" s="405"/>
      <c r="BW373" s="405"/>
      <c r="BX373" s="405"/>
      <c r="BY373" s="405"/>
      <c r="BZ373" s="63"/>
      <c r="CA373" s="63"/>
      <c r="CB373" s="63"/>
      <c r="CC373" s="63"/>
      <c r="CD373" s="63"/>
      <c r="CE373" s="63"/>
      <c r="CF373" s="63"/>
      <c r="CG373" s="63"/>
      <c r="CH373" s="63"/>
      <c r="CI373" s="63"/>
      <c r="CJ373" s="63"/>
      <c r="CK373" s="63"/>
      <c r="CL373" s="63"/>
      <c r="CM373" s="63"/>
      <c r="CN373" s="63"/>
      <c r="CO373" s="63"/>
      <c r="CP373" s="63"/>
    </row>
    <row r="374" ht="14.25" customHeight="1">
      <c r="A374" s="63"/>
      <c r="B374" s="63"/>
      <c r="C374" s="63"/>
      <c r="D374" s="63"/>
      <c r="E374" s="63"/>
      <c r="F374" s="63"/>
      <c r="G374" s="63"/>
      <c r="H374" s="63"/>
      <c r="O374" s="399"/>
      <c r="P374" s="63"/>
      <c r="Q374" s="63"/>
      <c r="R374" s="63"/>
      <c r="S374" s="63"/>
      <c r="T374" s="63"/>
      <c r="U374" s="63"/>
      <c r="V374" s="63"/>
      <c r="W374" s="63"/>
      <c r="X374" s="63"/>
      <c r="Y374" s="63"/>
      <c r="Z374" s="63"/>
      <c r="AE374" s="63"/>
      <c r="AF374" s="63"/>
      <c r="AG374" s="63"/>
      <c r="AH374" s="63"/>
      <c r="AI374" s="63"/>
      <c r="AJ374" s="63"/>
      <c r="AK374" s="63"/>
      <c r="AL374" s="63"/>
      <c r="AM374" s="63"/>
      <c r="AN374" s="63"/>
      <c r="AO374" s="63"/>
      <c r="AP374" s="63"/>
      <c r="AQ374" s="63"/>
      <c r="AR374" s="63"/>
      <c r="AS374" s="63"/>
      <c r="AT374" s="63"/>
      <c r="BN374" s="405"/>
      <c r="BO374" s="405"/>
      <c r="BP374" s="405"/>
      <c r="BQ374" s="405"/>
      <c r="BR374" s="405"/>
      <c r="BS374" s="405"/>
      <c r="BT374" s="405"/>
      <c r="BU374" s="405"/>
      <c r="BV374" s="405"/>
      <c r="BW374" s="405"/>
      <c r="BX374" s="405"/>
      <c r="BY374" s="405"/>
      <c r="BZ374" s="63"/>
      <c r="CA374" s="63"/>
      <c r="CB374" s="63"/>
      <c r="CC374" s="63"/>
      <c r="CD374" s="63"/>
      <c r="CE374" s="63"/>
      <c r="CF374" s="63"/>
      <c r="CG374" s="63"/>
      <c r="CH374" s="63"/>
      <c r="CI374" s="63"/>
      <c r="CJ374" s="63"/>
      <c r="CK374" s="63"/>
      <c r="CL374" s="63"/>
      <c r="CM374" s="63"/>
      <c r="CN374" s="63"/>
      <c r="CO374" s="63"/>
      <c r="CP374" s="63"/>
    </row>
    <row r="375" ht="14.25" customHeight="1">
      <c r="A375" s="63"/>
      <c r="B375" s="63"/>
      <c r="C375" s="63"/>
      <c r="D375" s="63"/>
      <c r="E375" s="63"/>
      <c r="F375" s="63"/>
      <c r="G375" s="63"/>
      <c r="H375" s="63"/>
      <c r="O375" s="399"/>
      <c r="P375" s="63"/>
      <c r="Q375" s="63"/>
      <c r="R375" s="63"/>
      <c r="S375" s="63"/>
      <c r="T375" s="63"/>
      <c r="U375" s="63"/>
      <c r="V375" s="63"/>
      <c r="W375" s="63"/>
      <c r="X375" s="63"/>
      <c r="Y375" s="63"/>
      <c r="Z375" s="63"/>
      <c r="AE375" s="63"/>
      <c r="AF375" s="63"/>
      <c r="AG375" s="63"/>
      <c r="AH375" s="63"/>
      <c r="AI375" s="63"/>
      <c r="AJ375" s="63"/>
      <c r="AK375" s="63"/>
      <c r="AL375" s="63"/>
      <c r="AM375" s="63"/>
      <c r="AN375" s="63"/>
      <c r="AO375" s="63"/>
      <c r="AP375" s="63"/>
      <c r="AQ375" s="63"/>
      <c r="AR375" s="63"/>
      <c r="AS375" s="63"/>
      <c r="AT375" s="63"/>
      <c r="BN375" s="405"/>
      <c r="BO375" s="405"/>
      <c r="BP375" s="405"/>
      <c r="BQ375" s="405"/>
      <c r="BR375" s="405"/>
      <c r="BS375" s="405"/>
      <c r="BT375" s="405"/>
      <c r="BU375" s="405"/>
      <c r="BV375" s="405"/>
      <c r="BW375" s="405"/>
      <c r="BX375" s="405"/>
      <c r="BY375" s="405"/>
      <c r="BZ375" s="63"/>
      <c r="CA375" s="63"/>
      <c r="CB375" s="63"/>
      <c r="CC375" s="63"/>
      <c r="CD375" s="63"/>
      <c r="CE375" s="63"/>
      <c r="CF375" s="63"/>
      <c r="CG375" s="63"/>
      <c r="CH375" s="63"/>
      <c r="CI375" s="63"/>
      <c r="CJ375" s="63"/>
      <c r="CK375" s="63"/>
      <c r="CL375" s="63"/>
      <c r="CM375" s="63"/>
      <c r="CN375" s="63"/>
      <c r="CO375" s="63"/>
      <c r="CP375" s="63"/>
    </row>
    <row r="376" ht="14.25" customHeight="1">
      <c r="A376" s="63"/>
      <c r="B376" s="63"/>
      <c r="C376" s="63"/>
      <c r="D376" s="63"/>
      <c r="E376" s="63"/>
      <c r="F376" s="63"/>
      <c r="G376" s="63"/>
      <c r="H376" s="63"/>
      <c r="O376" s="399"/>
      <c r="P376" s="63"/>
      <c r="Q376" s="63"/>
      <c r="R376" s="63"/>
      <c r="S376" s="63"/>
      <c r="T376" s="63"/>
      <c r="U376" s="63"/>
      <c r="V376" s="63"/>
      <c r="W376" s="63"/>
      <c r="X376" s="63"/>
      <c r="Y376" s="63"/>
      <c r="Z376" s="63"/>
      <c r="AE376" s="63"/>
      <c r="AF376" s="63"/>
      <c r="AG376" s="63"/>
      <c r="AH376" s="63"/>
      <c r="AI376" s="63"/>
      <c r="AJ376" s="63"/>
      <c r="AK376" s="63"/>
      <c r="AL376" s="63"/>
      <c r="AM376" s="63"/>
      <c r="AN376" s="63"/>
      <c r="AO376" s="63"/>
      <c r="AP376" s="63"/>
      <c r="AQ376" s="63"/>
      <c r="AR376" s="63"/>
      <c r="AS376" s="63"/>
      <c r="AT376" s="63"/>
      <c r="BN376" s="405"/>
      <c r="BO376" s="405"/>
      <c r="BP376" s="405"/>
      <c r="BQ376" s="405"/>
      <c r="BR376" s="405"/>
      <c r="BS376" s="405"/>
      <c r="BT376" s="405"/>
      <c r="BU376" s="405"/>
      <c r="BV376" s="405"/>
      <c r="BW376" s="405"/>
      <c r="BX376" s="405"/>
      <c r="BY376" s="405"/>
      <c r="BZ376" s="63"/>
      <c r="CA376" s="63"/>
      <c r="CB376" s="63"/>
      <c r="CC376" s="63"/>
      <c r="CD376" s="63"/>
      <c r="CE376" s="63"/>
      <c r="CF376" s="63"/>
      <c r="CG376" s="63"/>
      <c r="CH376" s="63"/>
      <c r="CI376" s="63"/>
      <c r="CJ376" s="63"/>
      <c r="CK376" s="63"/>
      <c r="CL376" s="63"/>
      <c r="CM376" s="63"/>
      <c r="CN376" s="63"/>
      <c r="CO376" s="63"/>
      <c r="CP376" s="63"/>
    </row>
    <row r="377" ht="14.25" customHeight="1">
      <c r="A377" s="63"/>
      <c r="B377" s="63"/>
      <c r="C377" s="63"/>
      <c r="D377" s="63"/>
      <c r="E377" s="63"/>
      <c r="F377" s="63"/>
      <c r="G377" s="63"/>
      <c r="H377" s="63"/>
      <c r="O377" s="399"/>
      <c r="P377" s="63"/>
      <c r="Q377" s="63"/>
      <c r="R377" s="63"/>
      <c r="S377" s="63"/>
      <c r="T377" s="63"/>
      <c r="U377" s="63"/>
      <c r="V377" s="63"/>
      <c r="W377" s="63"/>
      <c r="X377" s="63"/>
      <c r="Y377" s="63"/>
      <c r="Z377" s="63"/>
      <c r="AE377" s="63"/>
      <c r="AF377" s="63"/>
      <c r="AG377" s="63"/>
      <c r="AH377" s="63"/>
      <c r="AI377" s="63"/>
      <c r="AJ377" s="63"/>
      <c r="AK377" s="63"/>
      <c r="AL377" s="63"/>
      <c r="AM377" s="63"/>
      <c r="AN377" s="63"/>
      <c r="AO377" s="63"/>
      <c r="AP377" s="63"/>
      <c r="AQ377" s="63"/>
      <c r="AR377" s="63"/>
      <c r="AS377" s="63"/>
      <c r="AT377" s="63"/>
      <c r="BN377" s="405"/>
      <c r="BO377" s="405"/>
      <c r="BP377" s="405"/>
      <c r="BQ377" s="405"/>
      <c r="BR377" s="405"/>
      <c r="BS377" s="405"/>
      <c r="BT377" s="405"/>
      <c r="BU377" s="405"/>
      <c r="BV377" s="405"/>
      <c r="BW377" s="405"/>
      <c r="BX377" s="405"/>
      <c r="BY377" s="405"/>
      <c r="BZ377" s="63"/>
      <c r="CA377" s="63"/>
      <c r="CB377" s="63"/>
      <c r="CC377" s="63"/>
      <c r="CD377" s="63"/>
      <c r="CE377" s="63"/>
      <c r="CF377" s="63"/>
      <c r="CG377" s="63"/>
      <c r="CH377" s="63"/>
      <c r="CI377" s="63"/>
      <c r="CJ377" s="63"/>
      <c r="CK377" s="63"/>
      <c r="CL377" s="63"/>
      <c r="CM377" s="63"/>
      <c r="CN377" s="63"/>
      <c r="CO377" s="63"/>
      <c r="CP377" s="63"/>
    </row>
    <row r="378" ht="14.25" customHeight="1">
      <c r="A378" s="63"/>
      <c r="B378" s="63"/>
      <c r="C378" s="63"/>
      <c r="D378" s="63"/>
      <c r="E378" s="63"/>
      <c r="F378" s="63"/>
      <c r="G378" s="63"/>
      <c r="H378" s="63"/>
      <c r="O378" s="399"/>
      <c r="P378" s="63"/>
      <c r="Q378" s="63"/>
      <c r="R378" s="63"/>
      <c r="S378" s="63"/>
      <c r="T378" s="63"/>
      <c r="U378" s="63"/>
      <c r="V378" s="63"/>
      <c r="W378" s="63"/>
      <c r="X378" s="63"/>
      <c r="Y378" s="63"/>
      <c r="Z378" s="63"/>
      <c r="AE378" s="63"/>
      <c r="AF378" s="63"/>
      <c r="AG378" s="63"/>
      <c r="AH378" s="63"/>
      <c r="AI378" s="63"/>
      <c r="AJ378" s="63"/>
      <c r="AK378" s="63"/>
      <c r="AL378" s="63"/>
      <c r="AM378" s="63"/>
      <c r="AN378" s="63"/>
      <c r="AO378" s="63"/>
      <c r="AP378" s="63"/>
      <c r="AQ378" s="63"/>
      <c r="AR378" s="63"/>
      <c r="AS378" s="63"/>
      <c r="AT378" s="63"/>
      <c r="BN378" s="405"/>
      <c r="BO378" s="405"/>
      <c r="BP378" s="405"/>
      <c r="BQ378" s="405"/>
      <c r="BR378" s="405"/>
      <c r="BS378" s="405"/>
      <c r="BT378" s="405"/>
      <c r="BU378" s="405"/>
      <c r="BV378" s="405"/>
      <c r="BW378" s="405"/>
      <c r="BX378" s="405"/>
      <c r="BY378" s="405"/>
      <c r="BZ378" s="63"/>
      <c r="CA378" s="63"/>
      <c r="CB378" s="63"/>
      <c r="CC378" s="63"/>
      <c r="CD378" s="63"/>
      <c r="CE378" s="63"/>
      <c r="CF378" s="63"/>
      <c r="CG378" s="63"/>
      <c r="CH378" s="63"/>
      <c r="CI378" s="63"/>
      <c r="CJ378" s="63"/>
      <c r="CK378" s="63"/>
      <c r="CL378" s="63"/>
      <c r="CM378" s="63"/>
      <c r="CN378" s="63"/>
      <c r="CO378" s="63"/>
      <c r="CP378" s="63"/>
    </row>
    <row r="379" ht="14.25" customHeight="1">
      <c r="A379" s="63"/>
      <c r="B379" s="63"/>
      <c r="C379" s="63"/>
      <c r="D379" s="63"/>
      <c r="E379" s="63"/>
      <c r="F379" s="63"/>
      <c r="G379" s="63"/>
      <c r="H379" s="63"/>
      <c r="O379" s="399"/>
      <c r="P379" s="63"/>
      <c r="Q379" s="63"/>
      <c r="R379" s="63"/>
      <c r="S379" s="63"/>
      <c r="T379" s="63"/>
      <c r="U379" s="63"/>
      <c r="V379" s="63"/>
      <c r="W379" s="63"/>
      <c r="X379" s="63"/>
      <c r="Y379" s="63"/>
      <c r="Z379" s="63"/>
      <c r="AE379" s="63"/>
      <c r="AF379" s="63"/>
      <c r="AG379" s="63"/>
      <c r="AH379" s="63"/>
      <c r="AI379" s="63"/>
      <c r="AJ379" s="63"/>
      <c r="AK379" s="63"/>
      <c r="AL379" s="63"/>
      <c r="AM379" s="63"/>
      <c r="AN379" s="63"/>
      <c r="AO379" s="63"/>
      <c r="AP379" s="63"/>
      <c r="AQ379" s="63"/>
      <c r="AR379" s="63"/>
      <c r="AS379" s="63"/>
      <c r="AT379" s="63"/>
      <c r="BN379" s="405"/>
      <c r="BO379" s="405"/>
      <c r="BP379" s="405"/>
      <c r="BQ379" s="405"/>
      <c r="BR379" s="405"/>
      <c r="BS379" s="405"/>
      <c r="BT379" s="405"/>
      <c r="BU379" s="405"/>
      <c r="BV379" s="405"/>
      <c r="BW379" s="405"/>
      <c r="BX379" s="405"/>
      <c r="BY379" s="405"/>
      <c r="BZ379" s="63"/>
      <c r="CA379" s="63"/>
      <c r="CB379" s="63"/>
      <c r="CC379" s="63"/>
      <c r="CD379" s="63"/>
      <c r="CE379" s="63"/>
      <c r="CF379" s="63"/>
      <c r="CG379" s="63"/>
      <c r="CH379" s="63"/>
      <c r="CI379" s="63"/>
      <c r="CJ379" s="63"/>
      <c r="CK379" s="63"/>
      <c r="CL379" s="63"/>
      <c r="CM379" s="63"/>
      <c r="CN379" s="63"/>
      <c r="CO379" s="63"/>
      <c r="CP379" s="63"/>
    </row>
    <row r="380" ht="14.25" customHeight="1">
      <c r="A380" s="63"/>
      <c r="B380" s="63"/>
      <c r="C380" s="63"/>
      <c r="D380" s="63"/>
      <c r="E380" s="63"/>
      <c r="F380" s="63"/>
      <c r="G380" s="63"/>
      <c r="H380" s="63"/>
      <c r="O380" s="399"/>
      <c r="P380" s="63"/>
      <c r="Q380" s="63"/>
      <c r="R380" s="63"/>
      <c r="S380" s="63"/>
      <c r="T380" s="63"/>
      <c r="U380" s="63"/>
      <c r="V380" s="63"/>
      <c r="W380" s="63"/>
      <c r="X380" s="63"/>
      <c r="Y380" s="63"/>
      <c r="Z380" s="63"/>
      <c r="AE380" s="63"/>
      <c r="AF380" s="63"/>
      <c r="AG380" s="63"/>
      <c r="AH380" s="63"/>
      <c r="AI380" s="63"/>
      <c r="AJ380" s="63"/>
      <c r="AK380" s="63"/>
      <c r="AL380" s="63"/>
      <c r="AM380" s="63"/>
      <c r="AN380" s="63"/>
      <c r="AO380" s="63"/>
      <c r="AP380" s="63"/>
      <c r="AQ380" s="63"/>
      <c r="AR380" s="63"/>
      <c r="AS380" s="63"/>
      <c r="AT380" s="63"/>
      <c r="BN380" s="405"/>
      <c r="BO380" s="405"/>
      <c r="BP380" s="405"/>
      <c r="BQ380" s="405"/>
      <c r="BR380" s="405"/>
      <c r="BS380" s="405"/>
      <c r="BT380" s="405"/>
      <c r="BU380" s="405"/>
      <c r="BV380" s="405"/>
      <c r="BW380" s="405"/>
      <c r="BX380" s="405"/>
      <c r="BY380" s="405"/>
      <c r="BZ380" s="63"/>
      <c r="CA380" s="63"/>
      <c r="CB380" s="63"/>
      <c r="CC380" s="63"/>
      <c r="CD380" s="63"/>
      <c r="CE380" s="63"/>
      <c r="CF380" s="63"/>
      <c r="CG380" s="63"/>
      <c r="CH380" s="63"/>
      <c r="CI380" s="63"/>
      <c r="CJ380" s="63"/>
      <c r="CK380" s="63"/>
      <c r="CL380" s="63"/>
      <c r="CM380" s="63"/>
      <c r="CN380" s="63"/>
      <c r="CO380" s="63"/>
      <c r="CP380" s="63"/>
    </row>
    <row r="381" ht="14.25" customHeight="1">
      <c r="A381" s="63"/>
      <c r="B381" s="63"/>
      <c r="C381" s="63"/>
      <c r="D381" s="63"/>
      <c r="E381" s="63"/>
      <c r="F381" s="63"/>
      <c r="G381" s="63"/>
      <c r="H381" s="63"/>
      <c r="O381" s="399"/>
      <c r="P381" s="63"/>
      <c r="Q381" s="63"/>
      <c r="R381" s="63"/>
      <c r="S381" s="63"/>
      <c r="T381" s="63"/>
      <c r="U381" s="63"/>
      <c r="V381" s="63"/>
      <c r="W381" s="63"/>
      <c r="X381" s="63"/>
      <c r="Y381" s="63"/>
      <c r="Z381" s="63"/>
      <c r="AE381" s="63"/>
      <c r="AF381" s="63"/>
      <c r="AG381" s="63"/>
      <c r="AH381" s="63"/>
      <c r="AI381" s="63"/>
      <c r="AJ381" s="63"/>
      <c r="AK381" s="63"/>
      <c r="AL381" s="63"/>
      <c r="AM381" s="63"/>
      <c r="AN381" s="63"/>
      <c r="AO381" s="63"/>
      <c r="AP381" s="63"/>
      <c r="AQ381" s="63"/>
      <c r="AR381" s="63"/>
      <c r="AS381" s="63"/>
      <c r="AT381" s="63"/>
      <c r="BN381" s="405"/>
      <c r="BO381" s="405"/>
      <c r="BP381" s="405"/>
      <c r="BQ381" s="405"/>
      <c r="BR381" s="405"/>
      <c r="BS381" s="405"/>
      <c r="BT381" s="405"/>
      <c r="BU381" s="405"/>
      <c r="BV381" s="405"/>
      <c r="BW381" s="405"/>
      <c r="BX381" s="405"/>
      <c r="BY381" s="405"/>
      <c r="BZ381" s="63"/>
      <c r="CA381" s="63"/>
      <c r="CB381" s="63"/>
      <c r="CC381" s="63"/>
      <c r="CD381" s="63"/>
      <c r="CE381" s="63"/>
      <c r="CF381" s="63"/>
      <c r="CG381" s="63"/>
      <c r="CH381" s="63"/>
      <c r="CI381" s="63"/>
      <c r="CJ381" s="63"/>
      <c r="CK381" s="63"/>
      <c r="CL381" s="63"/>
      <c r="CM381" s="63"/>
      <c r="CN381" s="63"/>
      <c r="CO381" s="63"/>
      <c r="CP381" s="63"/>
    </row>
    <row r="382" ht="14.25" customHeight="1">
      <c r="A382" s="63"/>
      <c r="B382" s="63"/>
      <c r="C382" s="63"/>
      <c r="D382" s="63"/>
      <c r="E382" s="63"/>
      <c r="F382" s="63"/>
      <c r="G382" s="63"/>
      <c r="H382" s="63"/>
      <c r="O382" s="399"/>
      <c r="P382" s="63"/>
      <c r="Q382" s="63"/>
      <c r="R382" s="63"/>
      <c r="S382" s="63"/>
      <c r="T382" s="63"/>
      <c r="U382" s="63"/>
      <c r="V382" s="63"/>
      <c r="W382" s="63"/>
      <c r="X382" s="63"/>
      <c r="Y382" s="63"/>
      <c r="Z382" s="63"/>
      <c r="AE382" s="63"/>
      <c r="AF382" s="63"/>
      <c r="AG382" s="63"/>
      <c r="AH382" s="63"/>
      <c r="AI382" s="63"/>
      <c r="AJ382" s="63"/>
      <c r="AK382" s="63"/>
      <c r="AL382" s="63"/>
      <c r="AM382" s="63"/>
      <c r="AN382" s="63"/>
      <c r="AO382" s="63"/>
      <c r="AP382" s="63"/>
      <c r="AQ382" s="63"/>
      <c r="AR382" s="63"/>
      <c r="AS382" s="63"/>
      <c r="AT382" s="63"/>
      <c r="BN382" s="405"/>
      <c r="BO382" s="405"/>
      <c r="BP382" s="405"/>
      <c r="BQ382" s="405"/>
      <c r="BR382" s="405"/>
      <c r="BS382" s="405"/>
      <c r="BT382" s="405"/>
      <c r="BU382" s="405"/>
      <c r="BV382" s="405"/>
      <c r="BW382" s="405"/>
      <c r="BX382" s="405"/>
      <c r="BY382" s="405"/>
      <c r="BZ382" s="63"/>
      <c r="CA382" s="63"/>
      <c r="CB382" s="63"/>
      <c r="CC382" s="63"/>
      <c r="CD382" s="63"/>
      <c r="CE382" s="63"/>
      <c r="CF382" s="63"/>
      <c r="CG382" s="63"/>
      <c r="CH382" s="63"/>
      <c r="CI382" s="63"/>
      <c r="CJ382" s="63"/>
      <c r="CK382" s="63"/>
      <c r="CL382" s="63"/>
      <c r="CM382" s="63"/>
      <c r="CN382" s="63"/>
      <c r="CO382" s="63"/>
      <c r="CP382" s="63"/>
    </row>
    <row r="383" ht="14.25" customHeight="1">
      <c r="A383" s="63"/>
      <c r="B383" s="63"/>
      <c r="C383" s="63"/>
      <c r="D383" s="63"/>
      <c r="E383" s="63"/>
      <c r="F383" s="63"/>
      <c r="G383" s="63"/>
      <c r="H383" s="63"/>
      <c r="O383" s="399"/>
      <c r="P383" s="63"/>
      <c r="Q383" s="63"/>
      <c r="R383" s="63"/>
      <c r="S383" s="63"/>
      <c r="T383" s="63"/>
      <c r="U383" s="63"/>
      <c r="V383" s="63"/>
      <c r="W383" s="63"/>
      <c r="X383" s="63"/>
      <c r="Y383" s="63"/>
      <c r="Z383" s="63"/>
      <c r="AE383" s="63"/>
      <c r="AF383" s="63"/>
      <c r="AG383" s="63"/>
      <c r="AH383" s="63"/>
      <c r="AI383" s="63"/>
      <c r="AJ383" s="63"/>
      <c r="AK383" s="63"/>
      <c r="AL383" s="63"/>
      <c r="AM383" s="63"/>
      <c r="AN383" s="63"/>
      <c r="AO383" s="63"/>
      <c r="AP383" s="63"/>
      <c r="AQ383" s="63"/>
      <c r="AR383" s="63"/>
      <c r="AS383" s="63"/>
      <c r="AT383" s="63"/>
      <c r="BN383" s="405"/>
      <c r="BO383" s="405"/>
      <c r="BP383" s="405"/>
      <c r="BQ383" s="405"/>
      <c r="BR383" s="405"/>
      <c r="BS383" s="405"/>
      <c r="BT383" s="405"/>
      <c r="BU383" s="405"/>
      <c r="BV383" s="405"/>
      <c r="BW383" s="405"/>
      <c r="BX383" s="405"/>
      <c r="BY383" s="405"/>
      <c r="BZ383" s="63"/>
      <c r="CA383" s="63"/>
      <c r="CB383" s="63"/>
      <c r="CC383" s="63"/>
      <c r="CD383" s="63"/>
      <c r="CE383" s="63"/>
      <c r="CF383" s="63"/>
      <c r="CG383" s="63"/>
      <c r="CH383" s="63"/>
      <c r="CI383" s="63"/>
      <c r="CJ383" s="63"/>
      <c r="CK383" s="63"/>
      <c r="CL383" s="63"/>
      <c r="CM383" s="63"/>
      <c r="CN383" s="63"/>
      <c r="CO383" s="63"/>
      <c r="CP383" s="63"/>
    </row>
    <row r="384" ht="14.25" customHeight="1">
      <c r="A384" s="63"/>
      <c r="B384" s="63"/>
      <c r="C384" s="63"/>
      <c r="D384" s="63"/>
      <c r="E384" s="63"/>
      <c r="F384" s="63"/>
      <c r="G384" s="63"/>
      <c r="H384" s="63"/>
      <c r="O384" s="399"/>
      <c r="P384" s="63"/>
      <c r="Q384" s="63"/>
      <c r="R384" s="63"/>
      <c r="S384" s="63"/>
      <c r="T384" s="63"/>
      <c r="U384" s="63"/>
      <c r="V384" s="63"/>
      <c r="W384" s="63"/>
      <c r="X384" s="63"/>
      <c r="Y384" s="63"/>
      <c r="Z384" s="63"/>
      <c r="AE384" s="63"/>
      <c r="AF384" s="63"/>
      <c r="AG384" s="63"/>
      <c r="AH384" s="63"/>
      <c r="AI384" s="63"/>
      <c r="AJ384" s="63"/>
      <c r="AK384" s="63"/>
      <c r="AL384" s="63"/>
      <c r="AM384" s="63"/>
      <c r="AN384" s="63"/>
      <c r="AO384" s="63"/>
      <c r="AP384" s="63"/>
      <c r="AQ384" s="63"/>
      <c r="AR384" s="63"/>
      <c r="AS384" s="63"/>
      <c r="AT384" s="63"/>
      <c r="BN384" s="405"/>
      <c r="BO384" s="405"/>
      <c r="BP384" s="405"/>
      <c r="BQ384" s="405"/>
      <c r="BR384" s="405"/>
      <c r="BS384" s="405"/>
      <c r="BT384" s="405"/>
      <c r="BU384" s="405"/>
      <c r="BV384" s="405"/>
      <c r="BW384" s="405"/>
      <c r="BX384" s="405"/>
      <c r="BY384" s="405"/>
      <c r="BZ384" s="63"/>
      <c r="CA384" s="63"/>
      <c r="CB384" s="63"/>
      <c r="CC384" s="63"/>
      <c r="CD384" s="63"/>
      <c r="CE384" s="63"/>
      <c r="CF384" s="63"/>
      <c r="CG384" s="63"/>
      <c r="CH384" s="63"/>
      <c r="CI384" s="63"/>
      <c r="CJ384" s="63"/>
      <c r="CK384" s="63"/>
      <c r="CL384" s="63"/>
      <c r="CM384" s="63"/>
      <c r="CN384" s="63"/>
      <c r="CO384" s="63"/>
      <c r="CP384" s="63"/>
    </row>
    <row r="385" ht="14.25" customHeight="1">
      <c r="A385" s="63"/>
      <c r="B385" s="63"/>
      <c r="C385" s="63"/>
      <c r="D385" s="63"/>
      <c r="E385" s="63"/>
      <c r="F385" s="63"/>
      <c r="G385" s="63"/>
      <c r="H385" s="63"/>
      <c r="O385" s="399"/>
      <c r="P385" s="63"/>
      <c r="Q385" s="63"/>
      <c r="R385" s="63"/>
      <c r="S385" s="63"/>
      <c r="T385" s="63"/>
      <c r="U385" s="63"/>
      <c r="V385" s="63"/>
      <c r="W385" s="63"/>
      <c r="X385" s="63"/>
      <c r="Y385" s="63"/>
      <c r="Z385" s="63"/>
      <c r="AE385" s="63"/>
      <c r="AF385" s="63"/>
      <c r="AG385" s="63"/>
      <c r="AH385" s="63"/>
      <c r="AI385" s="63"/>
      <c r="AJ385" s="63"/>
      <c r="AK385" s="63"/>
      <c r="AL385" s="63"/>
      <c r="AM385" s="63"/>
      <c r="AN385" s="63"/>
      <c r="AO385" s="63"/>
      <c r="AP385" s="63"/>
      <c r="AQ385" s="63"/>
      <c r="AR385" s="63"/>
      <c r="AS385" s="63"/>
      <c r="AT385" s="63"/>
      <c r="BN385" s="405"/>
      <c r="BO385" s="405"/>
      <c r="BP385" s="405"/>
      <c r="BQ385" s="405"/>
      <c r="BR385" s="405"/>
      <c r="BS385" s="405"/>
      <c r="BT385" s="405"/>
      <c r="BU385" s="405"/>
      <c r="BV385" s="405"/>
      <c r="BW385" s="405"/>
      <c r="BX385" s="405"/>
      <c r="BY385" s="405"/>
      <c r="BZ385" s="63"/>
      <c r="CA385" s="63"/>
      <c r="CB385" s="63"/>
      <c r="CC385" s="63"/>
      <c r="CD385" s="63"/>
      <c r="CE385" s="63"/>
      <c r="CF385" s="63"/>
      <c r="CG385" s="63"/>
      <c r="CH385" s="63"/>
      <c r="CI385" s="63"/>
      <c r="CJ385" s="63"/>
      <c r="CK385" s="63"/>
      <c r="CL385" s="63"/>
      <c r="CM385" s="63"/>
      <c r="CN385" s="63"/>
      <c r="CO385" s="63"/>
      <c r="CP385" s="63"/>
    </row>
    <row r="386" ht="14.25" customHeight="1">
      <c r="A386" s="63"/>
      <c r="B386" s="63"/>
      <c r="C386" s="63"/>
      <c r="D386" s="63"/>
      <c r="E386" s="63"/>
      <c r="F386" s="63"/>
      <c r="G386" s="63"/>
      <c r="H386" s="63"/>
      <c r="O386" s="399"/>
      <c r="P386" s="63"/>
      <c r="Q386" s="63"/>
      <c r="R386" s="63"/>
      <c r="S386" s="63"/>
      <c r="T386" s="63"/>
      <c r="U386" s="63"/>
      <c r="V386" s="63"/>
      <c r="W386" s="63"/>
      <c r="X386" s="63"/>
      <c r="Y386" s="63"/>
      <c r="Z386" s="63"/>
      <c r="AE386" s="63"/>
      <c r="AF386" s="63"/>
      <c r="AG386" s="63"/>
      <c r="AH386" s="63"/>
      <c r="AI386" s="63"/>
      <c r="AJ386" s="63"/>
      <c r="AK386" s="63"/>
      <c r="AL386" s="63"/>
      <c r="AM386" s="63"/>
      <c r="AN386" s="63"/>
      <c r="AO386" s="63"/>
      <c r="AP386" s="63"/>
      <c r="AQ386" s="63"/>
      <c r="AR386" s="63"/>
      <c r="AS386" s="63"/>
      <c r="AT386" s="63"/>
      <c r="BN386" s="405"/>
      <c r="BO386" s="405"/>
      <c r="BP386" s="405"/>
      <c r="BQ386" s="405"/>
      <c r="BR386" s="405"/>
      <c r="BS386" s="405"/>
      <c r="BT386" s="405"/>
      <c r="BU386" s="405"/>
      <c r="BV386" s="405"/>
      <c r="BW386" s="405"/>
      <c r="BX386" s="405"/>
      <c r="BY386" s="405"/>
      <c r="BZ386" s="63"/>
      <c r="CA386" s="63"/>
      <c r="CB386" s="63"/>
      <c r="CC386" s="63"/>
      <c r="CD386" s="63"/>
      <c r="CE386" s="63"/>
      <c r="CF386" s="63"/>
      <c r="CG386" s="63"/>
      <c r="CH386" s="63"/>
      <c r="CI386" s="63"/>
      <c r="CJ386" s="63"/>
      <c r="CK386" s="63"/>
      <c r="CL386" s="63"/>
      <c r="CM386" s="63"/>
      <c r="CN386" s="63"/>
      <c r="CO386" s="63"/>
      <c r="CP386" s="63"/>
    </row>
    <row r="387" ht="14.25" customHeight="1">
      <c r="A387" s="63"/>
      <c r="B387" s="63"/>
      <c r="C387" s="63"/>
      <c r="D387" s="63"/>
      <c r="E387" s="63"/>
      <c r="F387" s="63"/>
      <c r="G387" s="63"/>
      <c r="H387" s="63"/>
      <c r="O387" s="399"/>
      <c r="P387" s="63"/>
      <c r="Q387" s="63"/>
      <c r="R387" s="63"/>
      <c r="S387" s="63"/>
      <c r="T387" s="63"/>
      <c r="U387" s="63"/>
      <c r="V387" s="63"/>
      <c r="W387" s="63"/>
      <c r="X387" s="63"/>
      <c r="Y387" s="63"/>
      <c r="Z387" s="63"/>
      <c r="AE387" s="63"/>
      <c r="AF387" s="63"/>
      <c r="AG387" s="63"/>
      <c r="AH387" s="63"/>
      <c r="AI387" s="63"/>
      <c r="AJ387" s="63"/>
      <c r="AK387" s="63"/>
      <c r="AL387" s="63"/>
      <c r="AM387" s="63"/>
      <c r="AN387" s="63"/>
      <c r="AO387" s="63"/>
      <c r="AP387" s="63"/>
      <c r="AQ387" s="63"/>
      <c r="AR387" s="63"/>
      <c r="AS387" s="63"/>
      <c r="AT387" s="63"/>
      <c r="BN387" s="405"/>
      <c r="BO387" s="405"/>
      <c r="BP387" s="405"/>
      <c r="BQ387" s="405"/>
      <c r="BR387" s="405"/>
      <c r="BS387" s="405"/>
      <c r="BT387" s="405"/>
      <c r="BU387" s="405"/>
      <c r="BV387" s="405"/>
      <c r="BW387" s="405"/>
      <c r="BX387" s="405"/>
      <c r="BY387" s="405"/>
      <c r="BZ387" s="63"/>
      <c r="CA387" s="63"/>
      <c r="CB387" s="63"/>
      <c r="CC387" s="63"/>
      <c r="CD387" s="63"/>
      <c r="CE387" s="63"/>
      <c r="CF387" s="63"/>
      <c r="CG387" s="63"/>
      <c r="CH387" s="63"/>
      <c r="CI387" s="63"/>
      <c r="CJ387" s="63"/>
      <c r="CK387" s="63"/>
      <c r="CL387" s="63"/>
      <c r="CM387" s="63"/>
      <c r="CN387" s="63"/>
      <c r="CO387" s="63"/>
      <c r="CP387" s="63"/>
    </row>
    <row r="388" ht="14.25" customHeight="1">
      <c r="A388" s="63"/>
      <c r="B388" s="63"/>
      <c r="C388" s="63"/>
      <c r="D388" s="63"/>
      <c r="E388" s="63"/>
      <c r="F388" s="63"/>
      <c r="G388" s="63"/>
      <c r="H388" s="63"/>
      <c r="O388" s="399"/>
      <c r="P388" s="63"/>
      <c r="Q388" s="63"/>
      <c r="R388" s="63"/>
      <c r="S388" s="63"/>
      <c r="T388" s="63"/>
      <c r="U388" s="63"/>
      <c r="V388" s="63"/>
      <c r="W388" s="63"/>
      <c r="X388" s="63"/>
      <c r="Y388" s="63"/>
      <c r="Z388" s="63"/>
      <c r="AE388" s="63"/>
      <c r="AF388" s="63"/>
      <c r="AG388" s="63"/>
      <c r="AH388" s="63"/>
      <c r="AI388" s="63"/>
      <c r="AJ388" s="63"/>
      <c r="AK388" s="63"/>
      <c r="AL388" s="63"/>
      <c r="AM388" s="63"/>
      <c r="AN388" s="63"/>
      <c r="AO388" s="63"/>
      <c r="AP388" s="63"/>
      <c r="AQ388" s="63"/>
      <c r="AR388" s="63"/>
      <c r="AS388" s="63"/>
      <c r="AT388" s="63"/>
      <c r="BN388" s="405"/>
      <c r="BO388" s="405"/>
      <c r="BP388" s="405"/>
      <c r="BQ388" s="405"/>
      <c r="BR388" s="405"/>
      <c r="BS388" s="405"/>
      <c r="BT388" s="405"/>
      <c r="BU388" s="405"/>
      <c r="BV388" s="405"/>
      <c r="BW388" s="405"/>
      <c r="BX388" s="405"/>
      <c r="BY388" s="405"/>
      <c r="BZ388" s="63"/>
      <c r="CA388" s="63"/>
      <c r="CB388" s="63"/>
      <c r="CC388" s="63"/>
      <c r="CD388" s="63"/>
      <c r="CE388" s="63"/>
      <c r="CF388" s="63"/>
      <c r="CG388" s="63"/>
      <c r="CH388" s="63"/>
      <c r="CI388" s="63"/>
      <c r="CJ388" s="63"/>
      <c r="CK388" s="63"/>
      <c r="CL388" s="63"/>
      <c r="CM388" s="63"/>
      <c r="CN388" s="63"/>
      <c r="CO388" s="63"/>
      <c r="CP388" s="63"/>
    </row>
    <row r="389" ht="14.25" customHeight="1">
      <c r="A389" s="63"/>
      <c r="B389" s="63"/>
      <c r="C389" s="63"/>
      <c r="D389" s="63"/>
      <c r="E389" s="63"/>
      <c r="F389" s="63"/>
      <c r="G389" s="63"/>
      <c r="H389" s="63"/>
      <c r="O389" s="399"/>
      <c r="P389" s="63"/>
      <c r="Q389" s="63"/>
      <c r="R389" s="63"/>
      <c r="S389" s="63"/>
      <c r="T389" s="63"/>
      <c r="U389" s="63"/>
      <c r="V389" s="63"/>
      <c r="W389" s="63"/>
      <c r="X389" s="63"/>
      <c r="Y389" s="63"/>
      <c r="Z389" s="63"/>
      <c r="AE389" s="63"/>
      <c r="AF389" s="63"/>
      <c r="AG389" s="63"/>
      <c r="AH389" s="63"/>
      <c r="AI389" s="63"/>
      <c r="AJ389" s="63"/>
      <c r="AK389" s="63"/>
      <c r="AL389" s="63"/>
      <c r="AM389" s="63"/>
      <c r="AN389" s="63"/>
      <c r="AO389" s="63"/>
      <c r="AP389" s="63"/>
      <c r="AQ389" s="63"/>
      <c r="AR389" s="63"/>
      <c r="AS389" s="63"/>
      <c r="AT389" s="63"/>
      <c r="BN389" s="405"/>
      <c r="BO389" s="405"/>
      <c r="BP389" s="405"/>
      <c r="BQ389" s="405"/>
      <c r="BR389" s="405"/>
      <c r="BS389" s="405"/>
      <c r="BT389" s="405"/>
      <c r="BU389" s="405"/>
      <c r="BV389" s="405"/>
      <c r="BW389" s="405"/>
      <c r="BX389" s="405"/>
      <c r="BY389" s="405"/>
      <c r="BZ389" s="63"/>
      <c r="CA389" s="63"/>
      <c r="CB389" s="63"/>
      <c r="CC389" s="63"/>
      <c r="CD389" s="63"/>
      <c r="CE389" s="63"/>
      <c r="CF389" s="63"/>
      <c r="CG389" s="63"/>
      <c r="CH389" s="63"/>
      <c r="CI389" s="63"/>
      <c r="CJ389" s="63"/>
      <c r="CK389" s="63"/>
      <c r="CL389" s="63"/>
      <c r="CM389" s="63"/>
      <c r="CN389" s="63"/>
      <c r="CO389" s="63"/>
      <c r="CP389" s="63"/>
    </row>
    <row r="390" ht="14.25" customHeight="1">
      <c r="A390" s="63"/>
      <c r="B390" s="63"/>
      <c r="C390" s="63"/>
      <c r="D390" s="63"/>
      <c r="E390" s="63"/>
      <c r="F390" s="63"/>
      <c r="G390" s="63"/>
      <c r="H390" s="63"/>
      <c r="O390" s="399"/>
      <c r="P390" s="63"/>
      <c r="Q390" s="63"/>
      <c r="R390" s="63"/>
      <c r="S390" s="63"/>
      <c r="T390" s="63"/>
      <c r="U390" s="63"/>
      <c r="V390" s="63"/>
      <c r="W390" s="63"/>
      <c r="X390" s="63"/>
      <c r="Y390" s="63"/>
      <c r="Z390" s="63"/>
      <c r="AE390" s="63"/>
      <c r="AF390" s="63"/>
      <c r="AG390" s="63"/>
      <c r="AH390" s="63"/>
      <c r="AI390" s="63"/>
      <c r="AJ390" s="63"/>
      <c r="AK390" s="63"/>
      <c r="AL390" s="63"/>
      <c r="AM390" s="63"/>
      <c r="AN390" s="63"/>
      <c r="AO390" s="63"/>
      <c r="AP390" s="63"/>
      <c r="AQ390" s="63"/>
      <c r="AR390" s="63"/>
      <c r="AS390" s="63"/>
      <c r="AT390" s="63"/>
      <c r="BN390" s="405"/>
      <c r="BO390" s="405"/>
      <c r="BP390" s="405"/>
      <c r="BQ390" s="405"/>
      <c r="BR390" s="405"/>
      <c r="BS390" s="405"/>
      <c r="BT390" s="405"/>
      <c r="BU390" s="405"/>
      <c r="BV390" s="405"/>
      <c r="BW390" s="405"/>
      <c r="BX390" s="405"/>
      <c r="BY390" s="405"/>
      <c r="BZ390" s="63"/>
      <c r="CA390" s="63"/>
      <c r="CB390" s="63"/>
      <c r="CC390" s="63"/>
      <c r="CD390" s="63"/>
      <c r="CE390" s="63"/>
      <c r="CF390" s="63"/>
      <c r="CG390" s="63"/>
      <c r="CH390" s="63"/>
      <c r="CI390" s="63"/>
      <c r="CJ390" s="63"/>
      <c r="CK390" s="63"/>
      <c r="CL390" s="63"/>
      <c r="CM390" s="63"/>
      <c r="CN390" s="63"/>
      <c r="CO390" s="63"/>
      <c r="CP390" s="63"/>
    </row>
    <row r="391" ht="14.25" customHeight="1">
      <c r="A391" s="63"/>
      <c r="B391" s="63"/>
      <c r="C391" s="63"/>
      <c r="D391" s="63"/>
      <c r="E391" s="63"/>
      <c r="F391" s="63"/>
      <c r="G391" s="63"/>
      <c r="H391" s="63"/>
      <c r="O391" s="399"/>
      <c r="P391" s="63"/>
      <c r="Q391" s="63"/>
      <c r="R391" s="63"/>
      <c r="S391" s="63"/>
      <c r="T391" s="63"/>
      <c r="U391" s="63"/>
      <c r="V391" s="63"/>
      <c r="W391" s="63"/>
      <c r="X391" s="63"/>
      <c r="Y391" s="63"/>
      <c r="Z391" s="63"/>
      <c r="AE391" s="63"/>
      <c r="AF391" s="63"/>
      <c r="AG391" s="63"/>
      <c r="AH391" s="63"/>
      <c r="AI391" s="63"/>
      <c r="AJ391" s="63"/>
      <c r="AK391" s="63"/>
      <c r="AL391" s="63"/>
      <c r="AM391" s="63"/>
      <c r="AN391" s="63"/>
      <c r="AO391" s="63"/>
      <c r="AP391" s="63"/>
      <c r="AQ391" s="63"/>
      <c r="AR391" s="63"/>
      <c r="AS391" s="63"/>
      <c r="AT391" s="63"/>
      <c r="BN391" s="405"/>
      <c r="BO391" s="405"/>
      <c r="BP391" s="405"/>
      <c r="BQ391" s="405"/>
      <c r="BR391" s="405"/>
      <c r="BS391" s="405"/>
      <c r="BT391" s="405"/>
      <c r="BU391" s="405"/>
      <c r="BV391" s="405"/>
      <c r="BW391" s="405"/>
      <c r="BX391" s="405"/>
      <c r="BY391" s="405"/>
      <c r="BZ391" s="63"/>
      <c r="CA391" s="63"/>
      <c r="CB391" s="63"/>
      <c r="CC391" s="63"/>
      <c r="CD391" s="63"/>
      <c r="CE391" s="63"/>
      <c r="CF391" s="63"/>
      <c r="CG391" s="63"/>
      <c r="CH391" s="63"/>
      <c r="CI391" s="63"/>
      <c r="CJ391" s="63"/>
      <c r="CK391" s="63"/>
      <c r="CL391" s="63"/>
      <c r="CM391" s="63"/>
      <c r="CN391" s="63"/>
      <c r="CO391" s="63"/>
      <c r="CP391" s="63"/>
    </row>
    <row r="392" ht="14.25" customHeight="1">
      <c r="A392" s="63"/>
      <c r="B392" s="63"/>
      <c r="C392" s="63"/>
      <c r="D392" s="63"/>
      <c r="E392" s="63"/>
      <c r="F392" s="63"/>
      <c r="G392" s="63"/>
      <c r="H392" s="63"/>
      <c r="O392" s="399"/>
      <c r="P392" s="63"/>
      <c r="Q392" s="63"/>
      <c r="R392" s="63"/>
      <c r="S392" s="63"/>
      <c r="T392" s="63"/>
      <c r="U392" s="63"/>
      <c r="V392" s="63"/>
      <c r="W392" s="63"/>
      <c r="X392" s="63"/>
      <c r="Y392" s="63"/>
      <c r="Z392" s="63"/>
      <c r="AE392" s="63"/>
      <c r="AF392" s="63"/>
      <c r="AG392" s="63"/>
      <c r="AH392" s="63"/>
      <c r="AI392" s="63"/>
      <c r="AJ392" s="63"/>
      <c r="AK392" s="63"/>
      <c r="AL392" s="63"/>
      <c r="AM392" s="63"/>
      <c r="AN392" s="63"/>
      <c r="AO392" s="63"/>
      <c r="AP392" s="63"/>
      <c r="AQ392" s="63"/>
      <c r="AR392" s="63"/>
      <c r="AS392" s="63"/>
      <c r="AT392" s="63"/>
      <c r="BN392" s="405"/>
      <c r="BO392" s="405"/>
      <c r="BP392" s="405"/>
      <c r="BQ392" s="405"/>
      <c r="BR392" s="405"/>
      <c r="BS392" s="405"/>
      <c r="BT392" s="405"/>
      <c r="BU392" s="405"/>
      <c r="BV392" s="405"/>
      <c r="BW392" s="405"/>
      <c r="BX392" s="405"/>
      <c r="BY392" s="405"/>
      <c r="BZ392" s="63"/>
      <c r="CA392" s="63"/>
      <c r="CB392" s="63"/>
      <c r="CC392" s="63"/>
      <c r="CD392" s="63"/>
      <c r="CE392" s="63"/>
      <c r="CF392" s="63"/>
      <c r="CG392" s="63"/>
      <c r="CH392" s="63"/>
      <c r="CI392" s="63"/>
      <c r="CJ392" s="63"/>
      <c r="CK392" s="63"/>
      <c r="CL392" s="63"/>
      <c r="CM392" s="63"/>
      <c r="CN392" s="63"/>
      <c r="CO392" s="63"/>
      <c r="CP392" s="63"/>
    </row>
    <row r="393" ht="14.25" customHeight="1">
      <c r="A393" s="63"/>
      <c r="B393" s="63"/>
      <c r="C393" s="63"/>
      <c r="D393" s="63"/>
      <c r="E393" s="63"/>
      <c r="F393" s="63"/>
      <c r="G393" s="63"/>
      <c r="H393" s="63"/>
      <c r="O393" s="399"/>
      <c r="P393" s="63"/>
      <c r="Q393" s="63"/>
      <c r="R393" s="63"/>
      <c r="S393" s="63"/>
      <c r="T393" s="63"/>
      <c r="U393" s="63"/>
      <c r="V393" s="63"/>
      <c r="W393" s="63"/>
      <c r="X393" s="63"/>
      <c r="Y393" s="63"/>
      <c r="Z393" s="63"/>
      <c r="AE393" s="63"/>
      <c r="AF393" s="63"/>
      <c r="AG393" s="63"/>
      <c r="AH393" s="63"/>
      <c r="AI393" s="63"/>
      <c r="AJ393" s="63"/>
      <c r="AK393" s="63"/>
      <c r="AL393" s="63"/>
      <c r="AM393" s="63"/>
      <c r="AN393" s="63"/>
      <c r="AO393" s="63"/>
      <c r="AP393" s="63"/>
      <c r="AQ393" s="63"/>
      <c r="AR393" s="63"/>
      <c r="AS393" s="63"/>
      <c r="AT393" s="63"/>
      <c r="BN393" s="405"/>
      <c r="BO393" s="405"/>
      <c r="BP393" s="405"/>
      <c r="BQ393" s="405"/>
      <c r="BR393" s="405"/>
      <c r="BS393" s="405"/>
      <c r="BT393" s="405"/>
      <c r="BU393" s="405"/>
      <c r="BV393" s="405"/>
      <c r="BW393" s="405"/>
      <c r="BX393" s="405"/>
      <c r="BY393" s="405"/>
      <c r="BZ393" s="63"/>
      <c r="CA393" s="63"/>
      <c r="CB393" s="63"/>
      <c r="CC393" s="63"/>
      <c r="CD393" s="63"/>
      <c r="CE393" s="63"/>
      <c r="CF393" s="63"/>
      <c r="CG393" s="63"/>
      <c r="CH393" s="63"/>
      <c r="CI393" s="63"/>
      <c r="CJ393" s="63"/>
      <c r="CK393" s="63"/>
      <c r="CL393" s="63"/>
      <c r="CM393" s="63"/>
      <c r="CN393" s="63"/>
      <c r="CO393" s="63"/>
      <c r="CP393" s="63"/>
    </row>
    <row r="394" ht="14.25" customHeight="1">
      <c r="A394" s="63"/>
      <c r="B394" s="63"/>
      <c r="C394" s="63"/>
      <c r="D394" s="63"/>
      <c r="E394" s="63"/>
      <c r="F394" s="63"/>
      <c r="G394" s="63"/>
      <c r="H394" s="63"/>
      <c r="O394" s="399"/>
      <c r="P394" s="63"/>
      <c r="Q394" s="63"/>
      <c r="R394" s="63"/>
      <c r="S394" s="63"/>
      <c r="T394" s="63"/>
      <c r="U394" s="63"/>
      <c r="V394" s="63"/>
      <c r="W394" s="63"/>
      <c r="X394" s="63"/>
      <c r="Y394" s="63"/>
      <c r="Z394" s="63"/>
      <c r="AE394" s="63"/>
      <c r="AF394" s="63"/>
      <c r="AG394" s="63"/>
      <c r="AH394" s="63"/>
      <c r="AI394" s="63"/>
      <c r="AJ394" s="63"/>
      <c r="AK394" s="63"/>
      <c r="AL394" s="63"/>
      <c r="AM394" s="63"/>
      <c r="AN394" s="63"/>
      <c r="AO394" s="63"/>
      <c r="AP394" s="63"/>
      <c r="AQ394" s="63"/>
      <c r="AR394" s="63"/>
      <c r="AS394" s="63"/>
      <c r="AT394" s="63"/>
      <c r="BN394" s="405"/>
      <c r="BO394" s="405"/>
      <c r="BP394" s="405"/>
      <c r="BQ394" s="405"/>
      <c r="BR394" s="405"/>
      <c r="BS394" s="405"/>
      <c r="BT394" s="405"/>
      <c r="BU394" s="405"/>
      <c r="BV394" s="405"/>
      <c r="BW394" s="405"/>
      <c r="BX394" s="405"/>
      <c r="BY394" s="405"/>
      <c r="BZ394" s="63"/>
      <c r="CA394" s="63"/>
      <c r="CB394" s="63"/>
      <c r="CC394" s="63"/>
      <c r="CD394" s="63"/>
      <c r="CE394" s="63"/>
      <c r="CF394" s="63"/>
      <c r="CG394" s="63"/>
      <c r="CH394" s="63"/>
      <c r="CI394" s="63"/>
      <c r="CJ394" s="63"/>
      <c r="CK394" s="63"/>
      <c r="CL394" s="63"/>
      <c r="CM394" s="63"/>
      <c r="CN394" s="63"/>
      <c r="CO394" s="63"/>
      <c r="CP394" s="63"/>
    </row>
    <row r="395" ht="14.25" customHeight="1">
      <c r="A395" s="63"/>
      <c r="B395" s="63"/>
      <c r="C395" s="63"/>
      <c r="D395" s="63"/>
      <c r="E395" s="63"/>
      <c r="F395" s="63"/>
      <c r="G395" s="63"/>
      <c r="H395" s="63"/>
      <c r="I395" s="63"/>
      <c r="O395" s="399"/>
      <c r="P395" s="63"/>
      <c r="Q395" s="63"/>
      <c r="R395" s="63"/>
      <c r="S395" s="63"/>
      <c r="T395" s="63"/>
      <c r="U395" s="63"/>
      <c r="V395" s="63"/>
      <c r="W395" s="63"/>
      <c r="X395" s="63"/>
      <c r="Y395" s="63"/>
      <c r="Z395" s="63"/>
      <c r="AE395" s="63"/>
      <c r="AF395" s="63"/>
      <c r="AG395" s="63"/>
      <c r="AH395" s="63"/>
      <c r="AI395" s="63"/>
      <c r="AJ395" s="63"/>
      <c r="AK395" s="63"/>
      <c r="AL395" s="63"/>
      <c r="AM395" s="63"/>
      <c r="AN395" s="63"/>
      <c r="AO395" s="63"/>
      <c r="AP395" s="63"/>
      <c r="AQ395" s="63"/>
      <c r="AR395" s="63"/>
      <c r="AS395" s="63"/>
      <c r="AT395" s="63"/>
      <c r="BN395" s="405"/>
      <c r="BO395" s="405"/>
      <c r="BP395" s="405"/>
      <c r="BQ395" s="405"/>
      <c r="BR395" s="405"/>
      <c r="BS395" s="405"/>
      <c r="BT395" s="405"/>
      <c r="BU395" s="405"/>
      <c r="BV395" s="405"/>
      <c r="BW395" s="405"/>
      <c r="BX395" s="405"/>
      <c r="BY395" s="405"/>
      <c r="BZ395" s="63"/>
      <c r="CA395" s="63"/>
      <c r="CB395" s="63"/>
      <c r="CC395" s="63"/>
      <c r="CD395" s="63"/>
      <c r="CE395" s="63"/>
      <c r="CF395" s="63"/>
      <c r="CG395" s="63"/>
      <c r="CH395" s="63"/>
      <c r="CI395" s="63"/>
      <c r="CJ395" s="63"/>
      <c r="CK395" s="63"/>
      <c r="CL395" s="63"/>
      <c r="CM395" s="63"/>
      <c r="CN395" s="63"/>
      <c r="CO395" s="63"/>
      <c r="CP395" s="63"/>
    </row>
    <row r="396" ht="14.25" customHeight="1">
      <c r="A396" s="63"/>
      <c r="B396" s="63"/>
      <c r="C396" s="63"/>
      <c r="D396" s="63"/>
      <c r="E396" s="63"/>
      <c r="F396" s="63"/>
      <c r="G396" s="63"/>
      <c r="H396" s="63"/>
      <c r="I396" s="63"/>
      <c r="O396" s="399"/>
      <c r="P396" s="63"/>
      <c r="Q396" s="63"/>
      <c r="R396" s="63"/>
      <c r="S396" s="63"/>
      <c r="T396" s="63"/>
      <c r="U396" s="63"/>
      <c r="V396" s="63"/>
      <c r="W396" s="63"/>
      <c r="X396" s="63"/>
      <c r="Y396" s="63"/>
      <c r="Z396" s="63"/>
      <c r="AE396" s="63"/>
      <c r="AF396" s="63"/>
      <c r="AG396" s="63"/>
      <c r="AH396" s="63"/>
      <c r="AI396" s="63"/>
      <c r="AJ396" s="63"/>
      <c r="AK396" s="63"/>
      <c r="AL396" s="63"/>
      <c r="AM396" s="63"/>
      <c r="AN396" s="63"/>
      <c r="AO396" s="63"/>
      <c r="AP396" s="63"/>
      <c r="AQ396" s="63"/>
      <c r="AR396" s="63"/>
      <c r="AS396" s="63"/>
      <c r="AT396" s="63"/>
      <c r="BN396" s="405"/>
      <c r="BO396" s="405"/>
      <c r="BP396" s="405"/>
      <c r="BQ396" s="405"/>
      <c r="BR396" s="405"/>
      <c r="BS396" s="405"/>
      <c r="BT396" s="405"/>
      <c r="BU396" s="405"/>
      <c r="BV396" s="405"/>
      <c r="BW396" s="405"/>
      <c r="BX396" s="405"/>
      <c r="BY396" s="405"/>
      <c r="BZ396" s="63"/>
      <c r="CA396" s="63"/>
      <c r="CB396" s="63"/>
      <c r="CC396" s="63"/>
      <c r="CD396" s="63"/>
      <c r="CE396" s="63"/>
      <c r="CF396" s="63"/>
      <c r="CG396" s="63"/>
      <c r="CH396" s="63"/>
      <c r="CI396" s="63"/>
      <c r="CJ396" s="63"/>
      <c r="CK396" s="63"/>
      <c r="CL396" s="63"/>
      <c r="CM396" s="63"/>
      <c r="CN396" s="63"/>
      <c r="CO396" s="63"/>
      <c r="CP396" s="63"/>
    </row>
    <row r="397" ht="14.25" customHeight="1">
      <c r="A397" s="63"/>
      <c r="B397" s="63"/>
      <c r="C397" s="63"/>
      <c r="D397" s="63"/>
      <c r="E397" s="63"/>
      <c r="F397" s="63"/>
      <c r="G397" s="63"/>
      <c r="H397" s="63"/>
      <c r="I397" s="63"/>
      <c r="O397" s="399"/>
      <c r="P397" s="63"/>
      <c r="Q397" s="63"/>
      <c r="R397" s="63"/>
      <c r="S397" s="63"/>
      <c r="T397" s="63"/>
      <c r="U397" s="63"/>
      <c r="V397" s="63"/>
      <c r="W397" s="63"/>
      <c r="X397" s="63"/>
      <c r="Y397" s="63"/>
      <c r="Z397" s="63"/>
      <c r="AE397" s="63"/>
      <c r="AF397" s="63"/>
      <c r="AG397" s="63"/>
      <c r="AH397" s="63"/>
      <c r="AI397" s="63"/>
      <c r="AJ397" s="63"/>
      <c r="AK397" s="63"/>
      <c r="AL397" s="63"/>
      <c r="AM397" s="63"/>
      <c r="AN397" s="63"/>
      <c r="AO397" s="63"/>
      <c r="AP397" s="63"/>
      <c r="AQ397" s="63"/>
      <c r="AR397" s="63"/>
      <c r="AS397" s="63"/>
      <c r="AT397" s="63"/>
      <c r="BN397" s="405"/>
      <c r="BO397" s="405"/>
      <c r="BP397" s="405"/>
      <c r="BQ397" s="405"/>
      <c r="BR397" s="405"/>
      <c r="BS397" s="405"/>
      <c r="BT397" s="405"/>
      <c r="BU397" s="405"/>
      <c r="BV397" s="405"/>
      <c r="BW397" s="405"/>
      <c r="BX397" s="405"/>
      <c r="BY397" s="405"/>
      <c r="BZ397" s="63"/>
      <c r="CA397" s="63"/>
      <c r="CB397" s="63"/>
      <c r="CC397" s="63"/>
      <c r="CD397" s="63"/>
      <c r="CE397" s="63"/>
      <c r="CF397" s="63"/>
      <c r="CG397" s="63"/>
      <c r="CH397" s="63"/>
      <c r="CI397" s="63"/>
      <c r="CJ397" s="63"/>
      <c r="CK397" s="63"/>
      <c r="CL397" s="63"/>
      <c r="CM397" s="63"/>
      <c r="CN397" s="63"/>
      <c r="CO397" s="63"/>
      <c r="CP397" s="63"/>
    </row>
    <row r="398" ht="14.25" customHeight="1">
      <c r="A398" s="63"/>
      <c r="B398" s="63"/>
      <c r="C398" s="63"/>
      <c r="D398" s="63"/>
      <c r="E398" s="63"/>
      <c r="F398" s="63"/>
      <c r="G398" s="63"/>
      <c r="H398" s="63"/>
      <c r="I398" s="63"/>
      <c r="O398" s="399"/>
      <c r="P398" s="63"/>
      <c r="Q398" s="63"/>
      <c r="R398" s="63"/>
      <c r="S398" s="63"/>
      <c r="T398" s="63"/>
      <c r="U398" s="63"/>
      <c r="V398" s="63"/>
      <c r="W398" s="63"/>
      <c r="X398" s="63"/>
      <c r="Y398" s="63"/>
      <c r="Z398" s="63"/>
      <c r="AE398" s="63"/>
      <c r="AF398" s="63"/>
      <c r="AG398" s="63"/>
      <c r="AH398" s="63"/>
      <c r="AI398" s="63"/>
      <c r="AJ398" s="63"/>
      <c r="AK398" s="63"/>
      <c r="AL398" s="63"/>
      <c r="AM398" s="63"/>
      <c r="AN398" s="63"/>
      <c r="AO398" s="63"/>
      <c r="AP398" s="63"/>
      <c r="AQ398" s="63"/>
      <c r="AR398" s="63"/>
      <c r="AS398" s="63"/>
      <c r="AT398" s="63"/>
      <c r="BN398" s="405"/>
      <c r="BO398" s="405"/>
      <c r="BP398" s="405"/>
      <c r="BQ398" s="405"/>
      <c r="BR398" s="405"/>
      <c r="BS398" s="405"/>
      <c r="BT398" s="405"/>
      <c r="BU398" s="405"/>
      <c r="BV398" s="405"/>
      <c r="BW398" s="405"/>
      <c r="BX398" s="405"/>
      <c r="BY398" s="405"/>
      <c r="BZ398" s="63"/>
      <c r="CA398" s="63"/>
      <c r="CB398" s="63"/>
      <c r="CC398" s="63"/>
      <c r="CD398" s="63"/>
      <c r="CE398" s="63"/>
      <c r="CF398" s="63"/>
      <c r="CG398" s="63"/>
      <c r="CH398" s="63"/>
      <c r="CI398" s="63"/>
      <c r="CJ398" s="63"/>
      <c r="CK398" s="63"/>
      <c r="CL398" s="63"/>
      <c r="CM398" s="63"/>
      <c r="CN398" s="63"/>
      <c r="CO398" s="63"/>
      <c r="CP398" s="63"/>
    </row>
    <row r="399" ht="14.25" customHeight="1">
      <c r="A399" s="63"/>
      <c r="B399" s="63"/>
      <c r="C399" s="63"/>
      <c r="D399" s="63"/>
      <c r="E399" s="63"/>
      <c r="F399" s="63"/>
      <c r="G399" s="63"/>
      <c r="H399" s="63"/>
      <c r="I399" s="63"/>
      <c r="O399" s="399"/>
      <c r="P399" s="63"/>
      <c r="Q399" s="63"/>
      <c r="R399" s="63"/>
      <c r="S399" s="63"/>
      <c r="T399" s="63"/>
      <c r="U399" s="63"/>
      <c r="V399" s="63"/>
      <c r="W399" s="63"/>
      <c r="X399" s="63"/>
      <c r="Y399" s="63"/>
      <c r="Z399" s="63"/>
      <c r="AE399" s="63"/>
      <c r="AF399" s="63"/>
      <c r="AG399" s="63"/>
      <c r="AH399" s="63"/>
      <c r="AI399" s="63"/>
      <c r="AJ399" s="63"/>
      <c r="AK399" s="63"/>
      <c r="AL399" s="63"/>
      <c r="AM399" s="63"/>
      <c r="AN399" s="63"/>
      <c r="AO399" s="63"/>
      <c r="AP399" s="63"/>
      <c r="AQ399" s="63"/>
      <c r="AR399" s="63"/>
      <c r="AS399" s="63"/>
      <c r="AT399" s="63"/>
      <c r="BN399" s="405"/>
      <c r="BO399" s="405"/>
      <c r="BP399" s="405"/>
      <c r="BQ399" s="405"/>
      <c r="BR399" s="405"/>
      <c r="BS399" s="405"/>
      <c r="BT399" s="405"/>
      <c r="BU399" s="405"/>
      <c r="BV399" s="405"/>
      <c r="BW399" s="405"/>
      <c r="BX399" s="405"/>
      <c r="BY399" s="405"/>
      <c r="BZ399" s="63"/>
      <c r="CA399" s="63"/>
      <c r="CB399" s="63"/>
      <c r="CC399" s="63"/>
      <c r="CD399" s="63"/>
      <c r="CE399" s="63"/>
      <c r="CF399" s="63"/>
      <c r="CG399" s="63"/>
      <c r="CH399" s="63"/>
      <c r="CI399" s="63"/>
      <c r="CJ399" s="63"/>
      <c r="CK399" s="63"/>
      <c r="CL399" s="63"/>
      <c r="CM399" s="63"/>
      <c r="CN399" s="63"/>
      <c r="CO399" s="63"/>
      <c r="CP399" s="63"/>
    </row>
    <row r="400" ht="14.25" customHeight="1">
      <c r="A400" s="63"/>
      <c r="B400" s="63"/>
      <c r="C400" s="63"/>
      <c r="D400" s="63"/>
      <c r="E400" s="63"/>
      <c r="F400" s="63"/>
      <c r="G400" s="63"/>
      <c r="H400" s="63"/>
      <c r="I400" s="63"/>
      <c r="O400" s="399"/>
      <c r="P400" s="63"/>
      <c r="Q400" s="63"/>
      <c r="R400" s="63"/>
      <c r="S400" s="63"/>
      <c r="T400" s="63"/>
      <c r="U400" s="63"/>
      <c r="V400" s="63"/>
      <c r="W400" s="63"/>
      <c r="X400" s="63"/>
      <c r="Y400" s="63"/>
      <c r="Z400" s="63"/>
      <c r="AE400" s="63"/>
      <c r="AF400" s="63"/>
      <c r="AG400" s="63"/>
      <c r="AH400" s="63"/>
      <c r="AI400" s="63"/>
      <c r="AJ400" s="63"/>
      <c r="AK400" s="63"/>
      <c r="AL400" s="63"/>
      <c r="AM400" s="63"/>
      <c r="AN400" s="63"/>
      <c r="AO400" s="63"/>
      <c r="AP400" s="63"/>
      <c r="AQ400" s="63"/>
      <c r="AR400" s="63"/>
      <c r="AS400" s="63"/>
      <c r="AT400" s="63"/>
      <c r="BN400" s="405"/>
      <c r="BO400" s="405"/>
      <c r="BP400" s="405"/>
      <c r="BQ400" s="405"/>
      <c r="BR400" s="405"/>
      <c r="BS400" s="405"/>
      <c r="BT400" s="405"/>
      <c r="BU400" s="405"/>
      <c r="BV400" s="405"/>
      <c r="BW400" s="405"/>
      <c r="BX400" s="405"/>
      <c r="BY400" s="405"/>
      <c r="BZ400" s="63"/>
      <c r="CA400" s="63"/>
      <c r="CB400" s="63"/>
      <c r="CC400" s="63"/>
      <c r="CD400" s="63"/>
      <c r="CE400" s="63"/>
      <c r="CF400" s="63"/>
      <c r="CG400" s="63"/>
      <c r="CH400" s="63"/>
      <c r="CI400" s="63"/>
      <c r="CJ400" s="63"/>
      <c r="CK400" s="63"/>
      <c r="CL400" s="63"/>
      <c r="CM400" s="63"/>
      <c r="CN400" s="63"/>
      <c r="CO400" s="63"/>
      <c r="CP400" s="63"/>
    </row>
    <row r="401" ht="14.25" customHeight="1">
      <c r="A401" s="63"/>
      <c r="B401" s="63"/>
      <c r="C401" s="63"/>
      <c r="D401" s="63"/>
      <c r="E401" s="63"/>
      <c r="F401" s="63"/>
      <c r="G401" s="63"/>
      <c r="H401" s="63"/>
      <c r="I401" s="63"/>
      <c r="O401" s="399"/>
      <c r="P401" s="63"/>
      <c r="Q401" s="63"/>
      <c r="R401" s="63"/>
      <c r="S401" s="63"/>
      <c r="T401" s="63"/>
      <c r="U401" s="63"/>
      <c r="V401" s="63"/>
      <c r="W401" s="63"/>
      <c r="X401" s="63"/>
      <c r="Y401" s="63"/>
      <c r="Z401" s="63"/>
      <c r="AE401" s="63"/>
      <c r="AF401" s="63"/>
      <c r="AG401" s="63"/>
      <c r="AH401" s="63"/>
      <c r="AI401" s="63"/>
      <c r="AJ401" s="63"/>
      <c r="AK401" s="63"/>
      <c r="AL401" s="63"/>
      <c r="AM401" s="63"/>
      <c r="AN401" s="63"/>
      <c r="AO401" s="63"/>
      <c r="AP401" s="63"/>
      <c r="AQ401" s="63"/>
      <c r="AR401" s="63"/>
      <c r="AS401" s="63"/>
      <c r="AT401" s="63"/>
      <c r="BN401" s="405"/>
      <c r="BO401" s="405"/>
      <c r="BP401" s="405"/>
      <c r="BQ401" s="405"/>
      <c r="BR401" s="405"/>
      <c r="BS401" s="405"/>
      <c r="BT401" s="405"/>
      <c r="BU401" s="405"/>
      <c r="BV401" s="405"/>
      <c r="BW401" s="405"/>
      <c r="BX401" s="405"/>
      <c r="BY401" s="405"/>
      <c r="BZ401" s="63"/>
      <c r="CA401" s="63"/>
      <c r="CB401" s="63"/>
      <c r="CC401" s="63"/>
      <c r="CD401" s="63"/>
      <c r="CE401" s="63"/>
      <c r="CF401" s="63"/>
      <c r="CG401" s="63"/>
      <c r="CH401" s="63"/>
      <c r="CI401" s="63"/>
      <c r="CJ401" s="63"/>
      <c r="CK401" s="63"/>
      <c r="CL401" s="63"/>
      <c r="CM401" s="63"/>
      <c r="CN401" s="63"/>
      <c r="CO401" s="63"/>
      <c r="CP401" s="63"/>
    </row>
    <row r="402" ht="14.25" customHeight="1">
      <c r="A402" s="63"/>
      <c r="B402" s="63"/>
      <c r="C402" s="63"/>
      <c r="D402" s="63"/>
      <c r="E402" s="63"/>
      <c r="F402" s="63"/>
      <c r="G402" s="63"/>
      <c r="H402" s="63"/>
      <c r="I402" s="63"/>
      <c r="O402" s="399"/>
      <c r="P402" s="63"/>
      <c r="Q402" s="63"/>
      <c r="R402" s="63"/>
      <c r="S402" s="63"/>
      <c r="T402" s="63"/>
      <c r="U402" s="63"/>
      <c r="V402" s="63"/>
      <c r="W402" s="63"/>
      <c r="X402" s="63"/>
      <c r="Y402" s="63"/>
      <c r="Z402" s="63"/>
      <c r="AE402" s="63"/>
      <c r="AF402" s="63"/>
      <c r="AG402" s="63"/>
      <c r="AH402" s="63"/>
      <c r="AI402" s="63"/>
      <c r="AJ402" s="63"/>
      <c r="AK402" s="63"/>
      <c r="AL402" s="63"/>
      <c r="AM402" s="63"/>
      <c r="AN402" s="63"/>
      <c r="AO402" s="63"/>
      <c r="AP402" s="63"/>
      <c r="AQ402" s="63"/>
      <c r="AR402" s="63"/>
      <c r="AS402" s="63"/>
      <c r="AT402" s="63"/>
      <c r="BN402" s="405"/>
      <c r="BO402" s="405"/>
      <c r="BP402" s="405"/>
      <c r="BQ402" s="405"/>
      <c r="BR402" s="405"/>
      <c r="BS402" s="405"/>
      <c r="BT402" s="405"/>
      <c r="BU402" s="405"/>
      <c r="BV402" s="405"/>
      <c r="BW402" s="405"/>
      <c r="BX402" s="405"/>
      <c r="BY402" s="405"/>
      <c r="BZ402" s="63"/>
      <c r="CA402" s="63"/>
      <c r="CB402" s="63"/>
      <c r="CC402" s="63"/>
      <c r="CD402" s="63"/>
      <c r="CE402" s="63"/>
      <c r="CF402" s="63"/>
      <c r="CG402" s="63"/>
      <c r="CH402" s="63"/>
      <c r="CI402" s="63"/>
      <c r="CJ402" s="63"/>
      <c r="CK402" s="63"/>
      <c r="CL402" s="63"/>
      <c r="CM402" s="63"/>
      <c r="CN402" s="63"/>
      <c r="CO402" s="63"/>
      <c r="CP402" s="63"/>
    </row>
    <row r="403" ht="14.25" customHeight="1">
      <c r="A403" s="63"/>
      <c r="B403" s="63"/>
      <c r="C403" s="63"/>
      <c r="D403" s="63"/>
      <c r="E403" s="63"/>
      <c r="F403" s="63"/>
      <c r="G403" s="63"/>
      <c r="H403" s="63"/>
      <c r="I403" s="63"/>
      <c r="O403" s="399"/>
      <c r="P403" s="63"/>
      <c r="Q403" s="63"/>
      <c r="R403" s="63"/>
      <c r="S403" s="63"/>
      <c r="T403" s="63"/>
      <c r="U403" s="63"/>
      <c r="V403" s="63"/>
      <c r="W403" s="63"/>
      <c r="X403" s="63"/>
      <c r="Y403" s="63"/>
      <c r="Z403" s="63"/>
      <c r="AE403" s="63"/>
      <c r="AF403" s="63"/>
      <c r="AG403" s="63"/>
      <c r="AH403" s="63"/>
      <c r="AI403" s="63"/>
      <c r="AJ403" s="63"/>
      <c r="AK403" s="63"/>
      <c r="AL403" s="63"/>
      <c r="AM403" s="63"/>
      <c r="AN403" s="63"/>
      <c r="AO403" s="63"/>
      <c r="AP403" s="63"/>
      <c r="AQ403" s="63"/>
      <c r="AR403" s="63"/>
      <c r="AS403" s="63"/>
      <c r="AT403" s="63"/>
      <c r="BN403" s="405"/>
      <c r="BO403" s="405"/>
      <c r="BP403" s="405"/>
      <c r="BQ403" s="405"/>
      <c r="BR403" s="405"/>
      <c r="BS403" s="405"/>
      <c r="BT403" s="405"/>
      <c r="BU403" s="405"/>
      <c r="BV403" s="405"/>
      <c r="BW403" s="405"/>
      <c r="BX403" s="405"/>
      <c r="BY403" s="405"/>
      <c r="BZ403" s="63"/>
      <c r="CA403" s="63"/>
      <c r="CB403" s="63"/>
      <c r="CC403" s="63"/>
      <c r="CD403" s="63"/>
      <c r="CE403" s="63"/>
      <c r="CF403" s="63"/>
      <c r="CG403" s="63"/>
      <c r="CH403" s="63"/>
      <c r="CI403" s="63"/>
      <c r="CJ403" s="63"/>
      <c r="CK403" s="63"/>
      <c r="CL403" s="63"/>
      <c r="CM403" s="63"/>
      <c r="CN403" s="63"/>
      <c r="CO403" s="63"/>
      <c r="CP403" s="63"/>
    </row>
    <row r="404" ht="14.25" customHeight="1">
      <c r="A404" s="63"/>
      <c r="B404" s="63"/>
      <c r="C404" s="63"/>
      <c r="D404" s="63"/>
      <c r="E404" s="63"/>
      <c r="F404" s="63"/>
      <c r="G404" s="63"/>
      <c r="H404" s="63"/>
      <c r="I404" s="63"/>
      <c r="O404" s="399"/>
      <c r="P404" s="63"/>
      <c r="Q404" s="63"/>
      <c r="R404" s="63"/>
      <c r="S404" s="63"/>
      <c r="T404" s="63"/>
      <c r="U404" s="63"/>
      <c r="V404" s="63"/>
      <c r="W404" s="63"/>
      <c r="X404" s="63"/>
      <c r="Y404" s="63"/>
      <c r="Z404" s="63"/>
      <c r="AE404" s="63"/>
      <c r="AF404" s="63"/>
      <c r="AG404" s="63"/>
      <c r="AH404" s="63"/>
      <c r="AI404" s="63"/>
      <c r="AJ404" s="63"/>
      <c r="AK404" s="63"/>
      <c r="AL404" s="63"/>
      <c r="AM404" s="63"/>
      <c r="AN404" s="63"/>
      <c r="AO404" s="63"/>
      <c r="AP404" s="63"/>
      <c r="AQ404" s="63"/>
      <c r="AR404" s="63"/>
      <c r="AS404" s="63"/>
      <c r="AT404" s="63"/>
      <c r="BN404" s="405"/>
      <c r="BO404" s="405"/>
      <c r="BP404" s="405"/>
      <c r="BQ404" s="405"/>
      <c r="BR404" s="405"/>
      <c r="BS404" s="405"/>
      <c r="BT404" s="405"/>
      <c r="BU404" s="405"/>
      <c r="BV404" s="405"/>
      <c r="BW404" s="405"/>
      <c r="BX404" s="405"/>
      <c r="BY404" s="405"/>
      <c r="BZ404" s="63"/>
      <c r="CA404" s="63"/>
      <c r="CB404" s="63"/>
      <c r="CC404" s="63"/>
      <c r="CD404" s="63"/>
      <c r="CE404" s="63"/>
      <c r="CF404" s="63"/>
      <c r="CG404" s="63"/>
      <c r="CH404" s="63"/>
      <c r="CI404" s="63"/>
      <c r="CJ404" s="63"/>
      <c r="CK404" s="63"/>
      <c r="CL404" s="63"/>
      <c r="CM404" s="63"/>
      <c r="CN404" s="63"/>
      <c r="CO404" s="63"/>
      <c r="CP404" s="63"/>
    </row>
    <row r="405" ht="14.25" customHeight="1">
      <c r="A405" s="63"/>
      <c r="B405" s="63"/>
      <c r="C405" s="63"/>
      <c r="D405" s="63"/>
      <c r="E405" s="63"/>
      <c r="F405" s="63"/>
      <c r="G405" s="63"/>
      <c r="H405" s="63"/>
      <c r="I405" s="63"/>
      <c r="O405" s="399"/>
      <c r="P405" s="63"/>
      <c r="Q405" s="63"/>
      <c r="R405" s="63"/>
      <c r="S405" s="63"/>
      <c r="T405" s="63"/>
      <c r="U405" s="63"/>
      <c r="V405" s="63"/>
      <c r="W405" s="63"/>
      <c r="X405" s="63"/>
      <c r="Y405" s="63"/>
      <c r="Z405" s="63"/>
      <c r="AE405" s="63"/>
      <c r="AF405" s="63"/>
      <c r="AG405" s="63"/>
      <c r="AH405" s="63"/>
      <c r="AI405" s="63"/>
      <c r="AJ405" s="63"/>
      <c r="AK405" s="63"/>
      <c r="AL405" s="63"/>
      <c r="AM405" s="63"/>
      <c r="AN405" s="63"/>
      <c r="AO405" s="63"/>
      <c r="AP405" s="63"/>
      <c r="AQ405" s="63"/>
      <c r="AR405" s="63"/>
      <c r="AS405" s="63"/>
      <c r="AT405" s="63"/>
      <c r="BN405" s="405"/>
      <c r="BO405" s="405"/>
      <c r="BP405" s="405"/>
      <c r="BQ405" s="405"/>
      <c r="BR405" s="405"/>
      <c r="BS405" s="405"/>
      <c r="BT405" s="405"/>
      <c r="BU405" s="405"/>
      <c r="BV405" s="405"/>
      <c r="BW405" s="405"/>
      <c r="BX405" s="405"/>
      <c r="BY405" s="405"/>
      <c r="BZ405" s="63"/>
      <c r="CA405" s="63"/>
      <c r="CB405" s="63"/>
      <c r="CC405" s="63"/>
      <c r="CD405" s="63"/>
      <c r="CE405" s="63"/>
      <c r="CF405" s="63"/>
      <c r="CG405" s="63"/>
      <c r="CH405" s="63"/>
      <c r="CI405" s="63"/>
      <c r="CJ405" s="63"/>
      <c r="CK405" s="63"/>
      <c r="CL405" s="63"/>
      <c r="CM405" s="63"/>
      <c r="CN405" s="63"/>
      <c r="CO405" s="63"/>
      <c r="CP405" s="63"/>
    </row>
    <row r="406" ht="14.25" customHeight="1">
      <c r="A406" s="63"/>
      <c r="B406" s="63"/>
      <c r="C406" s="63"/>
      <c r="D406" s="63"/>
      <c r="E406" s="63"/>
      <c r="F406" s="63"/>
      <c r="G406" s="63"/>
      <c r="H406" s="63"/>
      <c r="I406" s="63"/>
      <c r="O406" s="399"/>
      <c r="P406" s="63"/>
      <c r="Q406" s="63"/>
      <c r="R406" s="63"/>
      <c r="S406" s="63"/>
      <c r="T406" s="63"/>
      <c r="U406" s="63"/>
      <c r="V406" s="63"/>
      <c r="W406" s="63"/>
      <c r="X406" s="63"/>
      <c r="Y406" s="63"/>
      <c r="Z406" s="63"/>
      <c r="AE406" s="63"/>
      <c r="AF406" s="63"/>
      <c r="AG406" s="63"/>
      <c r="AH406" s="63"/>
      <c r="AI406" s="63"/>
      <c r="AJ406" s="63"/>
      <c r="AK406" s="63"/>
      <c r="AL406" s="63"/>
      <c r="AM406" s="63"/>
      <c r="AN406" s="63"/>
      <c r="AO406" s="63"/>
      <c r="AP406" s="63"/>
      <c r="AQ406" s="63"/>
      <c r="AR406" s="63"/>
      <c r="AS406" s="63"/>
      <c r="AT406" s="63"/>
      <c r="BN406" s="405"/>
      <c r="BO406" s="405"/>
      <c r="BP406" s="405"/>
      <c r="BQ406" s="405"/>
      <c r="BR406" s="405"/>
      <c r="BS406" s="405"/>
      <c r="BT406" s="405"/>
      <c r="BU406" s="405"/>
      <c r="BV406" s="405"/>
      <c r="BW406" s="405"/>
      <c r="BX406" s="405"/>
      <c r="BY406" s="405"/>
      <c r="BZ406" s="63"/>
      <c r="CA406" s="63"/>
      <c r="CB406" s="63"/>
      <c r="CC406" s="63"/>
      <c r="CD406" s="63"/>
      <c r="CE406" s="63"/>
      <c r="CF406" s="63"/>
      <c r="CG406" s="63"/>
      <c r="CH406" s="63"/>
      <c r="CI406" s="63"/>
      <c r="CJ406" s="63"/>
      <c r="CK406" s="63"/>
      <c r="CL406" s="63"/>
      <c r="CM406" s="63"/>
      <c r="CN406" s="63"/>
      <c r="CO406" s="63"/>
      <c r="CP406" s="63"/>
    </row>
    <row r="407" ht="14.25" customHeight="1">
      <c r="A407" s="63"/>
      <c r="B407" s="63"/>
      <c r="C407" s="63"/>
      <c r="D407" s="63"/>
      <c r="E407" s="63"/>
      <c r="F407" s="63"/>
      <c r="G407" s="63"/>
      <c r="H407" s="63"/>
      <c r="I407" s="63"/>
      <c r="O407" s="399"/>
      <c r="P407" s="63"/>
      <c r="Q407" s="63"/>
      <c r="R407" s="63"/>
      <c r="S407" s="63"/>
      <c r="T407" s="63"/>
      <c r="U407" s="63"/>
      <c r="V407" s="63"/>
      <c r="W407" s="63"/>
      <c r="X407" s="63"/>
      <c r="Y407" s="63"/>
      <c r="Z407" s="63"/>
      <c r="AE407" s="63"/>
      <c r="AF407" s="63"/>
      <c r="AG407" s="63"/>
      <c r="AH407" s="63"/>
      <c r="AI407" s="63"/>
      <c r="AJ407" s="63"/>
      <c r="AK407" s="63"/>
      <c r="AL407" s="63"/>
      <c r="AM407" s="63"/>
      <c r="AN407" s="63"/>
      <c r="AO407" s="63"/>
      <c r="AP407" s="63"/>
      <c r="AQ407" s="63"/>
      <c r="AR407" s="63"/>
      <c r="AS407" s="63"/>
      <c r="AT407" s="63"/>
      <c r="BN407" s="405"/>
      <c r="BO407" s="405"/>
      <c r="BP407" s="405"/>
      <c r="BQ407" s="405"/>
      <c r="BR407" s="405"/>
      <c r="BS407" s="405"/>
      <c r="BT407" s="405"/>
      <c r="BU407" s="405"/>
      <c r="BV407" s="405"/>
      <c r="BW407" s="405"/>
      <c r="BX407" s="405"/>
      <c r="BY407" s="405"/>
      <c r="BZ407" s="63"/>
      <c r="CA407" s="63"/>
      <c r="CB407" s="63"/>
      <c r="CC407" s="63"/>
      <c r="CD407" s="63"/>
      <c r="CE407" s="63"/>
      <c r="CF407" s="63"/>
      <c r="CG407" s="63"/>
      <c r="CH407" s="63"/>
      <c r="CI407" s="63"/>
      <c r="CJ407" s="63"/>
      <c r="CK407" s="63"/>
      <c r="CL407" s="63"/>
      <c r="CM407" s="63"/>
      <c r="CN407" s="63"/>
      <c r="CO407" s="63"/>
      <c r="CP407" s="63"/>
    </row>
    <row r="408" ht="14.25" customHeight="1">
      <c r="A408" s="63"/>
      <c r="B408" s="63"/>
      <c r="C408" s="63"/>
      <c r="D408" s="63"/>
      <c r="E408" s="63"/>
      <c r="F408" s="63"/>
      <c r="G408" s="63"/>
      <c r="H408" s="63"/>
      <c r="I408" s="63"/>
      <c r="O408" s="399"/>
      <c r="P408" s="63"/>
      <c r="Q408" s="63"/>
      <c r="R408" s="63"/>
      <c r="S408" s="63"/>
      <c r="T408" s="63"/>
      <c r="U408" s="63"/>
      <c r="V408" s="63"/>
      <c r="W408" s="63"/>
      <c r="X408" s="63"/>
      <c r="Y408" s="63"/>
      <c r="Z408" s="63"/>
      <c r="AE408" s="63"/>
      <c r="AF408" s="63"/>
      <c r="AG408" s="63"/>
      <c r="AH408" s="63"/>
      <c r="AI408" s="63"/>
      <c r="AJ408" s="63"/>
      <c r="AK408" s="63"/>
      <c r="AL408" s="63"/>
      <c r="AM408" s="63"/>
      <c r="AN408" s="63"/>
      <c r="AO408" s="63"/>
      <c r="AP408" s="63"/>
      <c r="AQ408" s="63"/>
      <c r="AR408" s="63"/>
      <c r="AS408" s="63"/>
      <c r="AT408" s="63"/>
      <c r="BN408" s="405"/>
      <c r="BO408" s="405"/>
      <c r="BP408" s="405"/>
      <c r="BQ408" s="405"/>
      <c r="BR408" s="405"/>
      <c r="BS408" s="405"/>
      <c r="BT408" s="405"/>
      <c r="BU408" s="405"/>
      <c r="BV408" s="405"/>
      <c r="BW408" s="405"/>
      <c r="BX408" s="405"/>
      <c r="BY408" s="405"/>
      <c r="BZ408" s="63"/>
      <c r="CA408" s="63"/>
      <c r="CB408" s="63"/>
      <c r="CC408" s="63"/>
      <c r="CD408" s="63"/>
      <c r="CE408" s="63"/>
      <c r="CF408" s="63"/>
      <c r="CG408" s="63"/>
      <c r="CH408" s="63"/>
      <c r="CI408" s="63"/>
      <c r="CJ408" s="63"/>
      <c r="CK408" s="63"/>
      <c r="CL408" s="63"/>
      <c r="CM408" s="63"/>
      <c r="CN408" s="63"/>
      <c r="CO408" s="63"/>
      <c r="CP408" s="63"/>
    </row>
    <row r="409" ht="14.25" customHeight="1">
      <c r="A409" s="63"/>
      <c r="B409" s="63"/>
      <c r="C409" s="63"/>
      <c r="D409" s="63"/>
      <c r="E409" s="63"/>
      <c r="F409" s="63"/>
      <c r="G409" s="63"/>
      <c r="H409" s="63"/>
      <c r="I409" s="63"/>
      <c r="O409" s="399"/>
      <c r="P409" s="63"/>
      <c r="Q409" s="63"/>
      <c r="R409" s="63"/>
      <c r="S409" s="63"/>
      <c r="T409" s="63"/>
      <c r="U409" s="63"/>
      <c r="V409" s="63"/>
      <c r="W409" s="63"/>
      <c r="X409" s="63"/>
      <c r="Y409" s="63"/>
      <c r="Z409" s="63"/>
      <c r="AE409" s="63"/>
      <c r="AF409" s="63"/>
      <c r="AG409" s="63"/>
      <c r="AH409" s="63"/>
      <c r="AI409" s="63"/>
      <c r="AJ409" s="63"/>
      <c r="AK409" s="63"/>
      <c r="AL409" s="63"/>
      <c r="AM409" s="63"/>
      <c r="AN409" s="63"/>
      <c r="AO409" s="63"/>
      <c r="AP409" s="63"/>
      <c r="AQ409" s="63"/>
      <c r="AR409" s="63"/>
      <c r="AS409" s="63"/>
      <c r="AT409" s="63"/>
      <c r="BN409" s="405"/>
      <c r="BO409" s="405"/>
      <c r="BP409" s="405"/>
      <c r="BQ409" s="405"/>
      <c r="BR409" s="405"/>
      <c r="BS409" s="405"/>
      <c r="BT409" s="405"/>
      <c r="BU409" s="405"/>
      <c r="BV409" s="405"/>
      <c r="BW409" s="405"/>
      <c r="BX409" s="405"/>
      <c r="BY409" s="405"/>
      <c r="BZ409" s="63"/>
      <c r="CA409" s="63"/>
      <c r="CB409" s="63"/>
      <c r="CC409" s="63"/>
      <c r="CD409" s="63"/>
      <c r="CE409" s="63"/>
      <c r="CF409" s="63"/>
      <c r="CG409" s="63"/>
      <c r="CH409" s="63"/>
      <c r="CI409" s="63"/>
      <c r="CJ409" s="63"/>
      <c r="CK409" s="63"/>
      <c r="CL409" s="63"/>
      <c r="CM409" s="63"/>
      <c r="CN409" s="63"/>
      <c r="CO409" s="63"/>
      <c r="CP409" s="63"/>
    </row>
    <row r="410" ht="14.25" customHeight="1">
      <c r="A410" s="63"/>
      <c r="B410" s="63"/>
      <c r="C410" s="63"/>
      <c r="D410" s="63"/>
      <c r="E410" s="63"/>
      <c r="F410" s="63"/>
      <c r="G410" s="63"/>
      <c r="H410" s="63"/>
      <c r="I410" s="63"/>
      <c r="O410" s="399"/>
      <c r="P410" s="63"/>
      <c r="Q410" s="63"/>
      <c r="R410" s="63"/>
      <c r="S410" s="63"/>
      <c r="T410" s="63"/>
      <c r="U410" s="63"/>
      <c r="V410" s="63"/>
      <c r="W410" s="63"/>
      <c r="X410" s="63"/>
      <c r="Y410" s="63"/>
      <c r="Z410" s="63"/>
      <c r="AE410" s="63"/>
      <c r="AF410" s="63"/>
      <c r="AG410" s="63"/>
      <c r="AH410" s="63"/>
      <c r="AI410" s="63"/>
      <c r="AJ410" s="63"/>
      <c r="AK410" s="63"/>
      <c r="AL410" s="63"/>
      <c r="AM410" s="63"/>
      <c r="AN410" s="63"/>
      <c r="AO410" s="63"/>
      <c r="AP410" s="63"/>
      <c r="AQ410" s="63"/>
      <c r="AR410" s="63"/>
      <c r="AS410" s="63"/>
      <c r="AT410" s="63"/>
      <c r="BN410" s="405"/>
      <c r="BO410" s="405"/>
      <c r="BP410" s="405"/>
      <c r="BQ410" s="405"/>
      <c r="BR410" s="405"/>
      <c r="BS410" s="405"/>
      <c r="BT410" s="405"/>
      <c r="BU410" s="405"/>
      <c r="BV410" s="405"/>
      <c r="BW410" s="405"/>
      <c r="BX410" s="405"/>
      <c r="BY410" s="405"/>
      <c r="BZ410" s="63"/>
      <c r="CA410" s="63"/>
      <c r="CB410" s="63"/>
      <c r="CC410" s="63"/>
      <c r="CD410" s="63"/>
      <c r="CE410" s="63"/>
      <c r="CF410" s="63"/>
      <c r="CG410" s="63"/>
      <c r="CH410" s="63"/>
      <c r="CI410" s="63"/>
      <c r="CJ410" s="63"/>
      <c r="CK410" s="63"/>
      <c r="CL410" s="63"/>
      <c r="CM410" s="63"/>
      <c r="CN410" s="63"/>
      <c r="CO410" s="63"/>
      <c r="CP410" s="63"/>
    </row>
    <row r="411" ht="14.25" customHeight="1">
      <c r="A411" s="63"/>
      <c r="B411" s="63"/>
      <c r="C411" s="63"/>
      <c r="D411" s="63"/>
      <c r="E411" s="63"/>
      <c r="F411" s="63"/>
      <c r="G411" s="63"/>
      <c r="H411" s="63"/>
      <c r="I411" s="63"/>
      <c r="O411" s="399"/>
      <c r="P411" s="63"/>
      <c r="Q411" s="63"/>
      <c r="R411" s="63"/>
      <c r="S411" s="63"/>
      <c r="T411" s="63"/>
      <c r="U411" s="63"/>
      <c r="V411" s="63"/>
      <c r="W411" s="63"/>
      <c r="X411" s="63"/>
      <c r="Y411" s="63"/>
      <c r="Z411" s="63"/>
      <c r="AE411" s="63"/>
      <c r="AF411" s="63"/>
      <c r="AG411" s="63"/>
      <c r="AH411" s="63"/>
      <c r="AI411" s="63"/>
      <c r="AJ411" s="63"/>
      <c r="AK411" s="63"/>
      <c r="AL411" s="63"/>
      <c r="AM411" s="63"/>
      <c r="AN411" s="63"/>
      <c r="AO411" s="63"/>
      <c r="AP411" s="63"/>
      <c r="AQ411" s="63"/>
      <c r="AR411" s="63"/>
      <c r="AS411" s="63"/>
      <c r="AT411" s="63"/>
      <c r="BN411" s="405"/>
      <c r="BO411" s="405"/>
      <c r="BP411" s="405"/>
      <c r="BQ411" s="405"/>
      <c r="BR411" s="405"/>
      <c r="BS411" s="405"/>
      <c r="BT411" s="405"/>
      <c r="BU411" s="405"/>
      <c r="BV411" s="405"/>
      <c r="BW411" s="405"/>
      <c r="BX411" s="405"/>
      <c r="BY411" s="405"/>
      <c r="BZ411" s="63"/>
      <c r="CA411" s="63"/>
      <c r="CB411" s="63"/>
      <c r="CC411" s="63"/>
      <c r="CD411" s="63"/>
      <c r="CE411" s="63"/>
      <c r="CF411" s="63"/>
      <c r="CG411" s="63"/>
      <c r="CH411" s="63"/>
      <c r="CI411" s="63"/>
      <c r="CJ411" s="63"/>
      <c r="CK411" s="63"/>
      <c r="CL411" s="63"/>
      <c r="CM411" s="63"/>
      <c r="CN411" s="63"/>
      <c r="CO411" s="63"/>
      <c r="CP411" s="63"/>
    </row>
    <row r="412" ht="14.25" customHeight="1">
      <c r="A412" s="63"/>
      <c r="B412" s="63"/>
      <c r="C412" s="63"/>
      <c r="D412" s="63"/>
      <c r="E412" s="63"/>
      <c r="F412" s="63"/>
      <c r="G412" s="63"/>
      <c r="H412" s="63"/>
      <c r="I412" s="63"/>
      <c r="O412" s="399"/>
      <c r="P412" s="63"/>
      <c r="Q412" s="63"/>
      <c r="R412" s="63"/>
      <c r="S412" s="63"/>
      <c r="T412" s="63"/>
      <c r="U412" s="63"/>
      <c r="V412" s="63"/>
      <c r="W412" s="63"/>
      <c r="X412" s="63"/>
      <c r="Y412" s="63"/>
      <c r="Z412" s="63"/>
      <c r="AE412" s="63"/>
      <c r="AF412" s="63"/>
      <c r="AG412" s="63"/>
      <c r="AH412" s="63"/>
      <c r="AI412" s="63"/>
      <c r="AJ412" s="63"/>
      <c r="AK412" s="63"/>
      <c r="AL412" s="63"/>
      <c r="AM412" s="63"/>
      <c r="AN412" s="63"/>
      <c r="AO412" s="63"/>
      <c r="AP412" s="63"/>
      <c r="AQ412" s="63"/>
      <c r="AR412" s="63"/>
      <c r="AS412" s="63"/>
      <c r="AT412" s="63"/>
      <c r="BN412" s="405"/>
      <c r="BO412" s="405"/>
      <c r="BP412" s="405"/>
      <c r="BQ412" s="405"/>
      <c r="BR412" s="405"/>
      <c r="BS412" s="405"/>
      <c r="BT412" s="405"/>
      <c r="BU412" s="405"/>
      <c r="BV412" s="405"/>
      <c r="BW412" s="405"/>
      <c r="BX412" s="405"/>
      <c r="BY412" s="405"/>
      <c r="BZ412" s="63"/>
      <c r="CA412" s="63"/>
      <c r="CB412" s="63"/>
      <c r="CC412" s="63"/>
      <c r="CD412" s="63"/>
      <c r="CE412" s="63"/>
      <c r="CF412" s="63"/>
      <c r="CG412" s="63"/>
      <c r="CH412" s="63"/>
      <c r="CI412" s="63"/>
      <c r="CJ412" s="63"/>
      <c r="CK412" s="63"/>
      <c r="CL412" s="63"/>
      <c r="CM412" s="63"/>
      <c r="CN412" s="63"/>
      <c r="CO412" s="63"/>
      <c r="CP412" s="63"/>
    </row>
    <row r="413" ht="14.25" customHeight="1">
      <c r="A413" s="63"/>
      <c r="B413" s="63"/>
      <c r="C413" s="63"/>
      <c r="D413" s="63"/>
      <c r="E413" s="63"/>
      <c r="F413" s="63"/>
      <c r="G413" s="63"/>
      <c r="H413" s="63"/>
      <c r="I413" s="63"/>
      <c r="O413" s="399"/>
      <c r="P413" s="63"/>
      <c r="Q413" s="63"/>
      <c r="R413" s="63"/>
      <c r="S413" s="63"/>
      <c r="T413" s="63"/>
      <c r="U413" s="63"/>
      <c r="V413" s="63"/>
      <c r="W413" s="63"/>
      <c r="X413" s="63"/>
      <c r="Y413" s="63"/>
      <c r="Z413" s="63"/>
      <c r="AE413" s="63"/>
      <c r="AF413" s="63"/>
      <c r="AG413" s="63"/>
      <c r="AH413" s="63"/>
      <c r="AI413" s="63"/>
      <c r="AJ413" s="63"/>
      <c r="AK413" s="63"/>
      <c r="AL413" s="63"/>
      <c r="AM413" s="63"/>
      <c r="AN413" s="63"/>
      <c r="AO413" s="63"/>
      <c r="AP413" s="63"/>
      <c r="AQ413" s="63"/>
      <c r="AR413" s="63"/>
      <c r="AS413" s="63"/>
      <c r="AT413" s="63"/>
      <c r="BN413" s="405"/>
      <c r="BO413" s="405"/>
      <c r="BP413" s="405"/>
      <c r="BQ413" s="405"/>
      <c r="BR413" s="405"/>
      <c r="BS413" s="405"/>
      <c r="BT413" s="405"/>
      <c r="BU413" s="405"/>
      <c r="BV413" s="405"/>
      <c r="BW413" s="405"/>
      <c r="BX413" s="405"/>
      <c r="BY413" s="405"/>
      <c r="BZ413" s="63"/>
      <c r="CA413" s="63"/>
      <c r="CB413" s="63"/>
      <c r="CC413" s="63"/>
      <c r="CD413" s="63"/>
      <c r="CE413" s="63"/>
      <c r="CF413" s="63"/>
      <c r="CG413" s="63"/>
      <c r="CH413" s="63"/>
      <c r="CI413" s="63"/>
      <c r="CJ413" s="63"/>
      <c r="CK413" s="63"/>
      <c r="CL413" s="63"/>
      <c r="CM413" s="63"/>
      <c r="CN413" s="63"/>
      <c r="CO413" s="63"/>
      <c r="CP413" s="63"/>
    </row>
    <row r="414" ht="14.25" customHeight="1">
      <c r="A414" s="63"/>
      <c r="B414" s="63"/>
      <c r="C414" s="63"/>
      <c r="D414" s="63"/>
      <c r="E414" s="63"/>
      <c r="F414" s="63"/>
      <c r="G414" s="63"/>
      <c r="H414" s="63"/>
      <c r="I414" s="63"/>
      <c r="O414" s="399"/>
      <c r="P414" s="63"/>
      <c r="Q414" s="63"/>
      <c r="R414" s="63"/>
      <c r="S414" s="63"/>
      <c r="T414" s="63"/>
      <c r="U414" s="63"/>
      <c r="V414" s="63"/>
      <c r="W414" s="63"/>
      <c r="X414" s="63"/>
      <c r="Y414" s="63"/>
      <c r="Z414" s="63"/>
      <c r="AE414" s="63"/>
      <c r="AF414" s="63"/>
      <c r="AG414" s="63"/>
      <c r="AH414" s="63"/>
      <c r="AI414" s="63"/>
      <c r="AJ414" s="63"/>
      <c r="AK414" s="63"/>
      <c r="AL414" s="63"/>
      <c r="AM414" s="63"/>
      <c r="AN414" s="63"/>
      <c r="AO414" s="63"/>
      <c r="AP414" s="63"/>
      <c r="AQ414" s="63"/>
      <c r="AR414" s="63"/>
      <c r="AS414" s="63"/>
      <c r="AT414" s="63"/>
      <c r="BN414" s="405"/>
      <c r="BO414" s="405"/>
      <c r="BP414" s="405"/>
      <c r="BQ414" s="405"/>
      <c r="BR414" s="405"/>
      <c r="BS414" s="405"/>
      <c r="BT414" s="405"/>
      <c r="BU414" s="405"/>
      <c r="BV414" s="405"/>
      <c r="BW414" s="405"/>
      <c r="BX414" s="405"/>
      <c r="BY414" s="405"/>
      <c r="BZ414" s="63"/>
      <c r="CA414" s="63"/>
      <c r="CB414" s="63"/>
      <c r="CC414" s="63"/>
      <c r="CD414" s="63"/>
      <c r="CE414" s="63"/>
      <c r="CF414" s="63"/>
      <c r="CG414" s="63"/>
      <c r="CH414" s="63"/>
      <c r="CI414" s="63"/>
      <c r="CJ414" s="63"/>
      <c r="CK414" s="63"/>
      <c r="CL414" s="63"/>
      <c r="CM414" s="63"/>
      <c r="CN414" s="63"/>
      <c r="CO414" s="63"/>
      <c r="CP414" s="63"/>
    </row>
    <row r="415" ht="14.25" customHeight="1">
      <c r="A415" s="63"/>
      <c r="B415" s="63"/>
      <c r="C415" s="63"/>
      <c r="D415" s="63"/>
      <c r="E415" s="63"/>
      <c r="F415" s="63"/>
      <c r="G415" s="63"/>
      <c r="H415" s="63"/>
      <c r="I415" s="63"/>
      <c r="O415" s="399"/>
      <c r="P415" s="63"/>
      <c r="Q415" s="63"/>
      <c r="R415" s="63"/>
      <c r="S415" s="63"/>
      <c r="T415" s="63"/>
      <c r="U415" s="63"/>
      <c r="V415" s="63"/>
      <c r="W415" s="63"/>
      <c r="X415" s="63"/>
      <c r="Y415" s="63"/>
      <c r="Z415" s="63"/>
      <c r="AE415" s="63"/>
      <c r="AF415" s="63"/>
      <c r="AG415" s="63"/>
      <c r="AH415" s="63"/>
      <c r="AI415" s="63"/>
      <c r="AJ415" s="63"/>
      <c r="AK415" s="63"/>
      <c r="AL415" s="63"/>
      <c r="AM415" s="63"/>
      <c r="AN415" s="63"/>
      <c r="AO415" s="63"/>
      <c r="AP415" s="63"/>
      <c r="AQ415" s="63"/>
      <c r="AR415" s="63"/>
      <c r="AS415" s="63"/>
      <c r="AT415" s="63"/>
      <c r="BN415" s="405"/>
      <c r="BO415" s="405"/>
      <c r="BP415" s="405"/>
      <c r="BQ415" s="405"/>
      <c r="BR415" s="405"/>
      <c r="BS415" s="405"/>
      <c r="BT415" s="405"/>
      <c r="BU415" s="405"/>
      <c r="BV415" s="405"/>
      <c r="BW415" s="405"/>
      <c r="BX415" s="405"/>
      <c r="BY415" s="405"/>
      <c r="BZ415" s="63"/>
      <c r="CA415" s="63"/>
      <c r="CB415" s="63"/>
      <c r="CC415" s="63"/>
      <c r="CD415" s="63"/>
      <c r="CE415" s="63"/>
      <c r="CF415" s="63"/>
      <c r="CG415" s="63"/>
      <c r="CH415" s="63"/>
      <c r="CI415" s="63"/>
      <c r="CJ415" s="63"/>
      <c r="CK415" s="63"/>
      <c r="CL415" s="63"/>
      <c r="CM415" s="63"/>
      <c r="CN415" s="63"/>
      <c r="CO415" s="63"/>
      <c r="CP415" s="63"/>
    </row>
    <row r="416" ht="14.25" customHeight="1">
      <c r="A416" s="63"/>
      <c r="B416" s="63"/>
      <c r="C416" s="63"/>
      <c r="D416" s="63"/>
      <c r="E416" s="63"/>
      <c r="F416" s="63"/>
      <c r="G416" s="63"/>
      <c r="H416" s="63"/>
      <c r="I416" s="63"/>
      <c r="O416" s="399"/>
      <c r="P416" s="63"/>
      <c r="Q416" s="63"/>
      <c r="R416" s="63"/>
      <c r="S416" s="63"/>
      <c r="T416" s="63"/>
      <c r="U416" s="63"/>
      <c r="V416" s="63"/>
      <c r="W416" s="63"/>
      <c r="X416" s="63"/>
      <c r="Y416" s="63"/>
      <c r="Z416" s="63"/>
      <c r="AE416" s="63"/>
      <c r="AF416" s="63"/>
      <c r="AG416" s="63"/>
      <c r="AH416" s="63"/>
      <c r="AI416" s="63"/>
      <c r="AJ416" s="63"/>
      <c r="AK416" s="63"/>
      <c r="AL416" s="63"/>
      <c r="AM416" s="63"/>
      <c r="AN416" s="63"/>
      <c r="AO416" s="63"/>
      <c r="AP416" s="63"/>
      <c r="AQ416" s="63"/>
      <c r="AR416" s="63"/>
      <c r="AS416" s="63"/>
      <c r="AT416" s="63"/>
      <c r="BN416" s="405"/>
      <c r="BO416" s="405"/>
      <c r="BP416" s="405"/>
      <c r="BQ416" s="405"/>
      <c r="BR416" s="405"/>
      <c r="BS416" s="405"/>
      <c r="BT416" s="405"/>
      <c r="BU416" s="405"/>
      <c r="BV416" s="405"/>
      <c r="BW416" s="405"/>
      <c r="BX416" s="405"/>
      <c r="BY416" s="405"/>
      <c r="BZ416" s="63"/>
      <c r="CA416" s="63"/>
      <c r="CB416" s="63"/>
      <c r="CC416" s="63"/>
      <c r="CD416" s="63"/>
      <c r="CE416" s="63"/>
      <c r="CF416" s="63"/>
      <c r="CG416" s="63"/>
      <c r="CH416" s="63"/>
      <c r="CI416" s="63"/>
      <c r="CJ416" s="63"/>
      <c r="CK416" s="63"/>
      <c r="CL416" s="63"/>
      <c r="CM416" s="63"/>
      <c r="CN416" s="63"/>
      <c r="CO416" s="63"/>
      <c r="CP416" s="63"/>
    </row>
    <row r="417" ht="14.25" customHeight="1">
      <c r="A417" s="63"/>
      <c r="B417" s="63"/>
      <c r="C417" s="63"/>
      <c r="D417" s="63"/>
      <c r="E417" s="63"/>
      <c r="F417" s="63"/>
      <c r="G417" s="63"/>
      <c r="H417" s="63"/>
      <c r="I417" s="63"/>
      <c r="O417" s="399"/>
      <c r="P417" s="63"/>
      <c r="Q417" s="63"/>
      <c r="R417" s="63"/>
      <c r="S417" s="63"/>
      <c r="T417" s="63"/>
      <c r="U417" s="63"/>
      <c r="V417" s="63"/>
      <c r="W417" s="63"/>
      <c r="X417" s="63"/>
      <c r="Y417" s="63"/>
      <c r="Z417" s="63"/>
      <c r="AE417" s="63"/>
      <c r="AF417" s="63"/>
      <c r="AG417" s="63"/>
      <c r="AH417" s="63"/>
      <c r="AI417" s="63"/>
      <c r="AJ417" s="63"/>
      <c r="AK417" s="63"/>
      <c r="AL417" s="63"/>
      <c r="AM417" s="63"/>
      <c r="AN417" s="63"/>
      <c r="AO417" s="63"/>
      <c r="AP417" s="63"/>
      <c r="AQ417" s="63"/>
      <c r="AR417" s="63"/>
      <c r="AS417" s="63"/>
      <c r="AT417" s="63"/>
      <c r="BN417" s="405"/>
      <c r="BO417" s="405"/>
      <c r="BP417" s="405"/>
      <c r="BQ417" s="405"/>
      <c r="BR417" s="405"/>
      <c r="BS417" s="405"/>
      <c r="BT417" s="405"/>
      <c r="BU417" s="405"/>
      <c r="BV417" s="405"/>
      <c r="BW417" s="405"/>
      <c r="BX417" s="405"/>
      <c r="BY417" s="405"/>
      <c r="BZ417" s="63"/>
      <c r="CA417" s="63"/>
      <c r="CB417" s="63"/>
      <c r="CC417" s="63"/>
      <c r="CD417" s="63"/>
      <c r="CE417" s="63"/>
      <c r="CF417" s="63"/>
      <c r="CG417" s="63"/>
      <c r="CH417" s="63"/>
      <c r="CI417" s="63"/>
      <c r="CJ417" s="63"/>
      <c r="CK417" s="63"/>
      <c r="CL417" s="63"/>
      <c r="CM417" s="63"/>
      <c r="CN417" s="63"/>
      <c r="CO417" s="63"/>
      <c r="CP417" s="63"/>
    </row>
    <row r="418" ht="14.25" customHeight="1">
      <c r="A418" s="63"/>
      <c r="B418" s="63"/>
      <c r="C418" s="63"/>
      <c r="D418" s="63"/>
      <c r="E418" s="63"/>
      <c r="F418" s="63"/>
      <c r="G418" s="63"/>
      <c r="H418" s="63"/>
      <c r="I418" s="63"/>
      <c r="O418" s="399"/>
      <c r="P418" s="63"/>
      <c r="Q418" s="63"/>
      <c r="R418" s="63"/>
      <c r="S418" s="63"/>
      <c r="T418" s="63"/>
      <c r="U418" s="63"/>
      <c r="V418" s="63"/>
      <c r="W418" s="63"/>
      <c r="X418" s="63"/>
      <c r="Y418" s="63"/>
      <c r="Z418" s="63"/>
      <c r="AE418" s="63"/>
      <c r="AF418" s="63"/>
      <c r="AG418" s="63"/>
      <c r="AH418" s="63"/>
      <c r="AI418" s="63"/>
      <c r="AJ418" s="63"/>
      <c r="AK418" s="63"/>
      <c r="AL418" s="63"/>
      <c r="AM418" s="63"/>
      <c r="AN418" s="63"/>
      <c r="AO418" s="63"/>
      <c r="AP418" s="63"/>
      <c r="AQ418" s="63"/>
      <c r="AR418" s="63"/>
      <c r="AS418" s="63"/>
      <c r="AT418" s="63"/>
      <c r="BN418" s="405"/>
      <c r="BO418" s="405"/>
      <c r="BP418" s="405"/>
      <c r="BQ418" s="405"/>
      <c r="BR418" s="405"/>
      <c r="BS418" s="405"/>
      <c r="BT418" s="405"/>
      <c r="BU418" s="405"/>
      <c r="BV418" s="405"/>
      <c r="BW418" s="405"/>
      <c r="BX418" s="405"/>
      <c r="BY418" s="405"/>
      <c r="BZ418" s="63"/>
      <c r="CA418" s="63"/>
      <c r="CB418" s="63"/>
      <c r="CC418" s="63"/>
      <c r="CD418" s="63"/>
      <c r="CE418" s="63"/>
      <c r="CF418" s="63"/>
      <c r="CG418" s="63"/>
      <c r="CH418" s="63"/>
      <c r="CI418" s="63"/>
      <c r="CJ418" s="63"/>
      <c r="CK418" s="63"/>
      <c r="CL418" s="63"/>
      <c r="CM418" s="63"/>
      <c r="CN418" s="63"/>
      <c r="CO418" s="63"/>
      <c r="CP418" s="63"/>
    </row>
    <row r="419" ht="14.25" customHeight="1">
      <c r="A419" s="63"/>
      <c r="B419" s="63"/>
      <c r="C419" s="63"/>
      <c r="D419" s="63"/>
      <c r="E419" s="63"/>
      <c r="F419" s="63"/>
      <c r="G419" s="63"/>
      <c r="H419" s="63"/>
      <c r="I419" s="63"/>
      <c r="O419" s="399"/>
      <c r="P419" s="63"/>
      <c r="Q419" s="63"/>
      <c r="R419" s="63"/>
      <c r="S419" s="63"/>
      <c r="T419" s="63"/>
      <c r="U419" s="63"/>
      <c r="V419" s="63"/>
      <c r="W419" s="63"/>
      <c r="X419" s="63"/>
      <c r="Y419" s="63"/>
      <c r="Z419" s="63"/>
      <c r="AE419" s="63"/>
      <c r="AF419" s="63"/>
      <c r="AG419" s="63"/>
      <c r="AH419" s="63"/>
      <c r="AI419" s="63"/>
      <c r="AJ419" s="63"/>
      <c r="AK419" s="63"/>
      <c r="AL419" s="63"/>
      <c r="AM419" s="63"/>
      <c r="AN419" s="63"/>
      <c r="AO419" s="63"/>
      <c r="AP419" s="63"/>
      <c r="AQ419" s="63"/>
      <c r="AR419" s="63"/>
      <c r="AS419" s="63"/>
      <c r="AT419" s="63"/>
      <c r="BN419" s="405"/>
      <c r="BO419" s="405"/>
      <c r="BP419" s="405"/>
      <c r="BQ419" s="405"/>
      <c r="BR419" s="405"/>
      <c r="BS419" s="405"/>
      <c r="BT419" s="405"/>
      <c r="BU419" s="405"/>
      <c r="BV419" s="405"/>
      <c r="BW419" s="405"/>
      <c r="BX419" s="405"/>
      <c r="BY419" s="405"/>
      <c r="BZ419" s="63"/>
      <c r="CA419" s="63"/>
      <c r="CB419" s="63"/>
      <c r="CC419" s="63"/>
      <c r="CD419" s="63"/>
      <c r="CE419" s="63"/>
      <c r="CF419" s="63"/>
      <c r="CG419" s="63"/>
      <c r="CH419" s="63"/>
      <c r="CI419" s="63"/>
      <c r="CJ419" s="63"/>
      <c r="CK419" s="63"/>
      <c r="CL419" s="63"/>
      <c r="CM419" s="63"/>
      <c r="CN419" s="63"/>
      <c r="CO419" s="63"/>
      <c r="CP419" s="63"/>
    </row>
    <row r="420" ht="14.25" customHeight="1">
      <c r="A420" s="63"/>
      <c r="B420" s="63"/>
      <c r="C420" s="63"/>
      <c r="D420" s="63"/>
      <c r="E420" s="63"/>
      <c r="F420" s="63"/>
      <c r="G420" s="63"/>
      <c r="H420" s="63"/>
      <c r="I420" s="63"/>
      <c r="O420" s="399"/>
      <c r="P420" s="63"/>
      <c r="Q420" s="63"/>
      <c r="R420" s="63"/>
      <c r="S420" s="63"/>
      <c r="T420" s="63"/>
      <c r="U420" s="63"/>
      <c r="V420" s="63"/>
      <c r="W420" s="63"/>
      <c r="X420" s="63"/>
      <c r="Y420" s="63"/>
      <c r="Z420" s="63"/>
      <c r="AE420" s="63"/>
      <c r="AF420" s="63"/>
      <c r="AG420" s="63"/>
      <c r="AH420" s="63"/>
      <c r="AI420" s="63"/>
      <c r="AJ420" s="63"/>
      <c r="AK420" s="63"/>
      <c r="AL420" s="63"/>
      <c r="AM420" s="63"/>
      <c r="AN420" s="63"/>
      <c r="AO420" s="63"/>
      <c r="AP420" s="63"/>
      <c r="AQ420" s="63"/>
      <c r="AR420" s="63"/>
      <c r="AS420" s="63"/>
      <c r="AT420" s="63"/>
      <c r="BN420" s="405"/>
      <c r="BO420" s="405"/>
      <c r="BP420" s="405"/>
      <c r="BQ420" s="405"/>
      <c r="BR420" s="405"/>
      <c r="BS420" s="405"/>
      <c r="BT420" s="405"/>
      <c r="BU420" s="405"/>
      <c r="BV420" s="405"/>
      <c r="BW420" s="405"/>
      <c r="BX420" s="405"/>
      <c r="BY420" s="405"/>
      <c r="BZ420" s="63"/>
      <c r="CA420" s="63"/>
      <c r="CB420" s="63"/>
      <c r="CC420" s="63"/>
      <c r="CD420" s="63"/>
      <c r="CE420" s="63"/>
      <c r="CF420" s="63"/>
      <c r="CG420" s="63"/>
      <c r="CH420" s="63"/>
      <c r="CI420" s="63"/>
      <c r="CJ420" s="63"/>
      <c r="CK420" s="63"/>
      <c r="CL420" s="63"/>
      <c r="CM420" s="63"/>
      <c r="CN420" s="63"/>
      <c r="CO420" s="63"/>
      <c r="CP420" s="63"/>
    </row>
    <row r="421" ht="14.25" customHeight="1">
      <c r="A421" s="63"/>
      <c r="B421" s="63"/>
      <c r="C421" s="63"/>
      <c r="D421" s="63"/>
      <c r="E421" s="63"/>
      <c r="F421" s="63"/>
      <c r="G421" s="63"/>
      <c r="H421" s="63"/>
      <c r="I421" s="63"/>
      <c r="O421" s="399"/>
      <c r="P421" s="63"/>
      <c r="Q421" s="63"/>
      <c r="R421" s="63"/>
      <c r="S421" s="63"/>
      <c r="T421" s="63"/>
      <c r="U421" s="63"/>
      <c r="V421" s="63"/>
      <c r="W421" s="63"/>
      <c r="X421" s="63"/>
      <c r="Y421" s="63"/>
      <c r="Z421" s="63"/>
      <c r="AE421" s="63"/>
      <c r="AF421" s="63"/>
      <c r="AG421" s="63"/>
      <c r="AH421" s="63"/>
      <c r="AI421" s="63"/>
      <c r="AJ421" s="63"/>
      <c r="AK421" s="63"/>
      <c r="AL421" s="63"/>
      <c r="AM421" s="63"/>
      <c r="AN421" s="63"/>
      <c r="AO421" s="63"/>
      <c r="AP421" s="63"/>
      <c r="AQ421" s="63"/>
      <c r="AR421" s="63"/>
      <c r="AS421" s="63"/>
      <c r="AT421" s="63"/>
      <c r="BN421" s="405"/>
      <c r="BO421" s="405"/>
      <c r="BP421" s="405"/>
      <c r="BQ421" s="405"/>
      <c r="BR421" s="405"/>
      <c r="BS421" s="405"/>
      <c r="BT421" s="405"/>
      <c r="BU421" s="405"/>
      <c r="BV421" s="405"/>
      <c r="BW421" s="405"/>
      <c r="BX421" s="405"/>
      <c r="BY421" s="405"/>
      <c r="BZ421" s="63"/>
      <c r="CA421" s="63"/>
      <c r="CB421" s="63"/>
      <c r="CC421" s="63"/>
      <c r="CD421" s="63"/>
      <c r="CE421" s="63"/>
      <c r="CF421" s="63"/>
      <c r="CG421" s="63"/>
      <c r="CH421" s="63"/>
      <c r="CI421" s="63"/>
      <c r="CJ421" s="63"/>
      <c r="CK421" s="63"/>
      <c r="CL421" s="63"/>
      <c r="CM421" s="63"/>
      <c r="CN421" s="63"/>
      <c r="CO421" s="63"/>
      <c r="CP421" s="63"/>
    </row>
    <row r="422" ht="14.25" customHeight="1">
      <c r="A422" s="63"/>
      <c r="B422" s="63"/>
      <c r="C422" s="63"/>
      <c r="D422" s="63"/>
      <c r="E422" s="63"/>
      <c r="F422" s="63"/>
      <c r="G422" s="63"/>
      <c r="H422" s="63"/>
      <c r="I422" s="63"/>
      <c r="O422" s="399"/>
      <c r="P422" s="63"/>
      <c r="Q422" s="63"/>
      <c r="R422" s="63"/>
      <c r="S422" s="63"/>
      <c r="T422" s="63"/>
      <c r="U422" s="63"/>
      <c r="V422" s="63"/>
      <c r="W422" s="63"/>
      <c r="X422" s="63"/>
      <c r="Y422" s="63"/>
      <c r="Z422" s="63"/>
      <c r="AE422" s="63"/>
      <c r="AF422" s="63"/>
      <c r="AG422" s="63"/>
      <c r="AH422" s="63"/>
      <c r="AI422" s="63"/>
      <c r="AJ422" s="63"/>
      <c r="AK422" s="63"/>
      <c r="AL422" s="63"/>
      <c r="AM422" s="63"/>
      <c r="AN422" s="63"/>
      <c r="AO422" s="63"/>
      <c r="AP422" s="63"/>
      <c r="AQ422" s="63"/>
      <c r="AR422" s="63"/>
      <c r="AS422" s="63"/>
      <c r="AT422" s="63"/>
      <c r="BN422" s="405"/>
      <c r="BO422" s="405"/>
      <c r="BP422" s="405"/>
      <c r="BQ422" s="405"/>
      <c r="BR422" s="405"/>
      <c r="BS422" s="405"/>
      <c r="BT422" s="405"/>
      <c r="BU422" s="405"/>
      <c r="BV422" s="405"/>
      <c r="BW422" s="405"/>
      <c r="BX422" s="405"/>
      <c r="BY422" s="405"/>
      <c r="BZ422" s="63"/>
      <c r="CA422" s="63"/>
      <c r="CB422" s="63"/>
      <c r="CC422" s="63"/>
      <c r="CD422" s="63"/>
      <c r="CE422" s="63"/>
      <c r="CF422" s="63"/>
      <c r="CG422" s="63"/>
      <c r="CH422" s="63"/>
      <c r="CI422" s="63"/>
      <c r="CJ422" s="63"/>
      <c r="CK422" s="63"/>
      <c r="CL422" s="63"/>
      <c r="CM422" s="63"/>
      <c r="CN422" s="63"/>
      <c r="CO422" s="63"/>
      <c r="CP422" s="63"/>
    </row>
  </sheetData>
  <mergeCells count="90">
    <mergeCell ref="S11:V11"/>
    <mergeCell ref="W11:Z11"/>
    <mergeCell ref="AE11:AH11"/>
    <mergeCell ref="AI11:AL11"/>
    <mergeCell ref="AM11:AP11"/>
    <mergeCell ref="AQ11:AT11"/>
    <mergeCell ref="AQ12:AQ13"/>
    <mergeCell ref="AR12:AR13"/>
    <mergeCell ref="AS12:AS13"/>
    <mergeCell ref="AT12:AT13"/>
    <mergeCell ref="AV12:AV13"/>
    <mergeCell ref="AZ11:BB11"/>
    <mergeCell ref="BC11:BE11"/>
    <mergeCell ref="AZ12:AZ13"/>
    <mergeCell ref="BA12:BA13"/>
    <mergeCell ref="BB12:BB13"/>
    <mergeCell ref="BC12:BC13"/>
    <mergeCell ref="BD12:BD13"/>
    <mergeCell ref="BE12:BE13"/>
    <mergeCell ref="S12:S13"/>
    <mergeCell ref="T12:T13"/>
    <mergeCell ref="U12:U13"/>
    <mergeCell ref="V12:V13"/>
    <mergeCell ref="W12:W13"/>
    <mergeCell ref="X12:X13"/>
    <mergeCell ref="AA13:AD13"/>
    <mergeCell ref="O11:R11"/>
    <mergeCell ref="O12:O13"/>
    <mergeCell ref="P12:P13"/>
    <mergeCell ref="Q12:Q13"/>
    <mergeCell ref="R12:R13"/>
    <mergeCell ref="BF12:BF13"/>
    <mergeCell ref="BG12:BG13"/>
    <mergeCell ref="K10:K13"/>
    <mergeCell ref="L13:N13"/>
    <mergeCell ref="BL4:BM4"/>
    <mergeCell ref="I10:J13"/>
    <mergeCell ref="L10:Z10"/>
    <mergeCell ref="AA10:AT10"/>
    <mergeCell ref="AV10:BB10"/>
    <mergeCell ref="BF11:BH11"/>
    <mergeCell ref="BH12:BH13"/>
    <mergeCell ref="AM12:AM13"/>
    <mergeCell ref="AN12:AN13"/>
    <mergeCell ref="AO12:AO13"/>
    <mergeCell ref="AP12:AP13"/>
    <mergeCell ref="BL14:BL18"/>
    <mergeCell ref="BL19:BL28"/>
    <mergeCell ref="BL29:BL39"/>
    <mergeCell ref="BL40:BL49"/>
    <mergeCell ref="BL50:BL62"/>
    <mergeCell ref="BL144:BL163"/>
    <mergeCell ref="BL164:BL183"/>
    <mergeCell ref="BL184:BL196"/>
    <mergeCell ref="BL197:BL209"/>
    <mergeCell ref="BK14:BK62"/>
    <mergeCell ref="BK63:BK219"/>
    <mergeCell ref="BL63:BL76"/>
    <mergeCell ref="BL77:BL90"/>
    <mergeCell ref="BL91:BL103"/>
    <mergeCell ref="BL104:BL123"/>
    <mergeCell ref="BL124:BL143"/>
    <mergeCell ref="BL210:BL219"/>
    <mergeCell ref="AE12:AE13"/>
    <mergeCell ref="AF12:AF13"/>
    <mergeCell ref="AG12:AG13"/>
    <mergeCell ref="AH12:AH13"/>
    <mergeCell ref="AI12:AI13"/>
    <mergeCell ref="AJ12:AJ13"/>
    <mergeCell ref="AK12:AK13"/>
    <mergeCell ref="AL12:AL13"/>
    <mergeCell ref="Y12:Y13"/>
    <mergeCell ref="Z12:Z13"/>
    <mergeCell ref="J14:J18"/>
    <mergeCell ref="J19:J28"/>
    <mergeCell ref="J29:J39"/>
    <mergeCell ref="J40:J49"/>
    <mergeCell ref="J50:J62"/>
    <mergeCell ref="J144:J163"/>
    <mergeCell ref="J164:J183"/>
    <mergeCell ref="J184:J196"/>
    <mergeCell ref="J197:J209"/>
    <mergeCell ref="I14:I62"/>
    <mergeCell ref="I63:I220"/>
    <mergeCell ref="J63:J76"/>
    <mergeCell ref="J77:J90"/>
    <mergeCell ref="J91:J103"/>
    <mergeCell ref="J104:J123"/>
    <mergeCell ref="J124:J143"/>
    <mergeCell ref="J210:J219"/>
  </mergeCells>
  <printOptions/>
  <pageMargins bottom="0.75" footer="0.0" header="0.0" left="0.7" right="0.7" top="0.75"/>
  <pageSetup paperSize="9" orientation="portrait"/>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showGridLines="0" workbookViewId="0"/>
  </sheetViews>
  <sheetFormatPr customHeight="1" defaultColWidth="14.43" defaultRowHeight="15.0"/>
  <cols>
    <col customWidth="1" min="1" max="1" width="11.57"/>
    <col customWidth="1" min="2" max="2" width="23.0"/>
    <col customWidth="1" min="3" max="3" width="10.14"/>
    <col customWidth="1" min="4" max="4" width="12.43"/>
    <col customWidth="1" min="5" max="5" width="18.14"/>
    <col customWidth="1" min="6" max="6" width="2.57"/>
    <col customWidth="1" min="7" max="7" width="25.43"/>
    <col customWidth="1" min="8" max="31" width="11.57"/>
  </cols>
  <sheetData>
    <row r="1" ht="14.25" customHeight="1">
      <c r="A1" s="564"/>
      <c r="B1" s="564"/>
      <c r="C1" s="564"/>
      <c r="D1" s="564"/>
      <c r="E1" s="564"/>
      <c r="F1" s="564"/>
      <c r="G1" s="564"/>
      <c r="H1" s="564"/>
      <c r="I1" s="564"/>
      <c r="J1" s="564"/>
      <c r="K1" s="564"/>
      <c r="L1" s="564"/>
      <c r="M1" s="564"/>
      <c r="N1" s="564"/>
      <c r="O1" s="564"/>
      <c r="P1" s="564"/>
      <c r="Q1" s="564"/>
      <c r="R1" s="564"/>
      <c r="S1" s="564"/>
      <c r="T1" s="564"/>
      <c r="U1" s="564"/>
      <c r="V1" s="564"/>
      <c r="W1" s="564"/>
      <c r="X1" s="564"/>
      <c r="Y1" s="564"/>
      <c r="Z1" s="564"/>
      <c r="AA1" s="564"/>
      <c r="AB1" s="564"/>
      <c r="AC1" s="564"/>
      <c r="AD1" s="564"/>
      <c r="AE1" s="564"/>
    </row>
    <row r="2" ht="14.25" customHeight="1">
      <c r="A2" s="564"/>
      <c r="B2" s="565" t="s">
        <v>2429</v>
      </c>
      <c r="C2" s="566" t="s">
        <v>2430</v>
      </c>
      <c r="D2" s="566" t="s">
        <v>2431</v>
      </c>
      <c r="E2" s="566" t="s">
        <v>2432</v>
      </c>
      <c r="F2" s="564"/>
      <c r="G2" s="564"/>
      <c r="H2" s="564"/>
      <c r="I2" s="564"/>
      <c r="J2" s="564"/>
      <c r="K2" s="564"/>
      <c r="L2" s="564"/>
      <c r="M2" s="564"/>
      <c r="N2" s="564"/>
      <c r="O2" s="564"/>
      <c r="P2" s="564"/>
      <c r="Q2" s="564"/>
      <c r="R2" s="564"/>
      <c r="S2" s="564"/>
      <c r="T2" s="564"/>
      <c r="U2" s="564"/>
      <c r="V2" s="564"/>
      <c r="W2" s="564"/>
      <c r="X2" s="564"/>
      <c r="Y2" s="564"/>
      <c r="Z2" s="564"/>
      <c r="AA2" s="564"/>
      <c r="AB2" s="564"/>
      <c r="AC2" s="564"/>
      <c r="AD2" s="564"/>
      <c r="AE2" s="564"/>
    </row>
    <row r="3" ht="14.25" customHeight="1">
      <c r="A3" s="564"/>
      <c r="B3" s="567" t="s">
        <v>2433</v>
      </c>
      <c r="C3" s="568">
        <v>39.12</v>
      </c>
      <c r="D3" s="568">
        <f>C3*655.957</f>
        <v>25661.03784</v>
      </c>
      <c r="E3" s="568">
        <f>D3*(1+$H$9)</f>
        <v>26225.58067</v>
      </c>
      <c r="F3" s="564"/>
      <c r="G3" s="564"/>
      <c r="H3" s="564"/>
      <c r="I3" s="564"/>
      <c r="J3" s="564"/>
      <c r="K3" s="564"/>
      <c r="L3" s="564"/>
      <c r="M3" s="564"/>
      <c r="N3" s="564"/>
      <c r="O3" s="564"/>
      <c r="P3" s="564"/>
      <c r="Q3" s="564"/>
      <c r="R3" s="564"/>
      <c r="S3" s="564"/>
      <c r="T3" s="564"/>
      <c r="U3" s="564"/>
      <c r="V3" s="564"/>
      <c r="W3" s="564"/>
      <c r="X3" s="564"/>
      <c r="Y3" s="564"/>
      <c r="Z3" s="564"/>
      <c r="AA3" s="564"/>
      <c r="AB3" s="564"/>
      <c r="AC3" s="564"/>
      <c r="AD3" s="564"/>
      <c r="AE3" s="564"/>
    </row>
    <row r="4" ht="14.25" customHeight="1">
      <c r="A4" s="564"/>
      <c r="B4" s="569" t="s">
        <v>2287</v>
      </c>
      <c r="C4" s="568">
        <f>D4/655.957</f>
        <v>114.3367629</v>
      </c>
      <c r="D4" s="570">
        <v>75000.0</v>
      </c>
      <c r="E4" s="570">
        <f>C4*655.957</f>
        <v>75000</v>
      </c>
      <c r="F4" s="564"/>
      <c r="G4" s="564"/>
      <c r="H4" s="564"/>
      <c r="I4" s="564"/>
      <c r="J4" s="564"/>
      <c r="K4" s="564"/>
      <c r="L4" s="564"/>
      <c r="M4" s="564"/>
      <c r="N4" s="564"/>
      <c r="O4" s="564"/>
      <c r="P4" s="564"/>
      <c r="Q4" s="564"/>
      <c r="R4" s="564"/>
      <c r="S4" s="564"/>
      <c r="T4" s="564"/>
      <c r="U4" s="564"/>
      <c r="V4" s="564"/>
      <c r="W4" s="564"/>
      <c r="X4" s="564"/>
      <c r="Y4" s="564"/>
      <c r="Z4" s="564"/>
      <c r="AA4" s="564"/>
      <c r="AB4" s="564"/>
      <c r="AC4" s="564"/>
      <c r="AD4" s="564"/>
      <c r="AE4" s="564"/>
    </row>
    <row r="5" ht="18.0" customHeight="1">
      <c r="A5" s="564"/>
      <c r="B5" s="564"/>
      <c r="C5" s="564"/>
      <c r="D5" s="564"/>
      <c r="E5" s="564"/>
      <c r="F5" s="564"/>
      <c r="G5" s="564"/>
      <c r="H5" s="564"/>
      <c r="I5" s="564"/>
      <c r="J5" s="564"/>
      <c r="K5" s="564"/>
      <c r="L5" s="564"/>
      <c r="M5" s="564"/>
      <c r="N5" s="564"/>
      <c r="O5" s="564"/>
      <c r="P5" s="564"/>
      <c r="Q5" s="564"/>
      <c r="R5" s="564"/>
      <c r="S5" s="564"/>
      <c r="T5" s="564"/>
      <c r="U5" s="564"/>
      <c r="V5" s="564"/>
      <c r="W5" s="564"/>
      <c r="X5" s="564"/>
      <c r="Y5" s="564"/>
      <c r="Z5" s="564"/>
      <c r="AA5" s="564"/>
      <c r="AB5" s="564"/>
      <c r="AC5" s="564"/>
      <c r="AD5" s="564"/>
      <c r="AE5" s="564"/>
    </row>
    <row r="6" ht="18.0" customHeight="1">
      <c r="A6" s="564"/>
      <c r="B6" s="564"/>
      <c r="C6" s="564"/>
      <c r="D6" s="564"/>
      <c r="E6" s="564"/>
      <c r="F6" s="564"/>
      <c r="G6" s="414" t="s">
        <v>2434</v>
      </c>
      <c r="H6" s="415">
        <v>44166.0</v>
      </c>
      <c r="I6" s="416" t="s">
        <v>2381</v>
      </c>
      <c r="J6" s="416" t="s">
        <v>2382</v>
      </c>
      <c r="K6" s="416" t="s">
        <v>2383</v>
      </c>
      <c r="L6" s="416" t="s">
        <v>2384</v>
      </c>
      <c r="M6" s="416" t="s">
        <v>2385</v>
      </c>
      <c r="N6" s="416" t="s">
        <v>2386</v>
      </c>
      <c r="O6" s="416" t="s">
        <v>2387</v>
      </c>
      <c r="P6" s="416" t="s">
        <v>2388</v>
      </c>
      <c r="Q6" s="416" t="s">
        <v>2389</v>
      </c>
      <c r="R6" s="416" t="s">
        <v>2390</v>
      </c>
      <c r="S6" s="416" t="s">
        <v>2391</v>
      </c>
      <c r="T6" s="416" t="s">
        <v>2392</v>
      </c>
      <c r="U6" s="416" t="s">
        <v>2393</v>
      </c>
      <c r="V6" s="416" t="s">
        <v>2394</v>
      </c>
      <c r="W6" s="416" t="s">
        <v>2395</v>
      </c>
      <c r="X6" s="416" t="s">
        <v>2396</v>
      </c>
      <c r="Y6" s="416" t="s">
        <v>2397</v>
      </c>
      <c r="Z6" s="416" t="s">
        <v>2398</v>
      </c>
      <c r="AA6" s="417" t="s">
        <v>2399</v>
      </c>
      <c r="AB6" s="564"/>
      <c r="AC6" s="564"/>
      <c r="AD6" s="564"/>
      <c r="AE6" s="564"/>
    </row>
    <row r="7" ht="14.25" customHeight="1">
      <c r="A7" s="564"/>
      <c r="B7" s="564"/>
      <c r="C7" s="564"/>
      <c r="D7" s="564"/>
      <c r="E7" s="564"/>
      <c r="F7" s="564"/>
      <c r="G7" s="425" t="s">
        <v>2402</v>
      </c>
      <c r="H7" s="426">
        <v>0.008</v>
      </c>
      <c r="I7" s="427">
        <v>0.036</v>
      </c>
      <c r="J7" s="427"/>
      <c r="K7" s="427"/>
      <c r="L7" s="427"/>
      <c r="M7" s="427"/>
      <c r="N7" s="427"/>
      <c r="O7" s="427"/>
      <c r="P7" s="427"/>
      <c r="Q7" s="427"/>
      <c r="R7" s="427"/>
      <c r="S7" s="427"/>
      <c r="T7" s="427"/>
      <c r="U7" s="427"/>
      <c r="V7" s="427"/>
      <c r="W7" s="427"/>
      <c r="X7" s="427"/>
      <c r="Y7" s="427"/>
      <c r="Z7" s="427"/>
      <c r="AA7" s="428"/>
      <c r="AB7" s="564"/>
      <c r="AC7" s="564"/>
      <c r="AD7" s="564"/>
      <c r="AE7" s="564"/>
    </row>
    <row r="8" ht="14.25" customHeight="1">
      <c r="A8" s="564"/>
      <c r="B8" s="564"/>
      <c r="C8" s="564"/>
      <c r="D8" s="564"/>
      <c r="E8" s="564"/>
      <c r="F8" s="564"/>
      <c r="G8" s="425" t="s">
        <v>2407</v>
      </c>
      <c r="H8" s="435">
        <f t="shared" ref="H8:AA8" si="1">0.5*H7</f>
        <v>0.004</v>
      </c>
      <c r="I8" s="436">
        <f t="shared" si="1"/>
        <v>0.018</v>
      </c>
      <c r="J8" s="436">
        <f t="shared" si="1"/>
        <v>0</v>
      </c>
      <c r="K8" s="436">
        <f t="shared" si="1"/>
        <v>0</v>
      </c>
      <c r="L8" s="436">
        <f t="shared" si="1"/>
        <v>0</v>
      </c>
      <c r="M8" s="436">
        <f t="shared" si="1"/>
        <v>0</v>
      </c>
      <c r="N8" s="436">
        <f t="shared" si="1"/>
        <v>0</v>
      </c>
      <c r="O8" s="436">
        <f t="shared" si="1"/>
        <v>0</v>
      </c>
      <c r="P8" s="436">
        <f t="shared" si="1"/>
        <v>0</v>
      </c>
      <c r="Q8" s="436">
        <f t="shared" si="1"/>
        <v>0</v>
      </c>
      <c r="R8" s="436">
        <f t="shared" si="1"/>
        <v>0</v>
      </c>
      <c r="S8" s="436">
        <f t="shared" si="1"/>
        <v>0</v>
      </c>
      <c r="T8" s="436">
        <f t="shared" si="1"/>
        <v>0</v>
      </c>
      <c r="U8" s="436">
        <f t="shared" si="1"/>
        <v>0</v>
      </c>
      <c r="V8" s="436">
        <f t="shared" si="1"/>
        <v>0</v>
      </c>
      <c r="W8" s="436">
        <f t="shared" si="1"/>
        <v>0</v>
      </c>
      <c r="X8" s="436">
        <f t="shared" si="1"/>
        <v>0</v>
      </c>
      <c r="Y8" s="436">
        <f t="shared" si="1"/>
        <v>0</v>
      </c>
      <c r="Z8" s="436">
        <f t="shared" si="1"/>
        <v>0</v>
      </c>
      <c r="AA8" s="437">
        <f t="shared" si="1"/>
        <v>0</v>
      </c>
      <c r="AB8" s="564"/>
      <c r="AC8" s="564"/>
      <c r="AD8" s="564"/>
      <c r="AE8" s="564"/>
    </row>
    <row r="9" ht="14.25" customHeight="1">
      <c r="A9" s="564"/>
      <c r="B9" s="564"/>
      <c r="C9" s="564"/>
      <c r="D9" s="564"/>
      <c r="E9" s="564"/>
      <c r="F9" s="564"/>
      <c r="G9" s="441" t="s">
        <v>2410</v>
      </c>
      <c r="H9" s="442">
        <f>SUM(H8:AA8)</f>
        <v>0.022</v>
      </c>
      <c r="I9" s="443"/>
      <c r="J9" s="443"/>
      <c r="K9" s="443"/>
      <c r="L9" s="443"/>
      <c r="M9" s="443"/>
      <c r="N9" s="443"/>
      <c r="O9" s="443"/>
      <c r="P9" s="443"/>
      <c r="Q9" s="443"/>
      <c r="R9" s="443"/>
      <c r="S9" s="443"/>
      <c r="T9" s="443"/>
      <c r="U9" s="443"/>
      <c r="V9" s="443"/>
      <c r="W9" s="443"/>
      <c r="X9" s="443"/>
      <c r="Y9" s="443"/>
      <c r="Z9" s="443"/>
      <c r="AA9" s="444"/>
      <c r="AB9" s="564"/>
      <c r="AC9" s="564"/>
      <c r="AD9" s="564"/>
      <c r="AE9" s="564"/>
    </row>
    <row r="10" ht="14.25" customHeight="1">
      <c r="A10" s="564"/>
      <c r="B10" s="564"/>
      <c r="C10" s="564"/>
      <c r="D10" s="564"/>
      <c r="E10" s="564"/>
      <c r="F10" s="564"/>
      <c r="G10" s="564"/>
      <c r="H10" s="564"/>
      <c r="I10" s="564"/>
      <c r="J10" s="564"/>
      <c r="K10" s="564"/>
      <c r="L10" s="564"/>
      <c r="M10" s="564"/>
      <c r="N10" s="564"/>
      <c r="O10" s="564"/>
      <c r="P10" s="564"/>
      <c r="Q10" s="564"/>
      <c r="R10" s="564"/>
      <c r="S10" s="564"/>
      <c r="T10" s="564"/>
      <c r="U10" s="564"/>
      <c r="V10" s="564"/>
      <c r="W10" s="564"/>
      <c r="X10" s="564"/>
      <c r="Y10" s="564"/>
      <c r="Z10" s="564"/>
      <c r="AA10" s="564"/>
      <c r="AB10" s="564"/>
      <c r="AC10" s="564"/>
      <c r="AD10" s="564"/>
      <c r="AE10" s="564"/>
    </row>
    <row r="11" ht="14.25" customHeight="1">
      <c r="A11" s="564"/>
      <c r="B11" s="564"/>
      <c r="C11" s="564"/>
      <c r="D11" s="564"/>
      <c r="E11" s="564"/>
      <c r="F11" s="564"/>
      <c r="G11" s="564"/>
      <c r="H11" s="564"/>
      <c r="I11" s="564"/>
      <c r="J11" s="564"/>
      <c r="K11" s="564"/>
      <c r="L11" s="564"/>
      <c r="M11" s="564"/>
      <c r="N11" s="564"/>
      <c r="O11" s="564"/>
      <c r="P11" s="564"/>
      <c r="Q11" s="564"/>
      <c r="R11" s="564"/>
      <c r="S11" s="564"/>
      <c r="T11" s="564"/>
      <c r="U11" s="564"/>
      <c r="V11" s="564"/>
      <c r="W11" s="564"/>
      <c r="X11" s="564"/>
      <c r="Y11" s="564"/>
      <c r="Z11" s="564"/>
      <c r="AA11" s="564"/>
      <c r="AB11" s="564"/>
      <c r="AC11" s="564"/>
      <c r="AD11" s="564"/>
      <c r="AE11" s="564"/>
    </row>
    <row r="12" ht="14.25" customHeight="1">
      <c r="A12" s="564"/>
      <c r="B12" s="564"/>
      <c r="C12" s="564"/>
      <c r="D12" s="564"/>
      <c r="E12" s="564"/>
      <c r="F12" s="564"/>
      <c r="G12" s="564"/>
      <c r="H12" s="564"/>
      <c r="I12" s="564"/>
      <c r="J12" s="564"/>
      <c r="K12" s="564"/>
      <c r="L12" s="564"/>
      <c r="M12" s="564"/>
      <c r="N12" s="564"/>
      <c r="O12" s="564"/>
      <c r="P12" s="564"/>
      <c r="Q12" s="564"/>
      <c r="R12" s="564"/>
      <c r="S12" s="564"/>
      <c r="T12" s="564"/>
      <c r="U12" s="564"/>
      <c r="V12" s="564"/>
      <c r="W12" s="564"/>
      <c r="X12" s="564"/>
      <c r="Y12" s="564"/>
      <c r="Z12" s="564"/>
      <c r="AA12" s="564"/>
      <c r="AB12" s="564"/>
      <c r="AC12" s="564"/>
      <c r="AD12" s="564"/>
      <c r="AE12" s="564"/>
    </row>
    <row r="13" ht="14.25" customHeight="1">
      <c r="A13" s="564"/>
      <c r="B13" s="564"/>
      <c r="C13" s="564"/>
      <c r="D13" s="564"/>
      <c r="E13" s="564"/>
      <c r="F13" s="564"/>
      <c r="G13" s="564"/>
      <c r="H13" s="564"/>
      <c r="I13" s="564"/>
      <c r="J13" s="564"/>
      <c r="K13" s="564"/>
      <c r="L13" s="564"/>
      <c r="M13" s="564"/>
      <c r="N13" s="564"/>
      <c r="O13" s="564"/>
      <c r="P13" s="564"/>
      <c r="Q13" s="564"/>
      <c r="R13" s="564"/>
      <c r="S13" s="564"/>
      <c r="T13" s="564"/>
      <c r="U13" s="564"/>
      <c r="V13" s="564"/>
      <c r="W13" s="564"/>
      <c r="X13" s="564"/>
      <c r="Y13" s="564"/>
      <c r="Z13" s="564"/>
      <c r="AA13" s="564"/>
      <c r="AB13" s="564"/>
      <c r="AC13" s="564"/>
      <c r="AD13" s="564"/>
      <c r="AE13" s="564"/>
    </row>
    <row r="14" ht="14.25" customHeight="1">
      <c r="A14" s="564"/>
      <c r="B14" s="564"/>
      <c r="C14" s="564"/>
      <c r="D14" s="564"/>
      <c r="E14" s="564"/>
      <c r="F14" s="564"/>
      <c r="G14" s="564"/>
      <c r="H14" s="564"/>
      <c r="I14" s="564"/>
      <c r="J14" s="564"/>
      <c r="K14" s="564"/>
      <c r="L14" s="564"/>
      <c r="M14" s="564"/>
      <c r="N14" s="564"/>
      <c r="O14" s="564"/>
      <c r="P14" s="564"/>
      <c r="Q14" s="564"/>
      <c r="R14" s="564"/>
      <c r="S14" s="564"/>
      <c r="T14" s="564"/>
      <c r="U14" s="564"/>
      <c r="V14" s="564"/>
      <c r="W14" s="564"/>
      <c r="X14" s="564"/>
      <c r="Y14" s="564"/>
      <c r="Z14" s="564"/>
      <c r="AA14" s="564"/>
      <c r="AB14" s="564"/>
      <c r="AC14" s="564"/>
      <c r="AD14" s="564"/>
      <c r="AE14" s="564"/>
    </row>
    <row r="15" ht="14.25" customHeight="1">
      <c r="A15" s="564"/>
      <c r="B15" s="564"/>
      <c r="C15" s="564"/>
      <c r="D15" s="564"/>
      <c r="E15" s="564"/>
      <c r="F15" s="564"/>
      <c r="G15" s="564"/>
      <c r="H15" s="564"/>
      <c r="I15" s="564"/>
      <c r="J15" s="564"/>
      <c r="K15" s="564"/>
      <c r="L15" s="564"/>
      <c r="M15" s="564"/>
      <c r="N15" s="564"/>
      <c r="O15" s="564"/>
      <c r="P15" s="564"/>
      <c r="Q15" s="564"/>
      <c r="R15" s="564"/>
      <c r="S15" s="564"/>
      <c r="T15" s="564"/>
      <c r="U15" s="564"/>
      <c r="V15" s="564"/>
      <c r="W15" s="564"/>
      <c r="X15" s="564"/>
      <c r="Y15" s="564"/>
      <c r="Z15" s="564"/>
      <c r="AA15" s="564"/>
      <c r="AB15" s="564"/>
      <c r="AC15" s="564"/>
      <c r="AD15" s="564"/>
      <c r="AE15" s="564"/>
    </row>
    <row r="16" ht="14.25" customHeight="1">
      <c r="A16" s="564"/>
      <c r="B16" s="564"/>
      <c r="C16" s="564"/>
      <c r="D16" s="564"/>
      <c r="E16" s="564"/>
      <c r="F16" s="564"/>
      <c r="G16" s="564"/>
      <c r="H16" s="564"/>
      <c r="I16" s="564"/>
      <c r="J16" s="564"/>
      <c r="K16" s="564"/>
      <c r="L16" s="564"/>
      <c r="M16" s="564"/>
      <c r="N16" s="564"/>
      <c r="O16" s="564"/>
      <c r="P16" s="564"/>
      <c r="Q16" s="564"/>
      <c r="R16" s="564"/>
      <c r="S16" s="564"/>
      <c r="T16" s="564"/>
      <c r="U16" s="564"/>
      <c r="V16" s="564"/>
      <c r="W16" s="564"/>
      <c r="X16" s="564"/>
      <c r="Y16" s="564"/>
      <c r="Z16" s="564"/>
      <c r="AA16" s="564"/>
      <c r="AB16" s="564"/>
      <c r="AC16" s="564"/>
      <c r="AD16" s="564"/>
      <c r="AE16" s="564"/>
    </row>
    <row r="17" ht="14.25" customHeight="1">
      <c r="A17" s="564"/>
      <c r="B17" s="564"/>
      <c r="C17" s="564"/>
      <c r="D17" s="564"/>
      <c r="E17" s="564"/>
      <c r="F17" s="564"/>
      <c r="G17" s="564"/>
      <c r="H17" s="564"/>
      <c r="I17" s="564"/>
      <c r="J17" s="564"/>
      <c r="K17" s="564"/>
      <c r="L17" s="564"/>
      <c r="M17" s="564"/>
      <c r="N17" s="564"/>
      <c r="O17" s="564"/>
      <c r="P17" s="564"/>
      <c r="Q17" s="564"/>
      <c r="R17" s="564"/>
      <c r="S17" s="564"/>
      <c r="T17" s="564"/>
      <c r="U17" s="564"/>
      <c r="V17" s="564"/>
      <c r="W17" s="564"/>
      <c r="X17" s="564"/>
      <c r="Y17" s="564"/>
      <c r="Z17" s="564"/>
      <c r="AA17" s="564"/>
      <c r="AB17" s="564"/>
      <c r="AC17" s="564"/>
      <c r="AD17" s="564"/>
      <c r="AE17" s="564"/>
    </row>
    <row r="18" ht="14.25" customHeight="1">
      <c r="A18" s="564"/>
      <c r="B18" s="564"/>
      <c r="C18" s="564"/>
      <c r="D18" s="564"/>
      <c r="E18" s="564"/>
      <c r="F18" s="564"/>
      <c r="G18" s="564"/>
      <c r="H18" s="564"/>
      <c r="I18" s="564"/>
      <c r="J18" s="564"/>
      <c r="K18" s="564"/>
      <c r="L18" s="564"/>
      <c r="M18" s="564"/>
      <c r="N18" s="564"/>
      <c r="O18" s="564"/>
      <c r="P18" s="564"/>
      <c r="Q18" s="564"/>
      <c r="R18" s="564"/>
      <c r="S18" s="564"/>
      <c r="T18" s="564"/>
      <c r="U18" s="564"/>
      <c r="V18" s="564"/>
      <c r="W18" s="564"/>
      <c r="X18" s="564"/>
      <c r="Y18" s="564"/>
      <c r="Z18" s="564"/>
      <c r="AA18" s="564"/>
      <c r="AB18" s="564"/>
      <c r="AC18" s="564"/>
      <c r="AD18" s="564"/>
      <c r="AE18" s="564"/>
    </row>
    <row r="19" ht="14.25" customHeight="1">
      <c r="A19" s="564"/>
      <c r="B19" s="564"/>
      <c r="C19" s="564"/>
      <c r="D19" s="564"/>
      <c r="E19" s="564"/>
      <c r="F19" s="564"/>
      <c r="G19" s="564"/>
      <c r="H19" s="564"/>
      <c r="I19" s="564"/>
      <c r="J19" s="564"/>
      <c r="K19" s="564"/>
      <c r="L19" s="564"/>
      <c r="M19" s="564"/>
      <c r="N19" s="564"/>
      <c r="O19" s="564"/>
      <c r="P19" s="564"/>
      <c r="Q19" s="564"/>
      <c r="R19" s="564"/>
      <c r="S19" s="564"/>
      <c r="T19" s="564"/>
      <c r="U19" s="564"/>
      <c r="V19" s="564"/>
      <c r="W19" s="564"/>
      <c r="X19" s="564"/>
      <c r="Y19" s="564"/>
      <c r="Z19" s="564"/>
      <c r="AA19" s="564"/>
      <c r="AB19" s="564"/>
      <c r="AC19" s="564"/>
      <c r="AD19" s="564"/>
      <c r="AE19" s="564"/>
    </row>
    <row r="20" ht="14.25" customHeight="1">
      <c r="A20" s="564"/>
      <c r="B20" s="564"/>
      <c r="C20" s="564"/>
      <c r="D20" s="564"/>
      <c r="E20" s="564"/>
      <c r="F20" s="564"/>
      <c r="G20" s="564"/>
      <c r="H20" s="564"/>
      <c r="I20" s="564"/>
      <c r="J20" s="564"/>
      <c r="K20" s="564"/>
      <c r="L20" s="564"/>
      <c r="M20" s="564"/>
      <c r="N20" s="564"/>
      <c r="O20" s="564"/>
      <c r="P20" s="564"/>
      <c r="Q20" s="564"/>
      <c r="R20" s="564"/>
      <c r="S20" s="564"/>
      <c r="T20" s="564"/>
      <c r="U20" s="564"/>
      <c r="V20" s="564"/>
      <c r="W20" s="564"/>
      <c r="X20" s="564"/>
      <c r="Y20" s="564"/>
      <c r="Z20" s="564"/>
      <c r="AA20" s="564"/>
      <c r="AB20" s="564"/>
      <c r="AC20" s="564"/>
      <c r="AD20" s="564"/>
      <c r="AE20" s="564"/>
    </row>
    <row r="21" ht="14.25" customHeight="1">
      <c r="A21" s="564"/>
      <c r="B21" s="564"/>
      <c r="C21" s="564"/>
      <c r="D21" s="564"/>
      <c r="E21" s="564"/>
      <c r="F21" s="564"/>
      <c r="G21" s="564"/>
      <c r="H21" s="564"/>
      <c r="I21" s="564"/>
      <c r="J21" s="564"/>
      <c r="K21" s="564"/>
      <c r="L21" s="564"/>
      <c r="M21" s="564"/>
      <c r="N21" s="564"/>
      <c r="O21" s="564"/>
      <c r="P21" s="564"/>
      <c r="Q21" s="564"/>
      <c r="R21" s="564"/>
      <c r="S21" s="564"/>
      <c r="T21" s="564"/>
      <c r="U21" s="564"/>
      <c r="V21" s="564"/>
      <c r="W21" s="564"/>
      <c r="X21" s="564"/>
      <c r="Y21" s="564"/>
      <c r="Z21" s="564"/>
      <c r="AA21" s="564"/>
      <c r="AB21" s="564"/>
      <c r="AC21" s="564"/>
      <c r="AD21" s="564"/>
      <c r="AE21" s="564"/>
    </row>
    <row r="22" ht="14.25" customHeight="1">
      <c r="A22" s="564"/>
      <c r="B22" s="564"/>
      <c r="C22" s="564"/>
      <c r="D22" s="564"/>
      <c r="E22" s="564"/>
      <c r="F22" s="564"/>
      <c r="G22" s="564"/>
      <c r="H22" s="564"/>
      <c r="I22" s="564"/>
      <c r="J22" s="564"/>
      <c r="K22" s="564"/>
      <c r="L22" s="564"/>
      <c r="M22" s="564"/>
      <c r="N22" s="564"/>
      <c r="O22" s="564"/>
      <c r="P22" s="564"/>
      <c r="Q22" s="564"/>
      <c r="R22" s="564"/>
      <c r="S22" s="564"/>
      <c r="T22" s="564"/>
      <c r="U22" s="564"/>
      <c r="V22" s="564"/>
      <c r="W22" s="564"/>
      <c r="X22" s="564"/>
      <c r="Y22" s="564"/>
      <c r="Z22" s="564"/>
      <c r="AA22" s="564"/>
      <c r="AB22" s="564"/>
      <c r="AC22" s="564"/>
      <c r="AD22" s="564"/>
      <c r="AE22" s="564"/>
    </row>
    <row r="23" ht="14.25" customHeight="1">
      <c r="A23" s="564"/>
      <c r="B23" s="564"/>
      <c r="C23" s="564"/>
      <c r="D23" s="564"/>
      <c r="E23" s="564"/>
      <c r="F23" s="564"/>
      <c r="G23" s="564"/>
      <c r="H23" s="564"/>
      <c r="I23" s="564"/>
      <c r="J23" s="564"/>
      <c r="K23" s="564"/>
      <c r="L23" s="564"/>
      <c r="M23" s="564"/>
      <c r="N23" s="564"/>
      <c r="O23" s="564"/>
      <c r="P23" s="564"/>
      <c r="Q23" s="564"/>
      <c r="R23" s="564"/>
      <c r="S23" s="564"/>
      <c r="T23" s="564"/>
      <c r="U23" s="564"/>
      <c r="V23" s="564"/>
      <c r="W23" s="564"/>
      <c r="X23" s="564"/>
      <c r="Y23" s="564"/>
      <c r="Z23" s="564"/>
      <c r="AA23" s="564"/>
      <c r="AB23" s="564"/>
      <c r="AC23" s="564"/>
      <c r="AD23" s="564"/>
      <c r="AE23" s="564"/>
    </row>
    <row r="24" ht="14.25" customHeight="1">
      <c r="A24" s="564"/>
      <c r="B24" s="564"/>
      <c r="C24" s="564"/>
      <c r="D24" s="564"/>
      <c r="E24" s="564"/>
      <c r="F24" s="564"/>
      <c r="G24" s="564"/>
      <c r="H24" s="564"/>
      <c r="I24" s="564"/>
      <c r="J24" s="564"/>
      <c r="K24" s="564"/>
      <c r="L24" s="564"/>
      <c r="M24" s="564"/>
      <c r="N24" s="564"/>
      <c r="O24" s="564"/>
      <c r="P24" s="564"/>
      <c r="Q24" s="564"/>
      <c r="R24" s="564"/>
      <c r="S24" s="564"/>
      <c r="T24" s="564"/>
      <c r="U24" s="564"/>
      <c r="V24" s="564"/>
      <c r="W24" s="564"/>
      <c r="X24" s="564"/>
      <c r="Y24" s="564"/>
      <c r="Z24" s="564"/>
      <c r="AA24" s="564"/>
      <c r="AB24" s="564"/>
      <c r="AC24" s="564"/>
      <c r="AD24" s="564"/>
      <c r="AE24" s="564"/>
    </row>
    <row r="25" ht="14.25" customHeight="1">
      <c r="A25" s="564"/>
      <c r="B25" s="564"/>
      <c r="C25" s="564"/>
      <c r="D25" s="564"/>
      <c r="E25" s="564"/>
      <c r="F25" s="564"/>
      <c r="G25" s="564"/>
      <c r="H25" s="564"/>
      <c r="I25" s="564"/>
      <c r="J25" s="564"/>
      <c r="K25" s="564"/>
      <c r="L25" s="564"/>
      <c r="M25" s="564"/>
      <c r="N25" s="564"/>
      <c r="O25" s="564"/>
      <c r="P25" s="564"/>
      <c r="Q25" s="564"/>
      <c r="R25" s="564"/>
      <c r="S25" s="564"/>
      <c r="T25" s="564"/>
      <c r="U25" s="564"/>
      <c r="V25" s="564"/>
      <c r="W25" s="564"/>
      <c r="X25" s="564"/>
      <c r="Y25" s="564"/>
      <c r="Z25" s="564"/>
      <c r="AA25" s="564"/>
      <c r="AB25" s="564"/>
      <c r="AC25" s="564"/>
      <c r="AD25" s="564"/>
      <c r="AE25" s="564"/>
    </row>
    <row r="26" ht="14.25" customHeight="1">
      <c r="A26" s="564"/>
      <c r="B26" s="564"/>
      <c r="C26" s="564"/>
      <c r="D26" s="564"/>
      <c r="E26" s="564"/>
      <c r="F26" s="564"/>
      <c r="G26" s="564"/>
      <c r="H26" s="564"/>
      <c r="I26" s="564"/>
      <c r="J26" s="564"/>
      <c r="K26" s="564"/>
      <c r="L26" s="564"/>
      <c r="M26" s="564"/>
      <c r="N26" s="564"/>
      <c r="O26" s="564"/>
      <c r="P26" s="564"/>
      <c r="Q26" s="564"/>
      <c r="R26" s="564"/>
      <c r="S26" s="564"/>
      <c r="T26" s="564"/>
      <c r="U26" s="564"/>
      <c r="V26" s="564"/>
      <c r="W26" s="564"/>
      <c r="X26" s="564"/>
      <c r="Y26" s="564"/>
      <c r="Z26" s="564"/>
      <c r="AA26" s="564"/>
      <c r="AB26" s="564"/>
      <c r="AC26" s="564"/>
      <c r="AD26" s="564"/>
      <c r="AE26" s="564"/>
    </row>
    <row r="27" ht="14.25" customHeight="1">
      <c r="A27" s="564"/>
      <c r="B27" s="564"/>
      <c r="C27" s="564"/>
      <c r="D27" s="564"/>
      <c r="E27" s="564"/>
      <c r="F27" s="564"/>
      <c r="G27" s="564"/>
      <c r="H27" s="564"/>
      <c r="I27" s="564"/>
      <c r="J27" s="564"/>
      <c r="K27" s="564"/>
      <c r="L27" s="564"/>
      <c r="M27" s="564"/>
      <c r="N27" s="564"/>
      <c r="O27" s="564"/>
      <c r="P27" s="564"/>
      <c r="Q27" s="564"/>
      <c r="R27" s="564"/>
      <c r="S27" s="564"/>
      <c r="T27" s="564"/>
      <c r="U27" s="564"/>
      <c r="V27" s="564"/>
      <c r="W27" s="564"/>
      <c r="X27" s="564"/>
      <c r="Y27" s="564"/>
      <c r="Z27" s="564"/>
      <c r="AA27" s="564"/>
      <c r="AB27" s="564"/>
      <c r="AC27" s="564"/>
      <c r="AD27" s="564"/>
      <c r="AE27" s="564"/>
    </row>
    <row r="28" ht="14.25" customHeight="1">
      <c r="A28" s="564"/>
      <c r="B28" s="564"/>
      <c r="C28" s="564"/>
      <c r="D28" s="564"/>
      <c r="E28" s="564"/>
      <c r="F28" s="564"/>
      <c r="G28" s="564"/>
      <c r="H28" s="564"/>
      <c r="I28" s="564"/>
      <c r="J28" s="564"/>
      <c r="K28" s="564"/>
      <c r="L28" s="564"/>
      <c r="M28" s="564"/>
      <c r="N28" s="564"/>
      <c r="O28" s="564"/>
      <c r="P28" s="564"/>
      <c r="Q28" s="564"/>
      <c r="R28" s="564"/>
      <c r="S28" s="564"/>
      <c r="T28" s="564"/>
      <c r="U28" s="564"/>
      <c r="V28" s="564"/>
      <c r="W28" s="564"/>
      <c r="X28" s="564"/>
      <c r="Y28" s="564"/>
      <c r="Z28" s="564"/>
      <c r="AA28" s="564"/>
      <c r="AB28" s="564"/>
      <c r="AC28" s="564"/>
      <c r="AD28" s="564"/>
      <c r="AE28" s="564"/>
    </row>
    <row r="29" ht="14.25" customHeight="1">
      <c r="A29" s="564"/>
      <c r="B29" s="564"/>
      <c r="C29" s="564"/>
      <c r="D29" s="564"/>
      <c r="E29" s="564"/>
      <c r="F29" s="564"/>
      <c r="G29" s="564"/>
      <c r="H29" s="564"/>
      <c r="I29" s="564"/>
      <c r="J29" s="564"/>
      <c r="K29" s="564"/>
      <c r="L29" s="564"/>
      <c r="M29" s="564"/>
      <c r="N29" s="564"/>
      <c r="O29" s="564"/>
      <c r="P29" s="564"/>
      <c r="Q29" s="564"/>
      <c r="R29" s="564"/>
      <c r="S29" s="564"/>
      <c r="T29" s="564"/>
      <c r="U29" s="564"/>
      <c r="V29" s="564"/>
      <c r="W29" s="564"/>
      <c r="X29" s="564"/>
      <c r="Y29" s="564"/>
      <c r="Z29" s="564"/>
      <c r="AA29" s="564"/>
      <c r="AB29" s="564"/>
      <c r="AC29" s="564"/>
      <c r="AD29" s="564"/>
      <c r="AE29" s="564"/>
    </row>
    <row r="30" ht="14.25" customHeight="1">
      <c r="A30" s="564"/>
      <c r="B30" s="564"/>
      <c r="C30" s="564"/>
      <c r="D30" s="564"/>
      <c r="E30" s="564"/>
      <c r="F30" s="564"/>
      <c r="G30" s="564"/>
      <c r="H30" s="564"/>
      <c r="I30" s="564"/>
      <c r="J30" s="564"/>
      <c r="K30" s="564"/>
      <c r="L30" s="564"/>
      <c r="M30" s="564"/>
      <c r="N30" s="564"/>
      <c r="O30" s="564"/>
      <c r="P30" s="564"/>
      <c r="Q30" s="564"/>
      <c r="R30" s="564"/>
      <c r="S30" s="564"/>
      <c r="T30" s="564"/>
      <c r="U30" s="564"/>
      <c r="V30" s="564"/>
      <c r="W30" s="564"/>
      <c r="X30" s="564"/>
      <c r="Y30" s="564"/>
      <c r="Z30" s="564"/>
      <c r="AA30" s="564"/>
      <c r="AB30" s="564"/>
      <c r="AC30" s="564"/>
      <c r="AD30" s="564"/>
      <c r="AE30" s="564"/>
    </row>
    <row r="31" ht="14.25" customHeight="1">
      <c r="A31" s="564"/>
      <c r="B31" s="564"/>
      <c r="C31" s="564"/>
      <c r="D31" s="564"/>
      <c r="E31" s="564"/>
      <c r="F31" s="564"/>
      <c r="G31" s="564"/>
      <c r="H31" s="564"/>
      <c r="I31" s="564"/>
      <c r="J31" s="564"/>
      <c r="K31" s="564"/>
      <c r="L31" s="564"/>
      <c r="M31" s="564"/>
      <c r="N31" s="564"/>
      <c r="O31" s="564"/>
      <c r="P31" s="564"/>
      <c r="Q31" s="564"/>
      <c r="R31" s="564"/>
      <c r="S31" s="564"/>
      <c r="T31" s="564"/>
      <c r="U31" s="564"/>
      <c r="V31" s="564"/>
      <c r="W31" s="564"/>
      <c r="X31" s="564"/>
      <c r="Y31" s="564"/>
      <c r="Z31" s="564"/>
      <c r="AA31" s="564"/>
      <c r="AB31" s="564"/>
      <c r="AC31" s="564"/>
      <c r="AD31" s="564"/>
      <c r="AE31" s="564"/>
    </row>
    <row r="32" ht="14.25" customHeight="1">
      <c r="A32" s="564"/>
      <c r="B32" s="564"/>
      <c r="C32" s="564"/>
      <c r="D32" s="564"/>
      <c r="E32" s="564"/>
      <c r="F32" s="564"/>
      <c r="G32" s="564"/>
      <c r="H32" s="564"/>
      <c r="I32" s="564"/>
      <c r="J32" s="564"/>
      <c r="K32" s="564"/>
      <c r="L32" s="564"/>
      <c r="M32" s="564"/>
      <c r="N32" s="564"/>
      <c r="O32" s="564"/>
      <c r="P32" s="564"/>
      <c r="Q32" s="564"/>
      <c r="R32" s="564"/>
      <c r="S32" s="564"/>
      <c r="T32" s="564"/>
      <c r="U32" s="564"/>
      <c r="V32" s="564"/>
      <c r="W32" s="564"/>
      <c r="X32" s="564"/>
      <c r="Y32" s="564"/>
      <c r="Z32" s="564"/>
      <c r="AA32" s="564"/>
      <c r="AB32" s="564"/>
      <c r="AC32" s="564"/>
      <c r="AD32" s="564"/>
      <c r="AE32" s="564"/>
    </row>
    <row r="33" ht="14.25" customHeight="1">
      <c r="A33" s="564"/>
      <c r="B33" s="564"/>
      <c r="C33" s="564"/>
      <c r="D33" s="564"/>
      <c r="E33" s="564"/>
      <c r="F33" s="564"/>
      <c r="G33" s="564"/>
      <c r="H33" s="564"/>
      <c r="I33" s="564"/>
      <c r="J33" s="564"/>
      <c r="K33" s="564"/>
      <c r="L33" s="564"/>
      <c r="M33" s="564"/>
      <c r="N33" s="564"/>
      <c r="O33" s="564"/>
      <c r="P33" s="564"/>
      <c r="Q33" s="564"/>
      <c r="R33" s="564"/>
      <c r="S33" s="564"/>
      <c r="T33" s="564"/>
      <c r="U33" s="564"/>
      <c r="V33" s="564"/>
      <c r="W33" s="564"/>
      <c r="X33" s="564"/>
      <c r="Y33" s="564"/>
      <c r="Z33" s="564"/>
      <c r="AA33" s="564"/>
      <c r="AB33" s="564"/>
      <c r="AC33" s="564"/>
      <c r="AD33" s="564"/>
      <c r="AE33" s="564"/>
    </row>
    <row r="34" ht="14.25" customHeight="1">
      <c r="A34" s="564"/>
      <c r="B34" s="564"/>
      <c r="C34" s="564"/>
      <c r="D34" s="564"/>
      <c r="E34" s="564"/>
      <c r="F34" s="564"/>
      <c r="G34" s="564"/>
      <c r="H34" s="564"/>
      <c r="I34" s="564"/>
      <c r="J34" s="564"/>
      <c r="K34" s="564"/>
      <c r="L34" s="564"/>
      <c r="M34" s="564"/>
      <c r="N34" s="564"/>
      <c r="O34" s="564"/>
      <c r="P34" s="564"/>
      <c r="Q34" s="564"/>
      <c r="R34" s="564"/>
      <c r="S34" s="564"/>
      <c r="T34" s="564"/>
      <c r="U34" s="564"/>
      <c r="V34" s="564"/>
      <c r="W34" s="564"/>
      <c r="X34" s="564"/>
      <c r="Y34" s="564"/>
      <c r="Z34" s="564"/>
      <c r="AA34" s="564"/>
      <c r="AB34" s="564"/>
      <c r="AC34" s="564"/>
      <c r="AD34" s="564"/>
      <c r="AE34" s="564"/>
    </row>
    <row r="35" ht="14.25" customHeight="1">
      <c r="A35" s="564"/>
      <c r="B35" s="564"/>
      <c r="C35" s="564"/>
      <c r="D35" s="564"/>
      <c r="E35" s="564"/>
      <c r="F35" s="564"/>
      <c r="G35" s="564"/>
      <c r="H35" s="564"/>
      <c r="I35" s="564"/>
      <c r="J35" s="564"/>
      <c r="K35" s="564"/>
      <c r="L35" s="564"/>
      <c r="M35" s="564"/>
      <c r="N35" s="564"/>
      <c r="O35" s="564"/>
      <c r="P35" s="564"/>
      <c r="Q35" s="564"/>
      <c r="R35" s="564"/>
      <c r="S35" s="564"/>
      <c r="T35" s="564"/>
      <c r="U35" s="564"/>
      <c r="V35" s="564"/>
      <c r="W35" s="564"/>
      <c r="X35" s="564"/>
      <c r="Y35" s="564"/>
      <c r="Z35" s="564"/>
      <c r="AA35" s="564"/>
      <c r="AB35" s="564"/>
      <c r="AC35" s="564"/>
      <c r="AD35" s="564"/>
      <c r="AE35" s="564"/>
    </row>
    <row r="36" ht="14.25" customHeight="1">
      <c r="A36" s="564"/>
      <c r="B36" s="564"/>
      <c r="C36" s="564"/>
      <c r="D36" s="564"/>
      <c r="E36" s="564"/>
      <c r="F36" s="564"/>
      <c r="G36" s="564"/>
      <c r="H36" s="564"/>
      <c r="I36" s="564"/>
      <c r="J36" s="564"/>
      <c r="K36" s="564"/>
      <c r="L36" s="564"/>
      <c r="M36" s="564"/>
      <c r="N36" s="564"/>
      <c r="O36" s="564"/>
      <c r="P36" s="564"/>
      <c r="Q36" s="564"/>
      <c r="R36" s="564"/>
      <c r="S36" s="564"/>
      <c r="T36" s="564"/>
      <c r="U36" s="564"/>
      <c r="V36" s="564"/>
      <c r="W36" s="564"/>
      <c r="X36" s="564"/>
      <c r="Y36" s="564"/>
      <c r="Z36" s="564"/>
      <c r="AA36" s="564"/>
      <c r="AB36" s="564"/>
      <c r="AC36" s="564"/>
      <c r="AD36" s="564"/>
      <c r="AE36" s="564"/>
    </row>
    <row r="37" ht="14.25" customHeight="1">
      <c r="A37" s="564"/>
      <c r="B37" s="564"/>
      <c r="C37" s="564"/>
      <c r="D37" s="564"/>
      <c r="E37" s="564"/>
      <c r="F37" s="564"/>
      <c r="G37" s="564"/>
      <c r="H37" s="564"/>
      <c r="I37" s="564"/>
      <c r="J37" s="564"/>
      <c r="K37" s="564"/>
      <c r="L37" s="564"/>
      <c r="M37" s="564"/>
      <c r="N37" s="564"/>
      <c r="O37" s="564"/>
      <c r="P37" s="564"/>
      <c r="Q37" s="564"/>
      <c r="R37" s="564"/>
      <c r="S37" s="564"/>
      <c r="T37" s="564"/>
      <c r="U37" s="564"/>
      <c r="V37" s="564"/>
      <c r="W37" s="564"/>
      <c r="X37" s="564"/>
      <c r="Y37" s="564"/>
      <c r="Z37" s="564"/>
      <c r="AA37" s="564"/>
      <c r="AB37" s="564"/>
      <c r="AC37" s="564"/>
      <c r="AD37" s="564"/>
      <c r="AE37" s="564"/>
    </row>
    <row r="38" ht="14.25" customHeight="1">
      <c r="A38" s="564"/>
      <c r="B38" s="564"/>
      <c r="C38" s="564"/>
      <c r="D38" s="564"/>
      <c r="E38" s="564"/>
      <c r="F38" s="564"/>
      <c r="G38" s="564"/>
      <c r="H38" s="564"/>
      <c r="I38" s="564"/>
      <c r="J38" s="564"/>
      <c r="K38" s="564"/>
      <c r="L38" s="564"/>
      <c r="M38" s="564"/>
      <c r="N38" s="564"/>
      <c r="O38" s="564"/>
      <c r="P38" s="564"/>
      <c r="Q38" s="564"/>
      <c r="R38" s="564"/>
      <c r="S38" s="564"/>
      <c r="T38" s="564"/>
      <c r="U38" s="564"/>
      <c r="V38" s="564"/>
      <c r="W38" s="564"/>
      <c r="X38" s="564"/>
      <c r="Y38" s="564"/>
      <c r="Z38" s="564"/>
      <c r="AA38" s="564"/>
      <c r="AB38" s="564"/>
      <c r="AC38" s="564"/>
      <c r="AD38" s="564"/>
      <c r="AE38" s="564"/>
    </row>
    <row r="39" ht="14.25" customHeight="1">
      <c r="A39" s="564"/>
      <c r="B39" s="564"/>
      <c r="C39" s="564"/>
      <c r="D39" s="564"/>
      <c r="E39" s="564"/>
      <c r="F39" s="564"/>
      <c r="G39" s="564"/>
      <c r="H39" s="564"/>
      <c r="I39" s="564"/>
      <c r="J39" s="564"/>
      <c r="K39" s="564"/>
      <c r="L39" s="564"/>
      <c r="M39" s="564"/>
      <c r="N39" s="564"/>
      <c r="O39" s="564"/>
      <c r="P39" s="564"/>
      <c r="Q39" s="564"/>
      <c r="R39" s="564"/>
      <c r="S39" s="564"/>
      <c r="T39" s="564"/>
      <c r="U39" s="564"/>
      <c r="V39" s="564"/>
      <c r="W39" s="564"/>
      <c r="X39" s="564"/>
      <c r="Y39" s="564"/>
      <c r="Z39" s="564"/>
      <c r="AA39" s="564"/>
      <c r="AB39" s="564"/>
      <c r="AC39" s="564"/>
      <c r="AD39" s="564"/>
      <c r="AE39" s="564"/>
    </row>
    <row r="40" ht="14.25" customHeight="1">
      <c r="A40" s="564"/>
      <c r="B40" s="564"/>
      <c r="C40" s="564"/>
      <c r="D40" s="564"/>
      <c r="E40" s="564"/>
      <c r="F40" s="564"/>
      <c r="G40" s="564"/>
      <c r="H40" s="564"/>
      <c r="I40" s="564"/>
      <c r="J40" s="564"/>
      <c r="K40" s="564"/>
      <c r="L40" s="564"/>
      <c r="M40" s="564"/>
      <c r="N40" s="564"/>
      <c r="O40" s="564"/>
      <c r="P40" s="564"/>
      <c r="Q40" s="564"/>
      <c r="R40" s="564"/>
      <c r="S40" s="564"/>
      <c r="T40" s="564"/>
      <c r="U40" s="564"/>
      <c r="V40" s="564"/>
      <c r="W40" s="564"/>
      <c r="X40" s="564"/>
      <c r="Y40" s="564"/>
      <c r="Z40" s="564"/>
      <c r="AA40" s="564"/>
      <c r="AB40" s="564"/>
      <c r="AC40" s="564"/>
      <c r="AD40" s="564"/>
      <c r="AE40" s="564"/>
    </row>
    <row r="41" ht="14.25" customHeight="1">
      <c r="A41" s="564"/>
      <c r="B41" s="564"/>
      <c r="C41" s="564"/>
      <c r="D41" s="564"/>
      <c r="E41" s="564"/>
      <c r="F41" s="564"/>
      <c r="G41" s="564"/>
      <c r="H41" s="564"/>
      <c r="I41" s="564"/>
      <c r="J41" s="564"/>
      <c r="K41" s="564"/>
      <c r="L41" s="564"/>
      <c r="M41" s="564"/>
      <c r="N41" s="564"/>
      <c r="O41" s="564"/>
      <c r="P41" s="564"/>
      <c r="Q41" s="564"/>
      <c r="R41" s="564"/>
      <c r="S41" s="564"/>
      <c r="T41" s="564"/>
      <c r="U41" s="564"/>
      <c r="V41" s="564"/>
      <c r="W41" s="564"/>
      <c r="X41" s="564"/>
      <c r="Y41" s="564"/>
      <c r="Z41" s="564"/>
      <c r="AA41" s="564"/>
      <c r="AB41" s="564"/>
      <c r="AC41" s="564"/>
      <c r="AD41" s="564"/>
      <c r="AE41" s="564"/>
    </row>
    <row r="42" ht="14.25" customHeight="1">
      <c r="A42" s="564"/>
      <c r="B42" s="564"/>
      <c r="C42" s="564"/>
      <c r="D42" s="564"/>
      <c r="E42" s="564"/>
      <c r="F42" s="564"/>
      <c r="G42" s="564"/>
      <c r="H42" s="564"/>
      <c r="I42" s="564"/>
      <c r="J42" s="564"/>
      <c r="K42" s="564"/>
      <c r="L42" s="564"/>
      <c r="M42" s="564"/>
      <c r="N42" s="564"/>
      <c r="O42" s="564"/>
      <c r="P42" s="564"/>
      <c r="Q42" s="564"/>
      <c r="R42" s="564"/>
      <c r="S42" s="564"/>
      <c r="T42" s="564"/>
      <c r="U42" s="564"/>
      <c r="V42" s="564"/>
      <c r="W42" s="564"/>
      <c r="X42" s="564"/>
      <c r="Y42" s="564"/>
      <c r="Z42" s="564"/>
      <c r="AA42" s="564"/>
      <c r="AB42" s="564"/>
      <c r="AC42" s="564"/>
      <c r="AD42" s="564"/>
      <c r="AE42" s="564"/>
    </row>
    <row r="43" ht="14.25" customHeight="1">
      <c r="A43" s="564"/>
      <c r="B43" s="564"/>
      <c r="C43" s="564"/>
      <c r="D43" s="564"/>
      <c r="E43" s="564"/>
      <c r="F43" s="564"/>
      <c r="G43" s="564"/>
      <c r="H43" s="564"/>
      <c r="I43" s="564"/>
      <c r="J43" s="564"/>
      <c r="K43" s="564"/>
      <c r="L43" s="564"/>
      <c r="M43" s="564"/>
      <c r="N43" s="564"/>
      <c r="O43" s="564"/>
      <c r="P43" s="564"/>
      <c r="Q43" s="564"/>
      <c r="R43" s="564"/>
      <c r="S43" s="564"/>
      <c r="T43" s="564"/>
      <c r="U43" s="564"/>
      <c r="V43" s="564"/>
      <c r="W43" s="564"/>
      <c r="X43" s="564"/>
      <c r="Y43" s="564"/>
      <c r="Z43" s="564"/>
      <c r="AA43" s="564"/>
      <c r="AB43" s="564"/>
      <c r="AC43" s="564"/>
      <c r="AD43" s="564"/>
      <c r="AE43" s="564"/>
    </row>
    <row r="44" ht="14.25" customHeight="1">
      <c r="A44" s="564"/>
      <c r="B44" s="564"/>
      <c r="C44" s="564"/>
      <c r="D44" s="564"/>
      <c r="E44" s="564"/>
      <c r="F44" s="564"/>
      <c r="G44" s="564"/>
      <c r="H44" s="564"/>
      <c r="I44" s="564"/>
      <c r="J44" s="564"/>
      <c r="K44" s="564"/>
      <c r="L44" s="564"/>
      <c r="M44" s="564"/>
      <c r="N44" s="564"/>
      <c r="O44" s="564"/>
      <c r="P44" s="564"/>
      <c r="Q44" s="564"/>
      <c r="R44" s="564"/>
      <c r="S44" s="564"/>
      <c r="T44" s="564"/>
      <c r="U44" s="564"/>
      <c r="V44" s="564"/>
      <c r="W44" s="564"/>
      <c r="X44" s="564"/>
      <c r="Y44" s="564"/>
      <c r="Z44" s="564"/>
      <c r="AA44" s="564"/>
      <c r="AB44" s="564"/>
      <c r="AC44" s="564"/>
      <c r="AD44" s="564"/>
      <c r="AE44" s="564"/>
    </row>
    <row r="45" ht="14.25" customHeight="1">
      <c r="A45" s="564"/>
      <c r="B45" s="564"/>
      <c r="C45" s="564"/>
      <c r="D45" s="564"/>
      <c r="E45" s="564"/>
      <c r="F45" s="564"/>
      <c r="G45" s="564"/>
      <c r="H45" s="564"/>
      <c r="I45" s="564"/>
      <c r="J45" s="564"/>
      <c r="K45" s="564"/>
      <c r="L45" s="564"/>
      <c r="M45" s="564"/>
      <c r="N45" s="564"/>
      <c r="O45" s="564"/>
      <c r="P45" s="564"/>
      <c r="Q45" s="564"/>
      <c r="R45" s="564"/>
      <c r="S45" s="564"/>
      <c r="T45" s="564"/>
      <c r="U45" s="564"/>
      <c r="V45" s="564"/>
      <c r="W45" s="564"/>
      <c r="X45" s="564"/>
      <c r="Y45" s="564"/>
      <c r="Z45" s="564"/>
      <c r="AA45" s="564"/>
      <c r="AB45" s="564"/>
      <c r="AC45" s="564"/>
      <c r="AD45" s="564"/>
      <c r="AE45" s="564"/>
    </row>
    <row r="46" ht="14.25" customHeight="1">
      <c r="A46" s="564"/>
      <c r="B46" s="564"/>
      <c r="C46" s="564"/>
      <c r="D46" s="564"/>
      <c r="E46" s="564"/>
      <c r="F46" s="564"/>
      <c r="G46" s="564"/>
      <c r="H46" s="564"/>
      <c r="I46" s="564"/>
      <c r="J46" s="564"/>
      <c r="K46" s="564"/>
      <c r="L46" s="564"/>
      <c r="M46" s="564"/>
      <c r="N46" s="564"/>
      <c r="O46" s="564"/>
      <c r="P46" s="564"/>
      <c r="Q46" s="564"/>
      <c r="R46" s="564"/>
      <c r="S46" s="564"/>
      <c r="T46" s="564"/>
      <c r="U46" s="564"/>
      <c r="V46" s="564"/>
      <c r="W46" s="564"/>
      <c r="X46" s="564"/>
      <c r="Y46" s="564"/>
      <c r="Z46" s="564"/>
      <c r="AA46" s="564"/>
      <c r="AB46" s="564"/>
      <c r="AC46" s="564"/>
      <c r="AD46" s="564"/>
      <c r="AE46" s="564"/>
    </row>
    <row r="47" ht="14.25" customHeight="1">
      <c r="A47" s="564"/>
      <c r="B47" s="564"/>
      <c r="C47" s="564"/>
      <c r="D47" s="564"/>
      <c r="E47" s="564"/>
      <c r="F47" s="564"/>
      <c r="G47" s="564"/>
      <c r="H47" s="564"/>
      <c r="I47" s="564"/>
      <c r="J47" s="564"/>
      <c r="K47" s="564"/>
      <c r="L47" s="564"/>
      <c r="M47" s="564"/>
      <c r="N47" s="564"/>
      <c r="O47" s="564"/>
      <c r="P47" s="564"/>
      <c r="Q47" s="564"/>
      <c r="R47" s="564"/>
      <c r="S47" s="564"/>
      <c r="T47" s="564"/>
      <c r="U47" s="564"/>
      <c r="V47" s="564"/>
      <c r="W47" s="564"/>
      <c r="X47" s="564"/>
      <c r="Y47" s="564"/>
      <c r="Z47" s="564"/>
      <c r="AA47" s="564"/>
      <c r="AB47" s="564"/>
      <c r="AC47" s="564"/>
      <c r="AD47" s="564"/>
      <c r="AE47" s="564"/>
    </row>
    <row r="48" ht="14.25" customHeight="1">
      <c r="A48" s="564"/>
      <c r="B48" s="564"/>
      <c r="C48" s="564"/>
      <c r="D48" s="564"/>
      <c r="E48" s="564"/>
      <c r="F48" s="564"/>
      <c r="G48" s="564"/>
      <c r="H48" s="564"/>
      <c r="I48" s="564"/>
      <c r="J48" s="564"/>
      <c r="K48" s="564"/>
      <c r="L48" s="564"/>
      <c r="M48" s="564"/>
      <c r="N48" s="564"/>
      <c r="O48" s="564"/>
      <c r="P48" s="564"/>
      <c r="Q48" s="564"/>
      <c r="R48" s="564"/>
      <c r="S48" s="564"/>
      <c r="T48" s="564"/>
      <c r="U48" s="564"/>
      <c r="V48" s="564"/>
      <c r="W48" s="564"/>
      <c r="X48" s="564"/>
      <c r="Y48" s="564"/>
      <c r="Z48" s="564"/>
      <c r="AA48" s="564"/>
      <c r="AB48" s="564"/>
      <c r="AC48" s="564"/>
      <c r="AD48" s="564"/>
      <c r="AE48" s="564"/>
    </row>
    <row r="49" ht="14.25" customHeight="1">
      <c r="A49" s="564"/>
      <c r="B49" s="564"/>
      <c r="C49" s="564"/>
      <c r="D49" s="564"/>
      <c r="E49" s="564"/>
      <c r="F49" s="564"/>
      <c r="G49" s="564"/>
      <c r="H49" s="564"/>
      <c r="I49" s="564"/>
      <c r="J49" s="564"/>
      <c r="K49" s="564"/>
      <c r="L49" s="564"/>
      <c r="M49" s="564"/>
      <c r="N49" s="564"/>
      <c r="O49" s="564"/>
      <c r="P49" s="564"/>
      <c r="Q49" s="564"/>
      <c r="R49" s="564"/>
      <c r="S49" s="564"/>
      <c r="T49" s="564"/>
      <c r="U49" s="564"/>
      <c r="V49" s="564"/>
      <c r="W49" s="564"/>
      <c r="X49" s="564"/>
      <c r="Y49" s="564"/>
      <c r="Z49" s="564"/>
      <c r="AA49" s="564"/>
      <c r="AB49" s="564"/>
      <c r="AC49" s="564"/>
      <c r="AD49" s="564"/>
      <c r="AE49" s="564"/>
    </row>
    <row r="50" ht="14.25" customHeight="1">
      <c r="A50" s="564"/>
      <c r="B50" s="564"/>
      <c r="C50" s="564"/>
      <c r="D50" s="564"/>
      <c r="E50" s="564"/>
      <c r="F50" s="564"/>
      <c r="G50" s="564"/>
      <c r="H50" s="564"/>
      <c r="I50" s="564"/>
      <c r="J50" s="564"/>
      <c r="K50" s="564"/>
      <c r="L50" s="564"/>
      <c r="M50" s="564"/>
      <c r="N50" s="564"/>
      <c r="O50" s="564"/>
      <c r="P50" s="564"/>
      <c r="Q50" s="564"/>
      <c r="R50" s="564"/>
      <c r="S50" s="564"/>
      <c r="T50" s="564"/>
      <c r="U50" s="564"/>
      <c r="V50" s="564"/>
      <c r="W50" s="564"/>
      <c r="X50" s="564"/>
      <c r="Y50" s="564"/>
      <c r="Z50" s="564"/>
      <c r="AA50" s="564"/>
      <c r="AB50" s="564"/>
      <c r="AC50" s="564"/>
      <c r="AD50" s="564"/>
      <c r="AE50" s="564"/>
    </row>
    <row r="51" ht="14.25" customHeight="1">
      <c r="A51" s="564"/>
      <c r="B51" s="564"/>
      <c r="C51" s="564"/>
      <c r="D51" s="564"/>
      <c r="E51" s="564"/>
      <c r="F51" s="564"/>
      <c r="G51" s="564"/>
      <c r="H51" s="564"/>
      <c r="I51" s="564"/>
      <c r="J51" s="564"/>
      <c r="K51" s="564"/>
      <c r="L51" s="564"/>
      <c r="M51" s="564"/>
      <c r="N51" s="564"/>
      <c r="O51" s="564"/>
      <c r="P51" s="564"/>
      <c r="Q51" s="564"/>
      <c r="R51" s="564"/>
      <c r="S51" s="564"/>
      <c r="T51" s="564"/>
      <c r="U51" s="564"/>
      <c r="V51" s="564"/>
      <c r="W51" s="564"/>
      <c r="X51" s="564"/>
      <c r="Y51" s="564"/>
      <c r="Z51" s="564"/>
      <c r="AA51" s="564"/>
      <c r="AB51" s="564"/>
      <c r="AC51" s="564"/>
      <c r="AD51" s="564"/>
      <c r="AE51" s="564"/>
    </row>
    <row r="52" ht="14.25" customHeight="1">
      <c r="A52" s="564"/>
      <c r="B52" s="564"/>
      <c r="C52" s="564"/>
      <c r="D52" s="564"/>
      <c r="E52" s="564"/>
      <c r="F52" s="564"/>
      <c r="G52" s="564"/>
      <c r="H52" s="564"/>
      <c r="I52" s="564"/>
      <c r="J52" s="564"/>
      <c r="K52" s="564"/>
      <c r="L52" s="564"/>
      <c r="M52" s="564"/>
      <c r="N52" s="564"/>
      <c r="O52" s="564"/>
      <c r="P52" s="564"/>
      <c r="Q52" s="564"/>
      <c r="R52" s="564"/>
      <c r="S52" s="564"/>
      <c r="T52" s="564"/>
      <c r="U52" s="564"/>
      <c r="V52" s="564"/>
      <c r="W52" s="564"/>
      <c r="X52" s="564"/>
      <c r="Y52" s="564"/>
      <c r="Z52" s="564"/>
      <c r="AA52" s="564"/>
      <c r="AB52" s="564"/>
      <c r="AC52" s="564"/>
      <c r="AD52" s="564"/>
      <c r="AE52" s="564"/>
    </row>
    <row r="53" ht="14.25" customHeight="1">
      <c r="A53" s="564"/>
      <c r="B53" s="564"/>
      <c r="C53" s="564"/>
      <c r="D53" s="564"/>
      <c r="E53" s="564"/>
      <c r="F53" s="564"/>
      <c r="G53" s="564"/>
      <c r="H53" s="564"/>
      <c r="I53" s="564"/>
      <c r="J53" s="564"/>
      <c r="K53" s="564"/>
      <c r="L53" s="564"/>
      <c r="M53" s="564"/>
      <c r="N53" s="564"/>
      <c r="O53" s="564"/>
      <c r="P53" s="564"/>
      <c r="Q53" s="564"/>
      <c r="R53" s="564"/>
      <c r="S53" s="564"/>
      <c r="T53" s="564"/>
      <c r="U53" s="564"/>
      <c r="V53" s="564"/>
      <c r="W53" s="564"/>
      <c r="X53" s="564"/>
      <c r="Y53" s="564"/>
      <c r="Z53" s="564"/>
      <c r="AA53" s="564"/>
      <c r="AB53" s="564"/>
      <c r="AC53" s="564"/>
      <c r="AD53" s="564"/>
      <c r="AE53" s="564"/>
    </row>
    <row r="54" ht="14.25" customHeight="1">
      <c r="A54" s="564"/>
      <c r="B54" s="564"/>
      <c r="C54" s="564"/>
      <c r="D54" s="564"/>
      <c r="E54" s="564"/>
      <c r="F54" s="564"/>
      <c r="G54" s="564"/>
      <c r="H54" s="564"/>
      <c r="I54" s="564"/>
      <c r="J54" s="564"/>
      <c r="K54" s="564"/>
      <c r="L54" s="564"/>
      <c r="M54" s="564"/>
      <c r="N54" s="564"/>
      <c r="O54" s="564"/>
      <c r="P54" s="564"/>
      <c r="Q54" s="564"/>
      <c r="R54" s="564"/>
      <c r="S54" s="564"/>
      <c r="T54" s="564"/>
      <c r="U54" s="564"/>
      <c r="V54" s="564"/>
      <c r="W54" s="564"/>
      <c r="X54" s="564"/>
      <c r="Y54" s="564"/>
      <c r="Z54" s="564"/>
      <c r="AA54" s="564"/>
      <c r="AB54" s="564"/>
      <c r="AC54" s="564"/>
      <c r="AD54" s="564"/>
      <c r="AE54" s="564"/>
    </row>
    <row r="55" ht="14.25" customHeight="1">
      <c r="A55" s="564"/>
      <c r="B55" s="564"/>
      <c r="C55" s="564"/>
      <c r="D55" s="564"/>
      <c r="E55" s="564"/>
      <c r="F55" s="564"/>
      <c r="G55" s="564"/>
      <c r="H55" s="564"/>
      <c r="I55" s="564"/>
      <c r="J55" s="564"/>
      <c r="K55" s="564"/>
      <c r="L55" s="564"/>
      <c r="M55" s="564"/>
      <c r="N55" s="564"/>
      <c r="O55" s="564"/>
      <c r="P55" s="564"/>
      <c r="Q55" s="564"/>
      <c r="R55" s="564"/>
      <c r="S55" s="564"/>
      <c r="T55" s="564"/>
      <c r="U55" s="564"/>
      <c r="V55" s="564"/>
      <c r="W55" s="564"/>
      <c r="X55" s="564"/>
      <c r="Y55" s="564"/>
      <c r="Z55" s="564"/>
      <c r="AA55" s="564"/>
      <c r="AB55" s="564"/>
      <c r="AC55" s="564"/>
      <c r="AD55" s="564"/>
      <c r="AE55" s="564"/>
    </row>
    <row r="56" ht="14.25" customHeight="1">
      <c r="A56" s="564"/>
      <c r="B56" s="564"/>
      <c r="C56" s="564"/>
      <c r="D56" s="564"/>
      <c r="E56" s="564"/>
      <c r="F56" s="564"/>
      <c r="G56" s="564"/>
      <c r="H56" s="564"/>
      <c r="I56" s="564"/>
      <c r="J56" s="564"/>
      <c r="K56" s="564"/>
      <c r="L56" s="564"/>
      <c r="M56" s="564"/>
      <c r="N56" s="564"/>
      <c r="O56" s="564"/>
      <c r="P56" s="564"/>
      <c r="Q56" s="564"/>
      <c r="R56" s="564"/>
      <c r="S56" s="564"/>
      <c r="T56" s="564"/>
      <c r="U56" s="564"/>
      <c r="V56" s="564"/>
      <c r="W56" s="564"/>
      <c r="X56" s="564"/>
      <c r="Y56" s="564"/>
      <c r="Z56" s="564"/>
      <c r="AA56" s="564"/>
      <c r="AB56" s="564"/>
      <c r="AC56" s="564"/>
      <c r="AD56" s="564"/>
      <c r="AE56" s="564"/>
    </row>
    <row r="57" ht="14.25" customHeight="1">
      <c r="A57" s="564"/>
      <c r="B57" s="564"/>
      <c r="C57" s="564"/>
      <c r="D57" s="564"/>
      <c r="E57" s="564"/>
      <c r="F57" s="564"/>
      <c r="G57" s="564"/>
      <c r="H57" s="564"/>
      <c r="I57" s="564"/>
      <c r="J57" s="564"/>
      <c r="K57" s="564"/>
      <c r="L57" s="564"/>
      <c r="M57" s="564"/>
      <c r="N57" s="564"/>
      <c r="O57" s="564"/>
      <c r="P57" s="564"/>
      <c r="Q57" s="564"/>
      <c r="R57" s="564"/>
      <c r="S57" s="564"/>
      <c r="T57" s="564"/>
      <c r="U57" s="564"/>
      <c r="V57" s="564"/>
      <c r="W57" s="564"/>
      <c r="X57" s="564"/>
      <c r="Y57" s="564"/>
      <c r="Z57" s="564"/>
      <c r="AA57" s="564"/>
      <c r="AB57" s="564"/>
      <c r="AC57" s="564"/>
      <c r="AD57" s="564"/>
      <c r="AE57" s="564"/>
    </row>
    <row r="58" ht="14.25" customHeight="1">
      <c r="A58" s="564"/>
      <c r="B58" s="564"/>
      <c r="C58" s="564"/>
      <c r="D58" s="564"/>
      <c r="E58" s="564"/>
      <c r="F58" s="564"/>
      <c r="G58" s="564"/>
      <c r="H58" s="564"/>
      <c r="I58" s="564"/>
      <c r="J58" s="564"/>
      <c r="K58" s="564"/>
      <c r="L58" s="564"/>
      <c r="M58" s="564"/>
      <c r="N58" s="564"/>
      <c r="O58" s="564"/>
      <c r="P58" s="564"/>
      <c r="Q58" s="564"/>
      <c r="R58" s="564"/>
      <c r="S58" s="564"/>
      <c r="T58" s="564"/>
      <c r="U58" s="564"/>
      <c r="V58" s="564"/>
      <c r="W58" s="564"/>
      <c r="X58" s="564"/>
      <c r="Y58" s="564"/>
      <c r="Z58" s="564"/>
      <c r="AA58" s="564"/>
      <c r="AB58" s="564"/>
      <c r="AC58" s="564"/>
      <c r="AD58" s="564"/>
      <c r="AE58" s="564"/>
    </row>
    <row r="59" ht="14.25" customHeight="1">
      <c r="A59" s="564"/>
      <c r="B59" s="564"/>
      <c r="C59" s="564"/>
      <c r="D59" s="564"/>
      <c r="E59" s="564"/>
      <c r="F59" s="564"/>
      <c r="G59" s="564"/>
      <c r="H59" s="564"/>
      <c r="I59" s="564"/>
      <c r="J59" s="564"/>
      <c r="K59" s="564"/>
      <c r="L59" s="564"/>
      <c r="M59" s="564"/>
      <c r="N59" s="564"/>
      <c r="O59" s="564"/>
      <c r="P59" s="564"/>
      <c r="Q59" s="564"/>
      <c r="R59" s="564"/>
      <c r="S59" s="564"/>
      <c r="T59" s="564"/>
      <c r="U59" s="564"/>
      <c r="V59" s="564"/>
      <c r="W59" s="564"/>
      <c r="X59" s="564"/>
      <c r="Y59" s="564"/>
      <c r="Z59" s="564"/>
      <c r="AA59" s="564"/>
      <c r="AB59" s="564"/>
      <c r="AC59" s="564"/>
      <c r="AD59" s="564"/>
      <c r="AE59" s="564"/>
    </row>
    <row r="60" ht="14.25" customHeight="1">
      <c r="A60" s="564"/>
      <c r="B60" s="564"/>
      <c r="C60" s="564"/>
      <c r="D60" s="564"/>
      <c r="E60" s="564"/>
      <c r="F60" s="564"/>
      <c r="G60" s="564"/>
      <c r="H60" s="564"/>
      <c r="I60" s="564"/>
      <c r="J60" s="564"/>
      <c r="K60" s="564"/>
      <c r="L60" s="564"/>
      <c r="M60" s="564"/>
      <c r="N60" s="564"/>
      <c r="O60" s="564"/>
      <c r="P60" s="564"/>
      <c r="Q60" s="564"/>
      <c r="R60" s="564"/>
      <c r="S60" s="564"/>
      <c r="T60" s="564"/>
      <c r="U60" s="564"/>
      <c r="V60" s="564"/>
      <c r="W60" s="564"/>
      <c r="X60" s="564"/>
      <c r="Y60" s="564"/>
      <c r="Z60" s="564"/>
      <c r="AA60" s="564"/>
      <c r="AB60" s="564"/>
      <c r="AC60" s="564"/>
      <c r="AD60" s="564"/>
      <c r="AE60" s="564"/>
    </row>
    <row r="61" ht="14.25" customHeight="1">
      <c r="A61" s="564"/>
      <c r="B61" s="564"/>
      <c r="C61" s="564"/>
      <c r="D61" s="564"/>
      <c r="E61" s="564"/>
      <c r="F61" s="564"/>
      <c r="G61" s="564"/>
      <c r="H61" s="564"/>
      <c r="I61" s="564"/>
      <c r="J61" s="564"/>
      <c r="K61" s="564"/>
      <c r="L61" s="564"/>
      <c r="M61" s="564"/>
      <c r="N61" s="564"/>
      <c r="O61" s="564"/>
      <c r="P61" s="564"/>
      <c r="Q61" s="564"/>
      <c r="R61" s="564"/>
      <c r="S61" s="564"/>
      <c r="T61" s="564"/>
      <c r="U61" s="564"/>
      <c r="V61" s="564"/>
      <c r="W61" s="564"/>
      <c r="X61" s="564"/>
      <c r="Y61" s="564"/>
      <c r="Z61" s="564"/>
      <c r="AA61" s="564"/>
      <c r="AB61" s="564"/>
      <c r="AC61" s="564"/>
      <c r="AD61" s="564"/>
      <c r="AE61" s="564"/>
    </row>
    <row r="62" ht="14.25" customHeight="1">
      <c r="A62" s="564"/>
      <c r="B62" s="564"/>
      <c r="C62" s="564"/>
      <c r="D62" s="564"/>
      <c r="E62" s="564"/>
      <c r="F62" s="564"/>
      <c r="G62" s="564"/>
      <c r="H62" s="564"/>
      <c r="I62" s="564"/>
      <c r="J62" s="564"/>
      <c r="K62" s="564"/>
      <c r="L62" s="564"/>
      <c r="M62" s="564"/>
      <c r="N62" s="564"/>
      <c r="O62" s="564"/>
      <c r="P62" s="564"/>
      <c r="Q62" s="564"/>
      <c r="R62" s="564"/>
      <c r="S62" s="564"/>
      <c r="T62" s="564"/>
      <c r="U62" s="564"/>
      <c r="V62" s="564"/>
      <c r="W62" s="564"/>
      <c r="X62" s="564"/>
      <c r="Y62" s="564"/>
      <c r="Z62" s="564"/>
      <c r="AA62" s="564"/>
      <c r="AB62" s="564"/>
      <c r="AC62" s="564"/>
      <c r="AD62" s="564"/>
      <c r="AE62" s="564"/>
    </row>
    <row r="63" ht="14.25" customHeight="1">
      <c r="A63" s="564"/>
      <c r="B63" s="564"/>
      <c r="C63" s="564"/>
      <c r="D63" s="564"/>
      <c r="E63" s="564"/>
      <c r="F63" s="564"/>
      <c r="G63" s="564"/>
      <c r="H63" s="564"/>
      <c r="I63" s="564"/>
      <c r="J63" s="564"/>
      <c r="K63" s="564"/>
      <c r="L63" s="564"/>
      <c r="M63" s="564"/>
      <c r="N63" s="564"/>
      <c r="O63" s="564"/>
      <c r="P63" s="564"/>
      <c r="Q63" s="564"/>
      <c r="R63" s="564"/>
      <c r="S63" s="564"/>
      <c r="T63" s="564"/>
      <c r="U63" s="564"/>
      <c r="V63" s="564"/>
      <c r="W63" s="564"/>
      <c r="X63" s="564"/>
      <c r="Y63" s="564"/>
      <c r="Z63" s="564"/>
      <c r="AA63" s="564"/>
      <c r="AB63" s="564"/>
      <c r="AC63" s="564"/>
      <c r="AD63" s="564"/>
      <c r="AE63" s="564"/>
    </row>
    <row r="64" ht="14.25" customHeight="1">
      <c r="A64" s="564"/>
      <c r="B64" s="564"/>
      <c r="C64" s="564"/>
      <c r="D64" s="564"/>
      <c r="E64" s="564"/>
      <c r="F64" s="564"/>
      <c r="G64" s="564"/>
      <c r="H64" s="564"/>
      <c r="I64" s="564"/>
      <c r="J64" s="564"/>
      <c r="K64" s="564"/>
      <c r="L64" s="564"/>
      <c r="M64" s="564"/>
      <c r="N64" s="564"/>
      <c r="O64" s="564"/>
      <c r="P64" s="564"/>
      <c r="Q64" s="564"/>
      <c r="R64" s="564"/>
      <c r="S64" s="564"/>
      <c r="T64" s="564"/>
      <c r="U64" s="564"/>
      <c r="V64" s="564"/>
      <c r="W64" s="564"/>
      <c r="X64" s="564"/>
      <c r="Y64" s="564"/>
      <c r="Z64" s="564"/>
      <c r="AA64" s="564"/>
      <c r="AB64" s="564"/>
      <c r="AC64" s="564"/>
      <c r="AD64" s="564"/>
      <c r="AE64" s="564"/>
    </row>
    <row r="65" ht="14.25" customHeight="1">
      <c r="A65" s="564"/>
      <c r="B65" s="564"/>
      <c r="C65" s="564"/>
      <c r="D65" s="564"/>
      <c r="E65" s="564"/>
      <c r="F65" s="564"/>
      <c r="G65" s="564"/>
      <c r="H65" s="564"/>
      <c r="I65" s="564"/>
      <c r="J65" s="564"/>
      <c r="K65" s="564"/>
      <c r="L65" s="564"/>
      <c r="M65" s="564"/>
      <c r="N65" s="564"/>
      <c r="O65" s="564"/>
      <c r="P65" s="564"/>
      <c r="Q65" s="564"/>
      <c r="R65" s="564"/>
      <c r="S65" s="564"/>
      <c r="T65" s="564"/>
      <c r="U65" s="564"/>
      <c r="V65" s="564"/>
      <c r="W65" s="564"/>
      <c r="X65" s="564"/>
      <c r="Y65" s="564"/>
      <c r="Z65" s="564"/>
      <c r="AA65" s="564"/>
      <c r="AB65" s="564"/>
      <c r="AC65" s="564"/>
      <c r="AD65" s="564"/>
      <c r="AE65" s="564"/>
    </row>
    <row r="66" ht="14.25" customHeight="1">
      <c r="A66" s="564"/>
      <c r="B66" s="564"/>
      <c r="C66" s="564"/>
      <c r="D66" s="564"/>
      <c r="E66" s="564"/>
      <c r="F66" s="564"/>
      <c r="G66" s="564"/>
      <c r="H66" s="564"/>
      <c r="I66" s="564"/>
      <c r="J66" s="564"/>
      <c r="K66" s="564"/>
      <c r="L66" s="564"/>
      <c r="M66" s="564"/>
      <c r="N66" s="564"/>
      <c r="O66" s="564"/>
      <c r="P66" s="564"/>
      <c r="Q66" s="564"/>
      <c r="R66" s="564"/>
      <c r="S66" s="564"/>
      <c r="T66" s="564"/>
      <c r="U66" s="564"/>
      <c r="V66" s="564"/>
      <c r="W66" s="564"/>
      <c r="X66" s="564"/>
      <c r="Y66" s="564"/>
      <c r="Z66" s="564"/>
      <c r="AA66" s="564"/>
      <c r="AB66" s="564"/>
      <c r="AC66" s="564"/>
      <c r="AD66" s="564"/>
      <c r="AE66" s="564"/>
    </row>
    <row r="67" ht="14.25" customHeight="1">
      <c r="A67" s="564"/>
      <c r="B67" s="564"/>
      <c r="C67" s="564"/>
      <c r="D67" s="564"/>
      <c r="E67" s="564"/>
      <c r="F67" s="564"/>
      <c r="G67" s="564"/>
      <c r="H67" s="564"/>
      <c r="I67" s="564"/>
      <c r="J67" s="564"/>
      <c r="K67" s="564"/>
      <c r="L67" s="564"/>
      <c r="M67" s="564"/>
      <c r="N67" s="564"/>
      <c r="O67" s="564"/>
      <c r="P67" s="564"/>
      <c r="Q67" s="564"/>
      <c r="R67" s="564"/>
      <c r="S67" s="564"/>
      <c r="T67" s="564"/>
      <c r="U67" s="564"/>
      <c r="V67" s="564"/>
      <c r="W67" s="564"/>
      <c r="X67" s="564"/>
      <c r="Y67" s="564"/>
      <c r="Z67" s="564"/>
      <c r="AA67" s="564"/>
      <c r="AB67" s="564"/>
      <c r="AC67" s="564"/>
      <c r="AD67" s="564"/>
      <c r="AE67" s="564"/>
    </row>
    <row r="68" ht="14.25" customHeight="1">
      <c r="A68" s="564"/>
      <c r="B68" s="564"/>
      <c r="C68" s="564"/>
      <c r="D68" s="564"/>
      <c r="E68" s="564"/>
      <c r="F68" s="564"/>
      <c r="G68" s="564"/>
      <c r="H68" s="564"/>
      <c r="I68" s="564"/>
      <c r="J68" s="564"/>
      <c r="K68" s="564"/>
      <c r="L68" s="564"/>
      <c r="M68" s="564"/>
      <c r="N68" s="564"/>
      <c r="O68" s="564"/>
      <c r="P68" s="564"/>
      <c r="Q68" s="564"/>
      <c r="R68" s="564"/>
      <c r="S68" s="564"/>
      <c r="T68" s="564"/>
      <c r="U68" s="564"/>
      <c r="V68" s="564"/>
      <c r="W68" s="564"/>
      <c r="X68" s="564"/>
      <c r="Y68" s="564"/>
      <c r="Z68" s="564"/>
      <c r="AA68" s="564"/>
      <c r="AB68" s="564"/>
      <c r="AC68" s="564"/>
      <c r="AD68" s="564"/>
      <c r="AE68" s="564"/>
    </row>
    <row r="69" ht="14.25" customHeight="1">
      <c r="A69" s="564"/>
      <c r="B69" s="564"/>
      <c r="C69" s="564"/>
      <c r="D69" s="564"/>
      <c r="E69" s="564"/>
      <c r="F69" s="564"/>
      <c r="G69" s="564"/>
      <c r="H69" s="564"/>
      <c r="I69" s="564"/>
      <c r="J69" s="564"/>
      <c r="K69" s="564"/>
      <c r="L69" s="564"/>
      <c r="M69" s="564"/>
      <c r="N69" s="564"/>
      <c r="O69" s="564"/>
      <c r="P69" s="564"/>
      <c r="Q69" s="564"/>
      <c r="R69" s="564"/>
      <c r="S69" s="564"/>
      <c r="T69" s="564"/>
      <c r="U69" s="564"/>
      <c r="V69" s="564"/>
      <c r="W69" s="564"/>
      <c r="X69" s="564"/>
      <c r="Y69" s="564"/>
      <c r="Z69" s="564"/>
      <c r="AA69" s="564"/>
      <c r="AB69" s="564"/>
      <c r="AC69" s="564"/>
      <c r="AD69" s="564"/>
      <c r="AE69" s="564"/>
    </row>
    <row r="70" ht="14.25" customHeight="1">
      <c r="A70" s="564"/>
      <c r="B70" s="564"/>
      <c r="C70" s="564"/>
      <c r="D70" s="564"/>
      <c r="E70" s="564"/>
      <c r="F70" s="564"/>
      <c r="G70" s="564"/>
      <c r="H70" s="564"/>
      <c r="I70" s="564"/>
      <c r="J70" s="564"/>
      <c r="K70" s="564"/>
      <c r="L70" s="564"/>
      <c r="M70" s="564"/>
      <c r="N70" s="564"/>
      <c r="O70" s="564"/>
      <c r="P70" s="564"/>
      <c r="Q70" s="564"/>
      <c r="R70" s="564"/>
      <c r="S70" s="564"/>
      <c r="T70" s="564"/>
      <c r="U70" s="564"/>
      <c r="V70" s="564"/>
      <c r="W70" s="564"/>
      <c r="X70" s="564"/>
      <c r="Y70" s="564"/>
      <c r="Z70" s="564"/>
      <c r="AA70" s="564"/>
      <c r="AB70" s="564"/>
      <c r="AC70" s="564"/>
      <c r="AD70" s="564"/>
      <c r="AE70" s="564"/>
    </row>
    <row r="71" ht="14.25" customHeight="1">
      <c r="A71" s="564"/>
      <c r="B71" s="564"/>
      <c r="C71" s="564"/>
      <c r="D71" s="564"/>
      <c r="E71" s="564"/>
      <c r="F71" s="564"/>
      <c r="G71" s="564"/>
      <c r="H71" s="564"/>
      <c r="I71" s="564"/>
      <c r="J71" s="564"/>
      <c r="K71" s="564"/>
      <c r="L71" s="564"/>
      <c r="M71" s="564"/>
      <c r="N71" s="564"/>
      <c r="O71" s="564"/>
      <c r="P71" s="564"/>
      <c r="Q71" s="564"/>
      <c r="R71" s="564"/>
      <c r="S71" s="564"/>
      <c r="T71" s="564"/>
      <c r="U71" s="564"/>
      <c r="V71" s="564"/>
      <c r="W71" s="564"/>
      <c r="X71" s="564"/>
      <c r="Y71" s="564"/>
      <c r="Z71" s="564"/>
      <c r="AA71" s="564"/>
      <c r="AB71" s="564"/>
      <c r="AC71" s="564"/>
      <c r="AD71" s="564"/>
      <c r="AE71" s="564"/>
    </row>
    <row r="72" ht="14.25" customHeight="1">
      <c r="A72" s="564"/>
      <c r="B72" s="564"/>
      <c r="C72" s="564"/>
      <c r="D72" s="564"/>
      <c r="E72" s="564"/>
      <c r="F72" s="564"/>
      <c r="G72" s="564"/>
      <c r="H72" s="564"/>
      <c r="I72" s="564"/>
      <c r="J72" s="564"/>
      <c r="K72" s="564"/>
      <c r="L72" s="564"/>
      <c r="M72" s="564"/>
      <c r="N72" s="564"/>
      <c r="O72" s="564"/>
      <c r="P72" s="564"/>
      <c r="Q72" s="564"/>
      <c r="R72" s="564"/>
      <c r="S72" s="564"/>
      <c r="T72" s="564"/>
      <c r="U72" s="564"/>
      <c r="V72" s="564"/>
      <c r="W72" s="564"/>
      <c r="X72" s="564"/>
      <c r="Y72" s="564"/>
      <c r="Z72" s="564"/>
      <c r="AA72" s="564"/>
      <c r="AB72" s="564"/>
      <c r="AC72" s="564"/>
      <c r="AD72" s="564"/>
      <c r="AE72" s="564"/>
    </row>
    <row r="73" ht="14.25" customHeight="1">
      <c r="A73" s="564"/>
      <c r="B73" s="564"/>
      <c r="C73" s="564"/>
      <c r="D73" s="564"/>
      <c r="E73" s="564"/>
      <c r="F73" s="564"/>
      <c r="G73" s="564"/>
      <c r="H73" s="564"/>
      <c r="I73" s="564"/>
      <c r="J73" s="564"/>
      <c r="K73" s="564"/>
      <c r="L73" s="564"/>
      <c r="M73" s="564"/>
      <c r="N73" s="564"/>
      <c r="O73" s="564"/>
      <c r="P73" s="564"/>
      <c r="Q73" s="564"/>
      <c r="R73" s="564"/>
      <c r="S73" s="564"/>
      <c r="T73" s="564"/>
      <c r="U73" s="564"/>
      <c r="V73" s="564"/>
      <c r="W73" s="564"/>
      <c r="X73" s="564"/>
      <c r="Y73" s="564"/>
      <c r="Z73" s="564"/>
      <c r="AA73" s="564"/>
      <c r="AB73" s="564"/>
      <c r="AC73" s="564"/>
      <c r="AD73" s="564"/>
      <c r="AE73" s="564"/>
    </row>
    <row r="74" ht="14.25" customHeight="1">
      <c r="A74" s="564"/>
      <c r="B74" s="564"/>
      <c r="C74" s="564"/>
      <c r="D74" s="564"/>
      <c r="E74" s="564"/>
      <c r="F74" s="564"/>
      <c r="G74" s="564"/>
      <c r="H74" s="564"/>
      <c r="I74" s="564"/>
      <c r="J74" s="564"/>
      <c r="K74" s="564"/>
      <c r="L74" s="564"/>
      <c r="M74" s="564"/>
      <c r="N74" s="564"/>
      <c r="O74" s="564"/>
      <c r="P74" s="564"/>
      <c r="Q74" s="564"/>
      <c r="R74" s="564"/>
      <c r="S74" s="564"/>
      <c r="T74" s="564"/>
      <c r="U74" s="564"/>
      <c r="V74" s="564"/>
      <c r="W74" s="564"/>
      <c r="X74" s="564"/>
      <c r="Y74" s="564"/>
      <c r="Z74" s="564"/>
      <c r="AA74" s="564"/>
      <c r="AB74" s="564"/>
      <c r="AC74" s="564"/>
      <c r="AD74" s="564"/>
      <c r="AE74" s="564"/>
    </row>
    <row r="75" ht="14.25" customHeight="1">
      <c r="A75" s="564"/>
      <c r="B75" s="564"/>
      <c r="C75" s="564"/>
      <c r="D75" s="564"/>
      <c r="E75" s="564"/>
      <c r="F75" s="564"/>
      <c r="G75" s="564"/>
      <c r="H75" s="564"/>
      <c r="I75" s="564"/>
      <c r="J75" s="564"/>
      <c r="K75" s="564"/>
      <c r="L75" s="564"/>
      <c r="M75" s="564"/>
      <c r="N75" s="564"/>
      <c r="O75" s="564"/>
      <c r="P75" s="564"/>
      <c r="Q75" s="564"/>
      <c r="R75" s="564"/>
      <c r="S75" s="564"/>
      <c r="T75" s="564"/>
      <c r="U75" s="564"/>
      <c r="V75" s="564"/>
      <c r="W75" s="564"/>
      <c r="X75" s="564"/>
      <c r="Y75" s="564"/>
      <c r="Z75" s="564"/>
      <c r="AA75" s="564"/>
      <c r="AB75" s="564"/>
      <c r="AC75" s="564"/>
      <c r="AD75" s="564"/>
      <c r="AE75" s="564"/>
    </row>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000000000000001" right="0.7000000000000001" top="0.75"/>
  <pageSetup paperSize="9" orientation="portrait"/>
  <drawing r:id="rId2"/>
  <legacyDrawing r:id="rId3"/>
</worksheet>
</file>