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Saba\Desktop\AA Publicações 2022\16 - Submetendo A1 - HUGO - Remote Sensing - Using Sentinel-1 SAR Images Processed by GEE to Audit Deforestation Data in the Brazilian Amazon\"/>
    </mc:Choice>
  </mc:AlternateContent>
  <xr:revisionPtr revIDLastSave="0" documentId="13_ncr:1_{B68F77BF-E7B0-4A8A-957C-2E95B51334F0}" xr6:coauthVersionLast="47" xr6:coauthVersionMax="47" xr10:uidLastSave="{00000000-0000-0000-0000-000000000000}"/>
  <bookViews>
    <workbookView xWindow="-110" yWindow="-110" windowWidth="19420" windowHeight="10420" firstSheet="9" activeTab="10" xr2:uid="{36A03721-FBC1-4870-9DBB-EAFDAAC36683}"/>
  </bookViews>
  <sheets>
    <sheet name="Cujubim-RO" sheetId="5" r:id="rId1"/>
    <sheet name="Buritis-RO" sheetId="7" r:id="rId2"/>
    <sheet name="Alto_Paraiso-RO" sheetId="9" r:id="rId3"/>
    <sheet name="Pacaja-PA" sheetId="10" r:id="rId4"/>
    <sheet name="Governador_Luiz_Rocha-MA" sheetId="11" r:id="rId5"/>
    <sheet name="Nova_Mamore-RO" sheetId="12" r:id="rId6"/>
    <sheet name="Fortuna-MA" sheetId="13" r:id="rId7"/>
    <sheet name="Candeias_do_Jamari-RO" sheetId="14" r:id="rId8"/>
    <sheet name="Placas-PA" sheetId="15" r:id="rId9"/>
    <sheet name="Governador_Eugenio_Barros-MA" sheetId="16" r:id="rId10"/>
    <sheet name="Figuras 13, 14 e 15 - R S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8" l="1"/>
  <c r="H54" i="8"/>
  <c r="H55" i="8"/>
  <c r="H56" i="8"/>
  <c r="H53" i="8"/>
  <c r="E57" i="8"/>
  <c r="F57" i="8"/>
  <c r="G57" i="8"/>
  <c r="D57" i="8"/>
  <c r="C57" i="8"/>
  <c r="E37" i="8"/>
  <c r="E38" i="8"/>
  <c r="E39" i="8"/>
  <c r="E40" i="8"/>
  <c r="E36" i="8"/>
  <c r="H32" i="8"/>
  <c r="H29" i="8"/>
  <c r="H30" i="8"/>
  <c r="H31" i="8"/>
  <c r="H28" i="8"/>
  <c r="J21" i="8"/>
  <c r="J22" i="8"/>
  <c r="J23" i="8"/>
  <c r="J24" i="8"/>
  <c r="J20" i="8"/>
  <c r="F16" i="8"/>
  <c r="F13" i="8"/>
  <c r="F14" i="8"/>
  <c r="F15" i="8"/>
  <c r="F12" i="8"/>
  <c r="I3" i="16"/>
  <c r="N3" i="16" s="1"/>
  <c r="H3" i="16" s="1"/>
  <c r="I3" i="15"/>
  <c r="N3" i="15" s="1"/>
  <c r="H3" i="15" s="1"/>
  <c r="I3" i="14"/>
  <c r="N3" i="14" s="1"/>
  <c r="H3" i="14" s="1"/>
  <c r="I3" i="13"/>
  <c r="N3" i="13" s="1"/>
  <c r="J3" i="13" s="1"/>
  <c r="I3" i="12"/>
  <c r="N3" i="12" s="1"/>
  <c r="J3" i="12" s="1"/>
  <c r="I3" i="11"/>
  <c r="N3" i="11" s="1"/>
  <c r="J3" i="11" s="1"/>
  <c r="I3" i="10"/>
  <c r="I3" i="9"/>
  <c r="I3" i="7"/>
  <c r="I4" i="5"/>
  <c r="N4" i="5" s="1"/>
  <c r="J4" i="5" s="1"/>
  <c r="D6" i="16"/>
  <c r="C6" i="16"/>
  <c r="D5" i="16"/>
  <c r="C5" i="16"/>
  <c r="D4" i="16"/>
  <c r="C4" i="16"/>
  <c r="D3" i="16"/>
  <c r="N10" i="16" s="1"/>
  <c r="C3" i="16"/>
  <c r="F3" i="16" s="1"/>
  <c r="G3" i="16" s="1"/>
  <c r="D6" i="15"/>
  <c r="C6" i="15"/>
  <c r="D5" i="15"/>
  <c r="C5" i="15"/>
  <c r="D4" i="15"/>
  <c r="C4" i="15"/>
  <c r="D3" i="15"/>
  <c r="N10" i="15" s="1"/>
  <c r="C3" i="15"/>
  <c r="D6" i="14"/>
  <c r="C6" i="14"/>
  <c r="D5" i="14"/>
  <c r="C5" i="14"/>
  <c r="D4" i="14"/>
  <c r="C4" i="14"/>
  <c r="D3" i="14"/>
  <c r="N10" i="14" s="1"/>
  <c r="C3" i="14"/>
  <c r="D6" i="13"/>
  <c r="C6" i="13"/>
  <c r="D5" i="13"/>
  <c r="C5" i="13"/>
  <c r="D4" i="13"/>
  <c r="C4" i="13"/>
  <c r="D3" i="13"/>
  <c r="C3" i="13"/>
  <c r="D6" i="12"/>
  <c r="C6" i="12"/>
  <c r="D5" i="12"/>
  <c r="C5" i="12"/>
  <c r="D4" i="12"/>
  <c r="C4" i="12"/>
  <c r="D3" i="12"/>
  <c r="N10" i="12" s="1"/>
  <c r="C3" i="12"/>
  <c r="D6" i="11"/>
  <c r="C6" i="11"/>
  <c r="D5" i="11"/>
  <c r="C5" i="11"/>
  <c r="D4" i="11"/>
  <c r="C4" i="11"/>
  <c r="D3" i="11"/>
  <c r="C3" i="11"/>
  <c r="D6" i="10"/>
  <c r="C6" i="10"/>
  <c r="D5" i="10"/>
  <c r="C5" i="10"/>
  <c r="D4" i="10"/>
  <c r="C4" i="10"/>
  <c r="D3" i="10"/>
  <c r="N10" i="10" s="1"/>
  <c r="C3" i="10"/>
  <c r="F3" i="9"/>
  <c r="G3" i="7"/>
  <c r="J3" i="16" l="1"/>
  <c r="K3" i="16" s="1"/>
  <c r="L3" i="16" s="1"/>
  <c r="J3" i="14"/>
  <c r="K3" i="14" s="1"/>
  <c r="L3" i="14" s="1"/>
  <c r="J3" i="15"/>
  <c r="K3" i="15" s="1"/>
  <c r="L3" i="15" s="1"/>
  <c r="F4" i="13"/>
  <c r="G4" i="13" s="1"/>
  <c r="F4" i="10"/>
  <c r="F4" i="16"/>
  <c r="G4" i="16" s="1"/>
  <c r="F6" i="16"/>
  <c r="G6" i="16" s="1"/>
  <c r="F5" i="16"/>
  <c r="G5" i="16" s="1"/>
  <c r="F4" i="14"/>
  <c r="F5" i="14"/>
  <c r="G5" i="14" s="1"/>
  <c r="F6" i="14"/>
  <c r="G6" i="14" s="1"/>
  <c r="G4" i="14"/>
  <c r="H3" i="13"/>
  <c r="F3" i="13"/>
  <c r="G3" i="13" s="1"/>
  <c r="H3" i="12"/>
  <c r="F4" i="12"/>
  <c r="G4" i="12" s="1"/>
  <c r="F6" i="12"/>
  <c r="G6" i="12" s="1"/>
  <c r="F5" i="12"/>
  <c r="G5" i="12" s="1"/>
  <c r="H3" i="11"/>
  <c r="F4" i="11"/>
  <c r="G4" i="11" s="1"/>
  <c r="F3" i="11"/>
  <c r="G3" i="11" s="1"/>
  <c r="F6" i="11"/>
  <c r="G6" i="11" s="1"/>
  <c r="N10" i="11"/>
  <c r="F5" i="11"/>
  <c r="G5" i="11" s="1"/>
  <c r="G4" i="10"/>
  <c r="F5" i="15"/>
  <c r="G5" i="15" s="1"/>
  <c r="F4" i="15"/>
  <c r="G4" i="15" s="1"/>
  <c r="F3" i="15"/>
  <c r="G3" i="15" s="1"/>
  <c r="F6" i="15"/>
  <c r="G6" i="15" s="1"/>
  <c r="F3" i="14"/>
  <c r="G3" i="14" s="1"/>
  <c r="K3" i="13"/>
  <c r="L3" i="13" s="1"/>
  <c r="N10" i="13"/>
  <c r="F6" i="13"/>
  <c r="G6" i="13" s="1"/>
  <c r="F5" i="13"/>
  <c r="G5" i="13" s="1"/>
  <c r="K3" i="12"/>
  <c r="L3" i="12" s="1"/>
  <c r="F3" i="12"/>
  <c r="G3" i="12" s="1"/>
  <c r="K3" i="11"/>
  <c r="L3" i="11" s="1"/>
  <c r="I4" i="11" s="1"/>
  <c r="F6" i="10"/>
  <c r="G6" i="10" s="1"/>
  <c r="F3" i="10"/>
  <c r="G3" i="10" s="1"/>
  <c r="F5" i="10"/>
  <c r="G5" i="10" s="1"/>
  <c r="I4" i="16" l="1"/>
  <c r="N4" i="16" s="1"/>
  <c r="J4" i="16" s="1"/>
  <c r="L4" i="8"/>
  <c r="I4" i="15"/>
  <c r="N4" i="15" s="1"/>
  <c r="K4" i="8"/>
  <c r="I4" i="14"/>
  <c r="N4" i="14" s="1"/>
  <c r="J4" i="8"/>
  <c r="I4" i="13"/>
  <c r="N4" i="13" s="1"/>
  <c r="I4" i="8"/>
  <c r="I4" i="12"/>
  <c r="N4" i="12" s="1"/>
  <c r="H4" i="8"/>
  <c r="N4" i="11"/>
  <c r="J4" i="11" s="1"/>
  <c r="G4" i="8"/>
  <c r="P4" i="15" l="1"/>
  <c r="J4" i="15"/>
  <c r="K4" i="15" s="1"/>
  <c r="L4" i="15" s="1"/>
  <c r="H4" i="14"/>
  <c r="J4" i="14"/>
  <c r="K4" i="14" s="1"/>
  <c r="L4" i="14" s="1"/>
  <c r="H4" i="13"/>
  <c r="J4" i="13"/>
  <c r="K4" i="13" s="1"/>
  <c r="L4" i="13" s="1"/>
  <c r="P4" i="12"/>
  <c r="J4" i="12"/>
  <c r="K4" i="12" s="1"/>
  <c r="L4" i="12" s="1"/>
  <c r="H4" i="16"/>
  <c r="P4" i="16"/>
  <c r="H4" i="15"/>
  <c r="P4" i="14"/>
  <c r="P4" i="13"/>
  <c r="H4" i="12"/>
  <c r="H4" i="11"/>
  <c r="K4" i="11"/>
  <c r="L4" i="11" s="1"/>
  <c r="I5" i="11" s="1"/>
  <c r="P4" i="11"/>
  <c r="K4" i="16"/>
  <c r="L4" i="16" s="1"/>
  <c r="N3" i="9"/>
  <c r="J3" i="9" s="1"/>
  <c r="N3" i="7"/>
  <c r="J3" i="7" s="1"/>
  <c r="N10" i="9"/>
  <c r="I5" i="16" l="1"/>
  <c r="N5" i="16" s="1"/>
  <c r="J5" i="16" s="1"/>
  <c r="L5" i="8"/>
  <c r="I5" i="15"/>
  <c r="N5" i="15" s="1"/>
  <c r="J5" i="15" s="1"/>
  <c r="K5" i="8"/>
  <c r="I5" i="14"/>
  <c r="N5" i="14" s="1"/>
  <c r="J5" i="8"/>
  <c r="I5" i="13"/>
  <c r="N5" i="13" s="1"/>
  <c r="I5" i="8"/>
  <c r="I5" i="12"/>
  <c r="N5" i="12" s="1"/>
  <c r="H5" i="8"/>
  <c r="N5" i="11"/>
  <c r="J5" i="11" s="1"/>
  <c r="G5" i="8"/>
  <c r="D6" i="9"/>
  <c r="C6" i="9"/>
  <c r="D5" i="9"/>
  <c r="C5" i="9"/>
  <c r="D4" i="9"/>
  <c r="C4" i="9"/>
  <c r="H3" i="9"/>
  <c r="D3" i="9"/>
  <c r="C3" i="9"/>
  <c r="C7" i="5"/>
  <c r="D7" i="5"/>
  <c r="D6" i="5"/>
  <c r="C6" i="5"/>
  <c r="D5" i="5"/>
  <c r="C5" i="5"/>
  <c r="P4" i="5"/>
  <c r="H4" i="5"/>
  <c r="D4" i="5"/>
  <c r="C4" i="5"/>
  <c r="J3" i="5"/>
  <c r="H3" i="5"/>
  <c r="D3" i="5"/>
  <c r="C3" i="5"/>
  <c r="H5" i="14" l="1"/>
  <c r="J5" i="14"/>
  <c r="K5" i="14" s="1"/>
  <c r="L5" i="14" s="1"/>
  <c r="H5" i="13"/>
  <c r="J5" i="13"/>
  <c r="K5" i="13" s="1"/>
  <c r="L5" i="13" s="1"/>
  <c r="H5" i="12"/>
  <c r="J5" i="12"/>
  <c r="K5" i="12" s="1"/>
  <c r="L5" i="12" s="1"/>
  <c r="H5" i="16"/>
  <c r="H5" i="15"/>
  <c r="K5" i="15"/>
  <c r="L5" i="15" s="1"/>
  <c r="H5" i="11"/>
  <c r="K5" i="11"/>
  <c r="K5" i="16"/>
  <c r="L5" i="16" s="1"/>
  <c r="G5" i="9"/>
  <c r="F5" i="9"/>
  <c r="G3" i="9"/>
  <c r="F6" i="9"/>
  <c r="G6" i="9" s="1"/>
  <c r="F4" i="9"/>
  <c r="G4" i="9" s="1"/>
  <c r="K3" i="9"/>
  <c r="L3" i="9" s="1"/>
  <c r="E4" i="8" s="1"/>
  <c r="F7" i="5"/>
  <c r="G7" i="5" s="1"/>
  <c r="F4" i="5"/>
  <c r="G4" i="5" s="1"/>
  <c r="K4" i="5"/>
  <c r="L4" i="5" s="1"/>
  <c r="C4" i="8" s="1"/>
  <c r="F3" i="5"/>
  <c r="G3" i="5" s="1"/>
  <c r="F6" i="5"/>
  <c r="G6" i="5" s="1"/>
  <c r="K3" i="5"/>
  <c r="L3" i="5" s="1"/>
  <c r="F5" i="5"/>
  <c r="G5" i="5" s="1"/>
  <c r="D5" i="7"/>
  <c r="D3" i="7"/>
  <c r="C4" i="7"/>
  <c r="C3" i="7"/>
  <c r="D4" i="7"/>
  <c r="C6" i="7"/>
  <c r="D6" i="7"/>
  <c r="C5" i="7"/>
  <c r="H3" i="7"/>
  <c r="I6" i="16" l="1"/>
  <c r="N6" i="16" s="1"/>
  <c r="J6" i="16" s="1"/>
  <c r="L6" i="8"/>
  <c r="I6" i="15"/>
  <c r="N6" i="15" s="1"/>
  <c r="J6" i="15" s="1"/>
  <c r="K6" i="8"/>
  <c r="I6" i="14"/>
  <c r="N6" i="14" s="1"/>
  <c r="J6" i="14" s="1"/>
  <c r="J6" i="8"/>
  <c r="I6" i="13"/>
  <c r="N6" i="13" s="1"/>
  <c r="J6" i="13" s="1"/>
  <c r="I6" i="8"/>
  <c r="I6" i="12"/>
  <c r="N6" i="12" s="1"/>
  <c r="J6" i="12" s="1"/>
  <c r="H6" i="8"/>
  <c r="L5" i="11"/>
  <c r="I6" i="11" s="1"/>
  <c r="I4" i="9"/>
  <c r="N4" i="9" s="1"/>
  <c r="J4" i="9" s="1"/>
  <c r="I5" i="5"/>
  <c r="N5" i="5" s="1"/>
  <c r="J5" i="5" s="1"/>
  <c r="F5" i="7"/>
  <c r="G5" i="7" s="1"/>
  <c r="F6" i="7"/>
  <c r="G6" i="7" s="1"/>
  <c r="F3" i="7"/>
  <c r="K3" i="7"/>
  <c r="L3" i="7" s="1"/>
  <c r="F4" i="7"/>
  <c r="G4" i="7" s="1"/>
  <c r="H6" i="16" l="1"/>
  <c r="K6" i="15"/>
  <c r="L6" i="15" s="1"/>
  <c r="K7" i="8" s="1"/>
  <c r="K8" i="8" s="1"/>
  <c r="P49" i="8" s="1"/>
  <c r="H6" i="15"/>
  <c r="H6" i="14"/>
  <c r="H6" i="13"/>
  <c r="H6" i="12"/>
  <c r="N6" i="11"/>
  <c r="J6" i="11" s="1"/>
  <c r="G6" i="8"/>
  <c r="K6" i="16"/>
  <c r="L6" i="16" s="1"/>
  <c r="L7" i="8" s="1"/>
  <c r="L8" i="8" s="1"/>
  <c r="P44" i="8" s="1"/>
  <c r="K6" i="14"/>
  <c r="L6" i="14" s="1"/>
  <c r="J7" i="8" s="1"/>
  <c r="J8" i="8" s="1"/>
  <c r="P48" i="8" s="1"/>
  <c r="K6" i="13"/>
  <c r="L6" i="13" s="1"/>
  <c r="I7" i="8" s="1"/>
  <c r="I8" i="8" s="1"/>
  <c r="P43" i="8" s="1"/>
  <c r="K6" i="12"/>
  <c r="L6" i="12" s="1"/>
  <c r="H7" i="8" s="1"/>
  <c r="H8" i="8" s="1"/>
  <c r="P50" i="8" s="1"/>
  <c r="P4" i="9"/>
  <c r="D4" i="8"/>
  <c r="H4" i="9"/>
  <c r="K4" i="9"/>
  <c r="L4" i="9" s="1"/>
  <c r="H5" i="5"/>
  <c r="K5" i="5"/>
  <c r="L5" i="5" s="1"/>
  <c r="I4" i="7"/>
  <c r="N4" i="7" s="1"/>
  <c r="J4" i="7" s="1"/>
  <c r="H6" i="11" l="1"/>
  <c r="I5" i="9"/>
  <c r="N5" i="9" s="1"/>
  <c r="E5" i="8"/>
  <c r="C5" i="8"/>
  <c r="I6" i="5"/>
  <c r="N6" i="5" s="1"/>
  <c r="J6" i="5" s="1"/>
  <c r="P4" i="7"/>
  <c r="H4" i="7"/>
  <c r="H5" i="9" l="1"/>
  <c r="J5" i="9"/>
  <c r="K5" i="9" s="1"/>
  <c r="L5" i="9" s="1"/>
  <c r="K6" i="11"/>
  <c r="L6" i="11" s="1"/>
  <c r="K6" i="5"/>
  <c r="L6" i="5" s="1"/>
  <c r="H6" i="5"/>
  <c r="K4" i="7"/>
  <c r="L4" i="7" s="1"/>
  <c r="D5" i="8" s="1"/>
  <c r="G7" i="8" l="1"/>
  <c r="G8" i="8" s="1"/>
  <c r="P42" i="8" s="1"/>
  <c r="M15" i="11"/>
  <c r="C6" i="8"/>
  <c r="I7" i="5"/>
  <c r="N7" i="5" s="1"/>
  <c r="J7" i="5" s="1"/>
  <c r="I6" i="9"/>
  <c r="N6" i="9" s="1"/>
  <c r="J6" i="9" s="1"/>
  <c r="E6" i="8"/>
  <c r="I5" i="7"/>
  <c r="N5" i="7" s="1"/>
  <c r="J5" i="7" s="1"/>
  <c r="H7" i="5" l="1"/>
  <c r="H6" i="9"/>
  <c r="K6" i="9"/>
  <c r="L6" i="9" s="1"/>
  <c r="E7" i="8" s="1"/>
  <c r="H5" i="7"/>
  <c r="K7" i="5" l="1"/>
  <c r="L7" i="5" s="1"/>
  <c r="C7" i="8" s="1"/>
  <c r="E8" i="8"/>
  <c r="P45" i="8" s="1"/>
  <c r="K5" i="7"/>
  <c r="L5" i="7" s="1"/>
  <c r="D6" i="8" s="1"/>
  <c r="C8" i="8" l="1"/>
  <c r="P47" i="8" s="1"/>
  <c r="I6" i="7"/>
  <c r="N6" i="7" s="1"/>
  <c r="J6" i="7" s="1"/>
  <c r="H6" i="7" l="1"/>
  <c r="K6" i="7"/>
  <c r="L6" i="7" s="1"/>
  <c r="D7" i="8" s="1"/>
  <c r="D8" i="8" l="1"/>
  <c r="P46" i="8" s="1"/>
  <c r="N3" i="10" l="1"/>
  <c r="J3" i="10" s="1"/>
  <c r="H3" i="10" l="1"/>
  <c r="K3" i="10"/>
  <c r="L3" i="10" s="1"/>
  <c r="I4" i="10" l="1"/>
  <c r="N4" i="10" s="1"/>
  <c r="J4" i="10" s="1"/>
  <c r="F4" i="8"/>
  <c r="M4" i="8" s="1"/>
  <c r="N14" i="10"/>
  <c r="P4" i="10" l="1"/>
  <c r="H4" i="10"/>
  <c r="K4" i="10" l="1"/>
  <c r="L4" i="10" s="1"/>
  <c r="I5" i="10" l="1"/>
  <c r="N5" i="10" s="1"/>
  <c r="J5" i="10" s="1"/>
  <c r="F5" i="8"/>
  <c r="M5" i="8" s="1"/>
  <c r="N15" i="10"/>
  <c r="N5" i="8" l="1"/>
  <c r="H5" i="10"/>
  <c r="K5" i="10" l="1"/>
  <c r="L5" i="10" s="1"/>
  <c r="F6" i="8" s="1"/>
  <c r="M6" i="8" s="1"/>
  <c r="N6" i="8" l="1"/>
  <c r="I6" i="10"/>
  <c r="N6" i="10" s="1"/>
  <c r="J6" i="10" s="1"/>
  <c r="N16" i="10"/>
  <c r="H6" i="10" l="1"/>
  <c r="K6" i="10" l="1"/>
  <c r="L6" i="10" s="1"/>
  <c r="N17" i="10" l="1"/>
  <c r="N18" i="10" s="1"/>
  <c r="F7" i="8"/>
  <c r="F8" i="8" l="1"/>
  <c r="P51" i="8" s="1"/>
  <c r="M7" i="8"/>
  <c r="N7" i="8" s="1"/>
  <c r="N8" i="8" s="1"/>
  <c r="M8" i="8" l="1"/>
</calcChain>
</file>

<file path=xl/sharedStrings.xml><?xml version="1.0" encoding="utf-8"?>
<sst xmlns="http://schemas.openxmlformats.org/spreadsheetml/2006/main" count="309" uniqueCount="54">
  <si>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- 
</t>
    </r>
    <r>
      <rPr>
        <b/>
        <sz val="11"/>
        <color theme="1"/>
        <rFont val="Calibri"/>
        <family val="2"/>
        <scheme val="minor"/>
      </rPr>
      <t>(km²)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</si>
  <si>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+ 
</t>
    </r>
    <r>
      <rPr>
        <b/>
        <sz val="11"/>
        <color theme="1"/>
        <rFont val="Calibri"/>
        <family val="2"/>
        <scheme val="minor"/>
      </rPr>
      <t>(km²)</t>
    </r>
  </si>
  <si>
    <t>Ano</t>
  </si>
  <si>
    <t>DESEMPENHO DO CÓDIGO GEE DE DETECÇÃO DE MUDANÇAS COM BASE NOS DADOS DESMATAMENTO INPE - CUJUBIM-RO - 2016 a 2019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</si>
  <si>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(km²)</t>
    </r>
  </si>
  <si>
    <t>erro</t>
  </si>
  <si>
    <t>massa dagua_rio</t>
  </si>
  <si>
    <t>Erro Matriz (%)</t>
  </si>
  <si>
    <r>
      <t>Comissão
GEE
π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
 (%)</t>
    </r>
  </si>
  <si>
    <r>
      <t>Erro Matriz Floresta INPE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(km²)</t>
    </r>
  </si>
  <si>
    <r>
      <t>Erro Matriz Floresta INPE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(%)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</si>
  <si>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+ 
</t>
    </r>
    <r>
      <rPr>
        <b/>
        <sz val="11"/>
        <color theme="1"/>
        <rFont val="Calibri"/>
        <family val="2"/>
        <scheme val="minor"/>
      </rPr>
      <t>GEE 
Retificado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(km²)</t>
    </r>
  </si>
  <si>
    <r>
      <t>N 
GEE
Retificado</t>
    </r>
    <r>
      <rPr>
        <b/>
        <vertAlign val="superscript"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(km²)</t>
    </r>
  </si>
  <si>
    <t>Erro calculado com base na interpretação visual das imagens Sentinel-2</t>
  </si>
  <si>
    <t>Erro projetado usando a Comissao do ano anterior como base</t>
  </si>
  <si>
    <t>Omissão dos dados de desmatamento INPE calculado com base nos polígonos de desmatamento (Sentinel-2)</t>
  </si>
  <si>
    <t>Erro comissão do Código GEE com base nos dados de desmatamento do INPE</t>
  </si>
  <si>
    <t>Erro comissão GEE retificado com base no erro do ano anterior</t>
  </si>
  <si>
    <t>DESEMPENHO DO CÓDIGO GEE DE DETECÇÃO DE MUDANÇAS COM BASE NOS DADOS DESMATAMENTO INPE - BURITIS - RO</t>
  </si>
  <si>
    <t>DESEMPENHO DO CÓDIGO GEE DE DETECÇÃO DE MUDANÇAS COM BASE NOS DADOS DESMATAMENTO INPE - ALTO PARAÍSO - RO</t>
  </si>
  <si>
    <t>Nova Mamoré-RO</t>
  </si>
  <si>
    <t xml:space="preserve"> Governador Luiz Rocha-MA</t>
  </si>
  <si>
    <t>Pacajá-PA</t>
  </si>
  <si>
    <t>Fortuna-MA</t>
  </si>
  <si>
    <t>Candeias do Jamari-RO</t>
  </si>
  <si>
    <t>Placas-PA</t>
  </si>
  <si>
    <t>Cujubim-RO</t>
  </si>
  <si>
    <t>Buritis-RO</t>
  </si>
  <si>
    <t>Alto Paraíso-RO</t>
  </si>
  <si>
    <t>DESEMPENHO DO CÓDIGO GEE DE DETECÇÃO DE MUDANÇAS COM BASE NOS DADOS DESMATAMENTO INPE - PACAJÁ - PA</t>
  </si>
  <si>
    <t>DESEMPENHO DO CÓDIGO GEE DE DETECÇÃO DE MUDANÇAS COM BASE NOS DADOS DESMATAMENTO INPE - GOVERNADOR LUIZ ROCHA - MA</t>
  </si>
  <si>
    <t>DESEMPENHO DO CÓDIGO GEE DE DETECÇÃO DE MUDANÇAS COM BASE NOS DADOS DESMATAMENTO INPE - NOVA MAMORÉ - RO</t>
  </si>
  <si>
    <t>DESEMPENHO DO CÓDIGO GEE DE DETECÇÃO DE MUDANÇAS COM BASE NOS DADOS DESMATAMENTO INPE - FORTUNA - MA</t>
  </si>
  <si>
    <t>DESEMPENHO DO CÓDIGO GEE DE DETECÇÃO DE MUDANÇAS COM BASE NOS DADOS DESMATAMENTO INPE - CANDEIAS DO JAMARI - RO</t>
  </si>
  <si>
    <t>DESEMPENHO DO CÓDIGO GEE DE DETECÇÃO DE MUDANÇAS COM BASE NOS DADOS DESMATAMENTO INPE - PLACAS - PA</t>
  </si>
  <si>
    <t>DESEMPENHO DO CÓDIGO GEE DE DETECÇÃO DE MUDANÇAS COM BASE NOS DADOS DESMATAMENTO INPE - GOVERNADOR EUGÊNIO BARROS - MA</t>
  </si>
  <si>
    <t>Área GEE_D 
(km²)</t>
  </si>
  <si>
    <t>Área GEE_FD 
(km²)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</si>
  <si>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0 
</t>
    </r>
    <r>
      <rPr>
        <b/>
        <sz val="11"/>
        <color theme="1"/>
        <rFont val="Calibri"/>
        <family val="2"/>
        <scheme val="minor"/>
      </rPr>
      <t>Área INPE_D (km²)</t>
    </r>
  </si>
  <si>
    <t>Erro de Comissão
 (%)</t>
  </si>
  <si>
    <t>Governador Eugenio Barros-MA</t>
  </si>
  <si>
    <t>média</t>
  </si>
  <si>
    <t>Valor 
erro 2016</t>
  </si>
  <si>
    <t>Média (Ano)</t>
  </si>
  <si>
    <t>Commission Error (%) SAR/Sentinel-1/GEE</t>
  </si>
  <si>
    <t>Municipality</t>
  </si>
  <si>
    <t>Media (Year)</t>
  </si>
  <si>
    <t>Media 
(Município)</t>
  </si>
  <si>
    <t>Media 
(Municipality)</t>
  </si>
  <si>
    <t>Media</t>
  </si>
  <si>
    <t>Area (Km²)</t>
  </si>
  <si>
    <t>Year</t>
  </si>
  <si>
    <t>Mean SAR/Sentinel-1/GEE Error (2017 - 2020)</t>
  </si>
  <si>
    <t>Municipality Area (Km²)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</si>
</sst>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quotePrefix="1" applyFill="1"/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2" borderId="0" xfId="0" quotePrefix="1" applyFill="1" applyAlignment="1">
      <alignment vertical="center" wrapText="1"/>
    </xf>
    <xf numFmtId="0" fontId="0" fillId="2" borderId="3" xfId="0" quotePrefix="1" applyFill="1" applyBorder="1"/>
    <xf numFmtId="165" fontId="0" fillId="0" borderId="1" xfId="0" applyNumberFormat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/>
    </xf>
    <xf numFmtId="0" fontId="0" fillId="6" borderId="0" xfId="0" applyFill="1" applyAlignment="1">
      <alignment horizontal="right" vertical="center" wrapText="1"/>
    </xf>
    <xf numFmtId="0" fontId="0" fillId="7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/>
    <xf numFmtId="165" fontId="0" fillId="0" borderId="0" xfId="0" applyNumberFormat="1" applyAlignment="1">
      <alignment vertical="center" wrapText="1"/>
    </xf>
    <xf numFmtId="0" fontId="0" fillId="2" borderId="0" xfId="0" quotePrefix="1" applyFill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left" vertical="center" wrapText="1"/>
    </xf>
    <xf numFmtId="10" fontId="3" fillId="4" borderId="1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vertical="center" wrapText="1"/>
    </xf>
    <xf numFmtId="164" fontId="0" fillId="0" borderId="1" xfId="0" applyNumberFormat="1" applyBorder="1"/>
    <xf numFmtId="10" fontId="0" fillId="0" borderId="1" xfId="0" applyNumberFormat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0" borderId="1" xfId="0" applyBorder="1"/>
    <xf numFmtId="166" fontId="0" fillId="8" borderId="1" xfId="0" applyNumberFormat="1" applyFill="1" applyBorder="1"/>
    <xf numFmtId="165" fontId="0" fillId="9" borderId="0" xfId="0" applyNumberFormat="1" applyFill="1" applyAlignment="1">
      <alignment horizontal="center" vertical="center"/>
    </xf>
    <xf numFmtId="166" fontId="4" fillId="10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11" borderId="13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10" fontId="1" fillId="0" borderId="0" xfId="0" applyNumberFormat="1" applyFont="1"/>
    <xf numFmtId="0" fontId="0" fillId="0" borderId="1" xfId="0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0" fontId="1" fillId="0" borderId="0" xfId="0" applyFont="1"/>
    <xf numFmtId="10" fontId="1" fillId="0" borderId="0" xfId="0" applyNumberFormat="1" applyFont="1" applyAlignment="1">
      <alignment horizontal="center"/>
    </xf>
    <xf numFmtId="166" fontId="6" fillId="1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7" fillId="12" borderId="1" xfId="0" applyNumberFormat="1" applyFont="1" applyFill="1" applyBorder="1" applyAlignment="1">
      <alignment horizontal="center"/>
    </xf>
    <xf numFmtId="10" fontId="1" fillId="11" borderId="13" xfId="0" applyNumberFormat="1" applyFont="1" applyFill="1" applyBorder="1" applyAlignment="1">
      <alignment horizontal="center" vertical="center"/>
    </xf>
    <xf numFmtId="10" fontId="7" fillId="12" borderId="13" xfId="0" applyNumberFormat="1" applyFont="1" applyFill="1" applyBorder="1" applyAlignment="1">
      <alignment horizontal="center" vertical="center"/>
    </xf>
    <xf numFmtId="10" fontId="1" fillId="11" borderId="14" xfId="0" applyNumberFormat="1" applyFont="1" applyFill="1" applyBorder="1" applyAlignment="1">
      <alignment horizontal="center" vertical="center"/>
    </xf>
    <xf numFmtId="0" fontId="0" fillId="2" borderId="0" xfId="0" quotePrefix="1" applyFill="1" applyAlignment="1">
      <alignment horizontal="left" vertical="center" wrapText="1"/>
    </xf>
    <xf numFmtId="0" fontId="0" fillId="2" borderId="3" xfId="0" quotePrefix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wrapText="1"/>
    </xf>
    <xf numFmtId="0" fontId="1" fillId="11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'Figuras 13, 14 e 15 - R S'!$O$41</c:f>
              <c:strCache>
                <c:ptCount val="1"/>
                <c:pt idx="0">
                  <c:v>Municipality Area (Km²)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'Figuras 13, 14 e 15 - R S'!$N$42:$N$51</c:f>
              <c:strCache>
                <c:ptCount val="10"/>
                <c:pt idx="0">
                  <c:v> Governador Luiz Rocha-MA</c:v>
                </c:pt>
                <c:pt idx="1">
                  <c:v>Fortuna-MA</c:v>
                </c:pt>
                <c:pt idx="2">
                  <c:v>Governador Eugenio Barros-MA</c:v>
                </c:pt>
                <c:pt idx="3">
                  <c:v>Alto Paraíso-RO</c:v>
                </c:pt>
                <c:pt idx="4">
                  <c:v>Buritis-RO</c:v>
                </c:pt>
                <c:pt idx="5">
                  <c:v>Cujubim-RO</c:v>
                </c:pt>
                <c:pt idx="6">
                  <c:v>Candeias do Jamari-RO</c:v>
                </c:pt>
                <c:pt idx="7">
                  <c:v>Placas-PA</c:v>
                </c:pt>
                <c:pt idx="8">
                  <c:v>Nova Mamoré-RO</c:v>
                </c:pt>
                <c:pt idx="9">
                  <c:v>Pacajá-PA</c:v>
                </c:pt>
              </c:strCache>
            </c:strRef>
          </c:cat>
          <c:val>
            <c:numRef>
              <c:f>'Figuras 13, 14 e 15 - R S'!$O$42:$O$51</c:f>
              <c:numCache>
                <c:formatCode>0.000</c:formatCode>
                <c:ptCount val="10"/>
                <c:pt idx="0">
                  <c:v>344.45100000000002</c:v>
                </c:pt>
                <c:pt idx="1">
                  <c:v>419.49599999999998</c:v>
                </c:pt>
                <c:pt idx="2">
                  <c:v>531.87</c:v>
                </c:pt>
                <c:pt idx="3">
                  <c:v>2651.8220000000001</c:v>
                </c:pt>
                <c:pt idx="4">
                  <c:v>3265.8090000000002</c:v>
                </c:pt>
                <c:pt idx="5">
                  <c:v>3863.9459999999999</c:v>
                </c:pt>
                <c:pt idx="6">
                  <c:v>6843.8680000000004</c:v>
                </c:pt>
                <c:pt idx="7">
                  <c:v>7173.1940000000004</c:v>
                </c:pt>
                <c:pt idx="8">
                  <c:v>10071.643</c:v>
                </c:pt>
                <c:pt idx="9">
                  <c:v>11832.323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C-4590-975A-BDF677AE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47696"/>
        <c:axId val="354346864"/>
      </c:barChart>
      <c:lineChart>
        <c:grouping val="standard"/>
        <c:varyColors val="0"/>
        <c:ser>
          <c:idx val="1"/>
          <c:order val="1"/>
          <c:tx>
            <c:strRef>
              <c:f>'Figuras 13, 14 e 15 - R S'!$P$41</c:f>
              <c:strCache>
                <c:ptCount val="1"/>
                <c:pt idx="0">
                  <c:v>Mean SAR/Sentinel-1/GEE Error (2017 - 2020)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'Figuras 13, 14 e 15 - R S'!$N$42:$N$51</c:f>
              <c:strCache>
                <c:ptCount val="10"/>
                <c:pt idx="0">
                  <c:v> Governador Luiz Rocha-MA</c:v>
                </c:pt>
                <c:pt idx="1">
                  <c:v>Fortuna-MA</c:v>
                </c:pt>
                <c:pt idx="2">
                  <c:v>Governador Eugenio Barros-MA</c:v>
                </c:pt>
                <c:pt idx="3">
                  <c:v>Alto Paraíso-RO</c:v>
                </c:pt>
                <c:pt idx="4">
                  <c:v>Buritis-RO</c:v>
                </c:pt>
                <c:pt idx="5">
                  <c:v>Cujubim-RO</c:v>
                </c:pt>
                <c:pt idx="6">
                  <c:v>Candeias do Jamari-RO</c:v>
                </c:pt>
                <c:pt idx="7">
                  <c:v>Placas-PA</c:v>
                </c:pt>
                <c:pt idx="8">
                  <c:v>Nova Mamoré-RO</c:v>
                </c:pt>
                <c:pt idx="9">
                  <c:v>Pacajá-PA</c:v>
                </c:pt>
              </c:strCache>
            </c:strRef>
          </c:cat>
          <c:val>
            <c:numRef>
              <c:f>'Figuras 13, 14 e 15 - R S'!$P$42:$P$51</c:f>
              <c:numCache>
                <c:formatCode>0.00%</c:formatCode>
                <c:ptCount val="10"/>
                <c:pt idx="0">
                  <c:v>0.41080692244762956</c:v>
                </c:pt>
                <c:pt idx="1">
                  <c:v>0.59659101644259338</c:v>
                </c:pt>
                <c:pt idx="2">
                  <c:v>0.52916878064971085</c:v>
                </c:pt>
                <c:pt idx="3">
                  <c:v>0.33392675317743709</c:v>
                </c:pt>
                <c:pt idx="4">
                  <c:v>0.2517127856893403</c:v>
                </c:pt>
                <c:pt idx="5">
                  <c:v>0.26160918076436712</c:v>
                </c:pt>
                <c:pt idx="6">
                  <c:v>0.21291338852592775</c:v>
                </c:pt>
                <c:pt idx="7">
                  <c:v>0.32483843881608387</c:v>
                </c:pt>
                <c:pt idx="8">
                  <c:v>0.17210565631838481</c:v>
                </c:pt>
                <c:pt idx="9">
                  <c:v>0.37225121841952286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C-4590-975A-BDF677AE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344368"/>
        <c:axId val="354341456"/>
      </c:lineChart>
      <c:catAx>
        <c:axId val="3543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341456"/>
        <c:crosses val="autoZero"/>
        <c:auto val="1"/>
        <c:lblAlgn val="ctr"/>
        <c:lblOffset val="100"/>
        <c:noMultiLvlLbl val="0"/>
      </c:catAx>
      <c:valAx>
        <c:axId val="3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344368"/>
        <c:crosses val="autoZero"/>
        <c:crossBetween val="between"/>
      </c:valAx>
      <c:valAx>
        <c:axId val="354346864"/>
        <c:scaling>
          <c:orientation val="minMax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347696"/>
        <c:crosses val="max"/>
        <c:crossBetween val="between"/>
      </c:valAx>
      <c:catAx>
        <c:axId val="35434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434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de comissão sar/gee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4977903353543031E-3"/>
          <c:y val="1.5270171889308513E-3"/>
          <c:w val="0.96142337528069532"/>
          <c:h val="0.58879758159573881"/>
        </c:manualLayout>
      </c:layout>
      <c:lineChart>
        <c:grouping val="standard"/>
        <c:varyColors val="0"/>
        <c:ser>
          <c:idx val="1"/>
          <c:order val="1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'Figuras 13, 14 e 15 - R S'!$C$46:$L$46</c:f>
              <c:strCache>
                <c:ptCount val="10"/>
                <c:pt idx="0">
                  <c:v> Governador Luiz Rocha-MA</c:v>
                </c:pt>
                <c:pt idx="1">
                  <c:v>Fortuna-MA</c:v>
                </c:pt>
                <c:pt idx="2">
                  <c:v>Governador Eugenio Barros-MA</c:v>
                </c:pt>
                <c:pt idx="3">
                  <c:v>Alto Paraíso-RO</c:v>
                </c:pt>
                <c:pt idx="4">
                  <c:v>Buritis-RO</c:v>
                </c:pt>
                <c:pt idx="5">
                  <c:v>Cujubim-RO</c:v>
                </c:pt>
                <c:pt idx="6">
                  <c:v>Candeias do Jamari-RO</c:v>
                </c:pt>
                <c:pt idx="7">
                  <c:v>Placas-PA</c:v>
                </c:pt>
                <c:pt idx="8">
                  <c:v>Nova Mamoré-RO</c:v>
                </c:pt>
                <c:pt idx="9">
                  <c:v>Pacajá-PA</c:v>
                </c:pt>
              </c:strCache>
            </c:strRef>
          </c:cat>
          <c:val>
            <c:numRef>
              <c:f>'Figuras 13, 14 e 15 - R S'!$C$48:$L$48</c:f>
              <c:numCache>
                <c:formatCode>0.00%</c:formatCode>
                <c:ptCount val="10"/>
                <c:pt idx="0">
                  <c:v>0.41080692244762956</c:v>
                </c:pt>
                <c:pt idx="1">
                  <c:v>0.59659101644259338</c:v>
                </c:pt>
                <c:pt idx="2">
                  <c:v>0.52916878064971085</c:v>
                </c:pt>
                <c:pt idx="3">
                  <c:v>0.33392675317743709</c:v>
                </c:pt>
                <c:pt idx="4">
                  <c:v>0.2517127856893403</c:v>
                </c:pt>
                <c:pt idx="5">
                  <c:v>0.26160918076436712</c:v>
                </c:pt>
                <c:pt idx="6">
                  <c:v>0.21291338852592775</c:v>
                </c:pt>
                <c:pt idx="7">
                  <c:v>0.32483843881608387</c:v>
                </c:pt>
                <c:pt idx="8">
                  <c:v>0.17210565631838481</c:v>
                </c:pt>
                <c:pt idx="9">
                  <c:v>0.37225121841952286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9-4FCF-95AB-CDE7CDE1DA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79513583"/>
        <c:axId val="1979511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'Figuras 13, 14 e 15 - R S'!$C$46:$L$46</c15:sqref>
                        </c15:formulaRef>
                      </c:ext>
                    </c:extLst>
                    <c:strCache>
                      <c:ptCount val="10"/>
                      <c:pt idx="0">
                        <c:v> Governador Luiz Rocha-MA</c:v>
                      </c:pt>
                      <c:pt idx="1">
                        <c:v>Fortuna-MA</c:v>
                      </c:pt>
                      <c:pt idx="2">
                        <c:v>Governador Eugenio Barros-MA</c:v>
                      </c:pt>
                      <c:pt idx="3">
                        <c:v>Alto Paraíso-RO</c:v>
                      </c:pt>
                      <c:pt idx="4">
                        <c:v>Buritis-RO</c:v>
                      </c:pt>
                      <c:pt idx="5">
                        <c:v>Cujubim-RO</c:v>
                      </c:pt>
                      <c:pt idx="6">
                        <c:v>Candeias do Jamari-RO</c:v>
                      </c:pt>
                      <c:pt idx="7">
                        <c:v>Placas-PA</c:v>
                      </c:pt>
                      <c:pt idx="8">
                        <c:v>Nova Mamoré-RO</c:v>
                      </c:pt>
                      <c:pt idx="9">
                        <c:v>Pacajá-PA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'Figuras 13, 14 e 15 - R S'!$C$47:$L$47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344.45100000000002</c:v>
                      </c:pt>
                      <c:pt idx="1">
                        <c:v>419.49599999999998</c:v>
                      </c:pt>
                      <c:pt idx="2">
                        <c:v>531.87</c:v>
                      </c:pt>
                      <c:pt idx="3">
                        <c:v>2651.8220000000001</c:v>
                      </c:pt>
                      <c:pt idx="4">
                        <c:v>3265.8090000000002</c:v>
                      </c:pt>
                      <c:pt idx="5">
                        <c:v>3863.9459999999999</c:v>
                      </c:pt>
                      <c:pt idx="6">
                        <c:v>6843.8680000000004</c:v>
                      </c:pt>
                      <c:pt idx="7">
                        <c:v>7173.1940000000004</c:v>
                      </c:pt>
                      <c:pt idx="8">
                        <c:v>10071.643</c:v>
                      </c:pt>
                      <c:pt idx="9">
                        <c:v>11832.323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E9-4FCF-95AB-CDE7CDE1DA0F}"/>
                  </c:ext>
                </c:extLst>
              </c15:ser>
            </c15:filteredLineSeries>
          </c:ext>
        </c:extLst>
      </c:lineChart>
      <c:catAx>
        <c:axId val="19795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511503"/>
        <c:crosses val="autoZero"/>
        <c:auto val="1"/>
        <c:lblAlgn val="ctr"/>
        <c:lblOffset val="100"/>
        <c:noMultiLvlLbl val="0"/>
      </c:catAx>
      <c:valAx>
        <c:axId val="197951150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795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'Figuras 13, 14 e 15 - R S'!$A$4:$B$8</c:f>
              <c:multiLvlStrCache>
                <c:ptCount val="5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>
                  <c:pt idx="0">
                    <c:v>Year</c:v>
                  </c:pt>
                  <c:pt idx="4">
                    <c:v>Media 
(Municipality)</c:v>
                  </c:pt>
                </c:lvl>
              </c:multiLvlStrCache>
            </c:multiLvlStrRef>
          </c:cat>
          <c:val>
            <c:numRef>
              <c:f>'Figuras 13, 14 e 15 - R S'!$M$4:$M$8</c:f>
              <c:numCache>
                <c:formatCode>0.00%</c:formatCode>
                <c:ptCount val="5"/>
                <c:pt idx="0">
                  <c:v>0.41329327375930303</c:v>
                </c:pt>
                <c:pt idx="1">
                  <c:v>0.26627679890964961</c:v>
                </c:pt>
                <c:pt idx="2">
                  <c:v>0.39404786707191014</c:v>
                </c:pt>
                <c:pt idx="3">
                  <c:v>0.31275171675953628</c:v>
                </c:pt>
                <c:pt idx="4">
                  <c:v>0.34659241412509983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8-434C-B263-6A6D5C0A6B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6005904"/>
        <c:axId val="636002160"/>
      </c:lineChart>
      <c:catAx>
        <c:axId val="6360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02160"/>
        <c:crosses val="autoZero"/>
        <c:auto val="1"/>
        <c:lblAlgn val="ctr"/>
        <c:lblOffset val="100"/>
        <c:noMultiLvlLbl val="0"/>
      </c:catAx>
      <c:valAx>
        <c:axId val="6360021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360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9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A183DF3-CD79-453F-9FE4-7927894ED987}"/>
                </a:ext>
              </a:extLst>
            </xdr:cNvPr>
            <xdr:cNvSpPr txBox="1"/>
          </xdr:nvSpPr>
          <xdr:spPr>
            <a:xfrm>
              <a:off x="379095" y="241744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A183DF3-CD79-453F-9FE4-7927894ED987}"/>
                </a:ext>
              </a:extLst>
            </xdr:cNvPr>
            <xdr:cNvSpPr txBox="1"/>
          </xdr:nvSpPr>
          <xdr:spPr>
            <a:xfrm>
              <a:off x="379095" y="241744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9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0FDBE7E-7BF1-4356-97E2-3384E8D413A0}"/>
                </a:ext>
              </a:extLst>
            </xdr:cNvPr>
            <xdr:cNvSpPr txBox="1"/>
          </xdr:nvSpPr>
          <xdr:spPr>
            <a:xfrm>
              <a:off x="1602105" y="245935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0FDBE7E-7BF1-4356-97E2-3384E8D413A0}"/>
                </a:ext>
              </a:extLst>
            </xdr:cNvPr>
            <xdr:cNvSpPr txBox="1"/>
          </xdr:nvSpPr>
          <xdr:spPr>
            <a:xfrm>
              <a:off x="1602105" y="245935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9</xdr:row>
      <xdr:rowOff>125730</xdr:rowOff>
    </xdr:from>
    <xdr:to>
      <xdr:col>6</xdr:col>
      <xdr:colOff>17145</xdr:colOff>
      <xdr:row>10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4">
              <a:extLst>
                <a:ext uri="{FF2B5EF4-FFF2-40B4-BE49-F238E27FC236}">
                  <a16:creationId xmlns:a16="http://schemas.microsoft.com/office/drawing/2014/main" id="{EBB260D1-3B09-4C35-8C34-F0DC142E9BE6}"/>
                </a:ext>
              </a:extLst>
            </xdr:cNvPr>
            <xdr:cNvSpPr txBox="1"/>
          </xdr:nvSpPr>
          <xdr:spPr>
            <a:xfrm>
              <a:off x="2733675" y="2539365"/>
              <a:ext cx="1344930" cy="21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CaixaDeTexto 4">
              <a:extLst>
                <a:ext uri="{FF2B5EF4-FFF2-40B4-BE49-F238E27FC236}">
                  <a16:creationId xmlns:a16="http://schemas.microsoft.com/office/drawing/2014/main" id="{EBB260D1-3B09-4C35-8C34-F0DC142E9BE6}"/>
                </a:ext>
              </a:extLst>
            </xdr:cNvPr>
            <xdr:cNvSpPr txBox="1"/>
          </xdr:nvSpPr>
          <xdr:spPr>
            <a:xfrm>
              <a:off x="2733675" y="2539365"/>
              <a:ext cx="1344930" cy="21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503F6FD-E66A-4974-84A7-219BD5B0E2D2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503F6FD-E66A-4974-84A7-219BD5B0E2D2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C09B1D1-57FA-4140-AC4B-01E8AC2DC4BF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C09B1D1-57FA-4140-AC4B-01E8AC2DC4BF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8D62882B-92ED-4ACE-9930-45BB296BCEB3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8D62882B-92ED-4ACE-9930-45BB296BCEB3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908492</xdr:colOff>
      <xdr:row>17</xdr:row>
      <xdr:rowOff>239059</xdr:rowOff>
    </xdr:from>
    <xdr:to>
      <xdr:col>19</xdr:col>
      <xdr:colOff>896470</xdr:colOff>
      <xdr:row>31</xdr:row>
      <xdr:rowOff>105665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EFB00D-3CD6-4174-A0D9-C5291769D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343647</xdr:colOff>
      <xdr:row>40</xdr:row>
      <xdr:rowOff>82176</xdr:rowOff>
    </xdr:from>
    <xdr:to>
      <xdr:col>19</xdr:col>
      <xdr:colOff>16094</xdr:colOff>
      <xdr:row>44</xdr:row>
      <xdr:rowOff>84350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AF2B9E-B01B-439F-8520-F9C779AF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871815</xdr:colOff>
      <xdr:row>8</xdr:row>
      <xdr:rowOff>179294</xdr:rowOff>
    </xdr:from>
    <xdr:to>
      <xdr:col>18</xdr:col>
      <xdr:colOff>754924</xdr:colOff>
      <xdr:row>16</xdr:row>
      <xdr:rowOff>181200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2CD22A2-7D57-47B4-A90F-07B14814B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330045B-D3F0-4E6A-8933-568B3BBD5C9A}"/>
                </a:ext>
              </a:extLst>
            </xdr:cNvPr>
            <xdr:cNvSpPr txBox="1"/>
          </xdr:nvSpPr>
          <xdr:spPr>
            <a:xfrm>
              <a:off x="379095" y="241554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330045B-D3F0-4E6A-8933-568B3BBD5C9A}"/>
                </a:ext>
              </a:extLst>
            </xdr:cNvPr>
            <xdr:cNvSpPr txBox="1"/>
          </xdr:nvSpPr>
          <xdr:spPr>
            <a:xfrm>
              <a:off x="379095" y="241554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D5BAD4E-1530-46CE-B4C5-87E7962F7075}"/>
                </a:ext>
              </a:extLst>
            </xdr:cNvPr>
            <xdr:cNvSpPr txBox="1"/>
          </xdr:nvSpPr>
          <xdr:spPr>
            <a:xfrm>
              <a:off x="1701165" y="245745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D5BAD4E-1530-46CE-B4C5-87E7962F7075}"/>
                </a:ext>
              </a:extLst>
            </xdr:cNvPr>
            <xdr:cNvSpPr txBox="1"/>
          </xdr:nvSpPr>
          <xdr:spPr>
            <a:xfrm>
              <a:off x="1701165" y="245745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4">
              <a:extLst>
                <a:ext uri="{FF2B5EF4-FFF2-40B4-BE49-F238E27FC236}">
                  <a16:creationId xmlns:a16="http://schemas.microsoft.com/office/drawing/2014/main" id="{2F8FBC6D-1173-4421-8F0C-61C98004EE90}"/>
                </a:ext>
              </a:extLst>
            </xdr:cNvPr>
            <xdr:cNvSpPr txBox="1"/>
          </xdr:nvSpPr>
          <xdr:spPr>
            <a:xfrm>
              <a:off x="2971800" y="2535555"/>
              <a:ext cx="1341120" cy="21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CaixaDeTexto 4">
              <a:extLst>
                <a:ext uri="{FF2B5EF4-FFF2-40B4-BE49-F238E27FC236}">
                  <a16:creationId xmlns:a16="http://schemas.microsoft.com/office/drawing/2014/main" id="{2F8FBC6D-1173-4421-8F0C-61C98004EE90}"/>
                </a:ext>
              </a:extLst>
            </xdr:cNvPr>
            <xdr:cNvSpPr txBox="1"/>
          </xdr:nvSpPr>
          <xdr:spPr>
            <a:xfrm>
              <a:off x="2971800" y="2535555"/>
              <a:ext cx="1341120" cy="21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140722B-2923-4DA0-A8CE-117483929D96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140722B-2923-4DA0-A8CE-117483929D96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CC8245A-936F-4444-97B0-27CFF09BDA37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CC8245A-936F-4444-97B0-27CFF09BDA37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D5D89654-D0CB-4153-8899-57C872AAE387}"/>
                </a:ext>
              </a:extLst>
            </xdr:cNvPr>
            <xdr:cNvSpPr txBox="1"/>
          </xdr:nvSpPr>
          <xdr:spPr>
            <a:xfrm>
              <a:off x="2867025" y="2526030"/>
              <a:ext cx="1303020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D5D89654-D0CB-4153-8899-57C872AAE387}"/>
                </a:ext>
              </a:extLst>
            </xdr:cNvPr>
            <xdr:cNvSpPr txBox="1"/>
          </xdr:nvSpPr>
          <xdr:spPr>
            <a:xfrm>
              <a:off x="2867025" y="2526030"/>
              <a:ext cx="1303020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66BC84B-D592-4D49-B6E6-B3D2F4699FBE}"/>
                </a:ext>
              </a:extLst>
            </xdr:cNvPr>
            <xdr:cNvSpPr txBox="1"/>
          </xdr:nvSpPr>
          <xdr:spPr>
            <a:xfrm>
              <a:off x="379095" y="240411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66BC84B-D592-4D49-B6E6-B3D2F4699FBE}"/>
                </a:ext>
              </a:extLst>
            </xdr:cNvPr>
            <xdr:cNvSpPr txBox="1"/>
          </xdr:nvSpPr>
          <xdr:spPr>
            <a:xfrm>
              <a:off x="379095" y="240411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C499C0C-B3A7-4C96-9CBA-8C058D13827D}"/>
                </a:ext>
              </a:extLst>
            </xdr:cNvPr>
            <xdr:cNvSpPr txBox="1"/>
          </xdr:nvSpPr>
          <xdr:spPr>
            <a:xfrm>
              <a:off x="1573530" y="244602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C499C0C-B3A7-4C96-9CBA-8C058D13827D}"/>
                </a:ext>
              </a:extLst>
            </xdr:cNvPr>
            <xdr:cNvSpPr txBox="1"/>
          </xdr:nvSpPr>
          <xdr:spPr>
            <a:xfrm>
              <a:off x="1573530" y="244602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2FC03ECB-354F-467E-A241-7FEF878E36AE}"/>
                </a:ext>
              </a:extLst>
            </xdr:cNvPr>
            <xdr:cNvSpPr txBox="1"/>
          </xdr:nvSpPr>
          <xdr:spPr>
            <a:xfrm>
              <a:off x="2964180" y="2524125"/>
              <a:ext cx="133159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2FC03ECB-354F-467E-A241-7FEF878E36AE}"/>
                </a:ext>
              </a:extLst>
            </xdr:cNvPr>
            <xdr:cNvSpPr txBox="1"/>
          </xdr:nvSpPr>
          <xdr:spPr>
            <a:xfrm>
              <a:off x="2964180" y="2524125"/>
              <a:ext cx="133159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247F5FBD-AC75-4EA3-98BF-32226570BBFB}"/>
                </a:ext>
              </a:extLst>
            </xdr:cNvPr>
            <xdr:cNvSpPr txBox="1"/>
          </xdr:nvSpPr>
          <xdr:spPr>
            <a:xfrm>
              <a:off x="379095" y="240411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247F5FBD-AC75-4EA3-98BF-32226570BBFB}"/>
                </a:ext>
              </a:extLst>
            </xdr:cNvPr>
            <xdr:cNvSpPr txBox="1"/>
          </xdr:nvSpPr>
          <xdr:spPr>
            <a:xfrm>
              <a:off x="379095" y="2404110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E1F9CF4-2EDA-4CD4-A0FA-AE23C88C17CD}"/>
                </a:ext>
              </a:extLst>
            </xdr:cNvPr>
            <xdr:cNvSpPr txBox="1"/>
          </xdr:nvSpPr>
          <xdr:spPr>
            <a:xfrm>
              <a:off x="1573530" y="244602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E1F9CF4-2EDA-4CD4-A0FA-AE23C88C17CD}"/>
                </a:ext>
              </a:extLst>
            </xdr:cNvPr>
            <xdr:cNvSpPr txBox="1"/>
          </xdr:nvSpPr>
          <xdr:spPr>
            <a:xfrm>
              <a:off x="1573530" y="2446020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19FACFA4-1BDA-4817-8717-28104C7F29FE}"/>
                </a:ext>
              </a:extLst>
            </xdr:cNvPr>
            <xdr:cNvSpPr txBox="1"/>
          </xdr:nvSpPr>
          <xdr:spPr>
            <a:xfrm>
              <a:off x="2964180" y="2524125"/>
              <a:ext cx="133159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19FACFA4-1BDA-4817-8717-28104C7F29FE}"/>
                </a:ext>
              </a:extLst>
            </xdr:cNvPr>
            <xdr:cNvSpPr txBox="1"/>
          </xdr:nvSpPr>
          <xdr:spPr>
            <a:xfrm>
              <a:off x="2964180" y="2524125"/>
              <a:ext cx="133159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82B3DDD-2934-40F4-8B47-15659B9C9A72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82B3DDD-2934-40F4-8B47-15659B9C9A72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38F1C96-177C-4AED-9E20-ED61DB0F16E7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38F1C96-177C-4AED-9E20-ED61DB0F16E7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A1EF6C90-27B2-4E14-A07E-C09990A448A0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A1EF6C90-27B2-4E14-A07E-C09990A448A0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AF25820-1404-4821-9D85-88AE1CDEEC90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AF25820-1404-4821-9D85-88AE1CDEEC90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F408A247-C7F3-4B23-ACC2-22DE28B42A6C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F408A247-C7F3-4B23-ACC2-22DE28B42A6C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6E9131B5-8759-4D6D-B3B1-7A3A0D964C79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6E9131B5-8759-4D6D-B3B1-7A3A0D964C79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6BE86BA-51EC-40F6-AF30-6C1BD41AB8FD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6BE86BA-51EC-40F6-AF30-6C1BD41AB8FD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1CC412A-E203-4ADF-8F9F-E42B91A8B924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1CC412A-E203-4ADF-8F9F-E42B91A8B924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F74D4041-5DEF-4803-A8D3-2BE53AEF0DAD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F74D4041-5DEF-4803-A8D3-2BE53AEF0DAD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379095</xdr:colOff>
      <xdr:row>8</xdr:row>
      <xdr:rowOff>5715</xdr:rowOff>
    </xdr:from>
    <xdr:ext cx="1118575" cy="358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3ED7984-693C-429D-B586-178720AF1AA2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3ED7984-693C-429D-B586-178720AF1AA2}"/>
                </a:ext>
              </a:extLst>
            </xdr:cNvPr>
            <xdr:cNvSpPr txBox="1"/>
          </xdr:nvSpPr>
          <xdr:spPr>
            <a:xfrm>
              <a:off x="379095" y="2406015"/>
              <a:ext cx="1118575" cy="358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+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253365</xdr:colOff>
      <xdr:row>8</xdr:row>
      <xdr:rowOff>47625</xdr:rowOff>
    </xdr:from>
    <xdr:ext cx="1118575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15147FC-C172-43E2-A87C-6072C168226A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𝑀𝑎𝑥</m:t>
                        </m:r>
                        <m:d>
                          <m:dPr>
                            <m:ctrlPr>
                              <a:rPr lang="pt-BR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pt-BR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15147FC-C172-43E2-A87C-6072C168226A}"/>
                </a:ext>
              </a:extLst>
            </xdr:cNvPr>
            <xdr:cNvSpPr txBox="1"/>
          </xdr:nvSpPr>
          <xdr:spPr>
            <a:xfrm>
              <a:off x="1567815" y="2447925"/>
              <a:ext cx="1118575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𝜋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i="0">
                  <a:latin typeface="Cambria Math" panose="02040503050406030204" pitchFamily="18" charset="0"/>
                </a:rPr>
                <a:t>=𝑁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sz="1100" i="0">
                  <a:latin typeface="Cambria Math" panose="02040503050406030204" pitchFamily="18" charset="0"/>
                </a:rPr>
                <a:t>𝑀𝑎𝑥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b="0" i="0">
                  <a:latin typeface="Cambria Math" panose="02040503050406030204" pitchFamily="18" charset="0"/>
                </a:rPr>
                <a:t>,</a:t>
              </a:r>
              <a:r>
                <a:rPr lang="pt-BR" sz="1100" i="0">
                  <a:latin typeface="Cambria Math" panose="02040503050406030204" pitchFamily="18" charset="0"/>
                </a:rPr>
                <a:t>𝑁</a:t>
              </a:r>
              <a:r>
                <a:rPr lang="pt-B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1100" i="0">
                  <a:latin typeface="Cambria Math" panose="02040503050406030204" pitchFamily="18" charset="0"/>
                </a:rPr>
                <a:t>0 )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114300</xdr:colOff>
      <xdr:row>8</xdr:row>
      <xdr:rowOff>125730</xdr:rowOff>
    </xdr:from>
    <xdr:to>
      <xdr:col>6</xdr:col>
      <xdr:colOff>17145</xdr:colOff>
      <xdr:row>9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D07CB945-C27E-403C-8045-50A2EB1B3FC8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𝑁</m:t>
                    </m:r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+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</m:sup>
                    </m:sSup>
                    <m:r>
                      <a:rPr lang="pt-BR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−</m:t>
                    </m:r>
                    <m:sSup>
                      <m:sSupPr>
                        <m:ctrlPr>
                          <a:rPr lang="pt-BR" sz="1100" i="1">
                            <a:solidFill>
                              <a:srgbClr val="836967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𝑁</m:t>
                        </m:r>
                      </m:e>
                      <m:sup>
                        <m:r>
                          <a:rPr lang="pt-BR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D07CB945-C27E-403C-8045-50A2EB1B3FC8}"/>
                </a:ext>
              </a:extLst>
            </xdr:cNvPr>
            <xdr:cNvSpPr txBox="1"/>
          </xdr:nvSpPr>
          <xdr:spPr>
            <a:xfrm>
              <a:off x="2952750" y="2526030"/>
              <a:ext cx="1331595" cy="205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𝑁=𝑁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0+𝑁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+−𝑁</a:t>
              </a:r>
              <a:r>
                <a:rPr lang="pt-BR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^</a:t>
              </a:r>
              <a:r>
                <a:rPr lang="pt-B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65AA-AA56-4E15-B483-088409473D3A}">
  <dimension ref="A1:P19"/>
  <sheetViews>
    <sheetView workbookViewId="0">
      <selection activeCell="J4" sqref="J4:J7"/>
    </sheetView>
  </sheetViews>
  <sheetFormatPr defaultRowHeight="14.5" x14ac:dyDescent="0.35"/>
  <cols>
    <col min="1" max="1" width="7.453125" customWidth="1"/>
    <col min="2" max="2" width="12.26953125" customWidth="1"/>
    <col min="3" max="3" width="10.1796875" customWidth="1"/>
    <col min="4" max="4" width="10.26953125" customWidth="1"/>
    <col min="5" max="5" width="13.1796875" customWidth="1"/>
    <col min="6" max="6" width="10.453125" bestFit="1" customWidth="1"/>
    <col min="7" max="7" width="13.54296875" customWidth="1"/>
    <col min="8" max="8" width="13.81640625" bestFit="1" customWidth="1"/>
    <col min="9" max="9" width="10.81640625" customWidth="1"/>
    <col min="10" max="10" width="13.81640625" bestFit="1" customWidth="1"/>
    <col min="11" max="11" width="10.453125" bestFit="1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1.26953125" customWidth="1"/>
    <col min="18" max="18" width="17.26953125" customWidth="1"/>
    <col min="19" max="19" width="17.54296875" customWidth="1"/>
  </cols>
  <sheetData>
    <row r="1" spans="1:16" x14ac:dyDescent="0.35">
      <c r="A1" s="68" t="s">
        <v>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6" s="4" customFormat="1" ht="62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6" s="4" customFormat="1" hidden="1" x14ac:dyDescent="0.35">
      <c r="A3" s="11">
        <v>2016</v>
      </c>
      <c r="B3" s="10">
        <v>11.1242</v>
      </c>
      <c r="C3" s="10">
        <f t="shared" ref="C3:C5" si="0">E3-B3</f>
        <v>73.555800000000005</v>
      </c>
      <c r="D3" s="10">
        <f>(M3-B3)</f>
        <v>21.491</v>
      </c>
      <c r="E3" s="35">
        <v>84.68</v>
      </c>
      <c r="F3" s="10">
        <f t="shared" ref="F3:F6" si="1">E3+D3-C3</f>
        <v>32.615200000000002</v>
      </c>
      <c r="G3" s="18">
        <f t="shared" ref="G3:G5" si="2">D3/MAX(F3,E3)</f>
        <v>0.25379074161549359</v>
      </c>
      <c r="H3" s="17">
        <f>N3</f>
        <v>0</v>
      </c>
      <c r="I3" s="36">
        <v>0</v>
      </c>
      <c r="J3" s="17">
        <f>M3-N3-B3</f>
        <v>21.491</v>
      </c>
      <c r="K3" s="10">
        <f>E3+J3-C3</f>
        <v>32.615200000000002</v>
      </c>
      <c r="L3" s="30">
        <f t="shared" ref="L3:L5" si="3">J3/MAX(E3,K3)</f>
        <v>0.25379074161549359</v>
      </c>
      <c r="M3" s="13">
        <v>32.615200000000002</v>
      </c>
      <c r="N3" s="13">
        <v>0</v>
      </c>
      <c r="O3" s="13"/>
    </row>
    <row r="4" spans="1:16" s="4" customFormat="1" x14ac:dyDescent="0.35">
      <c r="A4" s="11">
        <v>2017</v>
      </c>
      <c r="B4" s="10">
        <v>22.829599999999999</v>
      </c>
      <c r="C4" s="10">
        <f>E4-B4</f>
        <v>63.1404</v>
      </c>
      <c r="D4" s="10">
        <f>(M4-B4)</f>
        <v>32.061199999999999</v>
      </c>
      <c r="E4" s="35">
        <v>85.97</v>
      </c>
      <c r="F4" s="10">
        <f>E4+D4-C4</f>
        <v>54.890799999999999</v>
      </c>
      <c r="G4" s="18">
        <f>D4/MAX(F4,E4)</f>
        <v>0.37293474467837617</v>
      </c>
      <c r="H4" s="46">
        <f>N4+O4</f>
        <v>16.46724</v>
      </c>
      <c r="I4" s="37">
        <f>'Figuras 13, 14 e 15 - R S'!$P$2</f>
        <v>0.3</v>
      </c>
      <c r="J4" s="17">
        <f>IF(M4-N4-B4&gt;0,M4-N4-B4,0)</f>
        <v>15.593959999999996</v>
      </c>
      <c r="K4" s="10">
        <f>E4+J4-C4</f>
        <v>38.423559999999995</v>
      </c>
      <c r="L4" s="30">
        <f>J4/MAX(E4,K4)</f>
        <v>0.18138839129929041</v>
      </c>
      <c r="M4" s="13">
        <v>54.890799999999999</v>
      </c>
      <c r="N4" s="13">
        <f>I4*M4</f>
        <v>16.46724</v>
      </c>
      <c r="O4" s="13">
        <v>0</v>
      </c>
      <c r="P4" s="24">
        <f>SUM(N4:O4)</f>
        <v>16.46724</v>
      </c>
    </row>
    <row r="5" spans="1:16" s="4" customFormat="1" x14ac:dyDescent="0.35">
      <c r="A5" s="11">
        <v>2018</v>
      </c>
      <c r="B5" s="10">
        <v>20.732900000000001</v>
      </c>
      <c r="C5" s="10">
        <f t="shared" si="0"/>
        <v>51.5471</v>
      </c>
      <c r="D5" s="10">
        <f>(M5-B5)</f>
        <v>36.705300000000001</v>
      </c>
      <c r="E5" s="35">
        <v>72.28</v>
      </c>
      <c r="F5" s="10">
        <f t="shared" si="1"/>
        <v>57.438199999999995</v>
      </c>
      <c r="G5" s="18">
        <f t="shared" si="2"/>
        <v>0.50782097399003878</v>
      </c>
      <c r="H5" s="17">
        <f t="shared" ref="H5:H6" si="4">N5</f>
        <v>10.418622697126903</v>
      </c>
      <c r="I5" s="38">
        <f>L4</f>
        <v>0.18138839129929041</v>
      </c>
      <c r="J5" s="17">
        <f t="shared" ref="J5:J7" si="5">IF(M5-N5-B5&gt;0,M5-N5-B5,0)</f>
        <v>26.286677302873102</v>
      </c>
      <c r="K5" s="10">
        <f t="shared" ref="K5:K6" si="6">E5+J5-C5</f>
        <v>47.019577302873103</v>
      </c>
      <c r="L5" s="30">
        <f t="shared" si="3"/>
        <v>0.36367843529154814</v>
      </c>
      <c r="M5" s="13">
        <v>57.438200000000002</v>
      </c>
      <c r="N5" s="13">
        <f>I5*M5</f>
        <v>10.418622697126903</v>
      </c>
      <c r="O5" s="13"/>
    </row>
    <row r="6" spans="1:16" s="4" customFormat="1" x14ac:dyDescent="0.35">
      <c r="A6" s="11">
        <v>2019</v>
      </c>
      <c r="B6" s="10">
        <v>30.390799999999999</v>
      </c>
      <c r="C6" s="10">
        <f>E6-B6</f>
        <v>83.619200000000006</v>
      </c>
      <c r="D6" s="10">
        <f>(M6-B6)</f>
        <v>47.1267</v>
      </c>
      <c r="E6" s="35">
        <v>114.01</v>
      </c>
      <c r="F6" s="10">
        <f t="shared" si="1"/>
        <v>77.517500000000013</v>
      </c>
      <c r="G6" s="18">
        <f>D6/MAX(F6,E6)</f>
        <v>0.4133558459784229</v>
      </c>
      <c r="H6" s="17">
        <f t="shared" si="4"/>
        <v>28.191443107712583</v>
      </c>
      <c r="I6" s="38">
        <f>L5</f>
        <v>0.36367843529154814</v>
      </c>
      <c r="J6" s="17">
        <f t="shared" si="5"/>
        <v>18.935256892287413</v>
      </c>
      <c r="K6" s="10">
        <f t="shared" si="6"/>
        <v>49.326056892287426</v>
      </c>
      <c r="L6" s="30">
        <f>J6/MAX(E6,K6)</f>
        <v>0.16608417588182978</v>
      </c>
      <c r="M6" s="13">
        <v>77.517499999999998</v>
      </c>
      <c r="N6" s="13">
        <f>I6*M6</f>
        <v>28.191443107712583</v>
      </c>
      <c r="O6" s="13"/>
    </row>
    <row r="7" spans="1:16" s="4" customFormat="1" x14ac:dyDescent="0.35">
      <c r="A7" s="11">
        <v>2020</v>
      </c>
      <c r="B7" s="10">
        <v>46.893619999999999</v>
      </c>
      <c r="C7" s="10">
        <f>E7-B7</f>
        <v>54.177855699999995</v>
      </c>
      <c r="D7" s="10">
        <f>(M7-B7)</f>
        <v>49.976399999999998</v>
      </c>
      <c r="E7" s="39">
        <v>101.07147569999999</v>
      </c>
      <c r="F7" s="10">
        <f t="shared" ref="F7" si="7">E7+D7-C7</f>
        <v>96.870019999999997</v>
      </c>
      <c r="G7" s="18">
        <f>D7/MAX(F7,E7)</f>
        <v>0.49446591784550348</v>
      </c>
      <c r="H7" s="17">
        <f t="shared" ref="H7" si="8">N7</f>
        <v>16.088577439356367</v>
      </c>
      <c r="I7" s="38">
        <f>L6</f>
        <v>0.16608417588182978</v>
      </c>
      <c r="J7" s="17">
        <f t="shared" si="5"/>
        <v>33.887822560643627</v>
      </c>
      <c r="K7" s="10">
        <f t="shared" ref="K7" si="9">E7+J7-C7</f>
        <v>80.781442560643612</v>
      </c>
      <c r="L7" s="30">
        <f>J7/MAX(E7,K7)</f>
        <v>0.33528572058480027</v>
      </c>
      <c r="M7" s="13">
        <v>96.870019999999997</v>
      </c>
      <c r="N7" s="13">
        <f>I7*M7</f>
        <v>16.088577439356367</v>
      </c>
      <c r="O7" s="13"/>
    </row>
    <row r="8" spans="1:16" x14ac:dyDescent="0.35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3"/>
      <c r="P8" s="2"/>
    </row>
    <row r="9" spans="1:16" x14ac:dyDescent="0.35">
      <c r="A9" s="14"/>
      <c r="B9" s="74"/>
      <c r="C9" s="74"/>
      <c r="D9" s="74"/>
      <c r="E9" s="74"/>
      <c r="F9" s="74"/>
      <c r="G9" s="74"/>
      <c r="H9" s="74"/>
      <c r="I9" s="74"/>
      <c r="J9" s="74"/>
      <c r="K9" s="74"/>
      <c r="L9" s="75"/>
    </row>
    <row r="10" spans="1:16" x14ac:dyDescent="0.35">
      <c r="A10" s="14"/>
      <c r="B10" s="15"/>
      <c r="C10" s="15"/>
      <c r="D10" s="15"/>
      <c r="E10" s="15"/>
      <c r="F10" s="15"/>
      <c r="G10" s="15"/>
      <c r="H10" s="25"/>
      <c r="I10" s="25"/>
      <c r="J10" s="25"/>
      <c r="K10" s="25"/>
      <c r="L10" s="29"/>
      <c r="N10">
        <v>15.093400000000001</v>
      </c>
      <c r="O10">
        <v>0.54310000000000003</v>
      </c>
      <c r="P10">
        <v>15.636500000000002</v>
      </c>
    </row>
    <row r="11" spans="1:16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  <c r="M11" s="2"/>
      <c r="N11">
        <v>10.973655967663136</v>
      </c>
    </row>
    <row r="12" spans="1:16" x14ac:dyDescent="0.35">
      <c r="A12" s="14"/>
      <c r="B12" s="5"/>
      <c r="C12" s="15"/>
      <c r="D12" s="5"/>
      <c r="E12" s="5"/>
      <c r="F12" s="5"/>
      <c r="G12" s="5"/>
      <c r="H12" s="5"/>
      <c r="I12" s="5"/>
      <c r="J12" s="5"/>
      <c r="K12" s="5"/>
      <c r="L12" s="6"/>
      <c r="N12">
        <v>27.596191426074615</v>
      </c>
    </row>
    <row r="13" spans="1:16" x14ac:dyDescent="0.35">
      <c r="A13" s="14"/>
      <c r="B13" s="19"/>
      <c r="C13" s="64" t="s">
        <v>16</v>
      </c>
      <c r="D13" s="64"/>
      <c r="E13" s="64"/>
      <c r="F13" s="64"/>
      <c r="G13" s="64"/>
      <c r="H13" s="64"/>
      <c r="I13" s="64"/>
      <c r="J13" s="64"/>
      <c r="K13" s="64"/>
      <c r="L13" s="65"/>
      <c r="N13">
        <v>16.59434046282189</v>
      </c>
    </row>
    <row r="14" spans="1:16" x14ac:dyDescent="0.35">
      <c r="A14" s="14"/>
      <c r="B14" s="20"/>
      <c r="C14" s="64" t="s">
        <v>13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6" x14ac:dyDescent="0.35">
      <c r="A15" s="14"/>
      <c r="B15" s="21"/>
      <c r="C15" s="64" t="s">
        <v>14</v>
      </c>
      <c r="D15" s="64"/>
      <c r="E15" s="64"/>
      <c r="F15" s="64"/>
      <c r="G15" s="64"/>
      <c r="H15" s="64"/>
      <c r="I15" s="64"/>
      <c r="J15" s="64"/>
      <c r="K15" s="64"/>
      <c r="L15" s="65"/>
    </row>
    <row r="16" spans="1:16" x14ac:dyDescent="0.35">
      <c r="A16" s="14"/>
      <c r="B16" s="22"/>
      <c r="C16" s="64" t="s">
        <v>17</v>
      </c>
      <c r="D16" s="64"/>
      <c r="E16" s="64"/>
      <c r="F16" s="64"/>
      <c r="G16" s="64"/>
      <c r="H16" s="64"/>
      <c r="I16" s="64"/>
      <c r="J16" s="64"/>
      <c r="K16" s="64"/>
      <c r="L16" s="65"/>
    </row>
    <row r="17" spans="1:12" x14ac:dyDescent="0.35">
      <c r="A17" s="14"/>
      <c r="B17" s="23"/>
      <c r="C17" s="66" t="s">
        <v>15</v>
      </c>
      <c r="D17" s="66"/>
      <c r="E17" s="66"/>
      <c r="F17" s="66"/>
      <c r="G17" s="66"/>
      <c r="H17" s="66"/>
      <c r="I17" s="66"/>
      <c r="J17" s="66"/>
      <c r="K17" s="66"/>
      <c r="L17" s="67"/>
    </row>
    <row r="18" spans="1:12" x14ac:dyDescent="0.35">
      <c r="A18" s="14"/>
      <c r="B18" s="9"/>
      <c r="C18" s="9"/>
      <c r="D18" s="9"/>
      <c r="E18" s="9"/>
      <c r="F18" s="9"/>
      <c r="G18" s="9"/>
      <c r="H18" s="9"/>
      <c r="I18" s="9"/>
      <c r="J18" s="9"/>
      <c r="K18" s="9"/>
      <c r="L18" s="16"/>
    </row>
    <row r="19" spans="1:12" ht="15" thickBot="1" x14ac:dyDescent="0.4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8"/>
    </row>
  </sheetData>
  <mergeCells count="8">
    <mergeCell ref="C15:L15"/>
    <mergeCell ref="C16:L16"/>
    <mergeCell ref="C17:L17"/>
    <mergeCell ref="A1:L1"/>
    <mergeCell ref="A8:L8"/>
    <mergeCell ref="B9:L9"/>
    <mergeCell ref="C13:L13"/>
    <mergeCell ref="C14:L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E070-98D5-475B-8FFC-FA0AD33F33B0}">
  <dimension ref="A1:S20"/>
  <sheetViews>
    <sheetView workbookViewId="0">
      <selection activeCell="F3" sqref="F3"/>
    </sheetView>
  </sheetViews>
  <sheetFormatPr defaultRowHeight="14.5" x14ac:dyDescent="0.35"/>
  <cols>
    <col min="1" max="1" width="7.453125" customWidth="1"/>
    <col min="2" max="3" width="12.26953125" customWidth="1"/>
    <col min="4" max="4" width="10.54296875" bestFit="1" customWidth="1"/>
    <col min="5" max="5" width="11.54296875" bestFit="1" customWidth="1"/>
    <col min="6" max="6" width="9.81640625" bestFit="1" customWidth="1"/>
    <col min="7" max="7" width="13.54296875" customWidth="1"/>
    <col min="8" max="8" width="12.81640625" customWidth="1"/>
    <col min="9" max="9" width="10.81640625" customWidth="1"/>
    <col min="10" max="10" width="13.453125" bestFit="1" customWidth="1"/>
    <col min="11" max="11" width="11.26953125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2.1450580000000001</v>
      </c>
      <c r="C3" s="10">
        <f t="shared" ref="C3:C5" si="0">E3-B3</f>
        <v>2.5084393378935395</v>
      </c>
      <c r="D3" s="10">
        <f>(M3-B3)</f>
        <v>9.4040660000000003</v>
      </c>
      <c r="E3" s="40">
        <v>4.6534973378935396</v>
      </c>
      <c r="F3" s="10">
        <f>E3+D3-C3</f>
        <v>11.549124000000001</v>
      </c>
      <c r="G3" s="18">
        <f t="shared" ref="G3:G5" si="1">D3/MAX(F3,E3)</f>
        <v>0.8142666058482011</v>
      </c>
      <c r="H3" s="46">
        <f>N3</f>
        <v>3.4647372000000001</v>
      </c>
      <c r="I3" s="37">
        <f>'Figuras 13, 14 e 15 - R S'!$P$2</f>
        <v>0.3</v>
      </c>
      <c r="J3" s="17">
        <f>IF(M3-N3-B3&gt;0,M3-N3-B3,0)</f>
        <v>5.9393288000000002</v>
      </c>
      <c r="K3" s="10">
        <f>E3+J3-C3</f>
        <v>8.084386799999999</v>
      </c>
      <c r="L3" s="30">
        <f t="shared" ref="L3:L5" si="2">J3/MAX(E3,K3)</f>
        <v>0.73466657978314454</v>
      </c>
      <c r="M3" s="41">
        <v>11.549124000000001</v>
      </c>
      <c r="N3" s="13">
        <f>I3*M3</f>
        <v>3.4647372000000001</v>
      </c>
      <c r="O3" s="13"/>
    </row>
    <row r="4" spans="1:17" s="4" customFormat="1" x14ac:dyDescent="0.35">
      <c r="A4" s="11">
        <v>2018</v>
      </c>
      <c r="B4" s="10">
        <v>2.5051019999999999</v>
      </c>
      <c r="C4" s="10">
        <f>E4-B4</f>
        <v>4.0889175104106998</v>
      </c>
      <c r="D4" s="10">
        <f>(M4-B4)</f>
        <v>13.260626999999999</v>
      </c>
      <c r="E4" s="40">
        <v>6.5940195104106998</v>
      </c>
      <c r="F4" s="10">
        <f>E4+D4-C4</f>
        <v>15.765729</v>
      </c>
      <c r="G4" s="18">
        <f>D4/MAX(F4,E4)</f>
        <v>0.8411045883130428</v>
      </c>
      <c r="H4" s="17">
        <f>N4</f>
        <v>11.582554202217937</v>
      </c>
      <c r="I4" s="38">
        <f>L3</f>
        <v>0.73466657978314454</v>
      </c>
      <c r="J4" s="17">
        <f t="shared" ref="J4:J6" si="3">IF(M4-N4-B4&gt;0,M4-N4-B4,0)</f>
        <v>1.6780727977820638</v>
      </c>
      <c r="K4" s="10">
        <f>E4+J4-C4</f>
        <v>4.1831747977820646</v>
      </c>
      <c r="L4" s="30">
        <f>J4/MAX(E4,K4)</f>
        <v>0.25448405106061739</v>
      </c>
      <c r="M4" s="41">
        <v>15.765729</v>
      </c>
      <c r="N4" s="13">
        <f>I4*M4</f>
        <v>11.582554202217937</v>
      </c>
      <c r="O4" s="13">
        <v>0</v>
      </c>
      <c r="P4" s="24">
        <f>SUM(N4:O4)</f>
        <v>11.582554202217937</v>
      </c>
      <c r="Q4" s="24"/>
    </row>
    <row r="5" spans="1:17" s="4" customFormat="1" x14ac:dyDescent="0.35">
      <c r="A5" s="11">
        <v>2019</v>
      </c>
      <c r="B5" s="10">
        <v>2.590776</v>
      </c>
      <c r="C5" s="10">
        <f t="shared" si="0"/>
        <v>5.8604591603973493</v>
      </c>
      <c r="D5" s="10">
        <f>(M5-B5)</f>
        <v>11.238903000000001</v>
      </c>
      <c r="E5" s="40">
        <v>8.4512351603973492</v>
      </c>
      <c r="F5" s="10">
        <f t="shared" ref="F5:F6" si="4">E5+D5-C5</f>
        <v>13.829679</v>
      </c>
      <c r="G5" s="18">
        <f t="shared" si="1"/>
        <v>0.81266550004522886</v>
      </c>
      <c r="H5" s="17">
        <f t="shared" ref="H5:H6" si="5">N5</f>
        <v>3.5194327367879481</v>
      </c>
      <c r="I5" s="38">
        <f t="shared" ref="I5:I6" si="6">L4</f>
        <v>0.25448405106061739</v>
      </c>
      <c r="J5" s="17">
        <f t="shared" si="3"/>
        <v>7.7194702632120524</v>
      </c>
      <c r="K5" s="10">
        <f t="shared" ref="K5:K6" si="7">E5+J5-C5</f>
        <v>10.310246263212052</v>
      </c>
      <c r="L5" s="30">
        <f t="shared" si="2"/>
        <v>0.74871832021664342</v>
      </c>
      <c r="M5" s="41">
        <v>13.829679</v>
      </c>
      <c r="N5" s="13">
        <f>I5*M5</f>
        <v>3.5194327367879481</v>
      </c>
      <c r="O5" s="13"/>
    </row>
    <row r="6" spans="1:17" s="4" customFormat="1" x14ac:dyDescent="0.35">
      <c r="A6" s="11">
        <v>2020</v>
      </c>
      <c r="B6" s="10">
        <v>0.67996800000000002</v>
      </c>
      <c r="C6" s="10">
        <f>E6-B6</f>
        <v>2.1363448789999997</v>
      </c>
      <c r="D6" s="10">
        <f>(M6-B6)</f>
        <v>6.2716120000000002</v>
      </c>
      <c r="E6" s="40">
        <v>2.8163128789999998</v>
      </c>
      <c r="F6" s="10">
        <f t="shared" si="4"/>
        <v>6.9515799999999999</v>
      </c>
      <c r="G6" s="18">
        <f>D6/MAX(F6,E6)</f>
        <v>0.90218511475089125</v>
      </c>
      <c r="H6" s="17">
        <f t="shared" si="5"/>
        <v>5.2047753004516135</v>
      </c>
      <c r="I6" s="38">
        <f t="shared" si="6"/>
        <v>0.74871832021664342</v>
      </c>
      <c r="J6" s="17">
        <f t="shared" si="3"/>
        <v>1.0668366995483862</v>
      </c>
      <c r="K6" s="10">
        <f t="shared" si="7"/>
        <v>1.7468046995483864</v>
      </c>
      <c r="L6" s="30">
        <f>J6/MAX(E6,K6)</f>
        <v>0.37880617153843804</v>
      </c>
      <c r="M6" s="13">
        <v>6.9515799999999999</v>
      </c>
      <c r="N6" s="13">
        <f>I6*M6</f>
        <v>5.2047753004516135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  <c r="N10">
        <f>D3/E3</f>
        <v>2.0208598645630387</v>
      </c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5:L15"/>
    <mergeCell ref="C16:L16"/>
    <mergeCell ref="A1:L1"/>
    <mergeCell ref="A7:L7"/>
    <mergeCell ref="B8:L8"/>
    <mergeCell ref="C12:L12"/>
    <mergeCell ref="C13:L13"/>
    <mergeCell ref="C14:L14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717A-7260-4814-B84A-37C078E73C7D}">
  <dimension ref="A1:T57"/>
  <sheetViews>
    <sheetView tabSelected="1" topLeftCell="J2" zoomScale="85" zoomScaleNormal="85" workbookViewId="0">
      <selection activeCell="M36" sqref="M36"/>
    </sheetView>
  </sheetViews>
  <sheetFormatPr defaultRowHeight="14.5" x14ac:dyDescent="0.35"/>
  <cols>
    <col min="1" max="1" width="5.7265625" customWidth="1"/>
    <col min="2" max="2" width="7.1796875" customWidth="1"/>
    <col min="3" max="3" width="11.54296875" customWidth="1"/>
    <col min="4" max="4" width="10.7265625" customWidth="1"/>
    <col min="5" max="5" width="11.90625" customWidth="1"/>
    <col min="6" max="6" width="10.7265625" customWidth="1"/>
    <col min="7" max="7" width="12.26953125" customWidth="1"/>
    <col min="8" max="8" width="12.1796875" customWidth="1"/>
    <col min="9" max="9" width="11.54296875" customWidth="1"/>
    <col min="10" max="10" width="12.54296875" customWidth="1"/>
    <col min="11" max="11" width="10" customWidth="1"/>
    <col min="12" max="12" width="13.81640625" customWidth="1"/>
    <col min="13" max="13" width="9" customWidth="1"/>
    <col min="14" max="14" width="20.1796875" customWidth="1"/>
    <col min="15" max="15" width="13.26953125" customWidth="1"/>
    <col min="16" max="16" width="12.26953125" bestFit="1" customWidth="1"/>
    <col min="17" max="18" width="17" customWidth="1"/>
    <col min="19" max="21" width="14.81640625" customWidth="1"/>
  </cols>
  <sheetData>
    <row r="1" spans="1:18" x14ac:dyDescent="0.35">
      <c r="A1" s="81" t="s">
        <v>44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57"/>
    </row>
    <row r="2" spans="1:18" s="4" customFormat="1" ht="49.5" customHeight="1" x14ac:dyDescent="0.35">
      <c r="A2" s="78" t="s">
        <v>45</v>
      </c>
      <c r="B2" s="76"/>
      <c r="C2" s="27" t="s">
        <v>26</v>
      </c>
      <c r="D2" s="27" t="s">
        <v>27</v>
      </c>
      <c r="E2" s="27" t="s">
        <v>28</v>
      </c>
      <c r="F2" s="27" t="s">
        <v>22</v>
      </c>
      <c r="G2" s="27" t="s">
        <v>21</v>
      </c>
      <c r="H2" s="27" t="s">
        <v>20</v>
      </c>
      <c r="I2" s="27" t="s">
        <v>23</v>
      </c>
      <c r="J2" s="27" t="s">
        <v>24</v>
      </c>
      <c r="K2" s="27" t="s">
        <v>25</v>
      </c>
      <c r="L2" s="27" t="s">
        <v>40</v>
      </c>
      <c r="M2" s="76" t="s">
        <v>46</v>
      </c>
      <c r="N2" s="58"/>
      <c r="O2" s="3" t="s">
        <v>42</v>
      </c>
      <c r="P2" s="49">
        <v>0.3</v>
      </c>
    </row>
    <row r="3" spans="1:18" s="4" customFormat="1" ht="22.5" customHeight="1" x14ac:dyDescent="0.35">
      <c r="A3" s="78" t="s">
        <v>50</v>
      </c>
      <c r="B3" s="76"/>
      <c r="C3" s="42">
        <v>3863.9459999999999</v>
      </c>
      <c r="D3" s="42">
        <v>3265.8090000000002</v>
      </c>
      <c r="E3" s="42">
        <v>2651.8220000000001</v>
      </c>
      <c r="F3" s="42">
        <v>11832.323</v>
      </c>
      <c r="G3" s="42">
        <v>344.45100000000002</v>
      </c>
      <c r="H3" s="42">
        <v>10071.643</v>
      </c>
      <c r="I3" s="42">
        <v>419.49599999999998</v>
      </c>
      <c r="J3" s="42">
        <v>6843.8680000000004</v>
      </c>
      <c r="K3" s="42">
        <v>7173.1940000000004</v>
      </c>
      <c r="L3" s="42">
        <v>531.87</v>
      </c>
      <c r="M3" s="76"/>
      <c r="N3" s="58"/>
    </row>
    <row r="4" spans="1:18" s="4" customFormat="1" ht="15" thickBot="1" x14ac:dyDescent="0.4">
      <c r="A4" s="78" t="s">
        <v>51</v>
      </c>
      <c r="B4" s="48">
        <v>2017</v>
      </c>
      <c r="C4" s="43">
        <f>'Cujubim-RO'!L4</f>
        <v>0.18138839129929041</v>
      </c>
      <c r="D4" s="44">
        <f>'Buritis-RO'!L3</f>
        <v>0.1312284399422298</v>
      </c>
      <c r="E4" s="43">
        <f>'Alto_Paraiso-RO'!L3</f>
        <v>0.41504354053220988</v>
      </c>
      <c r="F4" s="44">
        <f>'Pacaja-PA'!L3</f>
        <v>0.4839091617205275</v>
      </c>
      <c r="G4" s="43">
        <f>'Governador_Luiz_Rocha-MA'!L3</f>
        <v>0.79366645810980596</v>
      </c>
      <c r="H4" s="44">
        <f>'Nova_Mamore-RO'!L3</f>
        <v>8.0457111895976971E-2</v>
      </c>
      <c r="I4" s="43">
        <f>'Fortuna-MA'!L3</f>
        <v>0.74369644132141555</v>
      </c>
      <c r="J4" s="44">
        <f>'Candeias_do_Jamari-RO'!L3</f>
        <v>0.16442975774802485</v>
      </c>
      <c r="K4" s="43">
        <f>'Placas-PA'!L3</f>
        <v>0.40444685524040486</v>
      </c>
      <c r="L4" s="44">
        <f>'Governador_Eugenio_Barros-MA'!L3</f>
        <v>0.73466657978314454</v>
      </c>
      <c r="M4" s="45">
        <f>AVERAGE(C4:L4)</f>
        <v>0.41329327375930303</v>
      </c>
      <c r="N4" s="58"/>
    </row>
    <row r="5" spans="1:18" s="4" customFormat="1" ht="15" thickBot="1" x14ac:dyDescent="0.4">
      <c r="A5" s="78"/>
      <c r="B5" s="48">
        <v>2018</v>
      </c>
      <c r="C5" s="43">
        <f>'Cujubim-RO'!L5</f>
        <v>0.36367843529154814</v>
      </c>
      <c r="D5" s="44">
        <f>'Buritis-RO'!L4</f>
        <v>0.19941032536130457</v>
      </c>
      <c r="E5" s="43">
        <f>'Alto_Paraiso-RO'!L4</f>
        <v>0.20901112582802789</v>
      </c>
      <c r="F5" s="44">
        <f>'Pacaja-PA'!L4</f>
        <v>0.50445047561487288</v>
      </c>
      <c r="G5" s="43">
        <f>'Governador_Luiz_Rocha-MA'!L4</f>
        <v>6.3758747645938307E-2</v>
      </c>
      <c r="H5" s="44">
        <f>'Nova_Mamore-RO'!L4</f>
        <v>0.14153888158869618</v>
      </c>
      <c r="I5" s="43">
        <f>'Fortuna-MA'!L4</f>
        <v>0.5142152683390534</v>
      </c>
      <c r="J5" s="44">
        <f>'Candeias_do_Jamari-RO'!L4</f>
        <v>0.23006130372720801</v>
      </c>
      <c r="K5" s="43">
        <f>'Placas-PA'!L4</f>
        <v>0.18215937463922918</v>
      </c>
      <c r="L5" s="44">
        <f>'Governador_Eugenio_Barros-MA'!L4</f>
        <v>0.25448405106061739</v>
      </c>
      <c r="M5" s="45">
        <f t="shared" ref="M5:M7" si="0">AVERAGE(C5:L5)</f>
        <v>0.26627679890964961</v>
      </c>
      <c r="N5" s="30">
        <f>ABS(M4-M5)</f>
        <v>0.14701647484965341</v>
      </c>
      <c r="R5" s="59"/>
    </row>
    <row r="6" spans="1:18" s="4" customFormat="1" ht="15" thickBot="1" x14ac:dyDescent="0.4">
      <c r="A6" s="78"/>
      <c r="B6" s="48">
        <v>2019</v>
      </c>
      <c r="C6" s="43">
        <f>'Cujubim-RO'!L6</f>
        <v>0.16608417588182978</v>
      </c>
      <c r="D6" s="44">
        <f>'Buritis-RO'!L5</f>
        <v>0.44775318221356447</v>
      </c>
      <c r="E6" s="43">
        <f>'Alto_Paraiso-RO'!L5</f>
        <v>0.38693821777799109</v>
      </c>
      <c r="F6" s="44">
        <f>'Pacaja-PA'!L5</f>
        <v>8.9859511565242425E-2</v>
      </c>
      <c r="G6" s="43">
        <f>'Governador_Luiz_Rocha-MA'!L5</f>
        <v>0.78580248403477393</v>
      </c>
      <c r="H6" s="44">
        <f>'Nova_Mamore-RO'!L5</f>
        <v>0.26060163744408682</v>
      </c>
      <c r="I6" s="43">
        <f>'Fortuna-MA'!L5</f>
        <v>0.59375070125957929</v>
      </c>
      <c r="J6" s="44">
        <f>'Candeias_do_Jamari-RO'!L5</f>
        <v>0.26072857676492467</v>
      </c>
      <c r="K6" s="43">
        <f>'Placas-PA'!L5</f>
        <v>0.200241863560465</v>
      </c>
      <c r="L6" s="44">
        <f>'Governador_Eugenio_Barros-MA'!L5</f>
        <v>0.74871832021664342</v>
      </c>
      <c r="M6" s="45">
        <f t="shared" si="0"/>
        <v>0.39404786707191014</v>
      </c>
      <c r="N6" s="30">
        <f>ABS(M5-M6)</f>
        <v>0.12777106816226053</v>
      </c>
    </row>
    <row r="7" spans="1:18" s="4" customFormat="1" ht="15" thickBot="1" x14ac:dyDescent="0.4">
      <c r="A7" s="78"/>
      <c r="B7" s="48">
        <v>2020</v>
      </c>
      <c r="C7" s="43">
        <f>'Cujubim-RO'!L7</f>
        <v>0.33528572058480027</v>
      </c>
      <c r="D7" s="44">
        <f>'Buritis-RO'!L6</f>
        <v>0.2284591952402624</v>
      </c>
      <c r="E7" s="43">
        <f>'Alto_Paraiso-RO'!L6</f>
        <v>0.3247141285715196</v>
      </c>
      <c r="F7" s="44">
        <f>'Pacaja-PA'!L6</f>
        <v>0.41078572477744851</v>
      </c>
      <c r="G7" s="43">
        <f>'Governador_Luiz_Rocha-MA'!L6</f>
        <v>0</v>
      </c>
      <c r="H7" s="44">
        <f>'Nova_Mamore-RO'!L6</f>
        <v>0.2058249943447793</v>
      </c>
      <c r="I7" s="43">
        <f>'Fortuna-MA'!L6</f>
        <v>0.53470165485032528</v>
      </c>
      <c r="J7" s="44">
        <f>'Candeias_do_Jamari-RO'!L6</f>
        <v>0.19643391586355349</v>
      </c>
      <c r="K7" s="43">
        <f>'Placas-PA'!L6</f>
        <v>0.51250566182423651</v>
      </c>
      <c r="L7" s="44">
        <f>'Governador_Eugenio_Barros-MA'!L6</f>
        <v>0.37880617153843804</v>
      </c>
      <c r="M7" s="45">
        <f t="shared" si="0"/>
        <v>0.31275171675953628</v>
      </c>
      <c r="N7" s="30">
        <f>ABS(M6-M7)</f>
        <v>8.129615031237386E-2</v>
      </c>
    </row>
    <row r="8" spans="1:18" ht="30" customHeight="1" thickBot="1" x14ac:dyDescent="0.4">
      <c r="A8" s="79" t="s">
        <v>48</v>
      </c>
      <c r="B8" s="80"/>
      <c r="C8" s="61">
        <f>AVERAGE(C4:C7)</f>
        <v>0.26160918076436712</v>
      </c>
      <c r="D8" s="61">
        <f t="shared" ref="D8:L8" si="1">AVERAGE(D4:D7)</f>
        <v>0.2517127856893403</v>
      </c>
      <c r="E8" s="61">
        <f t="shared" si="1"/>
        <v>0.33392675317743709</v>
      </c>
      <c r="F8" s="61">
        <f t="shared" si="1"/>
        <v>0.37225121841952286</v>
      </c>
      <c r="G8" s="61">
        <f t="shared" si="1"/>
        <v>0.41080692244762956</v>
      </c>
      <c r="H8" s="61">
        <f t="shared" si="1"/>
        <v>0.17210565631838481</v>
      </c>
      <c r="I8" s="61">
        <f t="shared" si="1"/>
        <v>0.59659101644259338</v>
      </c>
      <c r="J8" s="61">
        <f t="shared" si="1"/>
        <v>0.21291338852592775</v>
      </c>
      <c r="K8" s="61">
        <f t="shared" si="1"/>
        <v>0.32483843881608387</v>
      </c>
      <c r="L8" s="61">
        <f t="shared" si="1"/>
        <v>0.52916878064971085</v>
      </c>
      <c r="M8" s="62">
        <f>AVERAGE(C8:L8)</f>
        <v>0.34659241412509983</v>
      </c>
      <c r="N8" s="63">
        <f>AVERAGE(N5:N7)</f>
        <v>0.11869456444142927</v>
      </c>
    </row>
    <row r="9" spans="1:18" x14ac:dyDescent="0.35">
      <c r="D9" s="34"/>
      <c r="E9" s="34"/>
      <c r="F9" s="34"/>
      <c r="G9" s="34"/>
      <c r="H9" s="34"/>
      <c r="I9" s="34"/>
      <c r="J9" s="34"/>
      <c r="K9" s="34"/>
      <c r="L9" s="34"/>
      <c r="M9" s="31"/>
    </row>
    <row r="10" spans="1:18" ht="43.5" x14ac:dyDescent="0.35">
      <c r="A10" s="76" t="s">
        <v>45</v>
      </c>
      <c r="B10" s="76"/>
      <c r="C10" s="27" t="s">
        <v>21</v>
      </c>
      <c r="D10" s="27" t="s">
        <v>23</v>
      </c>
      <c r="E10" s="27" t="s">
        <v>40</v>
      </c>
      <c r="F10" s="76" t="s">
        <v>49</v>
      </c>
      <c r="G10" s="34"/>
      <c r="H10" s="34"/>
      <c r="I10" s="34"/>
      <c r="J10" s="34"/>
      <c r="K10" s="34"/>
      <c r="L10" s="34"/>
      <c r="M10" s="31"/>
    </row>
    <row r="11" spans="1:18" x14ac:dyDescent="0.35">
      <c r="A11" s="76" t="s">
        <v>50</v>
      </c>
      <c r="B11" s="76"/>
      <c r="C11" s="42">
        <v>344.45100000000002</v>
      </c>
      <c r="D11" s="42">
        <v>419.49599999999998</v>
      </c>
      <c r="E11" s="42">
        <v>531.87</v>
      </c>
      <c r="F11" s="76"/>
      <c r="G11" s="34"/>
      <c r="H11" s="34"/>
      <c r="I11" s="34"/>
      <c r="J11" s="34"/>
      <c r="K11" s="34"/>
      <c r="L11" s="34"/>
      <c r="M11" s="31"/>
    </row>
    <row r="12" spans="1:18" x14ac:dyDescent="0.35">
      <c r="A12" s="76" t="s">
        <v>51</v>
      </c>
      <c r="B12" s="48">
        <v>2017</v>
      </c>
      <c r="C12" s="43">
        <v>0.79366645810980596</v>
      </c>
      <c r="D12" s="44">
        <v>0.74369644132141555</v>
      </c>
      <c r="E12" s="43">
        <v>0.73466657978314454</v>
      </c>
      <c r="F12" s="56">
        <f>AVERAGE(C12:E12)</f>
        <v>0.75734315973812194</v>
      </c>
      <c r="M12" s="32"/>
    </row>
    <row r="13" spans="1:18" x14ac:dyDescent="0.35">
      <c r="A13" s="76"/>
      <c r="B13" s="48">
        <v>2018</v>
      </c>
      <c r="C13" s="43">
        <v>6.3758747645938307E-2</v>
      </c>
      <c r="D13" s="44">
        <v>0.5142152683390534</v>
      </c>
      <c r="E13" s="43">
        <v>0.25448405106061739</v>
      </c>
      <c r="F13" s="56">
        <f t="shared" ref="F13:F16" si="2">AVERAGE(C13:E13)</f>
        <v>0.27748602234853642</v>
      </c>
      <c r="G13" s="33"/>
      <c r="H13" s="33"/>
      <c r="I13" s="33"/>
      <c r="J13" s="33"/>
      <c r="K13" s="33"/>
      <c r="L13" s="33"/>
      <c r="M13" s="33"/>
    </row>
    <row r="14" spans="1:18" x14ac:dyDescent="0.35">
      <c r="A14" s="76"/>
      <c r="B14" s="48">
        <v>2019</v>
      </c>
      <c r="C14" s="43">
        <v>0.78580248403477393</v>
      </c>
      <c r="D14" s="44">
        <v>0.59375070125957929</v>
      </c>
      <c r="E14" s="43">
        <v>0.74871832021664342</v>
      </c>
      <c r="F14" s="56">
        <f t="shared" si="2"/>
        <v>0.70942383517033214</v>
      </c>
    </row>
    <row r="15" spans="1:18" x14ac:dyDescent="0.35">
      <c r="A15" s="76"/>
      <c r="B15" s="48">
        <v>2020</v>
      </c>
      <c r="C15" s="43">
        <v>0</v>
      </c>
      <c r="D15" s="44">
        <v>0.53470165485032528</v>
      </c>
      <c r="E15" s="43">
        <v>0.37880617153843804</v>
      </c>
      <c r="F15" s="56">
        <f t="shared" si="2"/>
        <v>0.3045026087962544</v>
      </c>
    </row>
    <row r="16" spans="1:18" x14ac:dyDescent="0.35">
      <c r="A16" s="77" t="s">
        <v>49</v>
      </c>
      <c r="B16" s="77"/>
      <c r="C16" s="56">
        <v>0.41080692244762956</v>
      </c>
      <c r="D16" s="56">
        <v>0.59659101644259338</v>
      </c>
      <c r="E16" s="56">
        <v>0.52916878064971085</v>
      </c>
      <c r="F16" s="60">
        <f t="shared" si="2"/>
        <v>0.51218890651331128</v>
      </c>
    </row>
    <row r="18" spans="1:20" ht="29" x14ac:dyDescent="0.35">
      <c r="A18" s="76" t="s">
        <v>45</v>
      </c>
      <c r="B18" s="76"/>
      <c r="C18" s="27" t="s">
        <v>26</v>
      </c>
      <c r="D18" s="27" t="s">
        <v>27</v>
      </c>
      <c r="E18" s="27" t="s">
        <v>28</v>
      </c>
      <c r="F18" s="27" t="s">
        <v>22</v>
      </c>
      <c r="G18" s="27" t="s">
        <v>20</v>
      </c>
      <c r="H18" s="27" t="s">
        <v>24</v>
      </c>
      <c r="I18" s="27" t="s">
        <v>25</v>
      </c>
      <c r="J18" s="76" t="s">
        <v>49</v>
      </c>
    </row>
    <row r="19" spans="1:20" x14ac:dyDescent="0.35">
      <c r="A19" s="76" t="s">
        <v>50</v>
      </c>
      <c r="B19" s="76"/>
      <c r="C19" s="42">
        <v>3863.9459999999999</v>
      </c>
      <c r="D19" s="42">
        <v>3265.8090000000002</v>
      </c>
      <c r="E19" s="42">
        <v>2651.8220000000001</v>
      </c>
      <c r="F19" s="42">
        <v>11832.323</v>
      </c>
      <c r="G19" s="42">
        <v>10071.643</v>
      </c>
      <c r="H19" s="42">
        <v>6843.8680000000004</v>
      </c>
      <c r="I19" s="42">
        <v>7173.1940000000004</v>
      </c>
      <c r="J19" s="76"/>
    </row>
    <row r="20" spans="1:20" x14ac:dyDescent="0.35">
      <c r="A20" s="76" t="s">
        <v>51</v>
      </c>
      <c r="B20" s="48">
        <v>2017</v>
      </c>
      <c r="C20" s="43">
        <v>0.18138839129929041</v>
      </c>
      <c r="D20" s="44">
        <v>0.1312284399422298</v>
      </c>
      <c r="E20" s="43">
        <v>0.41504354053220988</v>
      </c>
      <c r="F20" s="44">
        <v>0.4839091617205275</v>
      </c>
      <c r="G20" s="43">
        <v>8.0457111895976971E-2</v>
      </c>
      <c r="H20" s="44">
        <v>0.16442975774802485</v>
      </c>
      <c r="I20" s="43">
        <v>0.40444685524040486</v>
      </c>
      <c r="J20" s="56">
        <f>AVERAGE(C20:I20)</f>
        <v>0.26584332262552346</v>
      </c>
    </row>
    <row r="21" spans="1:20" x14ac:dyDescent="0.35">
      <c r="A21" s="76"/>
      <c r="B21" s="48">
        <v>2018</v>
      </c>
      <c r="C21" s="43">
        <v>0.36367843529154814</v>
      </c>
      <c r="D21" s="44">
        <v>0.19941032536130457</v>
      </c>
      <c r="E21" s="43">
        <v>0.20901112582802789</v>
      </c>
      <c r="F21" s="44">
        <v>0.50445047561487288</v>
      </c>
      <c r="G21" s="43">
        <v>0.14153888158869618</v>
      </c>
      <c r="H21" s="44">
        <v>0.23006130372720801</v>
      </c>
      <c r="I21" s="43">
        <v>0.18215937463922918</v>
      </c>
      <c r="J21" s="56">
        <f t="shared" ref="J21:J24" si="3">AVERAGE(C21:I21)</f>
        <v>0.26147284600726955</v>
      </c>
    </row>
    <row r="22" spans="1:20" x14ac:dyDescent="0.35">
      <c r="A22" s="76"/>
      <c r="B22" s="48">
        <v>2019</v>
      </c>
      <c r="C22" s="43">
        <v>0.16608417588182978</v>
      </c>
      <c r="D22" s="44">
        <v>0.44775318221356447</v>
      </c>
      <c r="E22" s="43">
        <v>0.38693821777799109</v>
      </c>
      <c r="F22" s="44">
        <v>8.9859511565242425E-2</v>
      </c>
      <c r="G22" s="43">
        <v>0.26060163744408682</v>
      </c>
      <c r="H22" s="44">
        <v>0.26072857676492467</v>
      </c>
      <c r="I22" s="43">
        <v>0.200241863560465</v>
      </c>
      <c r="J22" s="56">
        <f t="shared" si="3"/>
        <v>0.25888673788687205</v>
      </c>
    </row>
    <row r="23" spans="1:20" x14ac:dyDescent="0.35">
      <c r="A23" s="76"/>
      <c r="B23" s="48">
        <v>2020</v>
      </c>
      <c r="C23" s="43">
        <v>0.33528572058480027</v>
      </c>
      <c r="D23" s="44">
        <v>0.2284591952402624</v>
      </c>
      <c r="E23" s="43">
        <v>0.3247141285715196</v>
      </c>
      <c r="F23" s="44">
        <v>0.41078572477744851</v>
      </c>
      <c r="G23" s="43">
        <v>0.2058249943447793</v>
      </c>
      <c r="H23" s="44">
        <v>0.19643391586355349</v>
      </c>
      <c r="I23" s="43">
        <v>0.51250566182423651</v>
      </c>
      <c r="J23" s="56">
        <f t="shared" si="3"/>
        <v>0.31628704874380004</v>
      </c>
    </row>
    <row r="24" spans="1:20" x14ac:dyDescent="0.35">
      <c r="A24" s="77" t="s">
        <v>49</v>
      </c>
      <c r="B24" s="77"/>
      <c r="C24" s="56">
        <v>0.26160918076436712</v>
      </c>
      <c r="D24" s="56">
        <v>0.2517127856893403</v>
      </c>
      <c r="E24" s="56">
        <v>0.33392675317743709</v>
      </c>
      <c r="F24" s="56">
        <v>0.37225121841952286</v>
      </c>
      <c r="G24" s="56">
        <v>0.17210565631838481</v>
      </c>
      <c r="H24" s="56">
        <v>0.21291338852592775</v>
      </c>
      <c r="I24" s="56">
        <v>0.32483843881608387</v>
      </c>
      <c r="J24" s="60">
        <f t="shared" si="3"/>
        <v>0.27562248881586621</v>
      </c>
    </row>
    <row r="26" spans="1:20" ht="43.5" x14ac:dyDescent="0.35">
      <c r="A26" s="76" t="s">
        <v>45</v>
      </c>
      <c r="B26" s="76"/>
      <c r="C26" s="27" t="s">
        <v>26</v>
      </c>
      <c r="D26" s="27" t="s">
        <v>27</v>
      </c>
      <c r="E26" s="27" t="s">
        <v>28</v>
      </c>
      <c r="F26" s="27" t="s">
        <v>20</v>
      </c>
      <c r="G26" s="27" t="s">
        <v>24</v>
      </c>
      <c r="H26" s="76" t="s">
        <v>49</v>
      </c>
    </row>
    <row r="27" spans="1:20" x14ac:dyDescent="0.35">
      <c r="A27" s="76" t="s">
        <v>50</v>
      </c>
      <c r="B27" s="76"/>
      <c r="C27" s="42">
        <v>3863.9459999999999</v>
      </c>
      <c r="D27" s="42">
        <v>3265.8090000000002</v>
      </c>
      <c r="E27" s="42">
        <v>2651.8220000000001</v>
      </c>
      <c r="F27" s="42">
        <v>10071.643</v>
      </c>
      <c r="G27" s="42">
        <v>6843.8680000000004</v>
      </c>
      <c r="H27" s="76"/>
    </row>
    <row r="28" spans="1:20" x14ac:dyDescent="0.35">
      <c r="A28" s="76" t="s">
        <v>51</v>
      </c>
      <c r="B28" s="48">
        <v>2017</v>
      </c>
      <c r="C28" s="43">
        <v>0.18138839129929041</v>
      </c>
      <c r="D28" s="44">
        <v>0.1312284399422298</v>
      </c>
      <c r="E28" s="43">
        <v>0.41504354053220988</v>
      </c>
      <c r="F28" s="44">
        <v>8.0457111895976971E-2</v>
      </c>
      <c r="G28" s="43">
        <v>0.16442975774802485</v>
      </c>
      <c r="H28" s="56">
        <f>AVERAGE(C28:G28)</f>
        <v>0.19450944828354635</v>
      </c>
    </row>
    <row r="29" spans="1:20" x14ac:dyDescent="0.35">
      <c r="A29" s="76"/>
      <c r="B29" s="48">
        <v>2018</v>
      </c>
      <c r="C29" s="43">
        <v>0.36367843529154814</v>
      </c>
      <c r="D29" s="44">
        <v>0.19941032536130457</v>
      </c>
      <c r="E29" s="43">
        <v>0.20901112582802789</v>
      </c>
      <c r="F29" s="44">
        <v>0.14153888158869618</v>
      </c>
      <c r="G29" s="43">
        <v>0.23006130372720801</v>
      </c>
      <c r="H29" s="56">
        <f t="shared" ref="H29:H31" si="4">AVERAGE(C29:G29)</f>
        <v>0.22874001435935698</v>
      </c>
      <c r="Q29" s="50"/>
    </row>
    <row r="30" spans="1:20" x14ac:dyDescent="0.35">
      <c r="A30" s="76"/>
      <c r="B30" s="48">
        <v>2019</v>
      </c>
      <c r="C30" s="43">
        <v>0.16608417588182978</v>
      </c>
      <c r="D30" s="44">
        <v>0.44775318221356447</v>
      </c>
      <c r="E30" s="43">
        <v>0.38693821777799109</v>
      </c>
      <c r="F30" s="44">
        <v>0.26060163744408682</v>
      </c>
      <c r="G30" s="43">
        <v>0.26072857676492467</v>
      </c>
      <c r="H30" s="56">
        <f t="shared" si="4"/>
        <v>0.30442115801647934</v>
      </c>
      <c r="Q30" s="51"/>
      <c r="R30" s="51"/>
      <c r="S30" s="51"/>
      <c r="T30" s="51"/>
    </row>
    <row r="31" spans="1:20" x14ac:dyDescent="0.35">
      <c r="A31" s="76"/>
      <c r="B31" s="48">
        <v>2020</v>
      </c>
      <c r="C31" s="43">
        <v>0.33528572058480027</v>
      </c>
      <c r="D31" s="44">
        <v>0.2284591952402624</v>
      </c>
      <c r="E31" s="43">
        <v>0.3247141285715196</v>
      </c>
      <c r="F31" s="44">
        <v>0.2058249943447793</v>
      </c>
      <c r="G31" s="43">
        <v>0.19643391586355349</v>
      </c>
      <c r="H31" s="56">
        <f t="shared" si="4"/>
        <v>0.25814359092098305</v>
      </c>
    </row>
    <row r="32" spans="1:20" x14ac:dyDescent="0.35">
      <c r="A32" s="77" t="s">
        <v>49</v>
      </c>
      <c r="B32" s="77"/>
      <c r="C32" s="56">
        <v>0.26160918076436712</v>
      </c>
      <c r="D32" s="56">
        <v>0.2517127856893403</v>
      </c>
      <c r="E32" s="56">
        <v>0.33392675317743709</v>
      </c>
      <c r="F32" s="56">
        <v>0.17210565631838481</v>
      </c>
      <c r="G32" s="56">
        <v>0.21291338852592775</v>
      </c>
      <c r="H32" s="60">
        <f>AVERAGE(C32:G32)</f>
        <v>0.24645355289509138</v>
      </c>
    </row>
    <row r="34" spans="1:16" x14ac:dyDescent="0.35">
      <c r="A34" s="76" t="s">
        <v>45</v>
      </c>
      <c r="B34" s="76"/>
      <c r="C34" s="27" t="s">
        <v>22</v>
      </c>
      <c r="D34" s="27" t="s">
        <v>25</v>
      </c>
      <c r="E34" s="76" t="s">
        <v>49</v>
      </c>
    </row>
    <row r="35" spans="1:16" x14ac:dyDescent="0.35">
      <c r="A35" s="76" t="s">
        <v>50</v>
      </c>
      <c r="B35" s="76"/>
      <c r="C35" s="42">
        <v>11832.323</v>
      </c>
      <c r="D35" s="42">
        <v>7173.1940000000004</v>
      </c>
      <c r="E35" s="76"/>
    </row>
    <row r="36" spans="1:16" x14ac:dyDescent="0.35">
      <c r="A36" s="76" t="s">
        <v>51</v>
      </c>
      <c r="B36" s="48">
        <v>2017</v>
      </c>
      <c r="C36" s="44">
        <v>0.4839091617205275</v>
      </c>
      <c r="D36" s="43">
        <v>0.40444685524040486</v>
      </c>
      <c r="E36" s="56">
        <f>AVERAGE(C36:D36)</f>
        <v>0.44417800848046618</v>
      </c>
    </row>
    <row r="37" spans="1:16" x14ac:dyDescent="0.35">
      <c r="A37" s="76"/>
      <c r="B37" s="48">
        <v>2018</v>
      </c>
      <c r="C37" s="44">
        <v>0.50445047561487288</v>
      </c>
      <c r="D37" s="43">
        <v>0.18215937463922918</v>
      </c>
      <c r="E37" s="56">
        <f t="shared" ref="E37:E40" si="5">AVERAGE(C37:D37)</f>
        <v>0.34330492512705102</v>
      </c>
    </row>
    <row r="38" spans="1:16" x14ac:dyDescent="0.35">
      <c r="A38" s="76"/>
      <c r="B38" s="48">
        <v>2019</v>
      </c>
      <c r="C38" s="44">
        <v>8.9859511565242425E-2</v>
      </c>
      <c r="D38" s="43">
        <v>0.200241863560465</v>
      </c>
      <c r="E38" s="56">
        <f t="shared" si="5"/>
        <v>0.14505068756285372</v>
      </c>
    </row>
    <row r="39" spans="1:16" x14ac:dyDescent="0.35">
      <c r="A39" s="76"/>
      <c r="B39" s="48">
        <v>2020</v>
      </c>
      <c r="C39" s="44">
        <v>0.41078572477744851</v>
      </c>
      <c r="D39" s="43">
        <v>0.51250566182423651</v>
      </c>
      <c r="E39" s="56">
        <f t="shared" si="5"/>
        <v>0.46164569330084249</v>
      </c>
    </row>
    <row r="40" spans="1:16" x14ac:dyDescent="0.35">
      <c r="A40" s="77" t="s">
        <v>49</v>
      </c>
      <c r="B40" s="77"/>
      <c r="C40" s="56">
        <v>0.37225121841952286</v>
      </c>
      <c r="D40" s="56">
        <v>0.32483843881608387</v>
      </c>
      <c r="E40" s="60">
        <f t="shared" si="5"/>
        <v>0.34854482861780334</v>
      </c>
    </row>
    <row r="41" spans="1:16" x14ac:dyDescent="0.35">
      <c r="N41" s="27" t="s">
        <v>45</v>
      </c>
      <c r="O41" s="52" t="s">
        <v>53</v>
      </c>
      <c r="P41" s="54" t="s">
        <v>52</v>
      </c>
    </row>
    <row r="42" spans="1:16" ht="29" x14ac:dyDescent="0.35">
      <c r="N42" s="53" t="s">
        <v>21</v>
      </c>
      <c r="O42" s="42">
        <v>344.45100000000002</v>
      </c>
      <c r="P42" s="55">
        <f>G8</f>
        <v>0.41080692244762956</v>
      </c>
    </row>
    <row r="43" spans="1:16" x14ac:dyDescent="0.35">
      <c r="N43" s="53" t="s">
        <v>23</v>
      </c>
      <c r="O43" s="42">
        <v>419.49599999999998</v>
      </c>
      <c r="P43" s="55">
        <f>I8</f>
        <v>0.59659101644259338</v>
      </c>
    </row>
    <row r="44" spans="1:16" ht="29" x14ac:dyDescent="0.35">
      <c r="N44" s="53" t="s">
        <v>40</v>
      </c>
      <c r="O44" s="42">
        <v>531.87</v>
      </c>
      <c r="P44" s="55">
        <f>L8</f>
        <v>0.52916878064971085</v>
      </c>
    </row>
    <row r="45" spans="1:16" x14ac:dyDescent="0.35">
      <c r="N45" s="53" t="s">
        <v>28</v>
      </c>
      <c r="O45" s="42">
        <v>2651.8220000000001</v>
      </c>
      <c r="P45" s="55">
        <f>E8</f>
        <v>0.33392675317743709</v>
      </c>
    </row>
    <row r="46" spans="1:16" ht="43.5" x14ac:dyDescent="0.35">
      <c r="C46" s="27" t="s">
        <v>21</v>
      </c>
      <c r="D46" s="27" t="s">
        <v>23</v>
      </c>
      <c r="E46" s="27" t="s">
        <v>40</v>
      </c>
      <c r="F46" s="27" t="s">
        <v>28</v>
      </c>
      <c r="G46" s="27" t="s">
        <v>27</v>
      </c>
      <c r="H46" s="27" t="s">
        <v>26</v>
      </c>
      <c r="I46" s="27" t="s">
        <v>24</v>
      </c>
      <c r="J46" s="27" t="s">
        <v>25</v>
      </c>
      <c r="K46" s="27" t="s">
        <v>20</v>
      </c>
      <c r="L46" s="27" t="s">
        <v>22</v>
      </c>
      <c r="N46" s="53" t="s">
        <v>27</v>
      </c>
      <c r="O46" s="42">
        <v>3265.8090000000002</v>
      </c>
      <c r="P46" s="55">
        <f>D8</f>
        <v>0.2517127856893403</v>
      </c>
    </row>
    <row r="47" spans="1:16" x14ac:dyDescent="0.35">
      <c r="C47" s="42">
        <v>344.45100000000002</v>
      </c>
      <c r="D47" s="42">
        <v>419.49599999999998</v>
      </c>
      <c r="E47" s="42">
        <v>531.87</v>
      </c>
      <c r="F47" s="42">
        <v>2651.8220000000001</v>
      </c>
      <c r="G47" s="42">
        <v>3265.8090000000002</v>
      </c>
      <c r="H47" s="42">
        <v>3863.9459999999999</v>
      </c>
      <c r="I47" s="42">
        <v>6843.8680000000004</v>
      </c>
      <c r="J47" s="42">
        <v>7173.1940000000004</v>
      </c>
      <c r="K47" s="42">
        <v>10071.643</v>
      </c>
      <c r="L47" s="42">
        <v>11832.323</v>
      </c>
      <c r="N47" s="53" t="s">
        <v>26</v>
      </c>
      <c r="O47" s="42">
        <v>3863.9459999999999</v>
      </c>
      <c r="P47" s="55">
        <f>C8</f>
        <v>0.26160918076436712</v>
      </c>
    </row>
    <row r="48" spans="1:16" ht="15" thickBot="1" x14ac:dyDescent="0.4">
      <c r="C48" s="45">
        <v>0.41080692244762956</v>
      </c>
      <c r="D48" s="45">
        <v>0.59659101644259338</v>
      </c>
      <c r="E48" s="45">
        <v>0.52916878064971085</v>
      </c>
      <c r="F48" s="45">
        <v>0.33392675317743709</v>
      </c>
      <c r="G48" s="45">
        <v>0.2517127856893403</v>
      </c>
      <c r="H48" s="45">
        <v>0.26160918076436712</v>
      </c>
      <c r="I48" s="45">
        <v>0.21291338852592775</v>
      </c>
      <c r="J48" s="45">
        <v>0.32483843881608387</v>
      </c>
      <c r="K48" s="45">
        <v>0.17210565631838481</v>
      </c>
      <c r="L48" s="45">
        <v>0.37225121841952286</v>
      </c>
      <c r="N48" s="53" t="s">
        <v>24</v>
      </c>
      <c r="O48" s="42">
        <v>6843.8680000000004</v>
      </c>
      <c r="P48" s="55">
        <f>J8</f>
        <v>0.21291338852592775</v>
      </c>
    </row>
    <row r="49" spans="1:16" x14ac:dyDescent="0.35">
      <c r="N49" s="53" t="s">
        <v>25</v>
      </c>
      <c r="O49" s="42">
        <v>7173.1940000000004</v>
      </c>
      <c r="P49" s="55">
        <f>K8</f>
        <v>0.32483843881608387</v>
      </c>
    </row>
    <row r="50" spans="1:16" x14ac:dyDescent="0.35">
      <c r="N50" s="53" t="s">
        <v>20</v>
      </c>
      <c r="O50" s="42">
        <v>10071.643</v>
      </c>
      <c r="P50" s="55">
        <f>H8</f>
        <v>0.17210565631838481</v>
      </c>
    </row>
    <row r="51" spans="1:16" ht="43.5" x14ac:dyDescent="0.35">
      <c r="A51" s="78" t="s">
        <v>45</v>
      </c>
      <c r="B51" s="76"/>
      <c r="C51" s="27" t="s">
        <v>26</v>
      </c>
      <c r="D51" s="27" t="s">
        <v>27</v>
      </c>
      <c r="E51" s="27" t="s">
        <v>28</v>
      </c>
      <c r="F51" s="27" t="s">
        <v>20</v>
      </c>
      <c r="G51" s="27" t="s">
        <v>24</v>
      </c>
      <c r="H51" s="76" t="s">
        <v>43</v>
      </c>
      <c r="N51" s="53" t="s">
        <v>22</v>
      </c>
      <c r="O51" s="42">
        <v>11832.323</v>
      </c>
      <c r="P51" s="55">
        <f>F8</f>
        <v>0.37225121841952286</v>
      </c>
    </row>
    <row r="52" spans="1:16" x14ac:dyDescent="0.35">
      <c r="A52" s="78" t="s">
        <v>50</v>
      </c>
      <c r="B52" s="76"/>
      <c r="C52" s="42">
        <v>3863.9459999999999</v>
      </c>
      <c r="D52" s="42">
        <v>3265.8090000000002</v>
      </c>
      <c r="E52" s="42">
        <v>2651.8220000000001</v>
      </c>
      <c r="F52" s="42">
        <v>10071.643</v>
      </c>
      <c r="G52" s="42">
        <v>6843.8680000000004</v>
      </c>
      <c r="H52" s="76"/>
    </row>
    <row r="53" spans="1:16" ht="15" thickBot="1" x14ac:dyDescent="0.4">
      <c r="A53" s="78" t="s">
        <v>51</v>
      </c>
      <c r="B53" s="48">
        <v>2017</v>
      </c>
      <c r="C53" s="43">
        <v>0.18138839129929041</v>
      </c>
      <c r="D53" s="44">
        <v>0.1312284399422298</v>
      </c>
      <c r="E53" s="43">
        <v>0.41504354053220988</v>
      </c>
      <c r="F53" s="44">
        <v>8.0457111895976971E-2</v>
      </c>
      <c r="G53" s="44">
        <v>0.16442975774802485</v>
      </c>
      <c r="H53" s="45">
        <f>AVERAGE(C53:G53)</f>
        <v>0.19450944828354635</v>
      </c>
    </row>
    <row r="54" spans="1:16" ht="15" thickBot="1" x14ac:dyDescent="0.4">
      <c r="A54" s="78"/>
      <c r="B54" s="48">
        <v>2018</v>
      </c>
      <c r="C54" s="43">
        <v>0.36367843529154814</v>
      </c>
      <c r="D54" s="44">
        <v>0.19941032536130457</v>
      </c>
      <c r="E54" s="43">
        <v>0.20901112582802789</v>
      </c>
      <c r="F54" s="44">
        <v>0.14153888158869618</v>
      </c>
      <c r="G54" s="44">
        <v>0.23006130372720801</v>
      </c>
      <c r="H54" s="45">
        <f t="shared" ref="H54:H56" si="6">AVERAGE(C54:G54)</f>
        <v>0.22874001435935698</v>
      </c>
    </row>
    <row r="55" spans="1:16" ht="15" thickBot="1" x14ac:dyDescent="0.4">
      <c r="A55" s="78"/>
      <c r="B55" s="48">
        <v>2019</v>
      </c>
      <c r="C55" s="43">
        <v>0.16608417588182978</v>
      </c>
      <c r="D55" s="44">
        <v>0.44775318221356447</v>
      </c>
      <c r="E55" s="43">
        <v>0.38693821777799109</v>
      </c>
      <c r="F55" s="44">
        <v>0.26060163744408682</v>
      </c>
      <c r="G55" s="44">
        <v>0.26072857676492467</v>
      </c>
      <c r="H55" s="45">
        <f t="shared" si="6"/>
        <v>0.30442115801647934</v>
      </c>
    </row>
    <row r="56" spans="1:16" ht="15" thickBot="1" x14ac:dyDescent="0.4">
      <c r="A56" s="78"/>
      <c r="B56" s="48">
        <v>2020</v>
      </c>
      <c r="C56" s="43">
        <v>0.33528572058480027</v>
      </c>
      <c r="D56" s="44">
        <v>0.2284591952402624</v>
      </c>
      <c r="E56" s="43">
        <v>0.3247141285715196</v>
      </c>
      <c r="F56" s="44">
        <v>0.2058249943447793</v>
      </c>
      <c r="G56" s="44">
        <v>0.19643391586355349</v>
      </c>
      <c r="H56" s="45">
        <f t="shared" si="6"/>
        <v>0.25814359092098305</v>
      </c>
    </row>
    <row r="57" spans="1:16" ht="15" thickBot="1" x14ac:dyDescent="0.4">
      <c r="A57" s="79" t="s">
        <v>47</v>
      </c>
      <c r="B57" s="80"/>
      <c r="C57" s="61">
        <f>AVERAGE(C53:C56)</f>
        <v>0.26160918076436712</v>
      </c>
      <c r="D57" s="61">
        <f>AVERAGE(D53:D56)</f>
        <v>0.2517127856893403</v>
      </c>
      <c r="E57" s="61">
        <f t="shared" ref="E57:H57" si="7">AVERAGE(E53:E56)</f>
        <v>0.33392675317743709</v>
      </c>
      <c r="F57" s="61">
        <f t="shared" si="7"/>
        <v>0.17210565631838481</v>
      </c>
      <c r="G57" s="61">
        <f t="shared" si="7"/>
        <v>0.21291338852592775</v>
      </c>
      <c r="H57" s="61">
        <f t="shared" si="7"/>
        <v>0.24645355289509141</v>
      </c>
    </row>
  </sheetData>
  <sortState xmlns:xlrd2="http://schemas.microsoft.com/office/spreadsheetml/2017/richdata2" ref="N42:P51">
    <sortCondition ref="O42:O51"/>
  </sortState>
  <mergeCells count="31">
    <mergeCell ref="A51:B51"/>
    <mergeCell ref="A52:B52"/>
    <mergeCell ref="A53:A56"/>
    <mergeCell ref="A57:B57"/>
    <mergeCell ref="H51:H52"/>
    <mergeCell ref="A12:A15"/>
    <mergeCell ref="A16:B16"/>
    <mergeCell ref="A3:B3"/>
    <mergeCell ref="A8:B8"/>
    <mergeCell ref="A1:M1"/>
    <mergeCell ref="A10:B10"/>
    <mergeCell ref="A11:B11"/>
    <mergeCell ref="M2:M3"/>
    <mergeCell ref="A4:A7"/>
    <mergeCell ref="A2:B2"/>
    <mergeCell ref="F10:F11"/>
    <mergeCell ref="J18:J19"/>
    <mergeCell ref="A26:B26"/>
    <mergeCell ref="A27:B27"/>
    <mergeCell ref="A28:A31"/>
    <mergeCell ref="A32:B32"/>
    <mergeCell ref="H26:H27"/>
    <mergeCell ref="A18:B18"/>
    <mergeCell ref="A19:B19"/>
    <mergeCell ref="A20:A23"/>
    <mergeCell ref="A24:B24"/>
    <mergeCell ref="A34:B34"/>
    <mergeCell ref="A35:B35"/>
    <mergeCell ref="A36:A39"/>
    <mergeCell ref="A40:B40"/>
    <mergeCell ref="E34:E3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541C-AFAA-4319-BB70-2F81D984D40F}">
  <dimension ref="A1:S20"/>
  <sheetViews>
    <sheetView workbookViewId="0">
      <selection activeCell="J3" sqref="J3:J6"/>
    </sheetView>
  </sheetViews>
  <sheetFormatPr defaultRowHeight="14.5" x14ac:dyDescent="0.35"/>
  <cols>
    <col min="1" max="1" width="7.453125" customWidth="1"/>
    <col min="2" max="3" width="12.26953125" customWidth="1"/>
    <col min="4" max="4" width="9.81640625" bestFit="1" customWidth="1"/>
    <col min="5" max="5" width="14.1796875" customWidth="1"/>
    <col min="6" max="6" width="9.81640625" bestFit="1" customWidth="1"/>
    <col min="7" max="7" width="13.54296875" customWidth="1"/>
    <col min="8" max="8" width="12.81640625" customWidth="1"/>
    <col min="9" max="9" width="10.81640625" customWidth="1"/>
    <col min="10" max="10" width="12.81640625" customWidth="1"/>
    <col min="11" max="11" width="11.26953125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18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9.5648400000000002</v>
      </c>
      <c r="C3" s="10">
        <f t="shared" ref="C3:C5" si="0">E3-B3</f>
        <v>57.286209999999997</v>
      </c>
      <c r="D3" s="10">
        <f>(M3-B3)</f>
        <v>16.631730000000001</v>
      </c>
      <c r="E3" s="35">
        <v>66.851050000000001</v>
      </c>
      <c r="F3" s="10">
        <f t="shared" ref="F3:F6" si="1">E3+D3-C3</f>
        <v>26.196570000000008</v>
      </c>
      <c r="G3" s="18">
        <f>D3/MAX(F3,E3)</f>
        <v>0.24878786496248004</v>
      </c>
      <c r="H3" s="46">
        <f>N3</f>
        <v>7.8589710000000004</v>
      </c>
      <c r="I3" s="37">
        <f>'Figuras 13, 14 e 15 - R S'!$P$2</f>
        <v>0.3</v>
      </c>
      <c r="J3" s="17">
        <f>IF(M3-N3-B3&gt;0,M3-N3-B3,0)</f>
        <v>8.7727590000000006</v>
      </c>
      <c r="K3" s="10">
        <f>E3+J3-C3</f>
        <v>18.337598999999997</v>
      </c>
      <c r="L3" s="30">
        <f t="shared" ref="L3:L5" si="2">J3/MAX(E3,K3)</f>
        <v>0.1312284399422298</v>
      </c>
      <c r="M3" s="41">
        <v>26.196570000000001</v>
      </c>
      <c r="N3" s="13">
        <f>I3*M3</f>
        <v>7.8589710000000004</v>
      </c>
      <c r="O3" s="13"/>
    </row>
    <row r="4" spans="1:17" s="4" customFormat="1" x14ac:dyDescent="0.35">
      <c r="A4" s="11">
        <v>2018</v>
      </c>
      <c r="B4" s="10">
        <v>5.3985599999999998</v>
      </c>
      <c r="C4" s="10">
        <f>E4-B4</f>
        <v>38.315920000000006</v>
      </c>
      <c r="D4" s="10">
        <f>(M4-B4)</f>
        <v>10.849299999999999</v>
      </c>
      <c r="E4" s="35">
        <v>43.714480000000002</v>
      </c>
      <c r="F4" s="10">
        <f>E4+D4-C4</f>
        <v>16.247859999999996</v>
      </c>
      <c r="G4" s="18">
        <f>D4/MAX(F4,E4)</f>
        <v>0.24818549826053057</v>
      </c>
      <c r="H4" s="17">
        <f>N4</f>
        <v>2.1321813201997579</v>
      </c>
      <c r="I4" s="38">
        <f>L3</f>
        <v>0.1312284399422298</v>
      </c>
      <c r="J4" s="17">
        <f t="shared" ref="J4:J6" si="3">IF(M4-N4-B4&gt;0,M4-N4-B4,0)</f>
        <v>8.717118679800242</v>
      </c>
      <c r="K4" s="10">
        <f>E4+J4-C4</f>
        <v>14.11567867980024</v>
      </c>
      <c r="L4" s="30">
        <f>J4/MAX(E4,K4)</f>
        <v>0.19941032536130457</v>
      </c>
      <c r="M4" s="41">
        <v>16.247859999999999</v>
      </c>
      <c r="N4" s="13">
        <f>I4*M4</f>
        <v>2.1321813201997579</v>
      </c>
      <c r="O4" s="13">
        <v>0</v>
      </c>
      <c r="P4" s="24">
        <f>SUM(N4:O4)</f>
        <v>2.1321813201997579</v>
      </c>
      <c r="Q4" s="24"/>
    </row>
    <row r="5" spans="1:17" s="4" customFormat="1" x14ac:dyDescent="0.35">
      <c r="A5" s="11">
        <v>2019</v>
      </c>
      <c r="B5" s="10">
        <v>10.02745</v>
      </c>
      <c r="C5" s="10">
        <f t="shared" si="0"/>
        <v>20.95852</v>
      </c>
      <c r="D5" s="10">
        <f>(M5-B5)</f>
        <v>19.827440000000003</v>
      </c>
      <c r="E5" s="35">
        <v>30.985969999999998</v>
      </c>
      <c r="F5" s="10">
        <f t="shared" si="1"/>
        <v>29.854890000000005</v>
      </c>
      <c r="G5" s="18">
        <f t="shared" ref="G5" si="4">D5/MAX(F5,E5)</f>
        <v>0.639884438021466</v>
      </c>
      <c r="H5" s="17">
        <f t="shared" ref="H5:H6" si="5">N5</f>
        <v>5.9533733285259585</v>
      </c>
      <c r="I5" s="38">
        <f t="shared" ref="I5:I6" si="6">L4</f>
        <v>0.19941032536130457</v>
      </c>
      <c r="J5" s="17">
        <f t="shared" si="3"/>
        <v>13.874066671474042</v>
      </c>
      <c r="K5" s="10">
        <f t="shared" ref="K5:K6" si="7">E5+J5-C5</f>
        <v>23.901516671474042</v>
      </c>
      <c r="L5" s="30">
        <f t="shared" si="2"/>
        <v>0.44775318221356447</v>
      </c>
      <c r="M5" s="41">
        <v>29.854890000000001</v>
      </c>
      <c r="N5" s="13">
        <f>I5*M5</f>
        <v>5.9533733285259585</v>
      </c>
      <c r="O5" s="13"/>
    </row>
    <row r="6" spans="1:17" s="4" customFormat="1" x14ac:dyDescent="0.35">
      <c r="A6" s="11">
        <v>2020</v>
      </c>
      <c r="B6" s="10">
        <v>6.8202999999999996</v>
      </c>
      <c r="C6" s="10">
        <f>E6-B6</f>
        <v>31.57836</v>
      </c>
      <c r="D6" s="10">
        <f>(M6-B6)</f>
        <v>21.414950000000001</v>
      </c>
      <c r="E6" s="35">
        <v>38.39866</v>
      </c>
      <c r="F6" s="10">
        <f t="shared" si="1"/>
        <v>28.235249999999997</v>
      </c>
      <c r="G6" s="18">
        <f>D6/MAX(F6,E6)</f>
        <v>0.55770045100532162</v>
      </c>
      <c r="H6" s="17">
        <f t="shared" si="5"/>
        <v>12.642423038095547</v>
      </c>
      <c r="I6" s="38">
        <f t="shared" si="6"/>
        <v>0.44775318221356447</v>
      </c>
      <c r="J6" s="17">
        <f t="shared" si="3"/>
        <v>8.7725269619044539</v>
      </c>
      <c r="K6" s="10">
        <f t="shared" si="7"/>
        <v>15.592826961904453</v>
      </c>
      <c r="L6" s="30">
        <f>J6/MAX(E6,K6)</f>
        <v>0.2284591952402624</v>
      </c>
      <c r="M6" s="13">
        <v>28.235250000000001</v>
      </c>
      <c r="N6" s="13">
        <f>I6*M6</f>
        <v>12.642423038095547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3:L13"/>
    <mergeCell ref="C14:L14"/>
    <mergeCell ref="C15:L15"/>
    <mergeCell ref="C16:L16"/>
    <mergeCell ref="A1:L1"/>
    <mergeCell ref="C12:L12"/>
    <mergeCell ref="A7:L7"/>
    <mergeCell ref="B8:L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9A3B-2BBF-4F5F-923F-B3783C708B8D}">
  <dimension ref="A1:S20"/>
  <sheetViews>
    <sheetView workbookViewId="0">
      <selection activeCell="J3" sqref="J3:J6"/>
    </sheetView>
  </sheetViews>
  <sheetFormatPr defaultRowHeight="14.5" x14ac:dyDescent="0.35"/>
  <cols>
    <col min="1" max="1" width="7.453125" customWidth="1"/>
    <col min="2" max="3" width="12.26953125" customWidth="1"/>
    <col min="4" max="4" width="10.54296875" bestFit="1" customWidth="1"/>
    <col min="5" max="5" width="11.54296875" bestFit="1" customWidth="1"/>
    <col min="6" max="6" width="9.81640625" bestFit="1" customWidth="1"/>
    <col min="7" max="7" width="13.54296875" customWidth="1"/>
    <col min="8" max="8" width="12.81640625" customWidth="1"/>
    <col min="9" max="9" width="10.81640625" customWidth="1"/>
    <col min="10" max="10" width="13.453125" bestFit="1" customWidth="1"/>
    <col min="11" max="11" width="11.26953125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19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14.396850000000001</v>
      </c>
      <c r="C3" s="10">
        <f t="shared" ref="C3:C5" si="0">E3-B3</f>
        <v>38.503990166903101</v>
      </c>
      <c r="D3" s="10">
        <f>(M3-B3)</f>
        <v>37.536009999999997</v>
      </c>
      <c r="E3" s="40">
        <v>52.900840166903102</v>
      </c>
      <c r="F3" s="10">
        <f>E3+D3-C3</f>
        <v>51.932859999999998</v>
      </c>
      <c r="G3" s="18">
        <f t="shared" ref="G3:G5" si="1">D3/MAX(F3,E3)</f>
        <v>0.70955413716631366</v>
      </c>
      <c r="H3" s="46">
        <f>N3</f>
        <v>15.579857999999998</v>
      </c>
      <c r="I3" s="37">
        <f>'Figuras 13, 14 e 15 - R S'!$P$2</f>
        <v>0.3</v>
      </c>
      <c r="J3" s="17">
        <f>IF(M3-N3-B3&gt;0,M3-N3-B3,0)</f>
        <v>21.956152000000003</v>
      </c>
      <c r="K3" s="10">
        <f>E3+J3-C3</f>
        <v>36.353001999999996</v>
      </c>
      <c r="L3" s="30">
        <f t="shared" ref="L3:L5" si="2">J3/MAX(E3,K3)</f>
        <v>0.41504354053220988</v>
      </c>
      <c r="M3" s="41">
        <v>51.932859999999998</v>
      </c>
      <c r="N3" s="13">
        <f>I3*M3</f>
        <v>15.579857999999998</v>
      </c>
      <c r="O3" s="13"/>
    </row>
    <row r="4" spans="1:17" s="4" customFormat="1" x14ac:dyDescent="0.35">
      <c r="A4" s="11">
        <v>2018</v>
      </c>
      <c r="B4" s="10">
        <v>13.21317</v>
      </c>
      <c r="C4" s="10">
        <f>E4-B4</f>
        <v>52.482321242597997</v>
      </c>
      <c r="D4" s="10">
        <f>(M4-B4)</f>
        <v>32.848820000000003</v>
      </c>
      <c r="E4" s="40">
        <v>65.695491242597996</v>
      </c>
      <c r="F4" s="10">
        <f>E4+D4-C4</f>
        <v>46.061990000000002</v>
      </c>
      <c r="G4" s="18">
        <f>D4/MAX(F4,E4)</f>
        <v>0.50001635391836918</v>
      </c>
      <c r="H4" s="17">
        <f>N4</f>
        <v>19.117731413559248</v>
      </c>
      <c r="I4" s="38">
        <f>L3</f>
        <v>0.41504354053220988</v>
      </c>
      <c r="J4" s="17">
        <f t="shared" ref="J4:J6" si="3">IF(M4-N4-B4&gt;0,M4-N4-B4,0)</f>
        <v>13.731088586440753</v>
      </c>
      <c r="K4" s="10">
        <f>E4+J4-C4</f>
        <v>26.944258586440746</v>
      </c>
      <c r="L4" s="30">
        <f>J4/MAX(E4,K4)</f>
        <v>0.20901112582802789</v>
      </c>
      <c r="M4" s="41">
        <v>46.061990000000002</v>
      </c>
      <c r="N4" s="13">
        <f>I4*M4</f>
        <v>19.117731413559248</v>
      </c>
      <c r="O4" s="13">
        <v>0</v>
      </c>
      <c r="P4" s="24">
        <f>SUM(N4:O4)</f>
        <v>19.117731413559248</v>
      </c>
      <c r="Q4" s="24"/>
    </row>
    <row r="5" spans="1:17" s="4" customFormat="1" x14ac:dyDescent="0.35">
      <c r="A5" s="11">
        <v>2019</v>
      </c>
      <c r="B5" s="10">
        <v>11.03256</v>
      </c>
      <c r="C5" s="10">
        <f t="shared" si="0"/>
        <v>35.293740431509406</v>
      </c>
      <c r="D5" s="10">
        <f>(M5-B5)</f>
        <v>25.577279999999998</v>
      </c>
      <c r="E5" s="40">
        <v>46.326300431509402</v>
      </c>
      <c r="F5" s="10">
        <f t="shared" ref="F5:F6" si="4">E5+D5-C5</f>
        <v>36.609839999999991</v>
      </c>
      <c r="G5" s="18">
        <f t="shared" si="1"/>
        <v>0.55211143047812417</v>
      </c>
      <c r="H5" s="17">
        <f t="shared" ref="H5:H6" si="5">N5</f>
        <v>7.6518638747839685</v>
      </c>
      <c r="I5" s="38">
        <f t="shared" ref="I5:I6" si="6">L4</f>
        <v>0.20901112582802789</v>
      </c>
      <c r="J5" s="17">
        <f t="shared" si="3"/>
        <v>17.925416125216028</v>
      </c>
      <c r="K5" s="10">
        <f t="shared" ref="K5:K6" si="7">E5+J5-C5</f>
        <v>28.957976125216021</v>
      </c>
      <c r="L5" s="30">
        <f t="shared" si="2"/>
        <v>0.38693821777799109</v>
      </c>
      <c r="M5" s="41">
        <v>36.609839999999998</v>
      </c>
      <c r="N5" s="13">
        <f>I5*M5</f>
        <v>7.6518638747839685</v>
      </c>
      <c r="O5" s="13"/>
    </row>
    <row r="6" spans="1:17" s="4" customFormat="1" x14ac:dyDescent="0.35">
      <c r="A6" s="11">
        <v>2020</v>
      </c>
      <c r="B6" s="10">
        <v>9.4741800000000005</v>
      </c>
      <c r="C6" s="10">
        <f>E6-B6</f>
        <v>31.486185019999997</v>
      </c>
      <c r="D6" s="10">
        <f>(M6-B6)</f>
        <v>27.67475</v>
      </c>
      <c r="E6" s="40">
        <v>40.960365019999998</v>
      </c>
      <c r="F6" s="10">
        <f t="shared" si="4"/>
        <v>37.148930000000007</v>
      </c>
      <c r="G6" s="18">
        <f>D6/MAX(F6,E6)</f>
        <v>0.67564705506132716</v>
      </c>
      <c r="H6" s="17">
        <f t="shared" si="5"/>
        <v>14.374340766559346</v>
      </c>
      <c r="I6" s="38">
        <f t="shared" si="6"/>
        <v>0.38693821777799109</v>
      </c>
      <c r="J6" s="17">
        <f t="shared" si="3"/>
        <v>13.300409233440654</v>
      </c>
      <c r="K6" s="10">
        <f t="shared" si="7"/>
        <v>22.774589233440654</v>
      </c>
      <c r="L6" s="30">
        <f>J6/MAX(E6,K6)</f>
        <v>0.3247141285715196</v>
      </c>
      <c r="M6" s="13">
        <v>37.14893</v>
      </c>
      <c r="N6" s="13">
        <f>I6*M6</f>
        <v>14.374340766559346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  <c r="N10">
        <f>D3/E3</f>
        <v>0.70955413716631366</v>
      </c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5:L15"/>
    <mergeCell ref="C16:L16"/>
    <mergeCell ref="A1:L1"/>
    <mergeCell ref="A7:L7"/>
    <mergeCell ref="B8:L8"/>
    <mergeCell ref="C12:L12"/>
    <mergeCell ref="C13:L13"/>
    <mergeCell ref="C14:L1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DEE4-7DCB-41C3-975D-DE7E43D4B0AF}">
  <dimension ref="A1:S20"/>
  <sheetViews>
    <sheetView workbookViewId="0">
      <selection activeCell="J3" sqref="J3:J6"/>
    </sheetView>
  </sheetViews>
  <sheetFormatPr defaultRowHeight="14.5" x14ac:dyDescent="0.35"/>
  <cols>
    <col min="1" max="1" width="7.453125" customWidth="1"/>
    <col min="2" max="3" width="12.26953125" customWidth="1"/>
    <col min="4" max="4" width="10.54296875" bestFit="1" customWidth="1"/>
    <col min="5" max="5" width="11.54296875" bestFit="1" customWidth="1"/>
    <col min="6" max="6" width="11.453125" customWidth="1"/>
    <col min="7" max="7" width="13.54296875" customWidth="1"/>
    <col min="8" max="8" width="15.81640625" customWidth="1"/>
    <col min="9" max="9" width="10.81640625" customWidth="1"/>
    <col min="10" max="10" width="15.7265625" customWidth="1"/>
    <col min="11" max="11" width="11.26953125" customWidth="1"/>
    <col min="12" max="12" width="10.7265625" customWidth="1"/>
    <col min="13" max="13" width="15.26953125" customWidth="1"/>
    <col min="14" max="14" width="16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29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41.06</v>
      </c>
      <c r="C3" s="10">
        <f t="shared" ref="C3:C5" si="0">E3-B3</f>
        <v>137.385061244512</v>
      </c>
      <c r="D3" s="10">
        <f>(M3-B3)</f>
        <v>140.95599999999999</v>
      </c>
      <c r="E3" s="40">
        <v>178.445061244512</v>
      </c>
      <c r="F3" s="10">
        <f>E3+D3-C3</f>
        <v>182.01599999999999</v>
      </c>
      <c r="G3" s="18">
        <f t="shared" ref="G3:G5" si="1">D3/MAX(F3,E3)</f>
        <v>0.7744154360056259</v>
      </c>
      <c r="H3" s="46">
        <f>N3</f>
        <v>54.604799999999997</v>
      </c>
      <c r="I3" s="37">
        <f>'Figuras 13, 14 e 15 - R S'!$P$2</f>
        <v>0.3</v>
      </c>
      <c r="J3" s="17">
        <f>IF(M3-N3-B3&gt;0,M3-N3-B3,0)</f>
        <v>86.351199999999992</v>
      </c>
      <c r="K3" s="10">
        <f>E3+J3-C3</f>
        <v>127.41119999999998</v>
      </c>
      <c r="L3" s="30">
        <f t="shared" ref="L3:L5" si="2">J3/MAX(E3,K3)</f>
        <v>0.4839091617205275</v>
      </c>
      <c r="M3" s="41">
        <v>182.01599999999999</v>
      </c>
      <c r="N3" s="13">
        <f>I3*M3</f>
        <v>54.604799999999997</v>
      </c>
      <c r="O3" s="13"/>
    </row>
    <row r="4" spans="1:17" s="4" customFormat="1" x14ac:dyDescent="0.35">
      <c r="A4" s="11">
        <v>2018</v>
      </c>
      <c r="B4" s="10">
        <v>29.779</v>
      </c>
      <c r="C4" s="10">
        <f>E4-B4</f>
        <v>106.597880622823</v>
      </c>
      <c r="D4" s="10">
        <f>(M4-B4)</f>
        <v>161.22300000000001</v>
      </c>
      <c r="E4" s="40">
        <v>136.37688062282299</v>
      </c>
      <c r="F4" s="10">
        <f>E4+D4-C4</f>
        <v>191.00199999999998</v>
      </c>
      <c r="G4" s="18">
        <f>D4/MAX(F4,E4)</f>
        <v>0.84409063779436877</v>
      </c>
      <c r="H4" s="17">
        <f>N4</f>
        <v>92.427617706944204</v>
      </c>
      <c r="I4" s="38">
        <f>L3</f>
        <v>0.4839091617205275</v>
      </c>
      <c r="J4" s="17">
        <f t="shared" ref="J4:J6" si="3">IF(M4-N4-B4&gt;0,M4-N4-B4,0)</f>
        <v>68.795382293055809</v>
      </c>
      <c r="K4" s="10">
        <f>E4+J4-C4</f>
        <v>98.574382293055805</v>
      </c>
      <c r="L4" s="30">
        <f>J4/MAX(E4,K4)</f>
        <v>0.50445047561487288</v>
      </c>
      <c r="M4" s="41">
        <v>191.00200000000001</v>
      </c>
      <c r="N4" s="13">
        <f>I4*M4</f>
        <v>92.427617706944204</v>
      </c>
      <c r="O4" s="13">
        <v>0</v>
      </c>
      <c r="P4" s="24">
        <f>SUM(N4:O4)</f>
        <v>92.427617706944204</v>
      </c>
      <c r="Q4" s="24"/>
    </row>
    <row r="5" spans="1:17" s="4" customFormat="1" x14ac:dyDescent="0.35">
      <c r="A5" s="11">
        <v>2019</v>
      </c>
      <c r="B5" s="10">
        <v>58.886000000000003</v>
      </c>
      <c r="C5" s="10">
        <f t="shared" si="0"/>
        <v>253.02790420097503</v>
      </c>
      <c r="D5" s="10">
        <f>(M5-B5)</f>
        <v>116.50399999999999</v>
      </c>
      <c r="E5" s="40">
        <v>311.91390420097503</v>
      </c>
      <c r="F5" s="10">
        <f t="shared" ref="F5:F6" si="4">E5+D5-C5</f>
        <v>175.39000000000001</v>
      </c>
      <c r="G5" s="18">
        <f t="shared" si="1"/>
        <v>0.37351332669329529</v>
      </c>
      <c r="H5" s="17">
        <f t="shared" ref="H5:H6" si="5">N5</f>
        <v>88.475568918092549</v>
      </c>
      <c r="I5" s="38">
        <f t="shared" ref="I5:I6" si="6">L4</f>
        <v>0.50445047561487288</v>
      </c>
      <c r="J5" s="17">
        <f t="shared" si="3"/>
        <v>28.028431081907435</v>
      </c>
      <c r="K5" s="10">
        <f t="shared" ref="K5:K6" si="7">E5+J5-C5</f>
        <v>86.914431081907452</v>
      </c>
      <c r="L5" s="30">
        <f t="shared" si="2"/>
        <v>8.9859511565242425E-2</v>
      </c>
      <c r="M5" s="41">
        <v>175.39</v>
      </c>
      <c r="N5" s="13">
        <f>I5*M5</f>
        <v>88.475568918092549</v>
      </c>
      <c r="O5" s="13"/>
    </row>
    <row r="6" spans="1:17" s="4" customFormat="1" x14ac:dyDescent="0.35">
      <c r="A6" s="11">
        <v>2020</v>
      </c>
      <c r="B6" s="10">
        <v>49.076999999999998</v>
      </c>
      <c r="C6" s="10">
        <f>E6-B6</f>
        <v>198.053242154543</v>
      </c>
      <c r="D6" s="10">
        <f>(M6-B6)</f>
        <v>116.386</v>
      </c>
      <c r="E6" s="40">
        <v>247.130242154543</v>
      </c>
      <c r="F6" s="10">
        <f t="shared" si="4"/>
        <v>165.46299999999997</v>
      </c>
      <c r="G6" s="18">
        <f>D6/MAX(F6,E6)</f>
        <v>0.47095005040790583</v>
      </c>
      <c r="H6" s="17">
        <f t="shared" si="5"/>
        <v>14.868424362119708</v>
      </c>
      <c r="I6" s="38">
        <f t="shared" si="6"/>
        <v>8.9859511565242425E-2</v>
      </c>
      <c r="J6" s="17">
        <f t="shared" si="3"/>
        <v>101.5175756378803</v>
      </c>
      <c r="K6" s="10">
        <f t="shared" si="7"/>
        <v>150.59457563788033</v>
      </c>
      <c r="L6" s="30">
        <f>J6/MAX(E6,K6)</f>
        <v>0.41078572477744851</v>
      </c>
      <c r="M6" s="13">
        <v>165.46299999999999</v>
      </c>
      <c r="N6" s="13">
        <f>I6*M6</f>
        <v>14.868424362119708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  <c r="N10">
        <f>D3/E3</f>
        <v>0.78991258719599355</v>
      </c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  <c r="N14" s="2">
        <f>L3</f>
        <v>0.4839091617205275</v>
      </c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  <c r="N15" s="2">
        <f t="shared" ref="N15:N17" si="8">L4</f>
        <v>0.50445047561487288</v>
      </c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  <c r="N16" s="2">
        <f t="shared" si="8"/>
        <v>8.9859511565242425E-2</v>
      </c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  <c r="N17" s="2">
        <f t="shared" si="8"/>
        <v>0.41078572477744851</v>
      </c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  <c r="N18" s="2">
        <f>AVERAGE(N14:N17)</f>
        <v>0.37225121841952286</v>
      </c>
      <c r="O18" t="s">
        <v>41</v>
      </c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5:L15"/>
    <mergeCell ref="C16:L16"/>
    <mergeCell ref="A1:L1"/>
    <mergeCell ref="A7:L7"/>
    <mergeCell ref="B8:L8"/>
    <mergeCell ref="C12:L12"/>
    <mergeCell ref="C13:L13"/>
    <mergeCell ref="C14:L1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5C52-774D-4D16-8030-716105E639E7}">
  <dimension ref="A1:S20"/>
  <sheetViews>
    <sheetView workbookViewId="0">
      <selection activeCell="J3" sqref="J3:J6"/>
    </sheetView>
  </sheetViews>
  <sheetFormatPr defaultRowHeight="14.5" x14ac:dyDescent="0.35"/>
  <cols>
    <col min="1" max="1" width="7.453125" customWidth="1"/>
    <col min="2" max="3" width="12.26953125" customWidth="1"/>
    <col min="4" max="4" width="10.54296875" bestFit="1" customWidth="1"/>
    <col min="5" max="5" width="11.54296875" bestFit="1" customWidth="1"/>
    <col min="6" max="6" width="9.81640625" bestFit="1" customWidth="1"/>
    <col min="7" max="7" width="13.54296875" customWidth="1"/>
    <col min="8" max="8" width="12.81640625" customWidth="1"/>
    <col min="9" max="9" width="10.81640625" customWidth="1"/>
    <col min="10" max="10" width="13.453125" bestFit="1" customWidth="1"/>
    <col min="11" max="11" width="11.26953125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2.1719300000000001</v>
      </c>
      <c r="C3" s="10">
        <f t="shared" ref="C3:C5" si="0">E3-B3</f>
        <v>2.4504622649606103</v>
      </c>
      <c r="D3" s="10">
        <f>(M3-B3)</f>
        <v>12.86565</v>
      </c>
      <c r="E3" s="40">
        <v>4.6223922649606104</v>
      </c>
      <c r="F3" s="10">
        <f>E3+D3-C3</f>
        <v>15.037580000000002</v>
      </c>
      <c r="G3" s="18">
        <f t="shared" ref="G3:G5" si="1">D3/MAX(F3,E3)</f>
        <v>0.85556652067686412</v>
      </c>
      <c r="H3" s="46">
        <f>N3</f>
        <v>4.5112740000000002</v>
      </c>
      <c r="I3" s="37">
        <f>'Figuras 13, 14 e 15 - R S'!$P$2</f>
        <v>0.3</v>
      </c>
      <c r="J3" s="17">
        <f>IF(M3-N3-B3&gt;0,M3-N3-B3,0)</f>
        <v>8.3543760000000002</v>
      </c>
      <c r="K3" s="10">
        <f>E3+J3-C3</f>
        <v>10.526306000000002</v>
      </c>
      <c r="L3" s="30">
        <f t="shared" ref="L3:L5" si="2">J3/MAX(E3,K3)</f>
        <v>0.79366645810980596</v>
      </c>
      <c r="M3" s="41">
        <v>15.03758</v>
      </c>
      <c r="N3" s="13">
        <f>I3*M3</f>
        <v>4.5112740000000002</v>
      </c>
      <c r="O3" s="13"/>
    </row>
    <row r="4" spans="1:17" s="4" customFormat="1" x14ac:dyDescent="0.35">
      <c r="A4" s="11">
        <v>2018</v>
      </c>
      <c r="B4" s="10">
        <v>3.1492680000000002</v>
      </c>
      <c r="C4" s="10">
        <f>E4-B4</f>
        <v>1.6346902295781698</v>
      </c>
      <c r="D4" s="10">
        <f>(M4-B4)</f>
        <v>13.592010000000002</v>
      </c>
      <c r="E4" s="40">
        <v>4.78395822957817</v>
      </c>
      <c r="F4" s="10">
        <f>E4+D4-C4</f>
        <v>16.741278000000001</v>
      </c>
      <c r="G4" s="18">
        <f>D4/MAX(F4,E4)</f>
        <v>0.81188604597570158</v>
      </c>
      <c r="H4" s="17">
        <f>N4</f>
        <v>13.286990814491617</v>
      </c>
      <c r="I4" s="38">
        <f>L3</f>
        <v>0.79366645810980596</v>
      </c>
      <c r="J4" s="17">
        <f t="shared" ref="J4:J6" si="3">IF(M4-N4-B4&gt;0,M4-N4-B4,0)</f>
        <v>0.30501918550838436</v>
      </c>
      <c r="K4" s="10">
        <f>E4+J4-C4</f>
        <v>3.4542871855083845</v>
      </c>
      <c r="L4" s="30">
        <f>J4/MAX(E4,K4)</f>
        <v>6.3758747645938307E-2</v>
      </c>
      <c r="M4" s="41">
        <v>16.741278000000001</v>
      </c>
      <c r="N4" s="13">
        <f>I4*M4</f>
        <v>13.286990814491617</v>
      </c>
      <c r="O4" s="13">
        <v>0</v>
      </c>
      <c r="P4" s="24">
        <f>SUM(N4:O4)</f>
        <v>13.286990814491617</v>
      </c>
      <c r="Q4" s="24"/>
    </row>
    <row r="5" spans="1:17" s="4" customFormat="1" x14ac:dyDescent="0.35">
      <c r="A5" s="11">
        <v>2019</v>
      </c>
      <c r="B5" s="10">
        <v>3.9015119999999999</v>
      </c>
      <c r="C5" s="10">
        <f t="shared" si="0"/>
        <v>1.6778275992729799</v>
      </c>
      <c r="D5" s="10">
        <f>(M5-B5)</f>
        <v>15.553466</v>
      </c>
      <c r="E5" s="40">
        <v>5.5793395992729797</v>
      </c>
      <c r="F5" s="10">
        <f t="shared" ref="F5:F6" si="4">E5+D5-C5</f>
        <v>19.454978000000001</v>
      </c>
      <c r="G5" s="18">
        <f t="shared" si="1"/>
        <v>0.79945944940158764</v>
      </c>
      <c r="H5" s="17">
        <f t="shared" ref="H5:H6" si="5">N5</f>
        <v>1.2404250327592816</v>
      </c>
      <c r="I5" s="38">
        <f t="shared" ref="I5:I6" si="6">L4</f>
        <v>6.3758747645938307E-2</v>
      </c>
      <c r="J5" s="17">
        <f t="shared" si="3"/>
        <v>14.31304096724072</v>
      </c>
      <c r="K5" s="10">
        <f t="shared" ref="K5:K6" si="7">E5+J5-C5</f>
        <v>18.214552967240721</v>
      </c>
      <c r="L5" s="30">
        <f t="shared" si="2"/>
        <v>0.78580248403477393</v>
      </c>
      <c r="M5" s="41">
        <v>19.454978000000001</v>
      </c>
      <c r="N5" s="13">
        <f>I5*M5</f>
        <v>1.2404250327592816</v>
      </c>
      <c r="O5" s="13"/>
    </row>
    <row r="6" spans="1:17" s="4" customFormat="1" x14ac:dyDescent="0.35">
      <c r="A6" s="11">
        <v>2020</v>
      </c>
      <c r="B6" s="10">
        <v>4.2677019999999999</v>
      </c>
      <c r="C6" s="10">
        <f>E6-B6</f>
        <v>0.95452002904995048</v>
      </c>
      <c r="D6" s="10">
        <f>(M6-B6)</f>
        <v>10.439904</v>
      </c>
      <c r="E6" s="40">
        <v>5.2222220290499504</v>
      </c>
      <c r="F6" s="10">
        <f t="shared" si="4"/>
        <v>14.707606</v>
      </c>
      <c r="G6" s="18">
        <f>D6/MAX(F6,E6)</f>
        <v>0.70983027421321998</v>
      </c>
      <c r="H6" s="17">
        <f t="shared" si="5"/>
        <v>11.557273329004746</v>
      </c>
      <c r="I6" s="38">
        <f t="shared" si="6"/>
        <v>0.78580248403477393</v>
      </c>
      <c r="J6" s="17">
        <f t="shared" si="3"/>
        <v>0</v>
      </c>
      <c r="K6" s="10">
        <f t="shared" si="7"/>
        <v>4.2677019999999999</v>
      </c>
      <c r="L6" s="30">
        <f>J6/MAX(E6,K6)</f>
        <v>0</v>
      </c>
      <c r="M6" s="13">
        <v>14.707606</v>
      </c>
      <c r="N6" s="13">
        <f>I6*M6</f>
        <v>11.557273329004746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  <c r="N10">
        <f>D3/E3</f>
        <v>2.7833315007742283</v>
      </c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  <c r="M15" s="47">
        <f>AVERAGE(L3:L6)</f>
        <v>0.41080692244762956</v>
      </c>
      <c r="N15" t="s">
        <v>41</v>
      </c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5:L15"/>
    <mergeCell ref="C16:L16"/>
    <mergeCell ref="A1:L1"/>
    <mergeCell ref="A7:L7"/>
    <mergeCell ref="B8:L8"/>
    <mergeCell ref="C12:L12"/>
    <mergeCell ref="C13:L13"/>
    <mergeCell ref="C14:L14"/>
  </mergeCell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36F2-E01F-4E47-8B9C-1A44144E05FE}">
  <dimension ref="A1:S20"/>
  <sheetViews>
    <sheetView workbookViewId="0">
      <selection activeCell="J3" sqref="J3"/>
    </sheetView>
  </sheetViews>
  <sheetFormatPr defaultRowHeight="14.5" x14ac:dyDescent="0.35"/>
  <cols>
    <col min="1" max="1" width="7.453125" customWidth="1"/>
    <col min="2" max="3" width="12.26953125" customWidth="1"/>
    <col min="4" max="4" width="10.54296875" bestFit="1" customWidth="1"/>
    <col min="5" max="5" width="11.54296875" bestFit="1" customWidth="1"/>
    <col min="6" max="6" width="12.54296875" customWidth="1"/>
    <col min="7" max="7" width="13.54296875" customWidth="1"/>
    <col min="8" max="8" width="12.81640625" customWidth="1"/>
    <col min="9" max="9" width="10.81640625" customWidth="1"/>
    <col min="10" max="10" width="13.453125" bestFit="1" customWidth="1"/>
    <col min="11" max="11" width="11.26953125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31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24.872</v>
      </c>
      <c r="C3" s="10">
        <f t="shared" ref="C3:C5" si="0">E3-B3</f>
        <v>152.27952413658397</v>
      </c>
      <c r="D3" s="10">
        <f>(M3-B3)</f>
        <v>31.021000000000001</v>
      </c>
      <c r="E3" s="40">
        <v>177.15152413658399</v>
      </c>
      <c r="F3" s="10">
        <f>E3+D3-C3</f>
        <v>55.893000000000029</v>
      </c>
      <c r="G3" s="18">
        <f t="shared" ref="G3:G5" si="1">D3/MAX(F3,E3)</f>
        <v>0.17510998085504917</v>
      </c>
      <c r="H3" s="46">
        <f>N3</f>
        <v>16.767900000000001</v>
      </c>
      <c r="I3" s="37">
        <f>'Figuras 13, 14 e 15 - R S'!$P$2</f>
        <v>0.3</v>
      </c>
      <c r="J3" s="17">
        <f>IF(M3-N3-B3&gt;0,M3-N3-B3,0)</f>
        <v>14.253100000000003</v>
      </c>
      <c r="K3" s="10">
        <f>E3+J3-C3</f>
        <v>39.125100000000032</v>
      </c>
      <c r="L3" s="30">
        <f t="shared" ref="L3:L5" si="2">J3/MAX(E3,K3)</f>
        <v>8.0457111895976971E-2</v>
      </c>
      <c r="M3" s="41">
        <v>55.893000000000001</v>
      </c>
      <c r="N3" s="13">
        <f>I3*M3</f>
        <v>16.767900000000001</v>
      </c>
      <c r="O3" s="13"/>
    </row>
    <row r="4" spans="1:17" s="4" customFormat="1" x14ac:dyDescent="0.35">
      <c r="A4" s="11">
        <v>2018</v>
      </c>
      <c r="B4" s="10">
        <v>11.868</v>
      </c>
      <c r="C4" s="10">
        <f>E4-B4</f>
        <v>136.411166518671</v>
      </c>
      <c r="D4" s="10">
        <f>(M4-B4)</f>
        <v>23.861999999999995</v>
      </c>
      <c r="E4" s="40">
        <v>148.27916651867099</v>
      </c>
      <c r="F4" s="10">
        <f>E4+D4-C4</f>
        <v>35.72999999999999</v>
      </c>
      <c r="G4" s="18">
        <f>D4/MAX(F4,E4)</f>
        <v>0.16092618106937728</v>
      </c>
      <c r="H4" s="17">
        <f>N4</f>
        <v>2.8747326080432569</v>
      </c>
      <c r="I4" s="38">
        <f>L3</f>
        <v>8.0457111895976971E-2</v>
      </c>
      <c r="J4" s="17">
        <f t="shared" ref="J4:J6" si="3">IF(M4-N4-B4&gt;0,M4-N4-B4,0)</f>
        <v>20.987267391956735</v>
      </c>
      <c r="K4" s="10">
        <f>E4+J4-C4</f>
        <v>32.855267391956716</v>
      </c>
      <c r="L4" s="30">
        <f>J4/MAX(E4,K4)</f>
        <v>0.14153888158869618</v>
      </c>
      <c r="M4" s="41">
        <v>35.729999999999997</v>
      </c>
      <c r="N4" s="13">
        <f>I4*M4</f>
        <v>2.8747326080432569</v>
      </c>
      <c r="O4" s="13">
        <v>0</v>
      </c>
      <c r="P4" s="24">
        <f>SUM(N4:O4)</f>
        <v>2.8747326080432569</v>
      </c>
      <c r="Q4" s="24"/>
    </row>
    <row r="5" spans="1:17" s="4" customFormat="1" x14ac:dyDescent="0.35">
      <c r="A5" s="11">
        <v>2019</v>
      </c>
      <c r="B5" s="10">
        <v>48.527000000000001</v>
      </c>
      <c r="C5" s="10">
        <f t="shared" si="0"/>
        <v>99.308249814509011</v>
      </c>
      <c r="D5" s="10">
        <f>(M5-B5)</f>
        <v>52.879000000000005</v>
      </c>
      <c r="E5" s="40">
        <v>147.83524981450901</v>
      </c>
      <c r="F5" s="10">
        <f t="shared" ref="F5:F6" si="4">E5+D5-C5</f>
        <v>101.40599999999999</v>
      </c>
      <c r="G5" s="18">
        <f t="shared" si="1"/>
        <v>0.35768871136178981</v>
      </c>
      <c r="H5" s="17">
        <f t="shared" ref="H5:H6" si="5">N5</f>
        <v>14.352891826383326</v>
      </c>
      <c r="I5" s="38">
        <f t="shared" ref="I5:I6" si="6">L4</f>
        <v>0.14153888158869618</v>
      </c>
      <c r="J5" s="17">
        <f t="shared" si="3"/>
        <v>38.526108173616677</v>
      </c>
      <c r="K5" s="10">
        <f t="shared" ref="K5:K6" si="7">E5+J5-C5</f>
        <v>87.053108173616678</v>
      </c>
      <c r="L5" s="30">
        <f t="shared" si="2"/>
        <v>0.26060163744408682</v>
      </c>
      <c r="M5" s="41">
        <v>101.40600000000001</v>
      </c>
      <c r="N5" s="13">
        <f>I5*M5</f>
        <v>14.352891826383326</v>
      </c>
      <c r="O5" s="13"/>
    </row>
    <row r="6" spans="1:17" s="4" customFormat="1" x14ac:dyDescent="0.35">
      <c r="A6" s="11">
        <v>2020</v>
      </c>
      <c r="B6" s="10">
        <v>29.594999999999999</v>
      </c>
      <c r="C6" s="10">
        <f>E6-B6</f>
        <v>83.101832400000006</v>
      </c>
      <c r="D6" s="10">
        <f>(M6-B6)</f>
        <v>41.802000000000007</v>
      </c>
      <c r="E6" s="40">
        <v>112.69683240000001</v>
      </c>
      <c r="F6" s="10">
        <f t="shared" si="4"/>
        <v>71.39700000000002</v>
      </c>
      <c r="G6" s="18">
        <f>D6/MAX(F6,E6)</f>
        <v>0.37092435616673114</v>
      </c>
      <c r="H6" s="17">
        <f t="shared" si="5"/>
        <v>18.606175108595469</v>
      </c>
      <c r="I6" s="38">
        <f t="shared" si="6"/>
        <v>0.26060163744408682</v>
      </c>
      <c r="J6" s="17">
        <f t="shared" si="3"/>
        <v>23.195824891404541</v>
      </c>
      <c r="K6" s="10">
        <f t="shared" si="7"/>
        <v>52.790824891404526</v>
      </c>
      <c r="L6" s="30">
        <f>J6/MAX(E6,K6)</f>
        <v>0.2058249943447793</v>
      </c>
      <c r="M6" s="13">
        <v>71.397000000000006</v>
      </c>
      <c r="N6" s="13">
        <f>I6*M6</f>
        <v>18.606175108595469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  <c r="N10">
        <f>D3/E3</f>
        <v>0.17510998085504917</v>
      </c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5:L15"/>
    <mergeCell ref="C16:L16"/>
    <mergeCell ref="A1:L1"/>
    <mergeCell ref="A7:L7"/>
    <mergeCell ref="B8:L8"/>
    <mergeCell ref="C12:L12"/>
    <mergeCell ref="C13:L13"/>
    <mergeCell ref="C14:L14"/>
  </mergeCell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6B07-817A-4326-B924-4A7102AE28F3}">
  <dimension ref="A1:S20"/>
  <sheetViews>
    <sheetView zoomScale="68" zoomScaleNormal="85" workbookViewId="0">
      <selection activeCell="C16" sqref="C16:L16"/>
    </sheetView>
  </sheetViews>
  <sheetFormatPr defaultRowHeight="14.5" x14ac:dyDescent="0.35"/>
  <cols>
    <col min="1" max="1" width="7.453125" customWidth="1"/>
    <col min="2" max="3" width="12.26953125" customWidth="1"/>
    <col min="4" max="4" width="10.54296875" bestFit="1" customWidth="1"/>
    <col min="5" max="5" width="11.54296875" bestFit="1" customWidth="1"/>
    <col min="6" max="6" width="9.81640625" bestFit="1" customWidth="1"/>
    <col min="7" max="7" width="13.54296875" customWidth="1"/>
    <col min="8" max="8" width="12.81640625" customWidth="1"/>
    <col min="9" max="9" width="10.81640625" customWidth="1"/>
    <col min="10" max="10" width="13.453125" bestFit="1" customWidth="1"/>
    <col min="11" max="11" width="11.26953125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32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3.8154089999999998</v>
      </c>
      <c r="C3" s="10">
        <f t="shared" ref="C3:C5" si="0">E3-B3</f>
        <v>2.0373063350079104</v>
      </c>
      <c r="D3" s="10">
        <f>(M3-B3)</f>
        <v>17.450718999999999</v>
      </c>
      <c r="E3" s="40">
        <v>5.8527153350079102</v>
      </c>
      <c r="F3" s="10">
        <f>E3+D3-C3</f>
        <v>21.266128000000002</v>
      </c>
      <c r="G3" s="18">
        <f t="shared" ref="G3:G5" si="1">D3/MAX(F3,E3)</f>
        <v>0.82058750892499088</v>
      </c>
      <c r="H3" s="46">
        <f>N3</f>
        <v>6.3798383999999997</v>
      </c>
      <c r="I3" s="37">
        <f>'Figuras 13, 14 e 15 - R S'!$P$2</f>
        <v>0.3</v>
      </c>
      <c r="J3" s="17">
        <f>IF(M3-N3-B3&gt;0,M3-N3-B3,0)</f>
        <v>11.070880599999999</v>
      </c>
      <c r="K3" s="10">
        <f>E3+J3-C3</f>
        <v>14.8862896</v>
      </c>
      <c r="L3" s="30">
        <f t="shared" ref="L3:L5" si="2">J3/MAX(E3,K3)</f>
        <v>0.74369644132141555</v>
      </c>
      <c r="M3" s="41">
        <v>21.266127999999998</v>
      </c>
      <c r="N3" s="13">
        <f>I3*M3</f>
        <v>6.3798383999999997</v>
      </c>
      <c r="O3" s="13"/>
    </row>
    <row r="4" spans="1:17" s="4" customFormat="1" x14ac:dyDescent="0.35">
      <c r="A4" s="11">
        <v>2018</v>
      </c>
      <c r="B4" s="10">
        <v>3.2062240000000002</v>
      </c>
      <c r="C4" s="10">
        <f>E4-B4</f>
        <v>1.2919528901016597</v>
      </c>
      <c r="D4" s="10">
        <f>(M4-B4)</f>
        <v>22.544851000000001</v>
      </c>
      <c r="E4" s="40">
        <v>4.4981768901016599</v>
      </c>
      <c r="F4" s="10">
        <f>E4+D4-C4</f>
        <v>25.751075000000004</v>
      </c>
      <c r="G4" s="18">
        <f>D4/MAX(F4,E4)</f>
        <v>0.87549164452357808</v>
      </c>
      <c r="H4" s="17">
        <f>N4</f>
        <v>19.15098283770087</v>
      </c>
      <c r="I4" s="38">
        <f>L3</f>
        <v>0.74369644132141555</v>
      </c>
      <c r="J4" s="17">
        <f t="shared" ref="J4:J6" si="3">IF(M4-N4-B4&gt;0,M4-N4-B4,0)</f>
        <v>3.3938681622991305</v>
      </c>
      <c r="K4" s="10">
        <f>E4+J4-C4</f>
        <v>6.6000921622991306</v>
      </c>
      <c r="L4" s="30">
        <f>J4/MAX(E4,K4)</f>
        <v>0.5142152683390534</v>
      </c>
      <c r="M4" s="41">
        <v>25.751075</v>
      </c>
      <c r="N4" s="13">
        <f>I4*M4</f>
        <v>19.15098283770087</v>
      </c>
      <c r="O4" s="13">
        <v>0</v>
      </c>
      <c r="P4" s="24">
        <f>SUM(N4:O4)</f>
        <v>19.15098283770087</v>
      </c>
      <c r="Q4" s="24"/>
    </row>
    <row r="5" spans="1:17" s="4" customFormat="1" x14ac:dyDescent="0.35">
      <c r="A5" s="11">
        <v>2019</v>
      </c>
      <c r="B5" s="10">
        <v>5.4126510000000003</v>
      </c>
      <c r="C5" s="10">
        <f t="shared" si="0"/>
        <v>1.6388358416456095</v>
      </c>
      <c r="D5" s="10">
        <f>(M5-B5)</f>
        <v>22.014047999999999</v>
      </c>
      <c r="E5" s="40">
        <v>7.0514868416456098</v>
      </c>
      <c r="F5" s="10">
        <f t="shared" ref="F5:F6" si="4">E5+D5-C5</f>
        <v>27.426698999999999</v>
      </c>
      <c r="G5" s="18">
        <f t="shared" si="1"/>
        <v>0.80265029342393701</v>
      </c>
      <c r="H5" s="17">
        <f t="shared" ref="H5:H6" si="5">N5</f>
        <v>14.103227385939448</v>
      </c>
      <c r="I5" s="38">
        <f t="shared" ref="I5:I6" si="6">L4</f>
        <v>0.5142152683390534</v>
      </c>
      <c r="J5" s="17">
        <f t="shared" si="3"/>
        <v>7.910820614060551</v>
      </c>
      <c r="K5" s="10">
        <f t="shared" ref="K5:K6" si="7">E5+J5-C5</f>
        <v>13.323471614060551</v>
      </c>
      <c r="L5" s="30">
        <f t="shared" si="2"/>
        <v>0.59375070125957929</v>
      </c>
      <c r="M5" s="41">
        <v>27.426698999999999</v>
      </c>
      <c r="N5" s="13">
        <f>I5*M5</f>
        <v>14.103227385939448</v>
      </c>
      <c r="O5" s="13"/>
    </row>
    <row r="6" spans="1:17" s="4" customFormat="1" x14ac:dyDescent="0.35">
      <c r="A6" s="11">
        <v>2020</v>
      </c>
      <c r="B6" s="10">
        <v>4.0582849999999997</v>
      </c>
      <c r="C6" s="10">
        <f>E6-B6</f>
        <v>0.85118719783354013</v>
      </c>
      <c r="D6" s="10">
        <f>(M6-B6)</f>
        <v>17.411040999999997</v>
      </c>
      <c r="E6" s="40">
        <v>4.9094721978335398</v>
      </c>
      <c r="F6" s="10">
        <f t="shared" si="4"/>
        <v>21.469325999999999</v>
      </c>
      <c r="G6" s="18">
        <f>D6/MAX(F6,E6)</f>
        <v>0.81097287357786629</v>
      </c>
      <c r="H6" s="17">
        <f t="shared" si="5"/>
        <v>12.747427368070518</v>
      </c>
      <c r="I6" s="38">
        <f t="shared" si="6"/>
        <v>0.59375070125957929</v>
      </c>
      <c r="J6" s="17">
        <f t="shared" si="3"/>
        <v>4.663613631929481</v>
      </c>
      <c r="K6" s="10">
        <f t="shared" si="7"/>
        <v>8.7218986319294807</v>
      </c>
      <c r="L6" s="30">
        <f>J6/MAX(E6,K6)</f>
        <v>0.53470165485032528</v>
      </c>
      <c r="M6" s="13">
        <v>21.469325999999999</v>
      </c>
      <c r="N6" s="13">
        <f>I6*M6</f>
        <v>12.747427368070518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  <c r="N10">
        <f>D3/E3</f>
        <v>2.9816449290842564</v>
      </c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5:L15"/>
    <mergeCell ref="C16:L16"/>
    <mergeCell ref="A1:L1"/>
    <mergeCell ref="A7:L7"/>
    <mergeCell ref="B8:L8"/>
    <mergeCell ref="C12:L12"/>
    <mergeCell ref="C13:L13"/>
    <mergeCell ref="C14:L1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0305-F63A-4B62-8B95-FF6641E91E5F}">
  <dimension ref="A1:S20"/>
  <sheetViews>
    <sheetView workbookViewId="0">
      <selection activeCell="J3" sqref="J3:J6"/>
    </sheetView>
  </sheetViews>
  <sheetFormatPr defaultRowHeight="14.5" x14ac:dyDescent="0.35"/>
  <cols>
    <col min="1" max="1" width="7.453125" customWidth="1"/>
    <col min="2" max="3" width="12.26953125" customWidth="1"/>
    <col min="4" max="4" width="10.54296875" bestFit="1" customWidth="1"/>
    <col min="5" max="5" width="11.54296875" bestFit="1" customWidth="1"/>
    <col min="6" max="6" width="9.81640625" bestFit="1" customWidth="1"/>
    <col min="7" max="7" width="13.54296875" customWidth="1"/>
    <col min="8" max="8" width="12.81640625" customWidth="1"/>
    <col min="9" max="9" width="10.81640625" customWidth="1"/>
    <col min="10" max="10" width="13.453125" bestFit="1" customWidth="1"/>
    <col min="11" max="11" width="11.26953125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33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21.291440000000001</v>
      </c>
      <c r="C3" s="10">
        <f t="shared" ref="C3:C5" si="0">E3-B3</f>
        <v>83.798826121295008</v>
      </c>
      <c r="D3" s="10">
        <f>(M3-B3)</f>
        <v>33.810569999999998</v>
      </c>
      <c r="E3" s="40">
        <v>105.090266121295</v>
      </c>
      <c r="F3" s="10">
        <f>E3+D3-C3</f>
        <v>55.102010000000007</v>
      </c>
      <c r="G3" s="18">
        <f t="shared" ref="G3:G5" si="1">D3/MAX(F3,E3)</f>
        <v>0.32172884557144327</v>
      </c>
      <c r="H3" s="46">
        <f>N3</f>
        <v>16.530602999999999</v>
      </c>
      <c r="I3" s="37">
        <f>'Figuras 13, 14 e 15 - R S'!$P$2</f>
        <v>0.3</v>
      </c>
      <c r="J3" s="17">
        <f>IF(M3-N3-B3&gt;0,M3-N3-B3,0)</f>
        <v>17.279966999999999</v>
      </c>
      <c r="K3" s="10">
        <f>E3+J3-C3</f>
        <v>38.571406999999994</v>
      </c>
      <c r="L3" s="30">
        <f t="shared" ref="L3:L5" si="2">J3/MAX(E3,K3)</f>
        <v>0.16442975774802485</v>
      </c>
      <c r="M3" s="41">
        <v>55.10201</v>
      </c>
      <c r="N3" s="13">
        <f>I3*M3</f>
        <v>16.530602999999999</v>
      </c>
      <c r="O3" s="13"/>
    </row>
    <row r="4" spans="1:17" s="4" customFormat="1" x14ac:dyDescent="0.35">
      <c r="A4" s="11">
        <v>2018</v>
      </c>
      <c r="B4" s="10">
        <v>13.280570000000001</v>
      </c>
      <c r="C4" s="10">
        <f>E4-B4</f>
        <v>88.59384649207</v>
      </c>
      <c r="D4" s="10">
        <f>(M4-B4)</f>
        <v>30.662989999999997</v>
      </c>
      <c r="E4" s="40">
        <v>101.87441649207</v>
      </c>
      <c r="F4" s="10">
        <f>E4+D4-C4</f>
        <v>43.943560000000005</v>
      </c>
      <c r="G4" s="18">
        <f>D4/MAX(F4,E4)</f>
        <v>0.30098812887322729</v>
      </c>
      <c r="H4" s="17">
        <f>N4</f>
        <v>7.2256289253857942</v>
      </c>
      <c r="I4" s="38">
        <f>L3</f>
        <v>0.16442975774802485</v>
      </c>
      <c r="J4" s="17">
        <f t="shared" ref="J4:J6" si="3">IF(M4-N4-B4&gt;0,M4-N4-B4,0)</f>
        <v>23.437361074614206</v>
      </c>
      <c r="K4" s="10">
        <f>E4+J4-C4</f>
        <v>36.717931074614199</v>
      </c>
      <c r="L4" s="30">
        <f>J4/MAX(E4,K4)</f>
        <v>0.23006130372720801</v>
      </c>
      <c r="M4" s="41">
        <v>43.943559999999998</v>
      </c>
      <c r="N4" s="13">
        <f>I4*M4</f>
        <v>7.2256289253857942</v>
      </c>
      <c r="O4" s="13">
        <v>0</v>
      </c>
      <c r="P4" s="24">
        <f>SUM(N4:O4)</f>
        <v>7.2256289253857942</v>
      </c>
      <c r="Q4" s="24"/>
    </row>
    <row r="5" spans="1:17" s="4" customFormat="1" x14ac:dyDescent="0.35">
      <c r="A5" s="11">
        <v>2019</v>
      </c>
      <c r="B5" s="10">
        <v>30.039960000000001</v>
      </c>
      <c r="C5" s="10">
        <f t="shared" si="0"/>
        <v>75.229299941242004</v>
      </c>
      <c r="D5" s="10">
        <f>(M5-B5)</f>
        <v>44.623989999999999</v>
      </c>
      <c r="E5" s="40">
        <v>105.269259941242</v>
      </c>
      <c r="F5" s="10">
        <f t="shared" ref="F5:F6" si="4">E5+D5-C5</f>
        <v>74.66395</v>
      </c>
      <c r="G5" s="18">
        <f t="shared" si="1"/>
        <v>0.4239033315604927</v>
      </c>
      <c r="H5" s="17">
        <f t="shared" ref="H5:H6" si="5">N5</f>
        <v>17.177285678423072</v>
      </c>
      <c r="I5" s="38">
        <f t="shared" ref="I5:I6" si="6">L4</f>
        <v>0.23006130372720801</v>
      </c>
      <c r="J5" s="17">
        <f t="shared" si="3"/>
        <v>27.446704321576924</v>
      </c>
      <c r="K5" s="10">
        <f t="shared" ref="K5:K6" si="7">E5+J5-C5</f>
        <v>57.48666432157691</v>
      </c>
      <c r="L5" s="30">
        <f t="shared" si="2"/>
        <v>0.26072857676492467</v>
      </c>
      <c r="M5" s="41">
        <v>74.66395</v>
      </c>
      <c r="N5" s="13">
        <f>I5*M5</f>
        <v>17.177285678423072</v>
      </c>
      <c r="O5" s="13"/>
    </row>
    <row r="6" spans="1:17" s="4" customFormat="1" x14ac:dyDescent="0.35">
      <c r="A6" s="11">
        <v>2020</v>
      </c>
      <c r="B6" s="10">
        <v>40.436570000000003</v>
      </c>
      <c r="C6" s="10">
        <f>E6-B6</f>
        <v>73.511412277609992</v>
      </c>
      <c r="D6" s="10">
        <f>(M6-B6)</f>
        <v>44.53873999999999</v>
      </c>
      <c r="E6" s="40">
        <v>113.94798227761</v>
      </c>
      <c r="F6" s="10">
        <f t="shared" si="4"/>
        <v>84.975310000000007</v>
      </c>
      <c r="G6" s="18">
        <f>D6/MAX(F6,E6)</f>
        <v>0.39086905366600377</v>
      </c>
      <c r="H6" s="17">
        <f t="shared" si="5"/>
        <v>22.155491636458269</v>
      </c>
      <c r="I6" s="38">
        <f t="shared" si="6"/>
        <v>0.26072857676492467</v>
      </c>
      <c r="J6" s="17">
        <f t="shared" si="3"/>
        <v>22.383248363541725</v>
      </c>
      <c r="K6" s="10">
        <f t="shared" si="7"/>
        <v>62.819818363541714</v>
      </c>
      <c r="L6" s="30">
        <f>J6/MAX(E6,K6)</f>
        <v>0.19643391586355349</v>
      </c>
      <c r="M6" s="13">
        <v>84.975309999999993</v>
      </c>
      <c r="N6" s="13">
        <f>I6*M6</f>
        <v>22.155491636458269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  <c r="N10">
        <f>D3/E3</f>
        <v>0.32172884557144327</v>
      </c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5:L15"/>
    <mergeCell ref="C16:L16"/>
    <mergeCell ref="A1:L1"/>
    <mergeCell ref="A7:L7"/>
    <mergeCell ref="B8:L8"/>
    <mergeCell ref="C12:L12"/>
    <mergeCell ref="C13:L13"/>
    <mergeCell ref="C14:L14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39BD-C6CE-402F-B79F-A7313FD96EBA}">
  <dimension ref="A1:S20"/>
  <sheetViews>
    <sheetView workbookViewId="0">
      <selection activeCell="J3" sqref="J3:J6"/>
    </sheetView>
  </sheetViews>
  <sheetFormatPr defaultRowHeight="14.5" x14ac:dyDescent="0.35"/>
  <cols>
    <col min="1" max="1" width="7.453125" customWidth="1"/>
    <col min="2" max="3" width="12.26953125" customWidth="1"/>
    <col min="4" max="4" width="10.54296875" bestFit="1" customWidth="1"/>
    <col min="5" max="5" width="11.54296875" bestFit="1" customWidth="1"/>
    <col min="6" max="6" width="9.81640625" bestFit="1" customWidth="1"/>
    <col min="7" max="7" width="13.54296875" customWidth="1"/>
    <col min="8" max="8" width="12.81640625" customWidth="1"/>
    <col min="9" max="9" width="10.81640625" customWidth="1"/>
    <col min="10" max="10" width="13.453125" bestFit="1" customWidth="1"/>
    <col min="11" max="11" width="11.26953125" customWidth="1"/>
    <col min="12" max="12" width="10.7265625" customWidth="1"/>
    <col min="13" max="13" width="15.26953125" customWidth="1"/>
    <col min="14" max="14" width="13.54296875" customWidth="1"/>
    <col min="15" max="15" width="11.7265625" customWidth="1"/>
    <col min="16" max="16" width="13.7265625" bestFit="1" customWidth="1"/>
    <col min="17" max="17" width="20.1796875" customWidth="1"/>
    <col min="18" max="18" width="21.26953125" customWidth="1"/>
    <col min="19" max="19" width="17.54296875" customWidth="1"/>
  </cols>
  <sheetData>
    <row r="1" spans="1:17" x14ac:dyDescent="0.35">
      <c r="A1" s="68" t="s">
        <v>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7" s="4" customFormat="1" ht="84" customHeight="1" x14ac:dyDescent="0.35">
      <c r="A2" s="26" t="s">
        <v>2</v>
      </c>
      <c r="B2" s="27" t="s">
        <v>36</v>
      </c>
      <c r="C2" s="27" t="s">
        <v>0</v>
      </c>
      <c r="D2" s="27" t="s">
        <v>1</v>
      </c>
      <c r="E2" s="27" t="s">
        <v>38</v>
      </c>
      <c r="F2" s="27" t="s">
        <v>4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8" t="s">
        <v>39</v>
      </c>
      <c r="M2" s="3" t="s">
        <v>37</v>
      </c>
      <c r="N2" s="3" t="s">
        <v>5</v>
      </c>
      <c r="O2" s="3" t="s">
        <v>6</v>
      </c>
      <c r="P2" s="4" t="s">
        <v>7</v>
      </c>
    </row>
    <row r="3" spans="1:17" s="4" customFormat="1" x14ac:dyDescent="0.35">
      <c r="A3" s="11">
        <v>2017</v>
      </c>
      <c r="B3" s="10">
        <v>14.01469</v>
      </c>
      <c r="C3" s="10">
        <f t="shared" ref="C3:C5" si="0">E3-B3</f>
        <v>73.937500848055592</v>
      </c>
      <c r="D3" s="10">
        <f>(M3-B3)</f>
        <v>56.823419999999999</v>
      </c>
      <c r="E3" s="40">
        <v>87.952190848055594</v>
      </c>
      <c r="F3" s="10">
        <f>E3+D3-C3</f>
        <v>70.838109999999986</v>
      </c>
      <c r="G3" s="18">
        <f t="shared" ref="G3:G5" si="1">D3/MAX(F3,E3)</f>
        <v>0.64607168340089416</v>
      </c>
      <c r="H3" s="46">
        <f>N3</f>
        <v>21.251432999999999</v>
      </c>
      <c r="I3" s="37">
        <f>'Figuras 13, 14 e 15 - R S'!$P$2</f>
        <v>0.3</v>
      </c>
      <c r="J3" s="17">
        <f>IF(M3-N3-B3&gt;0,M3-N3-B3,0)</f>
        <v>35.571987</v>
      </c>
      <c r="K3" s="10">
        <f>E3+J3-C3</f>
        <v>49.586676999999995</v>
      </c>
      <c r="L3" s="30">
        <f t="shared" ref="L3:L5" si="2">J3/MAX(E3,K3)</f>
        <v>0.40444685524040486</v>
      </c>
      <c r="M3" s="41">
        <v>70.83811</v>
      </c>
      <c r="N3" s="13">
        <f>I3*M3</f>
        <v>21.251432999999999</v>
      </c>
      <c r="O3" s="13"/>
    </row>
    <row r="4" spans="1:17" s="4" customFormat="1" x14ac:dyDescent="0.35">
      <c r="A4" s="11">
        <v>2018</v>
      </c>
      <c r="B4" s="10">
        <v>7.3542399999999999</v>
      </c>
      <c r="C4" s="10">
        <f>E4-B4</f>
        <v>85.294683696129198</v>
      </c>
      <c r="D4" s="10">
        <f>(M4-B4)</f>
        <v>33.33249</v>
      </c>
      <c r="E4" s="40">
        <v>92.648923696129202</v>
      </c>
      <c r="F4" s="10">
        <f>E4+D4-C4</f>
        <v>40.686730000000011</v>
      </c>
      <c r="G4" s="18">
        <f>D4/MAX(F4,E4)</f>
        <v>0.35977201536980841</v>
      </c>
      <c r="H4" s="17">
        <f>N4</f>
        <v>16.455619998515438</v>
      </c>
      <c r="I4" s="38">
        <f>L3</f>
        <v>0.40444685524040486</v>
      </c>
      <c r="J4" s="17">
        <f t="shared" ref="J4:J6" si="3">IF(M4-N4-B4&gt;0,M4-N4-B4,0)</f>
        <v>16.876870001484559</v>
      </c>
      <c r="K4" s="10">
        <f>E4+J4-C4</f>
        <v>24.231110001484566</v>
      </c>
      <c r="L4" s="30">
        <f>J4/MAX(E4,K4)</f>
        <v>0.18215937463922918</v>
      </c>
      <c r="M4" s="41">
        <v>40.686729999999997</v>
      </c>
      <c r="N4" s="13">
        <f>I4*M4</f>
        <v>16.455619998515438</v>
      </c>
      <c r="O4" s="13">
        <v>0</v>
      </c>
      <c r="P4" s="24">
        <f>SUM(N4:O4)</f>
        <v>16.455619998515438</v>
      </c>
      <c r="Q4" s="24"/>
    </row>
    <row r="5" spans="1:17" s="4" customFormat="1" x14ac:dyDescent="0.35">
      <c r="A5" s="11">
        <v>2019</v>
      </c>
      <c r="B5" s="10">
        <v>7.5465600000000004</v>
      </c>
      <c r="C5" s="10">
        <f t="shared" si="0"/>
        <v>97.309682586641998</v>
      </c>
      <c r="D5" s="10">
        <f>(M5-B5)</f>
        <v>27.354089999999999</v>
      </c>
      <c r="E5" s="40">
        <v>104.856242586642</v>
      </c>
      <c r="F5" s="10">
        <f t="shared" ref="F5:F6" si="4">E5+D5-C5</f>
        <v>34.900649999999985</v>
      </c>
      <c r="G5" s="18">
        <f t="shared" si="1"/>
        <v>0.26087230788760624</v>
      </c>
      <c r="H5" s="17">
        <f t="shared" ref="H5:H6" si="5">N5</f>
        <v>6.3574805785026136</v>
      </c>
      <c r="I5" s="38">
        <f t="shared" ref="I5:I6" si="6">L4</f>
        <v>0.18215937463922918</v>
      </c>
      <c r="J5" s="17">
        <f t="shared" si="3"/>
        <v>20.996609421497386</v>
      </c>
      <c r="K5" s="10">
        <f t="shared" ref="K5:K6" si="7">E5+J5-C5</f>
        <v>28.543169421497382</v>
      </c>
      <c r="L5" s="30">
        <f t="shared" si="2"/>
        <v>0.200241863560465</v>
      </c>
      <c r="M5" s="41">
        <v>34.900649999999999</v>
      </c>
      <c r="N5" s="13">
        <f>I5*M5</f>
        <v>6.3574805785026136</v>
      </c>
      <c r="O5" s="13"/>
    </row>
    <row r="6" spans="1:17" s="4" customFormat="1" x14ac:dyDescent="0.35">
      <c r="A6" s="11">
        <v>2020</v>
      </c>
      <c r="B6" s="10">
        <v>14.888909999999999</v>
      </c>
      <c r="C6" s="10">
        <f>E6-B6</f>
        <v>70.828398163658804</v>
      </c>
      <c r="D6" s="10">
        <f>(M6-B6)</f>
        <v>58.657719999999998</v>
      </c>
      <c r="E6" s="40">
        <v>85.717308163658799</v>
      </c>
      <c r="F6" s="10">
        <f t="shared" si="4"/>
        <v>73.546629999999979</v>
      </c>
      <c r="G6" s="18">
        <f>D6/MAX(F6,E6)</f>
        <v>0.68431593638014943</v>
      </c>
      <c r="H6" s="17">
        <f t="shared" si="5"/>
        <v>14.727114249792001</v>
      </c>
      <c r="I6" s="38">
        <f t="shared" si="6"/>
        <v>0.200241863560465</v>
      </c>
      <c r="J6" s="17">
        <f t="shared" si="3"/>
        <v>43.930605750207988</v>
      </c>
      <c r="K6" s="10">
        <f t="shared" si="7"/>
        <v>58.81951575020797</v>
      </c>
      <c r="L6" s="30">
        <f>J6/MAX(E6,K6)</f>
        <v>0.51250566182423651</v>
      </c>
      <c r="M6" s="13">
        <v>73.546629999999993</v>
      </c>
      <c r="N6" s="13">
        <f>I6*M6</f>
        <v>14.727114249792001</v>
      </c>
      <c r="O6" s="13"/>
    </row>
    <row r="7" spans="1:17" x14ac:dyDescent="0.3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  <c r="P7" s="2"/>
      <c r="Q7" s="2"/>
    </row>
    <row r="8" spans="1:17" x14ac:dyDescent="0.35">
      <c r="A8" s="14"/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7" ht="16.149999999999999" customHeight="1" x14ac:dyDescent="0.35">
      <c r="A9" s="14"/>
      <c r="B9" s="15"/>
      <c r="C9" s="15"/>
      <c r="D9" s="15"/>
      <c r="E9" s="15"/>
      <c r="F9" s="15"/>
      <c r="G9" s="15"/>
      <c r="H9" s="25"/>
      <c r="I9" s="25"/>
      <c r="J9" s="25"/>
      <c r="K9" s="25"/>
      <c r="L9" s="29"/>
    </row>
    <row r="10" spans="1:17" x14ac:dyDescent="0.35">
      <c r="A10" s="14"/>
      <c r="B10" s="5"/>
      <c r="C10" s="15"/>
      <c r="D10" s="5"/>
      <c r="E10" s="5"/>
      <c r="F10" s="5"/>
      <c r="G10" s="5"/>
      <c r="H10" s="5"/>
      <c r="I10" s="5"/>
      <c r="J10" s="5"/>
      <c r="K10" s="5"/>
      <c r="L10" s="6"/>
      <c r="M10" s="2"/>
      <c r="N10">
        <f>D3/E3</f>
        <v>0.64607168340089416</v>
      </c>
    </row>
    <row r="11" spans="1:17" x14ac:dyDescent="0.35">
      <c r="A11" s="14"/>
      <c r="B11" s="5"/>
      <c r="C11" s="15"/>
      <c r="D11" s="5"/>
      <c r="E11" s="5"/>
      <c r="F11" s="5"/>
      <c r="G11" s="5"/>
      <c r="H11" s="5"/>
      <c r="I11" s="5"/>
      <c r="J11" s="5"/>
      <c r="K11" s="5"/>
      <c r="L11" s="6"/>
    </row>
    <row r="12" spans="1:17" x14ac:dyDescent="0.35">
      <c r="A12" s="14"/>
      <c r="B12" s="19"/>
      <c r="C12" s="64" t="s">
        <v>16</v>
      </c>
      <c r="D12" s="64"/>
      <c r="E12" s="64"/>
      <c r="F12" s="64"/>
      <c r="G12" s="64"/>
      <c r="H12" s="64"/>
      <c r="I12" s="64"/>
      <c r="J12" s="64"/>
      <c r="K12" s="64"/>
      <c r="L12" s="65"/>
    </row>
    <row r="13" spans="1:17" x14ac:dyDescent="0.35">
      <c r="A13" s="14"/>
      <c r="B13" s="20"/>
      <c r="C13" s="64" t="s">
        <v>13</v>
      </c>
      <c r="D13" s="64"/>
      <c r="E13" s="64"/>
      <c r="F13" s="64"/>
      <c r="G13" s="64"/>
      <c r="H13" s="64"/>
      <c r="I13" s="64"/>
      <c r="J13" s="64"/>
      <c r="K13" s="64"/>
      <c r="L13" s="65"/>
    </row>
    <row r="14" spans="1:17" x14ac:dyDescent="0.35">
      <c r="A14" s="14"/>
      <c r="B14" s="21"/>
      <c r="C14" s="64" t="s">
        <v>14</v>
      </c>
      <c r="D14" s="64"/>
      <c r="E14" s="64"/>
      <c r="F14" s="64"/>
      <c r="G14" s="64"/>
      <c r="H14" s="64"/>
      <c r="I14" s="64"/>
      <c r="J14" s="64"/>
      <c r="K14" s="64"/>
      <c r="L14" s="65"/>
    </row>
    <row r="15" spans="1:17" x14ac:dyDescent="0.35">
      <c r="A15" s="14"/>
      <c r="B15" s="22"/>
      <c r="C15" s="64" t="s">
        <v>17</v>
      </c>
      <c r="D15" s="64"/>
      <c r="E15" s="64"/>
      <c r="F15" s="64"/>
      <c r="G15" s="64"/>
      <c r="H15" s="64"/>
      <c r="I15" s="64"/>
      <c r="J15" s="64"/>
      <c r="K15" s="64"/>
      <c r="L15" s="65"/>
    </row>
    <row r="16" spans="1:17" x14ac:dyDescent="0.35">
      <c r="A16" s="14"/>
      <c r="B16" s="23"/>
      <c r="C16" s="66" t="s">
        <v>15</v>
      </c>
      <c r="D16" s="66"/>
      <c r="E16" s="66"/>
      <c r="F16" s="66"/>
      <c r="G16" s="66"/>
      <c r="H16" s="66"/>
      <c r="I16" s="66"/>
      <c r="J16" s="66"/>
      <c r="K16" s="66"/>
      <c r="L16" s="67"/>
    </row>
    <row r="17" spans="1:19" x14ac:dyDescent="0.3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9" ht="15" thickBot="1" x14ac:dyDescent="0.4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9" x14ac:dyDescent="0.35">
      <c r="H19" s="2"/>
      <c r="I19" s="2"/>
      <c r="K19" s="2"/>
      <c r="S19" s="1"/>
    </row>
    <row r="20" spans="1:19" x14ac:dyDescent="0.35">
      <c r="H20" s="2"/>
      <c r="I20" s="2"/>
      <c r="K20" s="2"/>
    </row>
  </sheetData>
  <mergeCells count="8">
    <mergeCell ref="C15:L15"/>
    <mergeCell ref="C16:L16"/>
    <mergeCell ref="A1:L1"/>
    <mergeCell ref="A7:L7"/>
    <mergeCell ref="B8:L8"/>
    <mergeCell ref="C12:L12"/>
    <mergeCell ref="C13:L13"/>
    <mergeCell ref="C14:L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Cujubim-RO</vt:lpstr>
      <vt:lpstr>Buritis-RO</vt:lpstr>
      <vt:lpstr>Alto_Paraiso-RO</vt:lpstr>
      <vt:lpstr>Pacaja-PA</vt:lpstr>
      <vt:lpstr>Governador_Luiz_Rocha-MA</vt:lpstr>
      <vt:lpstr>Nova_Mamore-RO</vt:lpstr>
      <vt:lpstr>Fortuna-MA</vt:lpstr>
      <vt:lpstr>Candeias_do_Jamari-RO</vt:lpstr>
      <vt:lpstr>Placas-PA</vt:lpstr>
      <vt:lpstr>Governador_Eugenio_Barros-MA</vt:lpstr>
      <vt:lpstr>Figuras 13, 14 e 15 - R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NASCIMENTO</dc:creator>
  <cp:lastModifiedBy>Hugo Saba</cp:lastModifiedBy>
  <dcterms:created xsi:type="dcterms:W3CDTF">2021-03-14T03:52:51Z</dcterms:created>
  <dcterms:modified xsi:type="dcterms:W3CDTF">2022-10-06T13:41:50Z</dcterms:modified>
</cp:coreProperties>
</file>