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go Saba\Desktop\AA Publicações 2022\16 - Submetendo A1 - HUGO - Remote Sensing - Using Sentinel-1 SAR Images Processed by GEE to Audit Deforestation Data in the Brazilian Amazon\"/>
    </mc:Choice>
  </mc:AlternateContent>
  <xr:revisionPtr revIDLastSave="0" documentId="13_ncr:1_{AA939901-B526-441D-B9B4-AA4DA643622F}" xr6:coauthVersionLast="47" xr6:coauthVersionMax="47" xr10:uidLastSave="{00000000-0000-0000-0000-000000000000}"/>
  <bookViews>
    <workbookView xWindow="-110" yWindow="-110" windowWidth="19420" windowHeight="10420" activeTab="7" xr2:uid="{36A03721-FBC1-4870-9DBB-EAFDAAC36683}"/>
  </bookViews>
  <sheets>
    <sheet name="Figura 6 - Remote Sensing" sheetId="8" r:id="rId1"/>
    <sheet name="Figura 7 - Remote Sensing" sheetId="4" r:id="rId2"/>
    <sheet name="Figura 8 - Remote Sensing" sheetId="5" r:id="rId3"/>
    <sheet name="Figura 11 e 12 - Remote Sensing" sheetId="7" r:id="rId4"/>
    <sheet name="Planilha1" sheetId="9" r:id="rId5"/>
    <sheet name="Defesa1" sheetId="2" r:id="rId6"/>
    <sheet name="Defesa2" sheetId="3" r:id="rId7"/>
    <sheet name="Teste" sheetId="6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" i="8" l="1"/>
  <c r="J7" i="8" s="1"/>
  <c r="M7" i="8" s="1"/>
  <c r="G6" i="8"/>
  <c r="G5" i="8"/>
  <c r="G4" i="8"/>
  <c r="J4" i="8" s="1"/>
  <c r="I6" i="7"/>
  <c r="I5" i="7"/>
  <c r="J6" i="8" l="1"/>
  <c r="M6" i="8" s="1"/>
  <c r="M4" i="8"/>
  <c r="L4" i="8"/>
  <c r="J5" i="8"/>
  <c r="M5" i="8" s="1"/>
  <c r="L7" i="8"/>
  <c r="K7" i="8" s="1"/>
  <c r="Q4" i="7"/>
  <c r="H21" i="7"/>
  <c r="H22" i="7"/>
  <c r="H23" i="7"/>
  <c r="H20" i="7"/>
  <c r="D21" i="7"/>
  <c r="D22" i="7"/>
  <c r="D23" i="7"/>
  <c r="D20" i="7"/>
  <c r="E20" i="7"/>
  <c r="G21" i="7"/>
  <c r="F21" i="7"/>
  <c r="F22" i="7"/>
  <c r="F23" i="7"/>
  <c r="E21" i="7"/>
  <c r="G20" i="7"/>
  <c r="F20" i="7"/>
  <c r="S21" i="7"/>
  <c r="S22" i="7"/>
  <c r="S23" i="7"/>
  <c r="S20" i="7"/>
  <c r="I4" i="7"/>
  <c r="O5" i="7"/>
  <c r="H5" i="7" s="1"/>
  <c r="J4" i="7"/>
  <c r="C3" i="7"/>
  <c r="D3" i="7"/>
  <c r="C5" i="7"/>
  <c r="D5" i="7"/>
  <c r="D6" i="7"/>
  <c r="C6" i="7"/>
  <c r="I23" i="6"/>
  <c r="I24" i="6"/>
  <c r="I25" i="6"/>
  <c r="I22" i="6"/>
  <c r="D6" i="5"/>
  <c r="E6" i="5" s="1"/>
  <c r="L6" i="5" s="1"/>
  <c r="D4" i="5"/>
  <c r="E4" i="5" s="1"/>
  <c r="L4" i="5" s="1"/>
  <c r="D4" i="7"/>
  <c r="C4" i="7"/>
  <c r="K4" i="7" s="1"/>
  <c r="T24" i="7"/>
  <c r="H6" i="4"/>
  <c r="H7" i="4"/>
  <c r="H4" i="4"/>
  <c r="H5" i="4"/>
  <c r="M5" i="6"/>
  <c r="M6" i="6"/>
  <c r="M7" i="6"/>
  <c r="H7" i="6" s="1"/>
  <c r="H6" i="6"/>
  <c r="M4" i="6"/>
  <c r="K4" i="5"/>
  <c r="K5" i="5"/>
  <c r="K6" i="5"/>
  <c r="K3" i="5"/>
  <c r="P26" i="6"/>
  <c r="O25" i="6"/>
  <c r="G7" i="6"/>
  <c r="G6" i="6"/>
  <c r="H5" i="6"/>
  <c r="G5" i="6"/>
  <c r="H4" i="6"/>
  <c r="J4" i="6" s="1"/>
  <c r="G4" i="6"/>
  <c r="D3" i="5"/>
  <c r="E3" i="5" s="1"/>
  <c r="L3" i="5" s="1"/>
  <c r="D5" i="5"/>
  <c r="E5" i="5" s="1"/>
  <c r="L5" i="5" s="1"/>
  <c r="G6" i="4"/>
  <c r="G4" i="3"/>
  <c r="J4" i="3" s="1"/>
  <c r="J7" i="3"/>
  <c r="M7" i="3" s="1"/>
  <c r="R32" i="3" s="1"/>
  <c r="H13" i="2"/>
  <c r="H14" i="2"/>
  <c r="H15" i="2"/>
  <c r="H16" i="2"/>
  <c r="H17" i="2"/>
  <c r="H18" i="2"/>
  <c r="H19" i="2"/>
  <c r="H20" i="2"/>
  <c r="H21" i="2"/>
  <c r="H22" i="2"/>
  <c r="H23" i="2"/>
  <c r="H12" i="2"/>
  <c r="H5" i="2"/>
  <c r="H6" i="2"/>
  <c r="H7" i="2"/>
  <c r="H8" i="2"/>
  <c r="H9" i="2"/>
  <c r="H4" i="2"/>
  <c r="Q26" i="2"/>
  <c r="Q16" i="2"/>
  <c r="Q27" i="2"/>
  <c r="Q24" i="2"/>
  <c r="Q17" i="2"/>
  <c r="Q20" i="2" s="1"/>
  <c r="R20" i="2" s="1"/>
  <c r="F23" i="2"/>
  <c r="G7" i="4"/>
  <c r="G5" i="4"/>
  <c r="G4" i="4"/>
  <c r="T33" i="3"/>
  <c r="G13" i="3"/>
  <c r="G7" i="3"/>
  <c r="L7" i="3" s="1"/>
  <c r="G12" i="3"/>
  <c r="G6" i="3"/>
  <c r="J6" i="3" s="1"/>
  <c r="G11" i="3"/>
  <c r="J11" i="3" s="1"/>
  <c r="G5" i="3"/>
  <c r="J5" i="3" s="1"/>
  <c r="M5" i="3" s="1"/>
  <c r="R30" i="3" s="1"/>
  <c r="G10" i="3"/>
  <c r="J10" i="3" s="1"/>
  <c r="L10" i="3" s="1"/>
  <c r="F22" i="2"/>
  <c r="F21" i="2"/>
  <c r="F20" i="2"/>
  <c r="F8" i="2"/>
  <c r="F14" i="2"/>
  <c r="F15" i="2"/>
  <c r="F16" i="2"/>
  <c r="F17" i="2"/>
  <c r="F18" i="2"/>
  <c r="F19" i="2"/>
  <c r="F12" i="2"/>
  <c r="F13" i="2"/>
  <c r="F5" i="2"/>
  <c r="F6" i="2"/>
  <c r="F7" i="2"/>
  <c r="F9" i="2"/>
  <c r="F4" i="2"/>
  <c r="L6" i="8" l="1"/>
  <c r="K6" i="8" s="1"/>
  <c r="K4" i="8"/>
  <c r="L5" i="8"/>
  <c r="K5" i="8" s="1"/>
  <c r="I19" i="2"/>
  <c r="L19" i="2" s="1"/>
  <c r="I18" i="2"/>
  <c r="L18" i="2" s="1"/>
  <c r="I17" i="2"/>
  <c r="L17" i="2" s="1"/>
  <c r="I16" i="2"/>
  <c r="L16" i="2" s="1"/>
  <c r="I4" i="2"/>
  <c r="L4" i="2" s="1"/>
  <c r="I8" i="2"/>
  <c r="L8" i="2" s="1"/>
  <c r="I9" i="2"/>
  <c r="L9" i="2" s="1"/>
  <c r="F6" i="7"/>
  <c r="G6" i="7" s="1"/>
  <c r="F3" i="7"/>
  <c r="G3" i="7" s="1"/>
  <c r="J5" i="7"/>
  <c r="K5" i="7" s="1"/>
  <c r="F5" i="7"/>
  <c r="G5" i="7" s="1"/>
  <c r="H3" i="7"/>
  <c r="J3" i="7"/>
  <c r="K3" i="7" s="1"/>
  <c r="F4" i="7"/>
  <c r="O22" i="6"/>
  <c r="O24" i="6"/>
  <c r="J7" i="6"/>
  <c r="K7" i="6" s="1"/>
  <c r="N25" i="6" s="1"/>
  <c r="K4" i="6"/>
  <c r="N22" i="6" s="1"/>
  <c r="O23" i="6"/>
  <c r="J5" i="6"/>
  <c r="K5" i="6" s="1"/>
  <c r="N23" i="6" s="1"/>
  <c r="J6" i="6"/>
  <c r="K6" i="6" s="1"/>
  <c r="N24" i="6" s="1"/>
  <c r="H3" i="5"/>
  <c r="I3" i="5" s="1"/>
  <c r="H6" i="5"/>
  <c r="I6" i="5" s="1"/>
  <c r="H4" i="5"/>
  <c r="I4" i="5" s="1"/>
  <c r="J7" i="4"/>
  <c r="K7" i="4" s="1"/>
  <c r="J5" i="4"/>
  <c r="K5" i="4" s="1"/>
  <c r="J4" i="4"/>
  <c r="K4" i="4" s="1"/>
  <c r="J6" i="4"/>
  <c r="K6" i="4" s="1"/>
  <c r="J13" i="3"/>
  <c r="M13" i="3" s="1"/>
  <c r="S32" i="3" s="1"/>
  <c r="M4" i="3"/>
  <c r="R29" i="3" s="1"/>
  <c r="L4" i="3"/>
  <c r="M11" i="3"/>
  <c r="S30" i="3" s="1"/>
  <c r="L11" i="3"/>
  <c r="J12" i="3"/>
  <c r="M12" i="3" s="1"/>
  <c r="S31" i="3" s="1"/>
  <c r="L6" i="3"/>
  <c r="M6" i="3"/>
  <c r="R31" i="3" s="1"/>
  <c r="L5" i="3"/>
  <c r="K5" i="3" s="1"/>
  <c r="P30" i="3" s="1"/>
  <c r="H5" i="5"/>
  <c r="M10" i="3"/>
  <c r="I22" i="2"/>
  <c r="L22" i="2" s="1"/>
  <c r="K8" i="2"/>
  <c r="J8" i="2" s="1"/>
  <c r="I21" i="2"/>
  <c r="L21" i="2" s="1"/>
  <c r="I20" i="2"/>
  <c r="L20" i="2" s="1"/>
  <c r="I7" i="2"/>
  <c r="K7" i="2" s="1"/>
  <c r="I15" i="2"/>
  <c r="L15" i="2" s="1"/>
  <c r="I6" i="2"/>
  <c r="L6" i="2" s="1"/>
  <c r="I14" i="2"/>
  <c r="K14" i="2" s="1"/>
  <c r="I5" i="2"/>
  <c r="L5" i="2" s="1"/>
  <c r="I13" i="2"/>
  <c r="L13" i="2" s="1"/>
  <c r="I12" i="2"/>
  <c r="L12" i="2" s="1"/>
  <c r="I23" i="2"/>
  <c r="L23" i="2" s="1"/>
  <c r="K19" i="2"/>
  <c r="J19" i="2" s="1"/>
  <c r="K9" i="2"/>
  <c r="Q28" i="2"/>
  <c r="Q31" i="2" s="1"/>
  <c r="Q34" i="2" s="1"/>
  <c r="Q29" i="2"/>
  <c r="Q32" i="2" s="1"/>
  <c r="Q35" i="2" s="1"/>
  <c r="Q18" i="2"/>
  <c r="R18" i="2" s="1"/>
  <c r="Q19" i="2"/>
  <c r="R19" i="2" s="1"/>
  <c r="K7" i="3"/>
  <c r="P32" i="3" s="1"/>
  <c r="K16" i="2" l="1"/>
  <c r="J16" i="2" s="1"/>
  <c r="K4" i="2"/>
  <c r="J4" i="2" s="1"/>
  <c r="K18" i="2"/>
  <c r="J18" i="2" s="1"/>
  <c r="K4" i="3"/>
  <c r="P29" i="3" s="1"/>
  <c r="K17" i="2"/>
  <c r="J17" i="2" s="1"/>
  <c r="K10" i="3"/>
  <c r="Q29" i="3" s="1"/>
  <c r="Q33" i="3" s="1"/>
  <c r="S29" i="3"/>
  <c r="S33" i="3" s="1"/>
  <c r="L13" i="3"/>
  <c r="K13" i="3" s="1"/>
  <c r="Q32" i="3" s="1"/>
  <c r="R33" i="3"/>
  <c r="K15" i="2"/>
  <c r="J15" i="2" s="1"/>
  <c r="K20" i="2"/>
  <c r="J20" i="2" s="1"/>
  <c r="J9" i="2"/>
  <c r="L14" i="2"/>
  <c r="J14" i="2" s="1"/>
  <c r="L5" i="7"/>
  <c r="L3" i="7"/>
  <c r="R20" i="7" s="1"/>
  <c r="G4" i="7"/>
  <c r="S24" i="7"/>
  <c r="O26" i="6"/>
  <c r="N26" i="6"/>
  <c r="K6" i="3"/>
  <c r="P31" i="3" s="1"/>
  <c r="K11" i="3"/>
  <c r="Q30" i="3" s="1"/>
  <c r="L12" i="3"/>
  <c r="K12" i="3" s="1"/>
  <c r="Q31" i="3" s="1"/>
  <c r="I5" i="5"/>
  <c r="K13" i="2"/>
  <c r="J13" i="2" s="1"/>
  <c r="K22" i="2"/>
  <c r="J22" i="2" s="1"/>
  <c r="L7" i="2"/>
  <c r="J7" i="2" s="1"/>
  <c r="K21" i="2"/>
  <c r="J21" i="2" s="1"/>
  <c r="K23" i="2"/>
  <c r="J23" i="2" s="1"/>
  <c r="K12" i="2"/>
  <c r="J12" i="2" s="1"/>
  <c r="K5" i="2"/>
  <c r="J5" i="2" s="1"/>
  <c r="K6" i="2"/>
  <c r="J6" i="2" s="1"/>
  <c r="Q30" i="2"/>
  <c r="Q33" i="2" s="1"/>
  <c r="R22" i="7" l="1"/>
  <c r="E22" i="7"/>
  <c r="G22" i="7" s="1"/>
  <c r="P33" i="3"/>
  <c r="O6" i="7"/>
  <c r="H4" i="7"/>
  <c r="L4" i="7"/>
  <c r="R21" i="7" s="1"/>
  <c r="H6" i="7" l="1"/>
  <c r="J6" i="7"/>
  <c r="K6" i="7" s="1"/>
  <c r="N22" i="7"/>
  <c r="L6" i="7" l="1"/>
  <c r="E23" i="7" s="1"/>
  <c r="G23" i="7" s="1"/>
  <c r="R23" i="7" l="1"/>
  <c r="R24" i="7" s="1"/>
</calcChain>
</file>

<file path=xl/sharedStrings.xml><?xml version="1.0" encoding="utf-8"?>
<sst xmlns="http://schemas.openxmlformats.org/spreadsheetml/2006/main" count="293" uniqueCount="135">
  <si>
    <t>INPE</t>
  </si>
  <si>
    <t>VARIÁVEIS INDEPENDENTES</t>
  </si>
  <si>
    <t>Não</t>
  </si>
  <si>
    <t>Sim</t>
  </si>
  <si>
    <t>Eps</t>
  </si>
  <si>
    <t>Min Pts</t>
  </si>
  <si>
    <t>Legenda</t>
  </si>
  <si>
    <r>
      <t>N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=</t>
    </r>
  </si>
  <si>
    <r>
      <t>N</t>
    </r>
    <r>
      <rPr>
        <vertAlign val="superscript"/>
        <sz val="11"/>
        <color theme="1"/>
        <rFont val="Calibri"/>
        <family val="2"/>
        <scheme val="minor"/>
      </rPr>
      <t>+</t>
    </r>
    <r>
      <rPr>
        <sz val="11"/>
        <color theme="1"/>
        <rFont val="Calibri"/>
        <family val="2"/>
        <scheme val="minor"/>
      </rPr>
      <t>=</t>
    </r>
  </si>
  <si>
    <r>
      <t>N</t>
    </r>
    <r>
      <rPr>
        <vertAlign val="superscript"/>
        <sz val="11"/>
        <color theme="1"/>
        <rFont val="Calibri"/>
        <family val="2"/>
        <scheme val="minor"/>
      </rPr>
      <t>-</t>
    </r>
    <r>
      <rPr>
        <sz val="11"/>
        <color theme="1"/>
        <rFont val="Calibri"/>
        <family val="2"/>
        <scheme val="minor"/>
      </rPr>
      <t>=</t>
    </r>
  </si>
  <si>
    <t xml:space="preserve"> Área da amostra além da realidade percebida (Erro de comissão)</t>
  </si>
  <si>
    <t>VARIÁVEIS DEPENDENTES
(km²)</t>
  </si>
  <si>
    <t>Número Mínimo de pontos usados no DBSCAN</t>
  </si>
  <si>
    <t>Distância Máxima entre os pontos usado no DBSCAN</t>
  </si>
  <si>
    <t>Variável do código GEE que faz referência a Falso Positivo</t>
  </si>
  <si>
    <t>Alpha 
(%)</t>
  </si>
  <si>
    <r>
      <t>N</t>
    </r>
    <r>
      <rPr>
        <b/>
        <vertAlign val="superscript"/>
        <sz val="11"/>
        <color theme="1"/>
        <rFont val="Calibri"/>
        <family val="2"/>
        <scheme val="minor"/>
      </rPr>
      <t xml:space="preserve">- 
</t>
    </r>
    <r>
      <rPr>
        <b/>
        <sz val="11"/>
        <color theme="1"/>
        <rFont val="Calibri"/>
        <family val="2"/>
        <scheme val="minor"/>
      </rPr>
      <t>(km²)</t>
    </r>
  </si>
  <si>
    <r>
      <t>N</t>
    </r>
    <r>
      <rPr>
        <b/>
        <vertAlign val="superscript"/>
        <sz val="11"/>
        <color theme="1"/>
        <rFont val="Calibri"/>
        <family val="2"/>
        <scheme val="minor"/>
      </rPr>
      <t xml:space="preserve">+ 
</t>
    </r>
    <r>
      <rPr>
        <b/>
        <sz val="11"/>
        <color theme="1"/>
        <rFont val="Calibri"/>
        <family val="2"/>
        <scheme val="minor"/>
      </rPr>
      <t>(km²)</t>
    </r>
  </si>
  <si>
    <t xml:space="preserve"> Área existente na realidade, mas ausentes na amostra (Erro de omissão)</t>
  </si>
  <si>
    <t>Média</t>
  </si>
  <si>
    <t>Ano</t>
  </si>
  <si>
    <t>Área detectada pelo GEE 
(km²)</t>
  </si>
  <si>
    <t xml:space="preserve">Uso Filtro DBSCAN
 (Eps x Min Pts) </t>
  </si>
  <si>
    <t>= Erro de Comissão</t>
  </si>
  <si>
    <t>= Erro de Omissão</t>
  </si>
  <si>
    <t>Eps =</t>
  </si>
  <si>
    <t>Min Pts =</t>
  </si>
  <si>
    <t>Alpha =</t>
  </si>
  <si>
    <t>Median</t>
  </si>
  <si>
    <t>Median=</t>
  </si>
  <si>
    <t>Uso da mediana para diminuir o erro de Comissão</t>
  </si>
  <si>
    <t>False</t>
  </si>
  <si>
    <t>True</t>
  </si>
  <si>
    <r>
      <t>Comissão
π</t>
    </r>
    <r>
      <rPr>
        <b/>
        <vertAlign val="superscript"/>
        <sz val="11"/>
        <color theme="1"/>
        <rFont val="Calibri"/>
        <family val="2"/>
        <scheme val="minor"/>
      </rPr>
      <t>+</t>
    </r>
    <r>
      <rPr>
        <b/>
        <sz val="11"/>
        <color theme="1"/>
        <rFont val="Calibri"/>
        <family val="2"/>
        <scheme val="minor"/>
      </rPr>
      <t xml:space="preserve">
 (%)</t>
    </r>
  </si>
  <si>
    <r>
      <t>Omissão
π</t>
    </r>
    <r>
      <rPr>
        <b/>
        <vertAlign val="superscript"/>
        <sz val="11"/>
        <color theme="1"/>
        <rFont val="Calibri"/>
        <family val="2"/>
        <scheme val="minor"/>
      </rPr>
      <t>-</t>
    </r>
    <r>
      <rPr>
        <b/>
        <sz val="11"/>
        <color theme="1"/>
        <rFont val="Calibri"/>
        <family val="2"/>
        <scheme val="minor"/>
      </rPr>
      <t xml:space="preserve"> 
(%)</t>
    </r>
  </si>
  <si>
    <t>DF</t>
  </si>
  <si>
    <t>F</t>
  </si>
  <si>
    <t>TP</t>
  </si>
  <si>
    <t>FP</t>
  </si>
  <si>
    <t>ACC</t>
  </si>
  <si>
    <t>TNR</t>
  </si>
  <si>
    <t>TPR</t>
  </si>
  <si>
    <t>= Melhor resultado do código GEE sem filtro DBSCAN</t>
  </si>
  <si>
    <t>= Valor acima do limite definido para erro de Comissão (&lt;  0,5%)</t>
  </si>
  <si>
    <t>Acurácia Global
ACC
(%)</t>
  </si>
  <si>
    <t xml:space="preserve"> = Área total da amostra</t>
  </si>
  <si>
    <t>DESEMPENHO DO CÓDIGO GEE DE DETECÇÃO DE MUDANÇAS - CUJUBIM-RO - 2016</t>
  </si>
  <si>
    <r>
      <t>N</t>
    </r>
    <r>
      <rPr>
        <b/>
        <vertAlign val="superscript"/>
        <sz val="11"/>
        <color theme="1"/>
        <rFont val="Calibri"/>
        <family val="2"/>
        <scheme val="minor"/>
      </rPr>
      <t xml:space="preserve">0 
</t>
    </r>
    <r>
      <rPr>
        <b/>
        <sz val="11"/>
        <color theme="1"/>
        <rFont val="Calibri"/>
        <family val="2"/>
        <scheme val="minor"/>
      </rPr>
      <t>(km²)</t>
    </r>
  </si>
  <si>
    <t>Área da amostra percebida  em km² (polígonos de desmatamento selecionados visualmente nas imagens Sentinel-2)</t>
  </si>
  <si>
    <t>DESEMPENHO DO CÓDIGO GEE DE DETECÇÃO DE MUDANÇAS - CUJUBIM-RO - 2016 a 2019</t>
  </si>
  <si>
    <r>
      <t>(π</t>
    </r>
    <r>
      <rPr>
        <b/>
        <vertAlign val="superscript"/>
        <sz val="11"/>
        <color theme="1"/>
        <rFont val="Calibri"/>
        <family val="2"/>
        <scheme val="minor"/>
      </rPr>
      <t>+</t>
    </r>
    <r>
      <rPr>
        <b/>
        <sz val="11"/>
        <color theme="1"/>
        <rFont val="Calibri"/>
        <family val="2"/>
        <scheme val="minor"/>
      </rPr>
      <t>) GEE</t>
    </r>
  </si>
  <si>
    <r>
      <t xml:space="preserve"> (π</t>
    </r>
    <r>
      <rPr>
        <b/>
        <vertAlign val="superscript"/>
        <sz val="11"/>
        <color theme="1"/>
        <rFont val="Calibri"/>
        <family val="2"/>
        <scheme val="minor"/>
      </rPr>
      <t>+</t>
    </r>
    <r>
      <rPr>
        <b/>
        <sz val="11"/>
        <color theme="1"/>
        <rFont val="Calibri"/>
        <family val="2"/>
        <scheme val="minor"/>
      </rPr>
      <t>) GEE + DBSCAN</t>
    </r>
  </si>
  <si>
    <t>GEE</t>
  </si>
  <si>
    <t>Nº Poligionos Desmatamento</t>
  </si>
  <si>
    <t>Total Polig</t>
  </si>
  <si>
    <t>= Valor acima do limite definido para erro de Comissão ( 0,5%)</t>
  </si>
  <si>
    <t>ACC (GEE)</t>
  </si>
  <si>
    <t>ACC (GEE + DBSCAN)</t>
  </si>
  <si>
    <t>DESEMPENHO DO CÓDIGO GEE DE DETECÇÃO DE MUDANÇAS COM BASE NOS DADOS DESMATAMENTO INPE - CUJUBIM-RO - 2016 a 2019</t>
  </si>
  <si>
    <t>Área do desmatamento detectado pelo INPE</t>
  </si>
  <si>
    <t xml:space="preserve"> Área além do detectado pelo INPE (Erro de comissão)</t>
  </si>
  <si>
    <t xml:space="preserve"> Área detectada pelo INPE, mas ausentes na detecção do GEE (Erro de omissão)</t>
  </si>
  <si>
    <t>fd</t>
  </si>
  <si>
    <t>N
(km²)</t>
  </si>
  <si>
    <r>
      <t>N</t>
    </r>
    <r>
      <rPr>
        <b/>
        <vertAlign val="superscript"/>
        <sz val="11"/>
        <color theme="1"/>
        <rFont val="Calibri"/>
        <family val="2"/>
        <scheme val="minor"/>
      </rPr>
      <t xml:space="preserve">0
</t>
    </r>
    <r>
      <rPr>
        <b/>
        <sz val="11"/>
        <color theme="1"/>
        <rFont val="Calibri"/>
        <family val="2"/>
        <scheme val="minor"/>
      </rPr>
      <t>(km²)</t>
    </r>
  </si>
  <si>
    <t xml:space="preserve">  Área da amostra percebida  em km² </t>
  </si>
  <si>
    <r>
      <t>N</t>
    </r>
    <r>
      <rPr>
        <b/>
        <vertAlign val="superscript"/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>(km²)</t>
    </r>
  </si>
  <si>
    <t>TN</t>
  </si>
  <si>
    <t>FN</t>
  </si>
  <si>
    <t>medições</t>
  </si>
  <si>
    <t>Artigo INPE</t>
  </si>
  <si>
    <t>Pesquisa</t>
  </si>
  <si>
    <t xml:space="preserve">     = Área total da amostra</t>
  </si>
  <si>
    <t>=  Área total da amostra</t>
  </si>
  <si>
    <t>Área detectada GEE 
(km²)</t>
  </si>
  <si>
    <t>Precisão dados desmatamento INPE em km² (6,25 ha) =</t>
  </si>
  <si>
    <t>= Reprovado pelo critério de Qualidade (Omissão &gt; 10 %)</t>
  </si>
  <si>
    <t>fd - erro</t>
  </si>
  <si>
    <t>Área detectada</t>
  </si>
  <si>
    <t>area pol/inpe</t>
  </si>
  <si>
    <t>omissão inpe div</t>
  </si>
  <si>
    <t>erro</t>
  </si>
  <si>
    <t>massa dagua_rio</t>
  </si>
  <si>
    <t>Erro Matriz (%)</t>
  </si>
  <si>
    <t xml:space="preserve"> Área em km², dos polígonos de desmatamento 2016 selecionados visualmente nas imagens Sentinel-2 =</t>
  </si>
  <si>
    <t>= Melhor resultado do código GEE com o filtro DBSCAN</t>
  </si>
  <si>
    <t>GEE ret</t>
  </si>
  <si>
    <t>Diff 2</t>
  </si>
  <si>
    <t>Diff 1</t>
  </si>
  <si>
    <t>PERFORMANCE OF THE GEE CHANGE DETECTION CODE - CUJUBIN-RO - 2016 to 2019</t>
  </si>
  <si>
    <t>INDEPENDENT VARIABLES</t>
  </si>
  <si>
    <t>DEPENDENT VARIABLES
(km²)</t>
  </si>
  <si>
    <t>Year</t>
  </si>
  <si>
    <t>Area detected by GEE
(km²)</t>
  </si>
  <si>
    <r>
      <t>Omission
π</t>
    </r>
    <r>
      <rPr>
        <b/>
        <vertAlign val="superscript"/>
        <sz val="11"/>
        <color theme="1"/>
        <rFont val="Calibri"/>
        <family val="2"/>
        <scheme val="minor"/>
      </rPr>
      <t>-</t>
    </r>
    <r>
      <rPr>
        <b/>
        <sz val="11"/>
        <color theme="1"/>
        <rFont val="Calibri"/>
        <family val="2"/>
        <scheme val="minor"/>
      </rPr>
      <t xml:space="preserve"> 
(%)</t>
    </r>
  </si>
  <si>
    <r>
      <t>commission
π</t>
    </r>
    <r>
      <rPr>
        <b/>
        <vertAlign val="superscript"/>
        <sz val="11"/>
        <color theme="1"/>
        <rFont val="Calibri"/>
        <family val="2"/>
        <scheme val="minor"/>
      </rPr>
      <t>+</t>
    </r>
    <r>
      <rPr>
        <b/>
        <sz val="11"/>
        <color theme="1"/>
        <rFont val="Calibri"/>
        <family val="2"/>
        <scheme val="minor"/>
      </rPr>
      <t xml:space="preserve">
 (%)</t>
    </r>
  </si>
  <si>
    <t>Legend</t>
  </si>
  <si>
    <t>= Failed by Quality criteria (Omission &gt; 10%)</t>
  </si>
  <si>
    <t>Global Accuracy
ACC
(%)</t>
  </si>
  <si>
    <t xml:space="preserve">Use DBSCAN Filter
 (Eps x Min Pts) </t>
  </si>
  <si>
    <t>Area detected by GEE 
(km²)</t>
  </si>
  <si>
    <r>
      <t>Commission
π</t>
    </r>
    <r>
      <rPr>
        <b/>
        <vertAlign val="superscript"/>
        <sz val="11"/>
        <color theme="1"/>
        <rFont val="Calibri"/>
        <family val="2"/>
        <scheme val="minor"/>
      </rPr>
      <t>+</t>
    </r>
    <r>
      <rPr>
        <b/>
        <sz val="11"/>
        <color theme="1"/>
        <rFont val="Calibri"/>
        <family val="2"/>
        <scheme val="minor"/>
      </rPr>
      <t xml:space="preserve">
 (%)</t>
    </r>
  </si>
  <si>
    <t>Area of deforestation detected by INPE</t>
  </si>
  <si>
    <t>Area beyond that detected by INPE (commission error)</t>
  </si>
  <si>
    <t xml:space="preserve"> Area detected by INPE, but absent in the GHG detection (Omission error)</t>
  </si>
  <si>
    <t xml:space="preserve">     = Total sample area</t>
  </si>
  <si>
    <t>= Commission Error</t>
  </si>
  <si>
    <t>Variable of the GEE code that references False Positive</t>
  </si>
  <si>
    <t>Use of the median to decrease Commission error</t>
  </si>
  <si>
    <t>No</t>
  </si>
  <si>
    <t>EGEE CODE COMMISSION ERROR OF DETECTING CHANGES BASED ON DEFORESTATION DATA INPE - CUJUBIM-RO - 2016 - 2019</t>
  </si>
  <si>
    <t>INPE OMISSION BASED ON DEFORESTATION POLYGONS - CUJUBIM-RO - 2018</t>
  </si>
  <si>
    <t>INPE Deforestation Data
 (km²)</t>
  </si>
  <si>
    <t>Detected area Pol
(km²)</t>
  </si>
  <si>
    <r>
      <t>N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= Area in km² of the deforestation polygons visually selected in the Sentinel-2 images</t>
    </r>
  </si>
  <si>
    <r>
      <t>N</t>
    </r>
    <r>
      <rPr>
        <vertAlign val="superscript"/>
        <sz val="11"/>
        <color theme="1"/>
        <rFont val="Calibri"/>
        <family val="2"/>
        <scheme val="minor"/>
      </rPr>
      <t>+</t>
    </r>
    <r>
      <rPr>
        <sz val="11"/>
        <color theme="1"/>
        <rFont val="Calibri"/>
        <family val="2"/>
        <scheme val="minor"/>
      </rPr>
      <t>= Sample area beyond the perceived reality (Commission error)</t>
    </r>
  </si>
  <si>
    <r>
      <t>N</t>
    </r>
    <r>
      <rPr>
        <vertAlign val="superscript"/>
        <sz val="11"/>
        <color theme="1"/>
        <rFont val="Calibri"/>
        <family val="2"/>
        <scheme val="minor"/>
      </rPr>
      <t>-</t>
    </r>
    <r>
      <rPr>
        <sz val="11"/>
        <color theme="1"/>
        <rFont val="Calibri"/>
        <family val="2"/>
        <scheme val="minor"/>
      </rPr>
      <t>=  Area existing in reality, but absent in the sample (Omission error)</t>
    </r>
  </si>
  <si>
    <t>PERFORMANCE OF THE GEE CODE FOR CHANGE DETECTION BASED ON INPE DEFORESTATION DATA - CUJUBIM-RO - 2016 - 2019</t>
  </si>
  <si>
    <t>Area Cod GEE 
(km²)</t>
  </si>
  <si>
    <r>
      <t>Commission
GEE
π</t>
    </r>
    <r>
      <rPr>
        <b/>
        <vertAlign val="superscript"/>
        <sz val="11"/>
        <color theme="1"/>
        <rFont val="Calibri"/>
        <family val="2"/>
        <scheme val="minor"/>
      </rPr>
      <t>+</t>
    </r>
    <r>
      <rPr>
        <b/>
        <sz val="11"/>
        <color theme="1"/>
        <rFont val="Calibri"/>
        <family val="2"/>
        <scheme val="minor"/>
      </rPr>
      <t xml:space="preserve">
 (%)</t>
    </r>
  </si>
  <si>
    <r>
      <t>Forest Matrix Error INPE</t>
    </r>
    <r>
      <rPr>
        <b/>
        <vertAlign val="superscript"/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>(km²)</t>
    </r>
  </si>
  <si>
    <r>
      <t>Forest Matrix Error INPE</t>
    </r>
    <r>
      <rPr>
        <b/>
        <vertAlign val="superscript"/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>(%)</t>
    </r>
  </si>
  <si>
    <r>
      <t>Rectified Commission
GEE
π</t>
    </r>
    <r>
      <rPr>
        <b/>
        <vertAlign val="superscript"/>
        <sz val="11"/>
        <color theme="1"/>
        <rFont val="Calibri"/>
        <family val="2"/>
        <scheme val="minor"/>
      </rPr>
      <t>+</t>
    </r>
    <r>
      <rPr>
        <b/>
        <sz val="11"/>
        <color theme="1"/>
        <rFont val="Calibri"/>
        <family val="2"/>
        <scheme val="minor"/>
      </rPr>
      <t xml:space="preserve">
 (%)</t>
    </r>
  </si>
  <si>
    <t>Omission 
INPE/Polig
π- 
(%)</t>
  </si>
  <si>
    <r>
      <t>N</t>
    </r>
    <r>
      <rPr>
        <b/>
        <vertAlign val="superscript"/>
        <sz val="11"/>
        <color theme="1"/>
        <rFont val="Calibri"/>
        <family val="2"/>
        <scheme val="minor"/>
      </rPr>
      <t xml:space="preserve">+                            </t>
    </r>
    <r>
      <rPr>
        <b/>
        <sz val="11"/>
        <color theme="1"/>
        <rFont val="Calibri"/>
        <family val="2"/>
        <scheme val="minor"/>
      </rPr>
      <t>GEE 
Rectified</t>
    </r>
    <r>
      <rPr>
        <b/>
        <vertAlign val="superscript"/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>(km²)</t>
    </r>
  </si>
  <si>
    <r>
      <t>N 
GEE
Rectified</t>
    </r>
    <r>
      <rPr>
        <b/>
        <vertAlign val="superscript"/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>(km²)</t>
    </r>
  </si>
  <si>
    <t>GEE Code commission error based on INPE deforestation data</t>
  </si>
  <si>
    <t>Calculated error based on visual interpretation of Sentinel-2 images</t>
  </si>
  <si>
    <t>Projected error using the previous year's Commission as a basis</t>
  </si>
  <si>
    <t>Error GHG commission rectified based on previous year's error</t>
  </si>
  <si>
    <t>Omission of INPE deforestation data calculated based on deforestation polygons (Sentinel-2)</t>
  </si>
  <si>
    <t>GHG Commission π+ (%)</t>
  </si>
  <si>
    <t>Omission INPE π- (%)</t>
  </si>
  <si>
    <t>Nº Polygons Deforestation</t>
  </si>
  <si>
    <t>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</si>
</sst>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"/>
    <numFmt numFmtId="165" formatCode="0.000000000"/>
    <numFmt numFmtId="166" formatCode="0.00000000"/>
    <numFmt numFmtId="167" formatCode="0.00000000%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4">
    <xf numFmtId="0" fontId="0" fillId="0" borderId="0" xfId="0"/>
    <xf numFmtId="0" fontId="0" fillId="0" borderId="0" xfId="0" applyAlignment="1">
      <alignment horizontal="center"/>
    </xf>
    <xf numFmtId="10" fontId="0" fillId="0" borderId="0" xfId="0" applyNumberFormat="1"/>
    <xf numFmtId="0" fontId="0" fillId="0" borderId="1" xfId="0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10" fontId="0" fillId="3" borderId="1" xfId="0" applyNumberForma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164" fontId="0" fillId="5" borderId="1" xfId="0" applyNumberForma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vertical="center" wrapText="1"/>
    </xf>
    <xf numFmtId="0" fontId="0" fillId="2" borderId="9" xfId="0" applyFill="1" applyBorder="1" applyAlignment="1">
      <alignment horizontal="right"/>
    </xf>
    <xf numFmtId="0" fontId="0" fillId="2" borderId="9" xfId="0" applyFill="1" applyBorder="1"/>
    <xf numFmtId="0" fontId="0" fillId="0" borderId="12" xfId="0" applyBorder="1"/>
    <xf numFmtId="0" fontId="0" fillId="0" borderId="13" xfId="0" applyBorder="1"/>
    <xf numFmtId="0" fontId="0" fillId="2" borderId="0" xfId="0" applyFill="1" applyAlignment="1">
      <alignment horizontal="right" vertical="center" wrapText="1"/>
    </xf>
    <xf numFmtId="0" fontId="0" fillId="2" borderId="0" xfId="0" applyFill="1" applyAlignment="1">
      <alignment horizontal="right"/>
    </xf>
    <xf numFmtId="0" fontId="0" fillId="2" borderId="0" xfId="0" applyFill="1"/>
    <xf numFmtId="0" fontId="0" fillId="2" borderId="0" xfId="0" applyFill="1" applyAlignment="1">
      <alignment horizontal="left"/>
    </xf>
    <xf numFmtId="0" fontId="0" fillId="2" borderId="10" xfId="0" applyFill="1" applyBorder="1" applyAlignment="1">
      <alignment horizontal="left"/>
    </xf>
    <xf numFmtId="0" fontId="0" fillId="2" borderId="10" xfId="0" applyFill="1" applyBorder="1"/>
    <xf numFmtId="0" fontId="0" fillId="2" borderId="14" xfId="0" applyFill="1" applyBorder="1"/>
    <xf numFmtId="0" fontId="0" fillId="2" borderId="12" xfId="0" applyFill="1" applyBorder="1"/>
    <xf numFmtId="0" fontId="0" fillId="2" borderId="13" xfId="0" applyFill="1" applyBorder="1"/>
    <xf numFmtId="0" fontId="1" fillId="2" borderId="17" xfId="0" applyFont="1" applyFill="1" applyBorder="1" applyAlignment="1">
      <alignment horizontal="center" vertical="center" wrapText="1"/>
    </xf>
    <xf numFmtId="0" fontId="0" fillId="2" borderId="0" xfId="0" quotePrefix="1" applyFill="1"/>
    <xf numFmtId="164" fontId="1" fillId="6" borderId="1" xfId="0" applyNumberFormat="1" applyFont="1" applyFill="1" applyBorder="1" applyAlignment="1">
      <alignment horizontal="center" vertical="center"/>
    </xf>
    <xf numFmtId="10" fontId="1" fillId="6" borderId="1" xfId="0" applyNumberFormat="1" applyFont="1" applyFill="1" applyBorder="1" applyAlignment="1">
      <alignment horizontal="center" vertical="center" wrapText="1"/>
    </xf>
    <xf numFmtId="0" fontId="0" fillId="7" borderId="0" xfId="0" applyFill="1"/>
    <xf numFmtId="0" fontId="0" fillId="6" borderId="0" xfId="0" applyFill="1"/>
    <xf numFmtId="0" fontId="1" fillId="6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164" fontId="1" fillId="4" borderId="1" xfId="0" applyNumberFormat="1" applyFont="1" applyFill="1" applyBorder="1" applyAlignment="1">
      <alignment horizontal="center" vertical="center"/>
    </xf>
    <xf numFmtId="10" fontId="1" fillId="4" borderId="1" xfId="0" applyNumberFormat="1" applyFont="1" applyFill="1" applyBorder="1" applyAlignment="1">
      <alignment horizontal="center" vertical="center" wrapText="1"/>
    </xf>
    <xf numFmtId="0" fontId="1" fillId="0" borderId="22" xfId="0" applyFont="1" applyBorder="1" applyAlignment="1">
      <alignment horizontal="center"/>
    </xf>
    <xf numFmtId="0" fontId="0" fillId="5" borderId="11" xfId="0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1" fillId="6" borderId="11" xfId="0" applyFont="1" applyFill="1" applyBorder="1" applyAlignment="1">
      <alignment horizontal="center" vertical="center" wrapText="1"/>
    </xf>
    <xf numFmtId="0" fontId="1" fillId="4" borderId="11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10" fontId="0" fillId="0" borderId="1" xfId="0" applyNumberFormat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10" fontId="0" fillId="0" borderId="0" xfId="0" applyNumberFormat="1" applyAlignment="1">
      <alignment horizontal="center" vertical="center" wrapText="1"/>
    </xf>
    <xf numFmtId="10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 vertical="center"/>
    </xf>
    <xf numFmtId="0" fontId="0" fillId="2" borderId="0" xfId="0" quotePrefix="1" applyFill="1" applyAlignment="1">
      <alignment horizontal="left" vertical="center" wrapText="1"/>
    </xf>
    <xf numFmtId="0" fontId="0" fillId="2" borderId="10" xfId="0" quotePrefix="1" applyFill="1" applyBorder="1" applyAlignment="1">
      <alignment horizontal="left" vertical="center" wrapText="1"/>
    </xf>
    <xf numFmtId="0" fontId="0" fillId="0" borderId="10" xfId="0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0" fontId="0" fillId="0" borderId="20" xfId="0" applyNumberFormat="1" applyBorder="1" applyAlignment="1">
      <alignment horizontal="center"/>
    </xf>
    <xf numFmtId="0" fontId="0" fillId="0" borderId="21" xfId="0" applyBorder="1" applyAlignment="1">
      <alignment horizontal="center"/>
    </xf>
    <xf numFmtId="166" fontId="0" fillId="0" borderId="1" xfId="0" applyNumberFormat="1" applyBorder="1" applyAlignment="1">
      <alignment horizontal="right"/>
    </xf>
    <xf numFmtId="0" fontId="0" fillId="0" borderId="0" xfId="0" quotePrefix="1" applyAlignment="1">
      <alignment vertical="center" wrapText="1"/>
    </xf>
    <xf numFmtId="0" fontId="0" fillId="0" borderId="10" xfId="0" quotePrefix="1" applyBorder="1" applyAlignment="1">
      <alignment vertical="center" wrapText="1"/>
    </xf>
    <xf numFmtId="0" fontId="0" fillId="0" borderId="10" xfId="0" applyBorder="1"/>
    <xf numFmtId="0" fontId="1" fillId="2" borderId="12" xfId="0" applyFont="1" applyFill="1" applyBorder="1" applyAlignment="1">
      <alignment horizontal="center"/>
    </xf>
    <xf numFmtId="0" fontId="0" fillId="2" borderId="0" xfId="0" quotePrefix="1" applyFill="1" applyAlignment="1">
      <alignment horizontal="left"/>
    </xf>
    <xf numFmtId="164" fontId="0" fillId="0" borderId="27" xfId="0" applyNumberFormat="1" applyBorder="1" applyAlignment="1">
      <alignment horizontal="center" vertical="center"/>
    </xf>
    <xf numFmtId="164" fontId="1" fillId="4" borderId="27" xfId="0" applyNumberFormat="1" applyFont="1" applyFill="1" applyBorder="1" applyAlignment="1">
      <alignment horizontal="center" vertical="center"/>
    </xf>
    <xf numFmtId="0" fontId="0" fillId="0" borderId="7" xfId="0" applyBorder="1"/>
    <xf numFmtId="0" fontId="0" fillId="0" borderId="8" xfId="0" applyBorder="1"/>
    <xf numFmtId="0" fontId="6" fillId="0" borderId="0" xfId="0" applyFont="1"/>
    <xf numFmtId="0" fontId="0" fillId="4" borderId="0" xfId="0" applyFill="1"/>
    <xf numFmtId="10" fontId="0" fillId="4" borderId="0" xfId="0" applyNumberFormat="1" applyFill="1"/>
    <xf numFmtId="164" fontId="0" fillId="0" borderId="8" xfId="0" applyNumberFormat="1" applyBorder="1"/>
    <xf numFmtId="164" fontId="0" fillId="0" borderId="0" xfId="0" applyNumberFormat="1"/>
    <xf numFmtId="10" fontId="6" fillId="3" borderId="17" xfId="0" applyNumberFormat="1" applyFont="1" applyFill="1" applyBorder="1" applyAlignment="1">
      <alignment horizontal="center" vertical="center" wrapText="1"/>
    </xf>
    <xf numFmtId="10" fontId="0" fillId="3" borderId="17" xfId="0" applyNumberFormat="1" applyFill="1" applyBorder="1" applyAlignment="1">
      <alignment horizontal="center" vertical="center" wrapText="1"/>
    </xf>
    <xf numFmtId="10" fontId="1" fillId="6" borderId="17" xfId="0" applyNumberFormat="1" applyFont="1" applyFill="1" applyBorder="1" applyAlignment="1">
      <alignment horizontal="center" vertical="center" wrapText="1"/>
    </xf>
    <xf numFmtId="10" fontId="1" fillId="4" borderId="17" xfId="0" applyNumberFormat="1" applyFont="1" applyFill="1" applyBorder="1" applyAlignment="1">
      <alignment horizontal="center" vertical="center" wrapText="1"/>
    </xf>
    <xf numFmtId="10" fontId="4" fillId="0" borderId="17" xfId="0" applyNumberFormat="1" applyFont="1" applyBorder="1" applyAlignment="1">
      <alignment horizontal="center" vertical="center" wrapText="1"/>
    </xf>
    <xf numFmtId="164" fontId="0" fillId="0" borderId="1" xfId="0" applyNumberFormat="1" applyBorder="1"/>
    <xf numFmtId="10" fontId="0" fillId="9" borderId="1" xfId="0" applyNumberFormat="1" applyFill="1" applyBorder="1" applyAlignment="1">
      <alignment horizontal="center" vertical="center" wrapText="1"/>
    </xf>
    <xf numFmtId="0" fontId="0" fillId="2" borderId="0" xfId="0" quotePrefix="1" applyFill="1" applyAlignment="1">
      <alignment vertical="center" wrapText="1"/>
    </xf>
    <xf numFmtId="0" fontId="0" fillId="0" borderId="25" xfId="0" applyBorder="1" applyAlignment="1">
      <alignment horizontal="center" vertical="center" wrapText="1"/>
    </xf>
    <xf numFmtId="0" fontId="0" fillId="9" borderId="0" xfId="0" applyFill="1"/>
    <xf numFmtId="10" fontId="6" fillId="0" borderId="17" xfId="0" applyNumberFormat="1" applyFont="1" applyBorder="1" applyAlignment="1">
      <alignment horizontal="center" vertical="center" wrapText="1"/>
    </xf>
    <xf numFmtId="165" fontId="0" fillId="0" borderId="0" xfId="0" applyNumberFormat="1"/>
    <xf numFmtId="164" fontId="5" fillId="0" borderId="1" xfId="0" applyNumberFormat="1" applyFont="1" applyBorder="1"/>
    <xf numFmtId="10" fontId="6" fillId="9" borderId="17" xfId="0" applyNumberFormat="1" applyFont="1" applyFill="1" applyBorder="1" applyAlignment="1">
      <alignment horizontal="center" vertical="center" wrapText="1"/>
    </xf>
    <xf numFmtId="10" fontId="6" fillId="6" borderId="17" xfId="0" applyNumberFormat="1" applyFont="1" applyFill="1" applyBorder="1" applyAlignment="1">
      <alignment horizontal="center" vertical="center" wrapText="1"/>
    </xf>
    <xf numFmtId="0" fontId="1" fillId="2" borderId="25" xfId="0" applyFont="1" applyFill="1" applyBorder="1" applyAlignment="1">
      <alignment horizontal="center" vertical="center" wrapText="1"/>
    </xf>
    <xf numFmtId="167" fontId="0" fillId="0" borderId="0" xfId="0" applyNumberFormat="1"/>
    <xf numFmtId="0" fontId="0" fillId="2" borderId="10" xfId="0" quotePrefix="1" applyFill="1" applyBorder="1"/>
    <xf numFmtId="10" fontId="4" fillId="10" borderId="17" xfId="0" applyNumberFormat="1" applyFont="1" applyFill="1" applyBorder="1" applyAlignment="1">
      <alignment horizontal="center" vertical="center" wrapText="1"/>
    </xf>
    <xf numFmtId="165" fontId="0" fillId="0" borderId="1" xfId="0" applyNumberFormat="1" applyBorder="1" applyAlignment="1">
      <alignment horizontal="center" vertical="center"/>
    </xf>
    <xf numFmtId="10" fontId="4" fillId="8" borderId="1" xfId="0" applyNumberFormat="1" applyFont="1" applyFill="1" applyBorder="1" applyAlignment="1">
      <alignment horizontal="center" vertical="center" wrapText="1"/>
    </xf>
    <xf numFmtId="10" fontId="4" fillId="6" borderId="1" xfId="0" applyNumberFormat="1" applyFont="1" applyFill="1" applyBorder="1" applyAlignment="1">
      <alignment horizontal="center" vertical="center" wrapText="1"/>
    </xf>
    <xf numFmtId="10" fontId="0" fillId="0" borderId="1" xfId="0" applyNumberFormat="1" applyBorder="1" applyAlignment="1">
      <alignment horizontal="center"/>
    </xf>
    <xf numFmtId="10" fontId="0" fillId="11" borderId="1" xfId="0" applyNumberFormat="1" applyFill="1" applyBorder="1" applyAlignment="1">
      <alignment horizontal="center"/>
    </xf>
    <xf numFmtId="10" fontId="0" fillId="12" borderId="1" xfId="0" applyNumberFormat="1" applyFill="1" applyBorder="1" applyAlignment="1">
      <alignment horizontal="center"/>
    </xf>
    <xf numFmtId="0" fontId="0" fillId="6" borderId="0" xfId="0" applyFill="1" applyAlignment="1">
      <alignment horizontal="right" vertical="center" wrapText="1"/>
    </xf>
    <xf numFmtId="0" fontId="0" fillId="11" borderId="0" xfId="0" applyFill="1" applyAlignment="1">
      <alignment horizontal="right" vertical="center" wrapText="1"/>
    </xf>
    <xf numFmtId="0" fontId="0" fillId="12" borderId="0" xfId="0" applyFill="1" applyAlignment="1">
      <alignment horizontal="right"/>
    </xf>
    <xf numFmtId="0" fontId="0" fillId="8" borderId="0" xfId="0" applyFill="1" applyAlignment="1">
      <alignment horizontal="right"/>
    </xf>
    <xf numFmtId="0" fontId="0" fillId="10" borderId="0" xfId="0" applyFill="1"/>
    <xf numFmtId="164" fontId="0" fillId="2" borderId="0" xfId="0" applyNumberFormat="1" applyFill="1" applyAlignment="1">
      <alignment horizontal="left" vertical="center"/>
    </xf>
    <xf numFmtId="10" fontId="4" fillId="13" borderId="17" xfId="0" applyNumberFormat="1" applyFont="1" applyFill="1" applyBorder="1" applyAlignment="1">
      <alignment horizontal="center" vertical="center" wrapText="1"/>
    </xf>
    <xf numFmtId="10" fontId="0" fillId="13" borderId="17" xfId="0" applyNumberFormat="1" applyFill="1" applyBorder="1" applyAlignment="1">
      <alignment horizontal="center" vertical="center" wrapText="1"/>
    </xf>
    <xf numFmtId="165" fontId="0" fillId="0" borderId="0" xfId="0" applyNumberFormat="1" applyAlignment="1">
      <alignment vertical="center" wrapText="1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2" borderId="1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7" xfId="0" applyFont="1" applyFill="1" applyBorder="1" applyAlignment="1">
      <alignment horizontal="center" vertical="center" wrapText="1"/>
    </xf>
    <xf numFmtId="0" fontId="1" fillId="2" borderId="32" xfId="0" applyFont="1" applyFill="1" applyBorder="1" applyAlignment="1">
      <alignment horizontal="center" vertical="center" wrapText="1"/>
    </xf>
    <xf numFmtId="0" fontId="1" fillId="2" borderId="27" xfId="0" applyFont="1" applyFill="1" applyBorder="1" applyAlignment="1">
      <alignment horizontal="center" vertical="center" wrapText="1"/>
    </xf>
    <xf numFmtId="0" fontId="1" fillId="2" borderId="25" xfId="0" applyFont="1" applyFill="1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0" xfId="0" applyFill="1" applyAlignment="1">
      <alignment horizontal="left"/>
    </xf>
    <xf numFmtId="0" fontId="0" fillId="2" borderId="10" xfId="0" applyFill="1" applyBorder="1" applyAlignment="1">
      <alignment horizontal="left"/>
    </xf>
    <xf numFmtId="0" fontId="0" fillId="2" borderId="0" xfId="0" quotePrefix="1" applyFill="1" applyAlignment="1">
      <alignment horizontal="left" vertical="center" wrapText="1"/>
    </xf>
    <xf numFmtId="0" fontId="1" fillId="0" borderId="24" xfId="0" applyFont="1" applyBorder="1" applyAlignment="1">
      <alignment horizontal="center"/>
    </xf>
    <xf numFmtId="0" fontId="1" fillId="2" borderId="26" xfId="0" applyFont="1" applyFill="1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2" borderId="9" xfId="0" applyFill="1" applyBorder="1" applyAlignment="1">
      <alignment horizontal="left"/>
    </xf>
    <xf numFmtId="0" fontId="0" fillId="2" borderId="10" xfId="0" quotePrefix="1" applyFill="1" applyBorder="1" applyAlignment="1">
      <alignment horizontal="left" vertical="center" wrapText="1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0" fillId="5" borderId="1" xfId="0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/>
    </xf>
    <xf numFmtId="0" fontId="0" fillId="0" borderId="2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164" fontId="0" fillId="0" borderId="30" xfId="0" applyNumberFormat="1" applyBorder="1" applyAlignment="1">
      <alignment horizontal="center" vertical="center"/>
    </xf>
    <xf numFmtId="164" fontId="0" fillId="0" borderId="3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17" xfId="0" applyNumberFormat="1" applyBorder="1" applyAlignment="1">
      <alignment horizontal="center" vertical="center"/>
    </xf>
    <xf numFmtId="0" fontId="0" fillId="2" borderId="30" xfId="0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0" fillId="2" borderId="9" xfId="0" quotePrefix="1" applyFill="1" applyBorder="1" applyAlignment="1">
      <alignment horizontal="center" vertical="center" wrapText="1"/>
    </xf>
    <xf numFmtId="0" fontId="0" fillId="2" borderId="0" xfId="0" quotePrefix="1" applyFill="1" applyAlignment="1">
      <alignment horizontal="center" vertical="center" wrapText="1"/>
    </xf>
    <xf numFmtId="0" fontId="0" fillId="2" borderId="0" xfId="0" quotePrefix="1" applyFill="1" applyAlignment="1">
      <alignment horizontal="left"/>
    </xf>
    <xf numFmtId="0" fontId="0" fillId="0" borderId="19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2" borderId="1" xfId="0" applyFill="1" applyBorder="1" applyAlignment="1">
      <alignment horizontal="center" vertical="center" wrapText="1"/>
    </xf>
    <xf numFmtId="0" fontId="0" fillId="2" borderId="0" xfId="0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(GEE </a:t>
            </a:r>
            <a:r>
              <a:rPr lang="el-GR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π+</a:t>
            </a:r>
            <a:r>
              <a:rPr lang="pt-BR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) vs  (INPE </a:t>
            </a:r>
            <a:r>
              <a:rPr lang="el-GR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π-</a:t>
            </a:r>
            <a:r>
              <a:rPr lang="pt-BR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)</a:t>
            </a:r>
            <a:endParaRPr lang="pt-B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'Figura 11 e 12 - Remote Sensing'!$R$19</c:f>
              <c:strCache>
                <c:ptCount val="1"/>
                <c:pt idx="0">
                  <c:v>GHG Commission π+ (%)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'Figura 11 e 12 - Remote Sensing'!$Q$20:$Q$24</c:f>
              <c:strCach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Media</c:v>
                </c:pt>
              </c:strCache>
            </c:strRef>
          </c:cat>
          <c:val>
            <c:numRef>
              <c:f>'Figura 11 e 12 - Remote Sensing'!$R$20:$R$24</c:f>
              <c:numCache>
                <c:formatCode>0.00%</c:formatCode>
                <c:ptCount val="5"/>
                <c:pt idx="0">
                  <c:v>0.25379074161549359</c:v>
                </c:pt>
                <c:pt idx="1">
                  <c:v>0.19105152960334995</c:v>
                </c:pt>
                <c:pt idx="2">
                  <c:v>0.35599950238429534</c:v>
                </c:pt>
                <c:pt idx="3">
                  <c:v>0.17130522387444425</c:v>
                </c:pt>
                <c:pt idx="4">
                  <c:v>0.24303674936939579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27-4F88-A880-DAF1B24B6B26}"/>
            </c:ext>
          </c:extLst>
        </c:ser>
        <c:ser>
          <c:idx val="1"/>
          <c:order val="1"/>
          <c:tx>
            <c:strRef>
              <c:f>'Figura 11 e 12 - Remote Sensing'!$S$19</c:f>
              <c:strCache>
                <c:ptCount val="1"/>
                <c:pt idx="0">
                  <c:v>Omission INPE π- (%)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'Figura 11 e 12 - Remote Sensing'!$Q$20:$Q$24</c:f>
              <c:strCach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Media</c:v>
                </c:pt>
              </c:strCache>
            </c:strRef>
          </c:cat>
          <c:val>
            <c:numRef>
              <c:f>'Figura 11 e 12 - Remote Sensing'!$S$20:$S$24</c:f>
              <c:numCache>
                <c:formatCode>0.00%</c:formatCode>
                <c:ptCount val="5"/>
                <c:pt idx="0">
                  <c:v>0.26913753589055045</c:v>
                </c:pt>
                <c:pt idx="1">
                  <c:v>0.18996074914744754</c:v>
                </c:pt>
                <c:pt idx="2">
                  <c:v>0.3052775015952886</c:v>
                </c:pt>
                <c:pt idx="3">
                  <c:v>0.13872228092926508</c:v>
                </c:pt>
                <c:pt idx="4">
                  <c:v>0.22577451689063791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27-4F88-A880-DAF1B24B6B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648144"/>
        <c:axId val="540651888"/>
      </c:lineChart>
      <c:catAx>
        <c:axId val="540648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40651888"/>
        <c:crosses val="autoZero"/>
        <c:auto val="1"/>
        <c:lblAlgn val="ctr"/>
        <c:lblOffset val="100"/>
        <c:noMultiLvlLbl val="0"/>
      </c:catAx>
      <c:valAx>
        <c:axId val="54065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4064814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ACC (GEE) vs</a:t>
            </a:r>
            <a:r>
              <a:rPr lang="pt-BR" baseline="0"/>
              <a:t> (GEE + DBSCAN)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Defesa2!$P$28</c:f>
              <c:strCache>
                <c:ptCount val="1"/>
                <c:pt idx="0">
                  <c:v>ACC (GEE)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Defesa2!$O$29:$O$33</c:f>
              <c:strCach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Média</c:v>
                </c:pt>
              </c:strCache>
            </c:strRef>
          </c:cat>
          <c:val>
            <c:numRef>
              <c:f>Defesa2!$P$29:$P$33</c:f>
              <c:numCache>
                <c:formatCode>0.00%</c:formatCode>
                <c:ptCount val="5"/>
                <c:pt idx="0">
                  <c:v>0.8204997554993454</c:v>
                </c:pt>
                <c:pt idx="1">
                  <c:v>0.76870918583928161</c:v>
                </c:pt>
                <c:pt idx="2">
                  <c:v>0.84780331438692147</c:v>
                </c:pt>
                <c:pt idx="3">
                  <c:v>0.72204157617823872</c:v>
                </c:pt>
                <c:pt idx="4">
                  <c:v>0.78976345797594683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C0-4C93-B4F1-EFDBDBF3FE87}"/>
            </c:ext>
          </c:extLst>
        </c:ser>
        <c:ser>
          <c:idx val="1"/>
          <c:order val="1"/>
          <c:tx>
            <c:strRef>
              <c:f>Defesa2!$Q$28</c:f>
              <c:strCache>
                <c:ptCount val="1"/>
                <c:pt idx="0">
                  <c:v>ACC (GEE + DBSCAN)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Defesa2!$O$29:$O$33</c:f>
              <c:strCach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Média</c:v>
                </c:pt>
              </c:strCache>
            </c:strRef>
          </c:cat>
          <c:val>
            <c:numRef>
              <c:f>Defesa2!$Q$29:$Q$33</c:f>
              <c:numCache>
                <c:formatCode>0.00%</c:formatCode>
                <c:ptCount val="5"/>
                <c:pt idx="0">
                  <c:v>0.93678349502573477</c:v>
                </c:pt>
                <c:pt idx="1">
                  <c:v>0.8995577425107768</c:v>
                </c:pt>
                <c:pt idx="2">
                  <c:v>0.93339886240082381</c:v>
                </c:pt>
                <c:pt idx="3">
                  <c:v>0.91545056405291958</c:v>
                </c:pt>
                <c:pt idx="4">
                  <c:v>0.9212976659975638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C0-4C93-B4F1-EFDBDBF3FE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1358448"/>
        <c:axId val="491345136"/>
      </c:lineChart>
      <c:catAx>
        <c:axId val="491358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1345136"/>
        <c:crosses val="autoZero"/>
        <c:auto val="1"/>
        <c:lblAlgn val="ctr"/>
        <c:lblOffset val="100"/>
        <c:noMultiLvlLbl val="0"/>
      </c:catAx>
      <c:valAx>
        <c:axId val="49134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ACC</a:t>
                </a:r>
                <a:r>
                  <a:rPr lang="pt-BR" baseline="0"/>
                  <a:t> GLOBAL</a:t>
                </a:r>
                <a:endParaRPr lang="pt-BR"/>
              </a:p>
            </c:rich>
          </c:tx>
          <c:layout>
            <c:manualLayout>
              <c:xMode val="edge"/>
              <c:yMode val="edge"/>
              <c:x val="0.13033832501386577"/>
              <c:y val="0.336032580127068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135844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 sz="1600" b="1" i="0" u="none" strike="noStrike" baseline="0">
                <a:effectLst/>
              </a:rPr>
              <a:t>𝜋</a:t>
            </a:r>
            <a:r>
              <a:rPr lang="pt-BR" sz="1600" b="1" i="0" u="none" strike="noStrike" baseline="30000">
                <a:effectLst/>
              </a:rPr>
              <a:t>+ </a:t>
            </a:r>
            <a:r>
              <a:rPr lang="pt-BR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(GEE) vs (GEE + DBSCAN)</a:t>
            </a:r>
            <a:endParaRPr lang="pt-B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Defesa2!$R$28</c:f>
              <c:strCache>
                <c:ptCount val="1"/>
                <c:pt idx="0">
                  <c:v>(π+) GEE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Defesa2!$O$29:$O$33</c:f>
              <c:strCach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Média</c:v>
                </c:pt>
              </c:strCache>
            </c:strRef>
          </c:cat>
          <c:val>
            <c:numRef>
              <c:f>Defesa2!$R$29:$R$33</c:f>
              <c:numCache>
                <c:formatCode>0.00%</c:formatCode>
                <c:ptCount val="5"/>
                <c:pt idx="0">
                  <c:v>2.4219842832009565E-3</c:v>
                </c:pt>
                <c:pt idx="1">
                  <c:v>3.8344253182198617E-3</c:v>
                </c:pt>
                <c:pt idx="2">
                  <c:v>3.1504951768359956E-3</c:v>
                </c:pt>
                <c:pt idx="3">
                  <c:v>6.2435626965168956E-3</c:v>
                </c:pt>
                <c:pt idx="4">
                  <c:v>3.9126168686934269E-3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5E-4D1E-A5CA-F2CF7C7EA479}"/>
            </c:ext>
          </c:extLst>
        </c:ser>
        <c:ser>
          <c:idx val="1"/>
          <c:order val="1"/>
          <c:tx>
            <c:strRef>
              <c:f>Defesa2!$S$28</c:f>
              <c:strCache>
                <c:ptCount val="1"/>
                <c:pt idx="0">
                  <c:v> (π+) GEE + DBSCAN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Defesa2!$O$29:$O$33</c:f>
              <c:strCach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Média</c:v>
                </c:pt>
              </c:strCache>
            </c:strRef>
          </c:cat>
          <c:val>
            <c:numRef>
              <c:f>Defesa2!$S$29:$S$33</c:f>
              <c:numCache>
                <c:formatCode>0.00%</c:formatCode>
                <c:ptCount val="5"/>
                <c:pt idx="0">
                  <c:v>3.3052961982507167E-3</c:v>
                </c:pt>
                <c:pt idx="1">
                  <c:v>1.7481888730423048E-3</c:v>
                </c:pt>
                <c:pt idx="2">
                  <c:v>8.1600663363995375E-4</c:v>
                </c:pt>
                <c:pt idx="3">
                  <c:v>1.0682345551071875E-2</c:v>
                </c:pt>
                <c:pt idx="4">
                  <c:v>4.1379593140012123E-3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C5E-4D1E-A5CA-F2CF7C7EA4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648144"/>
        <c:axId val="540651888"/>
      </c:lineChart>
      <c:catAx>
        <c:axId val="540648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40651888"/>
        <c:crosses val="autoZero"/>
        <c:auto val="1"/>
        <c:lblAlgn val="ctr"/>
        <c:lblOffset val="100"/>
        <c:noMultiLvlLbl val="0"/>
      </c:catAx>
      <c:valAx>
        <c:axId val="54065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ERRO</a:t>
                </a:r>
                <a:r>
                  <a:rPr lang="pt-BR" baseline="0"/>
                  <a:t> COMISSÂO</a:t>
                </a:r>
                <a:endParaRPr lang="pt-BR"/>
              </a:p>
            </c:rich>
          </c:tx>
          <c:layout>
            <c:manualLayout>
              <c:xMode val="edge"/>
              <c:yMode val="edge"/>
              <c:x val="0.13912075681691707"/>
              <c:y val="0.302882049716084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4064814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(GEE) vs (GEE + DBSCAN)</a:t>
            </a:r>
            <a:endParaRPr lang="pt-B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'Figura 7 - Remote Sensing'!$M$19</c:f>
              <c:strCache>
                <c:ptCount val="1"/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'Figura 7 - Remote Sensing'!$M$20:$M$24</c:f>
              <c:numCache>
                <c:formatCode>0.00%</c:formatCode>
                <c:ptCount val="5"/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Defesa3!#REF!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1B87-4F6A-9796-DAF59B8886BE}"/>
            </c:ext>
          </c:extLst>
        </c:ser>
        <c:ser>
          <c:idx val="1"/>
          <c:order val="1"/>
          <c:tx>
            <c:strRef>
              <c:f>'Figura 7 - Remote Sensing'!$N$19</c:f>
              <c:strCache>
                <c:ptCount val="1"/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'Figura 7 - Remote Sensing'!$N$20:$N$24</c:f>
              <c:numCache>
                <c:formatCode>0.00%</c:formatCode>
                <c:ptCount val="5"/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Defesa3!#REF!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1B87-4F6A-9796-DAF59B8886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648144"/>
        <c:axId val="540651888"/>
      </c:lineChart>
      <c:catAx>
        <c:axId val="540648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40651888"/>
        <c:crosses val="autoZero"/>
        <c:auto val="1"/>
        <c:lblAlgn val="ctr"/>
        <c:lblOffset val="100"/>
        <c:noMultiLvlLbl val="0"/>
      </c:catAx>
      <c:valAx>
        <c:axId val="54065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ERRO</a:t>
                </a:r>
                <a:r>
                  <a:rPr lang="pt-BR" baseline="0"/>
                  <a:t> COMISSÂO - BASE INPE</a:t>
                </a:r>
                <a:endParaRPr lang="pt-BR"/>
              </a:p>
            </c:rich>
          </c:tx>
          <c:layout>
            <c:manualLayout>
              <c:xMode val="edge"/>
              <c:yMode val="edge"/>
              <c:x val="0.10264106863523043"/>
              <c:y val="0.181138789353303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4064814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329565</xdr:colOff>
      <xdr:row>9</xdr:row>
      <xdr:rowOff>0</xdr:rowOff>
    </xdr:from>
    <xdr:ext cx="65" cy="172227"/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EE7C5681-ABA7-4288-8817-B7D47DC0D15D}"/>
            </a:ext>
          </a:extLst>
        </xdr:cNvPr>
        <xdr:cNvSpPr txBox="1"/>
      </xdr:nvSpPr>
      <xdr:spPr>
        <a:xfrm>
          <a:off x="329565" y="2476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BR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171450</xdr:colOff>
      <xdr:row>13</xdr:row>
      <xdr:rowOff>55245</xdr:rowOff>
    </xdr:from>
    <xdr:ext cx="1118575" cy="35830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aixaDeTexto 1">
              <a:extLst>
                <a:ext uri="{FF2B5EF4-FFF2-40B4-BE49-F238E27FC236}">
                  <a16:creationId xmlns:a16="http://schemas.microsoft.com/office/drawing/2014/main" id="{905C9D70-71A8-42EE-A226-B54D063AED9F}"/>
                </a:ext>
              </a:extLst>
            </xdr:cNvPr>
            <xdr:cNvSpPr txBox="1"/>
          </xdr:nvSpPr>
          <xdr:spPr>
            <a:xfrm>
              <a:off x="777240" y="4650105"/>
              <a:ext cx="1118575" cy="35830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pt-BR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pt-BR" sz="1100" i="1">
                            <a:latin typeface="Cambria Math" panose="02040503050406030204" pitchFamily="18" charset="0"/>
                          </a:rPr>
                          <m:t>𝜋</m:t>
                        </m:r>
                      </m:e>
                      <m:sup>
                        <m:r>
                          <a:rPr lang="pt-BR" sz="1100" i="1">
                            <a:latin typeface="Cambria Math" panose="02040503050406030204" pitchFamily="18" charset="0"/>
                          </a:rPr>
                          <m:t>+</m:t>
                        </m:r>
                      </m:sup>
                    </m:sSup>
                    <m:r>
                      <a:rPr lang="pt-BR" sz="110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pt-BR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pt-BR" sz="11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pt-BR" sz="1100" i="1">
                                <a:latin typeface="Cambria Math" panose="02040503050406030204" pitchFamily="18" charset="0"/>
                              </a:rPr>
                              <m:t>𝑁</m:t>
                            </m:r>
                          </m:e>
                          <m:sup>
                            <m:r>
                              <a:rPr lang="pt-BR" sz="1100" i="1">
                                <a:latin typeface="Cambria Math" panose="02040503050406030204" pitchFamily="18" charset="0"/>
                              </a:rPr>
                              <m:t>+</m:t>
                            </m:r>
                          </m:sup>
                        </m:sSup>
                      </m:num>
                      <m:den>
                        <m:r>
                          <a:rPr lang="pt-BR" sz="1100" i="1">
                            <a:latin typeface="Cambria Math" panose="02040503050406030204" pitchFamily="18" charset="0"/>
                          </a:rPr>
                          <m:t>𝑀𝑎𝑥</m:t>
                        </m:r>
                        <m:d>
                          <m:dPr>
                            <m:ctrlPr>
                              <a:rPr lang="pt-BR" sz="11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pt-BR" sz="1100" i="1">
                                <a:latin typeface="Cambria Math" panose="02040503050406030204" pitchFamily="18" charset="0"/>
                              </a:rPr>
                              <m:t>𝑁</m:t>
                            </m:r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,</m:t>
                            </m:r>
                            <m:sSup>
                              <m:sSupPr>
                                <m:ctrlPr>
                                  <a:rPr lang="pt-BR" sz="1100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pt-BR" sz="1100" i="1">
                                    <a:latin typeface="Cambria Math" panose="02040503050406030204" pitchFamily="18" charset="0"/>
                                  </a:rPr>
                                  <m:t>𝑁</m:t>
                                </m:r>
                              </m:e>
                              <m:sup>
                                <m:r>
                                  <a:rPr lang="pt-BR" sz="1100" i="1">
                                    <a:latin typeface="Cambria Math" panose="02040503050406030204" pitchFamily="18" charset="0"/>
                                  </a:rPr>
                                  <m:t>0</m:t>
                                </m:r>
                              </m:sup>
                            </m:sSup>
                          </m:e>
                        </m:d>
                      </m:den>
                    </m:f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2" name="CaixaDeTexto 1">
              <a:extLst>
                <a:ext uri="{FF2B5EF4-FFF2-40B4-BE49-F238E27FC236}">
                  <a16:creationId xmlns:a16="http://schemas.microsoft.com/office/drawing/2014/main" id="{905C9D70-71A8-42EE-A226-B54D063AED9F}"/>
                </a:ext>
              </a:extLst>
            </xdr:cNvPr>
            <xdr:cNvSpPr txBox="1"/>
          </xdr:nvSpPr>
          <xdr:spPr>
            <a:xfrm>
              <a:off x="777240" y="4650105"/>
              <a:ext cx="1118575" cy="35830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BR" sz="1100" i="0">
                  <a:latin typeface="Cambria Math" panose="02040503050406030204" pitchFamily="18" charset="0"/>
                </a:rPr>
                <a:t>𝜋</a:t>
              </a:r>
              <a:r>
                <a:rPr lang="pt-BR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^</a:t>
              </a:r>
              <a:r>
                <a:rPr lang="pt-BR" sz="1100" i="0">
                  <a:latin typeface="Cambria Math" panose="02040503050406030204" pitchFamily="18" charset="0"/>
                </a:rPr>
                <a:t>+=𝑁</a:t>
              </a:r>
              <a:r>
                <a:rPr lang="pt-BR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^</a:t>
              </a:r>
              <a:r>
                <a:rPr lang="pt-BR" sz="1100" i="0">
                  <a:latin typeface="Cambria Math" panose="02040503050406030204" pitchFamily="18" charset="0"/>
                </a:rPr>
                <a:t>+</a:t>
              </a:r>
              <a:r>
                <a:rPr lang="pt-BR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/</a:t>
              </a:r>
              <a:r>
                <a:rPr lang="pt-BR" sz="1100" i="0">
                  <a:latin typeface="Cambria Math" panose="02040503050406030204" pitchFamily="18" charset="0"/>
                </a:rPr>
                <a:t>𝑀𝑎𝑥</a:t>
              </a:r>
              <a:r>
                <a:rPr lang="pt-BR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pt-BR" sz="1100" i="0">
                  <a:latin typeface="Cambria Math" panose="02040503050406030204" pitchFamily="18" charset="0"/>
                </a:rPr>
                <a:t>𝑁</a:t>
              </a:r>
              <a:r>
                <a:rPr lang="pt-BR" sz="1100" b="0" i="0">
                  <a:latin typeface="Cambria Math" panose="02040503050406030204" pitchFamily="18" charset="0"/>
                </a:rPr>
                <a:t>,</a:t>
              </a:r>
              <a:r>
                <a:rPr lang="pt-BR" sz="1100" i="0">
                  <a:latin typeface="Cambria Math" panose="02040503050406030204" pitchFamily="18" charset="0"/>
                </a:rPr>
                <a:t>𝑁</a:t>
              </a:r>
              <a:r>
                <a:rPr lang="pt-BR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^</a:t>
              </a:r>
              <a:r>
                <a:rPr lang="pt-BR" sz="1100" i="0">
                  <a:latin typeface="Cambria Math" panose="02040503050406030204" pitchFamily="18" charset="0"/>
                </a:rPr>
                <a:t>0 ) </a:t>
              </a:r>
              <a:endParaRPr lang="pt-BR" sz="1100"/>
            </a:p>
          </xdr:txBody>
        </xdr:sp>
      </mc:Fallback>
    </mc:AlternateContent>
    <xdr:clientData/>
  </xdr:oneCellAnchor>
  <xdr:twoCellAnchor>
    <xdr:from>
      <xdr:col>1</xdr:col>
      <xdr:colOff>160020</xdr:colOff>
      <xdr:row>12</xdr:row>
      <xdr:rowOff>31730</xdr:rowOff>
    </xdr:from>
    <xdr:to>
      <xdr:col>3</xdr:col>
      <xdr:colOff>125053</xdr:colOff>
      <xdr:row>13</xdr:row>
      <xdr:rowOff>70426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CaixaDeTexto 4">
              <a:extLst>
                <a:ext uri="{FF2B5EF4-FFF2-40B4-BE49-F238E27FC236}">
                  <a16:creationId xmlns:a16="http://schemas.microsoft.com/office/drawing/2014/main" id="{730E970F-9011-484C-906A-483407C9DF2E}"/>
                </a:ext>
              </a:extLst>
            </xdr:cNvPr>
            <xdr:cNvSpPr txBox="1"/>
          </xdr:nvSpPr>
          <xdr:spPr>
            <a:xfrm>
              <a:off x="769620" y="4203680"/>
              <a:ext cx="1374733" cy="21967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100" i="1">
                        <a:solidFill>
                          <a:srgbClr val="000000"/>
                        </a:solidFill>
                        <a:effectLst/>
                        <a:latin typeface="Cambria Math" panose="02040503050406030204" pitchFamily="18" charset="0"/>
                        <a:ea typeface="Times New Roman" panose="02020603050405020304" pitchFamily="18" charset="0"/>
                        <a:cs typeface="Times New Roman" panose="02020603050405020304" pitchFamily="18" charset="0"/>
                      </a:rPr>
                      <m:t>𝑁</m:t>
                    </m:r>
                    <m:r>
                      <a:rPr lang="pt-BR" sz="1100" i="1">
                        <a:solidFill>
                          <a:srgbClr val="000000"/>
                        </a:solidFill>
                        <a:effectLst/>
                        <a:latin typeface="Cambria Math" panose="02040503050406030204" pitchFamily="18" charset="0"/>
                        <a:ea typeface="Times New Roman" panose="02020603050405020304" pitchFamily="18" charset="0"/>
                        <a:cs typeface="Times New Roman" panose="02020603050405020304" pitchFamily="18" charset="0"/>
                      </a:rPr>
                      <m:t>=</m:t>
                    </m:r>
                    <m:sSup>
                      <m:sSupPr>
                        <m:ctrlPr>
                          <a:rPr lang="pt-BR" sz="1100" i="1">
                            <a:solidFill>
                              <a:srgbClr val="836967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</m:ctrlPr>
                      </m:sSupPr>
                      <m:e>
                        <m:r>
                          <a:rPr lang="pt-BR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  <m:t>𝑁</m:t>
                        </m:r>
                      </m:e>
                      <m:sup>
                        <m:r>
                          <a:rPr lang="pt-BR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  <m:t>0</m:t>
                        </m:r>
                      </m:sup>
                    </m:sSup>
                    <m:r>
                      <a:rPr lang="pt-BR" sz="1100" i="1">
                        <a:solidFill>
                          <a:srgbClr val="000000"/>
                        </a:solidFill>
                        <a:effectLst/>
                        <a:latin typeface="Cambria Math" panose="02040503050406030204" pitchFamily="18" charset="0"/>
                        <a:ea typeface="Times New Roman" panose="02020603050405020304" pitchFamily="18" charset="0"/>
                        <a:cs typeface="Times New Roman" panose="02020603050405020304" pitchFamily="18" charset="0"/>
                      </a:rPr>
                      <m:t>+</m:t>
                    </m:r>
                    <m:sSup>
                      <m:sSupPr>
                        <m:ctrlPr>
                          <a:rPr lang="pt-BR" sz="1100" i="1">
                            <a:solidFill>
                              <a:srgbClr val="836967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</m:ctrlPr>
                      </m:sSupPr>
                      <m:e>
                        <m:r>
                          <a:rPr lang="pt-BR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  <m:t>𝑁</m:t>
                        </m:r>
                      </m:e>
                      <m:sup>
                        <m:r>
                          <a:rPr lang="pt-BR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  <m:t>+</m:t>
                        </m:r>
                      </m:sup>
                    </m:sSup>
                    <m:r>
                      <a:rPr lang="pt-BR" sz="1100" i="1">
                        <a:solidFill>
                          <a:srgbClr val="000000"/>
                        </a:solidFill>
                        <a:effectLst/>
                        <a:latin typeface="Cambria Math" panose="02040503050406030204" pitchFamily="18" charset="0"/>
                        <a:ea typeface="Times New Roman" panose="02020603050405020304" pitchFamily="18" charset="0"/>
                        <a:cs typeface="Times New Roman" panose="02020603050405020304" pitchFamily="18" charset="0"/>
                      </a:rPr>
                      <m:t>−</m:t>
                    </m:r>
                    <m:sSup>
                      <m:sSupPr>
                        <m:ctrlPr>
                          <a:rPr lang="pt-BR" sz="1100" i="1">
                            <a:solidFill>
                              <a:srgbClr val="836967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</m:ctrlPr>
                      </m:sSupPr>
                      <m:e>
                        <m:r>
                          <a:rPr lang="pt-BR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  <m:t>𝑁</m:t>
                        </m:r>
                      </m:e>
                      <m:sup>
                        <m:r>
                          <a:rPr lang="pt-BR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  <m:t>−</m:t>
                        </m:r>
                      </m:sup>
                    </m:sSup>
                  </m:oMath>
                </m:oMathPara>
              </a14:m>
              <a:endParaRPr lang="pt-BR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Choice>
      <mc:Fallback xmlns="">
        <xdr:sp macro="" textlink="">
          <xdr:nvSpPr>
            <xdr:cNvPr id="10" name="CaixaDeTexto 4">
              <a:extLst>
                <a:ext uri="{FF2B5EF4-FFF2-40B4-BE49-F238E27FC236}">
                  <a16:creationId xmlns:a16="http://schemas.microsoft.com/office/drawing/2014/main" id="{730E970F-9011-484C-906A-483407C9DF2E}"/>
                </a:ext>
              </a:extLst>
            </xdr:cNvPr>
            <xdr:cNvSpPr txBox="1"/>
          </xdr:nvSpPr>
          <xdr:spPr>
            <a:xfrm>
              <a:off x="769620" y="4203680"/>
              <a:ext cx="1374733" cy="21967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square" lIns="0" tIns="0" rIns="0" bIns="0" rtlCol="0" anchor="t">
              <a:noAutofit/>
            </a:bodyPr>
            <a:lstStyle/>
            <a:p>
              <a:pPr/>
              <a:r>
                <a:rPr lang="pt-BR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𝑁=𝑁</a:t>
              </a:r>
              <a:r>
                <a:rPr lang="pt-BR" sz="1100" i="0">
                  <a:solidFill>
                    <a:srgbClr val="836967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^</a:t>
              </a:r>
              <a:r>
                <a:rPr lang="pt-BR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0+𝑁</a:t>
              </a:r>
              <a:r>
                <a:rPr lang="pt-BR" sz="1100" i="0">
                  <a:solidFill>
                    <a:srgbClr val="836967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^</a:t>
              </a:r>
              <a:r>
                <a:rPr lang="pt-BR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+−𝑁</a:t>
              </a:r>
              <a:r>
                <a:rPr lang="pt-BR" sz="1100" i="0">
                  <a:solidFill>
                    <a:srgbClr val="836967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^</a:t>
              </a:r>
              <a:r>
                <a:rPr lang="pt-BR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−</a:t>
              </a:r>
              <a:endParaRPr lang="pt-BR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15240</xdr:colOff>
      <xdr:row>12</xdr:row>
      <xdr:rowOff>72390</xdr:rowOff>
    </xdr:from>
    <xdr:ext cx="1118575" cy="3408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aixaDeTexto 2">
              <a:extLst>
                <a:ext uri="{FF2B5EF4-FFF2-40B4-BE49-F238E27FC236}">
                  <a16:creationId xmlns:a16="http://schemas.microsoft.com/office/drawing/2014/main" id="{9A5102FB-5697-4DEA-B10C-0F5FFFA9ABE2}"/>
                </a:ext>
              </a:extLst>
            </xdr:cNvPr>
            <xdr:cNvSpPr txBox="1"/>
          </xdr:nvSpPr>
          <xdr:spPr>
            <a:xfrm>
              <a:off x="15240" y="3082290"/>
              <a:ext cx="1118575" cy="3408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pt-BR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pt-BR" sz="1100" i="1">
                            <a:latin typeface="Cambria Math" panose="02040503050406030204" pitchFamily="18" charset="0"/>
                          </a:rPr>
                          <m:t>𝜋</m:t>
                        </m:r>
                      </m:e>
                      <m:sup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−</m:t>
                        </m:r>
                      </m:sup>
                    </m:sSup>
                    <m:r>
                      <a:rPr lang="pt-BR" sz="110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pt-BR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pt-BR" sz="11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pt-BR" sz="1100" i="1">
                                <a:latin typeface="Cambria Math" panose="02040503050406030204" pitchFamily="18" charset="0"/>
                              </a:rPr>
                              <m:t>𝑁</m:t>
                            </m:r>
                          </m:e>
                          <m:sup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</m:sup>
                        </m:sSup>
                      </m:num>
                      <m:den>
                        <m:r>
                          <a:rPr lang="pt-BR" sz="1100" i="1">
                            <a:latin typeface="Cambria Math" panose="02040503050406030204" pitchFamily="18" charset="0"/>
                          </a:rPr>
                          <m:t>𝑀𝑎𝑥</m:t>
                        </m:r>
                        <m:d>
                          <m:dPr>
                            <m:ctrlPr>
                              <a:rPr lang="pt-BR" sz="11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pt-BR" sz="1100" i="1">
                                <a:latin typeface="Cambria Math" panose="02040503050406030204" pitchFamily="18" charset="0"/>
                              </a:rPr>
                              <m:t>𝑁</m:t>
                            </m:r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,</m:t>
                            </m:r>
                            <m:sSup>
                              <m:sSupPr>
                                <m:ctrlPr>
                                  <a:rPr lang="pt-BR" sz="1100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pt-BR" sz="1100" i="1">
                                    <a:latin typeface="Cambria Math" panose="02040503050406030204" pitchFamily="18" charset="0"/>
                                  </a:rPr>
                                  <m:t>𝑁</m:t>
                                </m:r>
                              </m:e>
                              <m:sup>
                                <m:r>
                                  <a:rPr lang="pt-BR" sz="1100" i="1">
                                    <a:latin typeface="Cambria Math" panose="02040503050406030204" pitchFamily="18" charset="0"/>
                                  </a:rPr>
                                  <m:t>0</m:t>
                                </m:r>
                              </m:sup>
                            </m:sSup>
                          </m:e>
                        </m:d>
                      </m:den>
                    </m:f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3" name="CaixaDeTexto 2">
              <a:extLst>
                <a:ext uri="{FF2B5EF4-FFF2-40B4-BE49-F238E27FC236}">
                  <a16:creationId xmlns:a16="http://schemas.microsoft.com/office/drawing/2014/main" id="{9A5102FB-5697-4DEA-B10C-0F5FFFA9ABE2}"/>
                </a:ext>
              </a:extLst>
            </xdr:cNvPr>
            <xdr:cNvSpPr txBox="1"/>
          </xdr:nvSpPr>
          <xdr:spPr>
            <a:xfrm>
              <a:off x="15240" y="3082290"/>
              <a:ext cx="1118575" cy="3408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100" i="0">
                  <a:latin typeface="Cambria Math" panose="02040503050406030204" pitchFamily="18" charset="0"/>
                </a:rPr>
                <a:t>𝜋</a:t>
              </a:r>
              <a:r>
                <a:rPr lang="pt-BR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^</a:t>
              </a:r>
              <a:r>
                <a:rPr lang="pt-BR" sz="1100" b="0" i="0">
                  <a:latin typeface="Cambria Math" panose="02040503050406030204" pitchFamily="18" charset="0"/>
                </a:rPr>
                <a:t>−</a:t>
              </a:r>
              <a:r>
                <a:rPr lang="pt-BR" sz="1100" i="0">
                  <a:latin typeface="Cambria Math" panose="02040503050406030204" pitchFamily="18" charset="0"/>
                </a:rPr>
                <a:t>=𝑁</a:t>
              </a:r>
              <a:r>
                <a:rPr lang="pt-BR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^</a:t>
              </a:r>
              <a:r>
                <a:rPr lang="pt-BR" sz="1100" b="0" i="0">
                  <a:latin typeface="Cambria Math" panose="02040503050406030204" pitchFamily="18" charset="0"/>
                </a:rPr>
                <a:t>−</a:t>
              </a:r>
              <a:r>
                <a:rPr lang="pt-BR" sz="1100" b="0" i="0">
                  <a:solidFill>
                    <a:srgbClr val="836967"/>
                  </a:solidFill>
                  <a:latin typeface="Cambria Math" panose="02040503050406030204" pitchFamily="18" charset="0"/>
                </a:rPr>
                <a:t>/</a:t>
              </a:r>
              <a:r>
                <a:rPr lang="pt-BR" sz="1100" i="0">
                  <a:latin typeface="Cambria Math" panose="02040503050406030204" pitchFamily="18" charset="0"/>
                </a:rPr>
                <a:t>𝑀𝑎𝑥</a:t>
              </a:r>
              <a:r>
                <a:rPr lang="pt-BR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pt-BR" sz="1100" i="0">
                  <a:latin typeface="Cambria Math" panose="02040503050406030204" pitchFamily="18" charset="0"/>
                </a:rPr>
                <a:t>𝑁</a:t>
              </a:r>
              <a:r>
                <a:rPr lang="pt-BR" sz="1100" b="0" i="0">
                  <a:latin typeface="Cambria Math" panose="02040503050406030204" pitchFamily="18" charset="0"/>
                </a:rPr>
                <a:t>,</a:t>
              </a:r>
              <a:r>
                <a:rPr lang="pt-BR" sz="1100" i="0">
                  <a:latin typeface="Cambria Math" panose="02040503050406030204" pitchFamily="18" charset="0"/>
                </a:rPr>
                <a:t>𝑁</a:t>
              </a:r>
              <a:r>
                <a:rPr lang="pt-BR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^</a:t>
              </a:r>
              <a:r>
                <a:rPr lang="pt-BR" sz="1100" i="0">
                  <a:latin typeface="Cambria Math" panose="02040503050406030204" pitchFamily="18" charset="0"/>
                </a:rPr>
                <a:t>0 ) </a:t>
              </a:r>
              <a:endParaRPr lang="pt-BR" sz="1100"/>
            </a:p>
          </xdr:txBody>
        </xdr:sp>
      </mc:Fallback>
    </mc:AlternateContent>
    <xdr:clientData/>
  </xdr:oneCellAnchor>
  <xdr:twoCellAnchor>
    <xdr:from>
      <xdr:col>0</xdr:col>
      <xdr:colOff>38100</xdr:colOff>
      <xdr:row>11</xdr:row>
      <xdr:rowOff>95250</xdr:rowOff>
    </xdr:from>
    <xdr:to>
      <xdr:col>2</xdr:col>
      <xdr:colOff>647700</xdr:colOff>
      <xdr:row>12</xdr:row>
      <xdr:rowOff>87630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aixaDeTexto 4">
              <a:extLst>
                <a:ext uri="{FF2B5EF4-FFF2-40B4-BE49-F238E27FC236}">
                  <a16:creationId xmlns:a16="http://schemas.microsoft.com/office/drawing/2014/main" id="{F7FE8B03-4641-4B76-AE4E-8C31728B6C39}"/>
                </a:ext>
              </a:extLst>
            </xdr:cNvPr>
            <xdr:cNvSpPr txBox="1"/>
          </xdr:nvSpPr>
          <xdr:spPr>
            <a:xfrm>
              <a:off x="38100" y="2952750"/>
              <a:ext cx="1438275" cy="1828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100" i="1">
                        <a:solidFill>
                          <a:srgbClr val="000000"/>
                        </a:solidFill>
                        <a:effectLst/>
                        <a:latin typeface="Cambria Math" panose="02040503050406030204" pitchFamily="18" charset="0"/>
                        <a:ea typeface="Times New Roman" panose="02020603050405020304" pitchFamily="18" charset="0"/>
                        <a:cs typeface="Times New Roman" panose="02020603050405020304" pitchFamily="18" charset="0"/>
                      </a:rPr>
                      <m:t>𝑁</m:t>
                    </m:r>
                    <m:r>
                      <a:rPr lang="pt-BR" sz="1100" i="1">
                        <a:solidFill>
                          <a:srgbClr val="000000"/>
                        </a:solidFill>
                        <a:effectLst/>
                        <a:latin typeface="Cambria Math" panose="02040503050406030204" pitchFamily="18" charset="0"/>
                        <a:ea typeface="Times New Roman" panose="02020603050405020304" pitchFamily="18" charset="0"/>
                        <a:cs typeface="Times New Roman" panose="02020603050405020304" pitchFamily="18" charset="0"/>
                      </a:rPr>
                      <m:t>=</m:t>
                    </m:r>
                    <m:sSup>
                      <m:sSupPr>
                        <m:ctrlPr>
                          <a:rPr lang="pt-BR" sz="1100" i="1">
                            <a:solidFill>
                              <a:srgbClr val="836967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</m:ctrlPr>
                      </m:sSupPr>
                      <m:e>
                        <m:r>
                          <a:rPr lang="pt-BR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  <m:t>𝑁</m:t>
                        </m:r>
                      </m:e>
                      <m:sup>
                        <m:r>
                          <a:rPr lang="pt-BR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  <m:t>0</m:t>
                        </m:r>
                      </m:sup>
                    </m:sSup>
                    <m:r>
                      <a:rPr lang="pt-BR" sz="1100" i="1">
                        <a:solidFill>
                          <a:srgbClr val="000000"/>
                        </a:solidFill>
                        <a:effectLst/>
                        <a:latin typeface="Cambria Math" panose="02040503050406030204" pitchFamily="18" charset="0"/>
                        <a:ea typeface="Times New Roman" panose="02020603050405020304" pitchFamily="18" charset="0"/>
                        <a:cs typeface="Times New Roman" panose="02020603050405020304" pitchFamily="18" charset="0"/>
                      </a:rPr>
                      <m:t>+</m:t>
                    </m:r>
                    <m:sSup>
                      <m:sSupPr>
                        <m:ctrlPr>
                          <a:rPr lang="pt-BR" sz="1100" i="1">
                            <a:solidFill>
                              <a:srgbClr val="836967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</m:ctrlPr>
                      </m:sSupPr>
                      <m:e>
                        <m:r>
                          <a:rPr lang="pt-BR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  <m:t>𝑁</m:t>
                        </m:r>
                      </m:e>
                      <m:sup>
                        <m:r>
                          <a:rPr lang="pt-BR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  <m:t>+</m:t>
                        </m:r>
                      </m:sup>
                    </m:sSup>
                    <m:r>
                      <a:rPr lang="pt-BR" sz="1100" i="1">
                        <a:solidFill>
                          <a:srgbClr val="000000"/>
                        </a:solidFill>
                        <a:effectLst/>
                        <a:latin typeface="Cambria Math" panose="02040503050406030204" pitchFamily="18" charset="0"/>
                        <a:ea typeface="Times New Roman" panose="02020603050405020304" pitchFamily="18" charset="0"/>
                        <a:cs typeface="Times New Roman" panose="02020603050405020304" pitchFamily="18" charset="0"/>
                      </a:rPr>
                      <m:t>−</m:t>
                    </m:r>
                    <m:sSup>
                      <m:sSupPr>
                        <m:ctrlPr>
                          <a:rPr lang="pt-BR" sz="1100" i="1">
                            <a:solidFill>
                              <a:srgbClr val="836967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</m:ctrlPr>
                      </m:sSupPr>
                      <m:e>
                        <m:r>
                          <a:rPr lang="pt-BR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  <m:t>𝑁</m:t>
                        </m:r>
                      </m:e>
                      <m:sup>
                        <m:r>
                          <a:rPr lang="pt-BR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  <m:t>−</m:t>
                        </m:r>
                      </m:sup>
                    </m:sSup>
                  </m:oMath>
                </m:oMathPara>
              </a14:m>
              <a:endParaRPr lang="pt-BR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Choice>
      <mc:Fallback xmlns="">
        <xdr:sp macro="" textlink="">
          <xdr:nvSpPr>
            <xdr:cNvPr id="7" name="CaixaDeTexto 4">
              <a:extLst>
                <a:ext uri="{FF2B5EF4-FFF2-40B4-BE49-F238E27FC236}">
                  <a16:creationId xmlns:a16="http://schemas.microsoft.com/office/drawing/2014/main" id="{F7FE8B03-4641-4B76-AE4E-8C31728B6C39}"/>
                </a:ext>
              </a:extLst>
            </xdr:cNvPr>
            <xdr:cNvSpPr txBox="1"/>
          </xdr:nvSpPr>
          <xdr:spPr>
            <a:xfrm>
              <a:off x="38100" y="2952750"/>
              <a:ext cx="1438275" cy="1828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square" lIns="0" tIns="0" rIns="0" bIns="0" rtlCol="0" anchor="t">
              <a:noAutofit/>
            </a:bodyPr>
            <a:lstStyle/>
            <a:p>
              <a:pPr/>
              <a:r>
                <a:rPr lang="pt-BR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𝑁=𝑁</a:t>
              </a:r>
              <a:r>
                <a:rPr lang="pt-BR" sz="1100" i="0">
                  <a:solidFill>
                    <a:srgbClr val="836967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^</a:t>
              </a:r>
              <a:r>
                <a:rPr lang="pt-BR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0+𝑁</a:t>
              </a:r>
              <a:r>
                <a:rPr lang="pt-BR" sz="1100" i="0">
                  <a:solidFill>
                    <a:srgbClr val="836967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^</a:t>
              </a:r>
              <a:r>
                <a:rPr lang="pt-BR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+−𝑁</a:t>
              </a:r>
              <a:r>
                <a:rPr lang="pt-BR" sz="1100" i="0">
                  <a:solidFill>
                    <a:srgbClr val="836967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^</a:t>
              </a:r>
              <a:r>
                <a:rPr lang="pt-BR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−</a:t>
              </a:r>
              <a:endParaRPr lang="pt-BR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379095</xdr:colOff>
      <xdr:row>8</xdr:row>
      <xdr:rowOff>5715</xdr:rowOff>
    </xdr:from>
    <xdr:ext cx="1118575" cy="35830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aixaDeTexto 1">
              <a:extLst>
                <a:ext uri="{FF2B5EF4-FFF2-40B4-BE49-F238E27FC236}">
                  <a16:creationId xmlns:a16="http://schemas.microsoft.com/office/drawing/2014/main" id="{A330045B-D3F0-4E6A-8933-568B3BBD5C9A}"/>
                </a:ext>
              </a:extLst>
            </xdr:cNvPr>
            <xdr:cNvSpPr txBox="1"/>
          </xdr:nvSpPr>
          <xdr:spPr>
            <a:xfrm>
              <a:off x="379095" y="2415540"/>
              <a:ext cx="1118575" cy="35830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pt-BR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pt-BR" sz="1100" i="1">
                            <a:latin typeface="Cambria Math" panose="02040503050406030204" pitchFamily="18" charset="0"/>
                          </a:rPr>
                          <m:t>𝜋</m:t>
                        </m:r>
                      </m:e>
                      <m:sup>
                        <m:r>
                          <a:rPr lang="pt-BR" sz="1100" i="1">
                            <a:latin typeface="Cambria Math" panose="02040503050406030204" pitchFamily="18" charset="0"/>
                          </a:rPr>
                          <m:t>+</m:t>
                        </m:r>
                      </m:sup>
                    </m:sSup>
                    <m:r>
                      <a:rPr lang="pt-BR" sz="110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pt-BR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pt-BR" sz="11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pt-BR" sz="1100" i="1">
                                <a:latin typeface="Cambria Math" panose="02040503050406030204" pitchFamily="18" charset="0"/>
                              </a:rPr>
                              <m:t>𝑁</m:t>
                            </m:r>
                          </m:e>
                          <m:sup>
                            <m:r>
                              <a:rPr lang="pt-BR" sz="1100" i="1">
                                <a:latin typeface="Cambria Math" panose="02040503050406030204" pitchFamily="18" charset="0"/>
                              </a:rPr>
                              <m:t>+</m:t>
                            </m:r>
                          </m:sup>
                        </m:sSup>
                      </m:num>
                      <m:den>
                        <m:r>
                          <a:rPr lang="pt-BR" sz="1100" i="1">
                            <a:latin typeface="Cambria Math" panose="02040503050406030204" pitchFamily="18" charset="0"/>
                          </a:rPr>
                          <m:t>𝑀𝑎𝑥</m:t>
                        </m:r>
                        <m:d>
                          <m:dPr>
                            <m:ctrlPr>
                              <a:rPr lang="pt-BR" sz="11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pt-BR" sz="1100" i="1">
                                <a:latin typeface="Cambria Math" panose="02040503050406030204" pitchFamily="18" charset="0"/>
                              </a:rPr>
                              <m:t>𝑁</m:t>
                            </m:r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,</m:t>
                            </m:r>
                            <m:sSup>
                              <m:sSupPr>
                                <m:ctrlPr>
                                  <a:rPr lang="pt-BR" sz="1100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pt-BR" sz="1100" i="1">
                                    <a:latin typeface="Cambria Math" panose="02040503050406030204" pitchFamily="18" charset="0"/>
                                  </a:rPr>
                                  <m:t>𝑁</m:t>
                                </m:r>
                              </m:e>
                              <m:sup>
                                <m:r>
                                  <a:rPr lang="pt-BR" sz="1100" i="1">
                                    <a:latin typeface="Cambria Math" panose="02040503050406030204" pitchFamily="18" charset="0"/>
                                  </a:rPr>
                                  <m:t>0</m:t>
                                </m:r>
                              </m:sup>
                            </m:sSup>
                          </m:e>
                        </m:d>
                      </m:den>
                    </m:f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2" name="CaixaDeTexto 1">
              <a:extLst>
                <a:ext uri="{FF2B5EF4-FFF2-40B4-BE49-F238E27FC236}">
                  <a16:creationId xmlns:a16="http://schemas.microsoft.com/office/drawing/2014/main" id="{A330045B-D3F0-4E6A-8933-568B3BBD5C9A}"/>
                </a:ext>
              </a:extLst>
            </xdr:cNvPr>
            <xdr:cNvSpPr txBox="1"/>
          </xdr:nvSpPr>
          <xdr:spPr>
            <a:xfrm>
              <a:off x="379095" y="2415540"/>
              <a:ext cx="1118575" cy="35830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100" i="0">
                  <a:latin typeface="Cambria Math" panose="02040503050406030204" pitchFamily="18" charset="0"/>
                </a:rPr>
                <a:t>𝜋</a:t>
              </a:r>
              <a:r>
                <a:rPr lang="pt-BR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^</a:t>
              </a:r>
              <a:r>
                <a:rPr lang="pt-BR" sz="1100" i="0">
                  <a:latin typeface="Cambria Math" panose="02040503050406030204" pitchFamily="18" charset="0"/>
                </a:rPr>
                <a:t>+=𝑁</a:t>
              </a:r>
              <a:r>
                <a:rPr lang="pt-BR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^</a:t>
              </a:r>
              <a:r>
                <a:rPr lang="pt-BR" sz="1100" i="0">
                  <a:latin typeface="Cambria Math" panose="02040503050406030204" pitchFamily="18" charset="0"/>
                </a:rPr>
                <a:t>+</a:t>
              </a:r>
              <a:r>
                <a:rPr lang="pt-BR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/</a:t>
              </a:r>
              <a:r>
                <a:rPr lang="pt-BR" sz="1100" i="0">
                  <a:latin typeface="Cambria Math" panose="02040503050406030204" pitchFamily="18" charset="0"/>
                </a:rPr>
                <a:t>𝑀𝑎𝑥</a:t>
              </a:r>
              <a:r>
                <a:rPr lang="pt-BR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pt-BR" sz="1100" i="0">
                  <a:latin typeface="Cambria Math" panose="02040503050406030204" pitchFamily="18" charset="0"/>
                </a:rPr>
                <a:t>𝑁</a:t>
              </a:r>
              <a:r>
                <a:rPr lang="pt-BR" sz="1100" b="0" i="0">
                  <a:latin typeface="Cambria Math" panose="02040503050406030204" pitchFamily="18" charset="0"/>
                </a:rPr>
                <a:t>,</a:t>
              </a:r>
              <a:r>
                <a:rPr lang="pt-BR" sz="1100" i="0">
                  <a:latin typeface="Cambria Math" panose="02040503050406030204" pitchFamily="18" charset="0"/>
                </a:rPr>
                <a:t>𝑁</a:t>
              </a:r>
              <a:r>
                <a:rPr lang="pt-BR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^</a:t>
              </a:r>
              <a:r>
                <a:rPr lang="pt-BR" sz="1100" i="0">
                  <a:latin typeface="Cambria Math" panose="02040503050406030204" pitchFamily="18" charset="0"/>
                </a:rPr>
                <a:t>0 ) </a:t>
              </a:r>
              <a:endParaRPr lang="pt-BR" sz="1100"/>
            </a:p>
          </xdr:txBody>
        </xdr:sp>
      </mc:Fallback>
    </mc:AlternateContent>
    <xdr:clientData/>
  </xdr:oneCellAnchor>
  <xdr:twoCellAnchor>
    <xdr:from>
      <xdr:col>13</xdr:col>
      <xdr:colOff>342900</xdr:colOff>
      <xdr:row>7</xdr:row>
      <xdr:rowOff>15240</xdr:rowOff>
    </xdr:from>
    <xdr:to>
      <xdr:col>17</xdr:col>
      <xdr:colOff>1439333</xdr:colOff>
      <xdr:row>17</xdr:row>
      <xdr:rowOff>16933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F201AD7-BACF-4484-8369-B651820A2D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2</xdr:col>
      <xdr:colOff>253365</xdr:colOff>
      <xdr:row>8</xdr:row>
      <xdr:rowOff>47625</xdr:rowOff>
    </xdr:from>
    <xdr:ext cx="1118575" cy="3408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aixaDeTexto 4">
              <a:extLst>
                <a:ext uri="{FF2B5EF4-FFF2-40B4-BE49-F238E27FC236}">
                  <a16:creationId xmlns:a16="http://schemas.microsoft.com/office/drawing/2014/main" id="{7D5BAD4E-1530-46CE-B4C5-87E7962F7075}"/>
                </a:ext>
              </a:extLst>
            </xdr:cNvPr>
            <xdr:cNvSpPr txBox="1"/>
          </xdr:nvSpPr>
          <xdr:spPr>
            <a:xfrm>
              <a:off x="1701165" y="2457450"/>
              <a:ext cx="1118575" cy="3408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pt-BR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pt-BR" sz="1100" i="1">
                            <a:latin typeface="Cambria Math" panose="02040503050406030204" pitchFamily="18" charset="0"/>
                          </a:rPr>
                          <m:t>𝜋</m:t>
                        </m:r>
                      </m:e>
                      <m:sup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−</m:t>
                        </m:r>
                      </m:sup>
                    </m:sSup>
                    <m:r>
                      <a:rPr lang="pt-BR" sz="110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pt-BR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pt-BR" sz="11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pt-BR" sz="1100" i="1">
                                <a:latin typeface="Cambria Math" panose="02040503050406030204" pitchFamily="18" charset="0"/>
                              </a:rPr>
                              <m:t>𝑁</m:t>
                            </m:r>
                          </m:e>
                          <m:sup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</m:sup>
                        </m:sSup>
                      </m:num>
                      <m:den>
                        <m:r>
                          <a:rPr lang="pt-BR" sz="1100" i="1">
                            <a:latin typeface="Cambria Math" panose="02040503050406030204" pitchFamily="18" charset="0"/>
                          </a:rPr>
                          <m:t>𝑀𝑎𝑥</m:t>
                        </m:r>
                        <m:d>
                          <m:dPr>
                            <m:ctrlPr>
                              <a:rPr lang="pt-BR" sz="11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pt-BR" sz="1100" i="1">
                                <a:latin typeface="Cambria Math" panose="02040503050406030204" pitchFamily="18" charset="0"/>
                              </a:rPr>
                              <m:t>𝑁</m:t>
                            </m:r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,</m:t>
                            </m:r>
                            <m:sSup>
                              <m:sSupPr>
                                <m:ctrlPr>
                                  <a:rPr lang="pt-BR" sz="1100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pt-BR" sz="1100" i="1">
                                    <a:latin typeface="Cambria Math" panose="02040503050406030204" pitchFamily="18" charset="0"/>
                                  </a:rPr>
                                  <m:t>𝑁</m:t>
                                </m:r>
                              </m:e>
                              <m:sup>
                                <m:r>
                                  <a:rPr lang="pt-BR" sz="1100" i="1">
                                    <a:latin typeface="Cambria Math" panose="02040503050406030204" pitchFamily="18" charset="0"/>
                                  </a:rPr>
                                  <m:t>0</m:t>
                                </m:r>
                              </m:sup>
                            </m:sSup>
                          </m:e>
                        </m:d>
                      </m:den>
                    </m:f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5" name="CaixaDeTexto 4">
              <a:extLst>
                <a:ext uri="{FF2B5EF4-FFF2-40B4-BE49-F238E27FC236}">
                  <a16:creationId xmlns:a16="http://schemas.microsoft.com/office/drawing/2014/main" id="{7D5BAD4E-1530-46CE-B4C5-87E7962F7075}"/>
                </a:ext>
              </a:extLst>
            </xdr:cNvPr>
            <xdr:cNvSpPr txBox="1"/>
          </xdr:nvSpPr>
          <xdr:spPr>
            <a:xfrm>
              <a:off x="1701165" y="2457450"/>
              <a:ext cx="1118575" cy="3408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100" i="0">
                  <a:latin typeface="Cambria Math" panose="02040503050406030204" pitchFamily="18" charset="0"/>
                </a:rPr>
                <a:t>𝜋</a:t>
              </a:r>
              <a:r>
                <a:rPr lang="pt-BR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^</a:t>
              </a:r>
              <a:r>
                <a:rPr lang="pt-BR" sz="1100" b="0" i="0">
                  <a:latin typeface="Cambria Math" panose="02040503050406030204" pitchFamily="18" charset="0"/>
                </a:rPr>
                <a:t>−</a:t>
              </a:r>
              <a:r>
                <a:rPr lang="pt-BR" sz="1100" i="0">
                  <a:latin typeface="Cambria Math" panose="02040503050406030204" pitchFamily="18" charset="0"/>
                </a:rPr>
                <a:t>=𝑁</a:t>
              </a:r>
              <a:r>
                <a:rPr lang="pt-BR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^</a:t>
              </a:r>
              <a:r>
                <a:rPr lang="pt-BR" sz="1100" b="0" i="0">
                  <a:latin typeface="Cambria Math" panose="02040503050406030204" pitchFamily="18" charset="0"/>
                </a:rPr>
                <a:t>−</a:t>
              </a:r>
              <a:r>
                <a:rPr lang="pt-BR" sz="1100" b="0" i="0">
                  <a:solidFill>
                    <a:srgbClr val="836967"/>
                  </a:solidFill>
                  <a:latin typeface="Cambria Math" panose="02040503050406030204" pitchFamily="18" charset="0"/>
                </a:rPr>
                <a:t>/</a:t>
              </a:r>
              <a:r>
                <a:rPr lang="pt-BR" sz="1100" i="0">
                  <a:latin typeface="Cambria Math" panose="02040503050406030204" pitchFamily="18" charset="0"/>
                </a:rPr>
                <a:t>𝑀𝑎𝑥</a:t>
              </a:r>
              <a:r>
                <a:rPr lang="pt-BR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pt-BR" sz="1100" i="0">
                  <a:latin typeface="Cambria Math" panose="02040503050406030204" pitchFamily="18" charset="0"/>
                </a:rPr>
                <a:t>𝑁</a:t>
              </a:r>
              <a:r>
                <a:rPr lang="pt-BR" sz="1100" b="0" i="0">
                  <a:latin typeface="Cambria Math" panose="02040503050406030204" pitchFamily="18" charset="0"/>
                </a:rPr>
                <a:t>,</a:t>
              </a:r>
              <a:r>
                <a:rPr lang="pt-BR" sz="1100" i="0">
                  <a:latin typeface="Cambria Math" panose="02040503050406030204" pitchFamily="18" charset="0"/>
                </a:rPr>
                <a:t>𝑁</a:t>
              </a:r>
              <a:r>
                <a:rPr lang="pt-BR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^</a:t>
              </a:r>
              <a:r>
                <a:rPr lang="pt-BR" sz="1100" i="0">
                  <a:latin typeface="Cambria Math" panose="02040503050406030204" pitchFamily="18" charset="0"/>
                </a:rPr>
                <a:t>0 ) </a:t>
              </a:r>
              <a:endParaRPr lang="pt-BR" sz="1100"/>
            </a:p>
          </xdr:txBody>
        </xdr:sp>
      </mc:Fallback>
    </mc:AlternateContent>
    <xdr:clientData/>
  </xdr:oneCellAnchor>
  <xdr:twoCellAnchor>
    <xdr:from>
      <xdr:col>4</xdr:col>
      <xdr:colOff>114300</xdr:colOff>
      <xdr:row>8</xdr:row>
      <xdr:rowOff>125730</xdr:rowOff>
    </xdr:from>
    <xdr:to>
      <xdr:col>6</xdr:col>
      <xdr:colOff>17145</xdr:colOff>
      <xdr:row>9</xdr:row>
      <xdr:rowOff>131445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aixaDeTexto 4">
              <a:extLst>
                <a:ext uri="{FF2B5EF4-FFF2-40B4-BE49-F238E27FC236}">
                  <a16:creationId xmlns:a16="http://schemas.microsoft.com/office/drawing/2014/main" id="{2F8FBC6D-1173-4421-8F0C-61C98004EE90}"/>
                </a:ext>
              </a:extLst>
            </xdr:cNvPr>
            <xdr:cNvSpPr txBox="1"/>
          </xdr:nvSpPr>
          <xdr:spPr>
            <a:xfrm>
              <a:off x="2971800" y="2535555"/>
              <a:ext cx="1341120" cy="2152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100" i="1">
                        <a:solidFill>
                          <a:srgbClr val="000000"/>
                        </a:solidFill>
                        <a:effectLst/>
                        <a:latin typeface="Cambria Math" panose="02040503050406030204" pitchFamily="18" charset="0"/>
                        <a:ea typeface="Times New Roman" panose="02020603050405020304" pitchFamily="18" charset="0"/>
                        <a:cs typeface="Times New Roman" panose="02020603050405020304" pitchFamily="18" charset="0"/>
                      </a:rPr>
                      <m:t>𝑁</m:t>
                    </m:r>
                    <m:r>
                      <a:rPr lang="pt-BR" sz="1100" i="1">
                        <a:solidFill>
                          <a:srgbClr val="000000"/>
                        </a:solidFill>
                        <a:effectLst/>
                        <a:latin typeface="Cambria Math" panose="02040503050406030204" pitchFamily="18" charset="0"/>
                        <a:ea typeface="Times New Roman" panose="02020603050405020304" pitchFamily="18" charset="0"/>
                        <a:cs typeface="Times New Roman" panose="02020603050405020304" pitchFamily="18" charset="0"/>
                      </a:rPr>
                      <m:t>=</m:t>
                    </m:r>
                    <m:sSup>
                      <m:sSupPr>
                        <m:ctrlPr>
                          <a:rPr lang="pt-BR" sz="1100" i="1">
                            <a:solidFill>
                              <a:srgbClr val="836967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</m:ctrlPr>
                      </m:sSupPr>
                      <m:e>
                        <m:r>
                          <a:rPr lang="pt-BR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  <m:t>𝑁</m:t>
                        </m:r>
                      </m:e>
                      <m:sup>
                        <m:r>
                          <a:rPr lang="pt-BR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  <m:t>0</m:t>
                        </m:r>
                      </m:sup>
                    </m:sSup>
                    <m:r>
                      <a:rPr lang="pt-BR" sz="1100" i="1">
                        <a:solidFill>
                          <a:srgbClr val="000000"/>
                        </a:solidFill>
                        <a:effectLst/>
                        <a:latin typeface="Cambria Math" panose="02040503050406030204" pitchFamily="18" charset="0"/>
                        <a:ea typeface="Times New Roman" panose="02020603050405020304" pitchFamily="18" charset="0"/>
                        <a:cs typeface="Times New Roman" panose="02020603050405020304" pitchFamily="18" charset="0"/>
                      </a:rPr>
                      <m:t>+</m:t>
                    </m:r>
                    <m:sSup>
                      <m:sSupPr>
                        <m:ctrlPr>
                          <a:rPr lang="pt-BR" sz="1100" i="1">
                            <a:solidFill>
                              <a:srgbClr val="836967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</m:ctrlPr>
                      </m:sSupPr>
                      <m:e>
                        <m:r>
                          <a:rPr lang="pt-BR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  <m:t>𝑁</m:t>
                        </m:r>
                      </m:e>
                      <m:sup>
                        <m:r>
                          <a:rPr lang="pt-BR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  <m:t>+</m:t>
                        </m:r>
                      </m:sup>
                    </m:sSup>
                    <m:r>
                      <a:rPr lang="pt-BR" sz="1100" i="1">
                        <a:solidFill>
                          <a:srgbClr val="000000"/>
                        </a:solidFill>
                        <a:effectLst/>
                        <a:latin typeface="Cambria Math" panose="02040503050406030204" pitchFamily="18" charset="0"/>
                        <a:ea typeface="Times New Roman" panose="02020603050405020304" pitchFamily="18" charset="0"/>
                        <a:cs typeface="Times New Roman" panose="02020603050405020304" pitchFamily="18" charset="0"/>
                      </a:rPr>
                      <m:t>−</m:t>
                    </m:r>
                    <m:sSup>
                      <m:sSupPr>
                        <m:ctrlPr>
                          <a:rPr lang="pt-BR" sz="1100" i="1">
                            <a:solidFill>
                              <a:srgbClr val="836967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</m:ctrlPr>
                      </m:sSupPr>
                      <m:e>
                        <m:r>
                          <a:rPr lang="pt-BR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  <m:t>𝑁</m:t>
                        </m:r>
                      </m:e>
                      <m:sup>
                        <m:r>
                          <a:rPr lang="pt-BR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  <m:t>−</m:t>
                        </m:r>
                      </m:sup>
                    </m:sSup>
                  </m:oMath>
                </m:oMathPara>
              </a14:m>
              <a:endParaRPr lang="pt-BR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Choice>
      <mc:Fallback xmlns="">
        <xdr:sp macro="" textlink="">
          <xdr:nvSpPr>
            <xdr:cNvPr id="6" name="CaixaDeTexto 4">
              <a:extLst>
                <a:ext uri="{FF2B5EF4-FFF2-40B4-BE49-F238E27FC236}">
                  <a16:creationId xmlns:a16="http://schemas.microsoft.com/office/drawing/2014/main" id="{2F8FBC6D-1173-4421-8F0C-61C98004EE90}"/>
                </a:ext>
              </a:extLst>
            </xdr:cNvPr>
            <xdr:cNvSpPr txBox="1"/>
          </xdr:nvSpPr>
          <xdr:spPr>
            <a:xfrm>
              <a:off x="2971800" y="2535555"/>
              <a:ext cx="1341120" cy="2152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square" lIns="0" tIns="0" rIns="0" bIns="0" rtlCol="0" anchor="t">
              <a:noAutofit/>
            </a:bodyPr>
            <a:lstStyle/>
            <a:p>
              <a:pPr/>
              <a:r>
                <a:rPr lang="pt-BR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𝑁=𝑁</a:t>
              </a:r>
              <a:r>
                <a:rPr lang="pt-BR" sz="1100" i="0">
                  <a:solidFill>
                    <a:srgbClr val="836967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^</a:t>
              </a:r>
              <a:r>
                <a:rPr lang="pt-BR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0+𝑁</a:t>
              </a:r>
              <a:r>
                <a:rPr lang="pt-BR" sz="1100" i="0">
                  <a:solidFill>
                    <a:srgbClr val="836967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^</a:t>
              </a:r>
              <a:r>
                <a:rPr lang="pt-BR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+−𝑁</a:t>
              </a:r>
              <a:r>
                <a:rPr lang="pt-BR" sz="1100" i="0">
                  <a:solidFill>
                    <a:srgbClr val="836967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^</a:t>
              </a:r>
              <a:r>
                <a:rPr lang="pt-BR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−</a:t>
              </a:r>
              <a:endParaRPr lang="pt-BR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171450</xdr:colOff>
      <xdr:row>30</xdr:row>
      <xdr:rowOff>55245</xdr:rowOff>
    </xdr:from>
    <xdr:ext cx="1118575" cy="35830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aixaDeTexto 1">
              <a:extLst>
                <a:ext uri="{FF2B5EF4-FFF2-40B4-BE49-F238E27FC236}">
                  <a16:creationId xmlns:a16="http://schemas.microsoft.com/office/drawing/2014/main" id="{845624D8-76BB-444B-BF1B-484D3D6CBA2F}"/>
                </a:ext>
              </a:extLst>
            </xdr:cNvPr>
            <xdr:cNvSpPr txBox="1"/>
          </xdr:nvSpPr>
          <xdr:spPr>
            <a:xfrm>
              <a:off x="171450" y="5027295"/>
              <a:ext cx="1118575" cy="35830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pt-BR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pt-BR" sz="1100" i="1">
                            <a:latin typeface="Cambria Math" panose="02040503050406030204" pitchFamily="18" charset="0"/>
                          </a:rPr>
                          <m:t>𝜋</m:t>
                        </m:r>
                      </m:e>
                      <m:sup>
                        <m:r>
                          <a:rPr lang="pt-BR" sz="1100" i="1">
                            <a:latin typeface="Cambria Math" panose="02040503050406030204" pitchFamily="18" charset="0"/>
                          </a:rPr>
                          <m:t>+</m:t>
                        </m:r>
                      </m:sup>
                    </m:sSup>
                    <m:r>
                      <a:rPr lang="pt-BR" sz="110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pt-BR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pt-BR" sz="11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pt-BR" sz="1100" i="1">
                                <a:latin typeface="Cambria Math" panose="02040503050406030204" pitchFamily="18" charset="0"/>
                              </a:rPr>
                              <m:t>𝑁</m:t>
                            </m:r>
                          </m:e>
                          <m:sup>
                            <m:r>
                              <a:rPr lang="pt-BR" sz="1100" i="1">
                                <a:latin typeface="Cambria Math" panose="02040503050406030204" pitchFamily="18" charset="0"/>
                              </a:rPr>
                              <m:t>+</m:t>
                            </m:r>
                          </m:sup>
                        </m:sSup>
                      </m:num>
                      <m:den>
                        <m:r>
                          <a:rPr lang="pt-BR" sz="1100" i="1">
                            <a:latin typeface="Cambria Math" panose="02040503050406030204" pitchFamily="18" charset="0"/>
                          </a:rPr>
                          <m:t>𝑀𝑎𝑥</m:t>
                        </m:r>
                        <m:d>
                          <m:dPr>
                            <m:ctrlPr>
                              <a:rPr lang="pt-BR" sz="11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pt-BR" sz="1100" i="1">
                                <a:latin typeface="Cambria Math" panose="02040503050406030204" pitchFamily="18" charset="0"/>
                              </a:rPr>
                              <m:t>𝑁</m:t>
                            </m:r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,</m:t>
                            </m:r>
                            <m:sSup>
                              <m:sSupPr>
                                <m:ctrlPr>
                                  <a:rPr lang="pt-BR" sz="1100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pt-BR" sz="1100" i="1">
                                    <a:latin typeface="Cambria Math" panose="02040503050406030204" pitchFamily="18" charset="0"/>
                                  </a:rPr>
                                  <m:t>𝑁</m:t>
                                </m:r>
                              </m:e>
                              <m:sup>
                                <m:r>
                                  <a:rPr lang="pt-BR" sz="1100" i="1">
                                    <a:latin typeface="Cambria Math" panose="02040503050406030204" pitchFamily="18" charset="0"/>
                                  </a:rPr>
                                  <m:t>0</m:t>
                                </m:r>
                              </m:sup>
                            </m:sSup>
                          </m:e>
                        </m:d>
                      </m:den>
                    </m:f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2" name="CaixaDeTexto 1">
              <a:extLst>
                <a:ext uri="{FF2B5EF4-FFF2-40B4-BE49-F238E27FC236}">
                  <a16:creationId xmlns:a16="http://schemas.microsoft.com/office/drawing/2014/main" id="{845624D8-76BB-444B-BF1B-484D3D6CBA2F}"/>
                </a:ext>
              </a:extLst>
            </xdr:cNvPr>
            <xdr:cNvSpPr txBox="1"/>
          </xdr:nvSpPr>
          <xdr:spPr>
            <a:xfrm>
              <a:off x="171450" y="5027295"/>
              <a:ext cx="1118575" cy="35830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100" i="0">
                  <a:latin typeface="Cambria Math" panose="02040503050406030204" pitchFamily="18" charset="0"/>
                </a:rPr>
                <a:t>𝜋</a:t>
              </a:r>
              <a:r>
                <a:rPr lang="pt-BR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^</a:t>
              </a:r>
              <a:r>
                <a:rPr lang="pt-BR" sz="1100" i="0">
                  <a:latin typeface="Cambria Math" panose="02040503050406030204" pitchFamily="18" charset="0"/>
                </a:rPr>
                <a:t>+=𝑁</a:t>
              </a:r>
              <a:r>
                <a:rPr lang="pt-BR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^</a:t>
              </a:r>
              <a:r>
                <a:rPr lang="pt-BR" sz="1100" i="0">
                  <a:latin typeface="Cambria Math" panose="02040503050406030204" pitchFamily="18" charset="0"/>
                </a:rPr>
                <a:t>+</a:t>
              </a:r>
              <a:r>
                <a:rPr lang="pt-BR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/</a:t>
              </a:r>
              <a:r>
                <a:rPr lang="pt-BR" sz="1100" i="0">
                  <a:latin typeface="Cambria Math" panose="02040503050406030204" pitchFamily="18" charset="0"/>
                </a:rPr>
                <a:t>𝑀𝑎𝑥</a:t>
              </a:r>
              <a:r>
                <a:rPr lang="pt-BR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pt-BR" sz="1100" i="0">
                  <a:latin typeface="Cambria Math" panose="02040503050406030204" pitchFamily="18" charset="0"/>
                </a:rPr>
                <a:t>𝑁</a:t>
              </a:r>
              <a:r>
                <a:rPr lang="pt-BR" sz="1100" b="0" i="0">
                  <a:latin typeface="Cambria Math" panose="02040503050406030204" pitchFamily="18" charset="0"/>
                </a:rPr>
                <a:t>,</a:t>
              </a:r>
              <a:r>
                <a:rPr lang="pt-BR" sz="1100" i="0">
                  <a:latin typeface="Cambria Math" panose="02040503050406030204" pitchFamily="18" charset="0"/>
                </a:rPr>
                <a:t>𝑁</a:t>
              </a:r>
              <a:r>
                <a:rPr lang="pt-BR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^</a:t>
              </a:r>
              <a:r>
                <a:rPr lang="pt-BR" sz="1100" i="0">
                  <a:latin typeface="Cambria Math" panose="02040503050406030204" pitchFamily="18" charset="0"/>
                </a:rPr>
                <a:t>0 ) 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0</xdr:col>
      <xdr:colOff>180975</xdr:colOff>
      <xdr:row>33</xdr:row>
      <xdr:rowOff>93345</xdr:rowOff>
    </xdr:from>
    <xdr:ext cx="1118575" cy="3408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aixaDeTexto 2">
              <a:extLst>
                <a:ext uri="{FF2B5EF4-FFF2-40B4-BE49-F238E27FC236}">
                  <a16:creationId xmlns:a16="http://schemas.microsoft.com/office/drawing/2014/main" id="{5FC70534-8A99-413A-9B86-51559C7F900F}"/>
                </a:ext>
              </a:extLst>
            </xdr:cNvPr>
            <xdr:cNvSpPr txBox="1"/>
          </xdr:nvSpPr>
          <xdr:spPr>
            <a:xfrm>
              <a:off x="180975" y="5608320"/>
              <a:ext cx="1118575" cy="3408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pt-BR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pt-BR" sz="1100" i="1">
                            <a:latin typeface="Cambria Math" panose="02040503050406030204" pitchFamily="18" charset="0"/>
                          </a:rPr>
                          <m:t>𝜋</m:t>
                        </m:r>
                      </m:e>
                      <m:sup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−</m:t>
                        </m:r>
                      </m:sup>
                    </m:sSup>
                    <m:r>
                      <a:rPr lang="pt-BR" sz="110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pt-BR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pt-BR" sz="11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pt-BR" sz="1100" i="1">
                                <a:latin typeface="Cambria Math" panose="02040503050406030204" pitchFamily="18" charset="0"/>
                              </a:rPr>
                              <m:t>𝑁</m:t>
                            </m:r>
                          </m:e>
                          <m:sup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</m:sup>
                        </m:sSup>
                      </m:num>
                      <m:den>
                        <m:r>
                          <a:rPr lang="pt-BR" sz="1100" i="1">
                            <a:latin typeface="Cambria Math" panose="02040503050406030204" pitchFamily="18" charset="0"/>
                          </a:rPr>
                          <m:t>𝑀𝑎𝑥</m:t>
                        </m:r>
                        <m:d>
                          <m:dPr>
                            <m:ctrlPr>
                              <a:rPr lang="pt-BR" sz="11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pt-BR" sz="1100" i="1">
                                <a:latin typeface="Cambria Math" panose="02040503050406030204" pitchFamily="18" charset="0"/>
                              </a:rPr>
                              <m:t>𝑁</m:t>
                            </m:r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,</m:t>
                            </m:r>
                            <m:sSup>
                              <m:sSupPr>
                                <m:ctrlPr>
                                  <a:rPr lang="pt-BR" sz="1100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pt-BR" sz="1100" i="1">
                                    <a:latin typeface="Cambria Math" panose="02040503050406030204" pitchFamily="18" charset="0"/>
                                  </a:rPr>
                                  <m:t>𝑁</m:t>
                                </m:r>
                              </m:e>
                              <m:sup>
                                <m:r>
                                  <a:rPr lang="pt-BR" sz="1100" i="1">
                                    <a:latin typeface="Cambria Math" panose="02040503050406030204" pitchFamily="18" charset="0"/>
                                  </a:rPr>
                                  <m:t>0</m:t>
                                </m:r>
                              </m:sup>
                            </m:sSup>
                          </m:e>
                        </m:d>
                      </m:den>
                    </m:f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3" name="CaixaDeTexto 2">
              <a:extLst>
                <a:ext uri="{FF2B5EF4-FFF2-40B4-BE49-F238E27FC236}">
                  <a16:creationId xmlns:a16="http://schemas.microsoft.com/office/drawing/2014/main" id="{5FC70534-8A99-413A-9B86-51559C7F900F}"/>
                </a:ext>
              </a:extLst>
            </xdr:cNvPr>
            <xdr:cNvSpPr txBox="1"/>
          </xdr:nvSpPr>
          <xdr:spPr>
            <a:xfrm>
              <a:off x="180975" y="5608320"/>
              <a:ext cx="1118575" cy="3408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100" i="0">
                  <a:latin typeface="Cambria Math" panose="02040503050406030204" pitchFamily="18" charset="0"/>
                </a:rPr>
                <a:t>𝜋</a:t>
              </a:r>
              <a:r>
                <a:rPr lang="pt-BR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^</a:t>
              </a:r>
              <a:r>
                <a:rPr lang="pt-BR" sz="1100" b="0" i="0">
                  <a:latin typeface="Cambria Math" panose="02040503050406030204" pitchFamily="18" charset="0"/>
                </a:rPr>
                <a:t>−</a:t>
              </a:r>
              <a:r>
                <a:rPr lang="pt-BR" sz="1100" i="0">
                  <a:latin typeface="Cambria Math" panose="02040503050406030204" pitchFamily="18" charset="0"/>
                </a:rPr>
                <a:t>=𝑁</a:t>
              </a:r>
              <a:r>
                <a:rPr lang="pt-BR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^</a:t>
              </a:r>
              <a:r>
                <a:rPr lang="pt-BR" sz="1100" b="0" i="0">
                  <a:latin typeface="Cambria Math" panose="02040503050406030204" pitchFamily="18" charset="0"/>
                </a:rPr>
                <a:t>−</a:t>
              </a:r>
              <a:r>
                <a:rPr lang="pt-BR" sz="1100" b="0" i="0">
                  <a:solidFill>
                    <a:srgbClr val="836967"/>
                  </a:solidFill>
                  <a:latin typeface="Cambria Math" panose="02040503050406030204" pitchFamily="18" charset="0"/>
                </a:rPr>
                <a:t>/</a:t>
              </a:r>
              <a:r>
                <a:rPr lang="pt-BR" sz="1100" i="0">
                  <a:latin typeface="Cambria Math" panose="02040503050406030204" pitchFamily="18" charset="0"/>
                </a:rPr>
                <a:t>𝑀𝑎𝑥</a:t>
              </a:r>
              <a:r>
                <a:rPr lang="pt-BR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pt-BR" sz="1100" i="0">
                  <a:latin typeface="Cambria Math" panose="02040503050406030204" pitchFamily="18" charset="0"/>
                </a:rPr>
                <a:t>𝑁</a:t>
              </a:r>
              <a:r>
                <a:rPr lang="pt-BR" sz="1100" b="0" i="0">
                  <a:latin typeface="Cambria Math" panose="02040503050406030204" pitchFamily="18" charset="0"/>
                </a:rPr>
                <a:t>,</a:t>
              </a:r>
              <a:r>
                <a:rPr lang="pt-BR" sz="1100" i="0">
                  <a:latin typeface="Cambria Math" panose="02040503050406030204" pitchFamily="18" charset="0"/>
                </a:rPr>
                <a:t>𝑁</a:t>
              </a:r>
              <a:r>
                <a:rPr lang="pt-BR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^</a:t>
              </a:r>
              <a:r>
                <a:rPr lang="pt-BR" sz="1100" i="0">
                  <a:latin typeface="Cambria Math" panose="02040503050406030204" pitchFamily="18" charset="0"/>
                </a:rPr>
                <a:t>0 ) 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0</xdr:col>
      <xdr:colOff>93345</xdr:colOff>
      <xdr:row>36</xdr:row>
      <xdr:rowOff>16192</xdr:rowOff>
    </xdr:from>
    <xdr:ext cx="2001510" cy="19107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aixaDeTexto 3">
              <a:extLst>
                <a:ext uri="{FF2B5EF4-FFF2-40B4-BE49-F238E27FC236}">
                  <a16:creationId xmlns:a16="http://schemas.microsoft.com/office/drawing/2014/main" id="{34DFD235-8001-4EC8-8A42-695A482C641D}"/>
                </a:ext>
              </a:extLst>
            </xdr:cNvPr>
            <xdr:cNvSpPr txBox="1"/>
          </xdr:nvSpPr>
          <xdr:spPr>
            <a:xfrm>
              <a:off x="93345" y="6978967"/>
              <a:ext cx="2001510" cy="19107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100" i="1">
                        <a:latin typeface="Cambria Math" panose="02040503050406030204" pitchFamily="18" charset="0"/>
                      </a:rPr>
                      <m:t>𝐴𝐶𝐶</m:t>
                    </m:r>
                    <m:r>
                      <a:rPr lang="pt-BR" sz="110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type m:val="lin"/>
                        <m:ctrlPr>
                          <a:rPr lang="pt-BR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d>
                          <m:dPr>
                            <m:ctrlPr>
                              <a:rPr lang="pt-BR" sz="11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d>
                              <m:dPr>
                                <m:ctrlPr>
                                  <a:rPr lang="pt-BR" sz="1100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pt-BR" sz="1100" i="1">
                                    <a:latin typeface="Cambria Math" panose="02040503050406030204" pitchFamily="18" charset="0"/>
                                  </a:rPr>
                                  <m:t>1−</m:t>
                                </m:r>
                                <m:sSup>
                                  <m:sSupPr>
                                    <m:ctrlPr>
                                      <a:rPr lang="pt-BR" sz="1100" i="1">
                                        <a:solidFill>
                                          <a:srgbClr val="836967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pPr>
                                  <m:e>
                                    <m:r>
                                      <a:rPr lang="pt-BR" sz="1100" i="1">
                                        <a:latin typeface="Cambria Math" panose="02040503050406030204" pitchFamily="18" charset="0"/>
                                      </a:rPr>
                                      <m:t>𝜋</m:t>
                                    </m:r>
                                  </m:e>
                                  <m:sup>
                                    <m:r>
                                      <a:rPr lang="pt-BR" sz="1100" i="1">
                                        <a:latin typeface="Cambria Math" panose="02040503050406030204" pitchFamily="18" charset="0"/>
                                      </a:rPr>
                                      <m:t>+</m:t>
                                    </m:r>
                                  </m:sup>
                                </m:sSup>
                              </m:e>
                            </m:d>
                            <m:r>
                              <a:rPr lang="pt-BR" sz="1100" i="1">
                                <a:latin typeface="Cambria Math" panose="02040503050406030204" pitchFamily="18" charset="0"/>
                              </a:rPr>
                              <m:t>+</m:t>
                            </m:r>
                            <m:d>
                              <m:dPr>
                                <m:ctrlPr>
                                  <a:rPr lang="pt-BR" sz="1100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pt-BR" sz="1100" i="1">
                                    <a:latin typeface="Cambria Math" panose="02040503050406030204" pitchFamily="18" charset="0"/>
                                  </a:rPr>
                                  <m:t>1−</m:t>
                                </m:r>
                                <m:sSup>
                                  <m:sSupPr>
                                    <m:ctrlPr>
                                      <a:rPr lang="pt-BR" sz="1100" i="1">
                                        <a:solidFill>
                                          <a:srgbClr val="836967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pPr>
                                  <m:e>
                                    <m:r>
                                      <a:rPr lang="pt-BR" sz="1100" i="1">
                                        <a:latin typeface="Cambria Math" panose="02040503050406030204" pitchFamily="18" charset="0"/>
                                      </a:rPr>
                                      <m:t>𝜋</m:t>
                                    </m:r>
                                  </m:e>
                                  <m:sup>
                                    <m:r>
                                      <a:rPr lang="pt-BR" sz="1100" i="1">
                                        <a:latin typeface="Cambria Math" panose="02040503050406030204" pitchFamily="18" charset="0"/>
                                      </a:rPr>
                                      <m:t>−</m:t>
                                    </m:r>
                                  </m:sup>
                                </m:sSup>
                              </m:e>
                            </m:d>
                          </m:e>
                        </m:d>
                      </m:num>
                      <m:den>
                        <m:r>
                          <a:rPr lang="pt-BR" sz="110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4" name="CaixaDeTexto 3">
              <a:extLst>
                <a:ext uri="{FF2B5EF4-FFF2-40B4-BE49-F238E27FC236}">
                  <a16:creationId xmlns:a16="http://schemas.microsoft.com/office/drawing/2014/main" id="{34DFD235-8001-4EC8-8A42-695A482C641D}"/>
                </a:ext>
              </a:extLst>
            </xdr:cNvPr>
            <xdr:cNvSpPr txBox="1"/>
          </xdr:nvSpPr>
          <xdr:spPr>
            <a:xfrm>
              <a:off x="93345" y="6978967"/>
              <a:ext cx="2001510" cy="19107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100" i="0">
                  <a:latin typeface="Cambria Math" panose="02040503050406030204" pitchFamily="18" charset="0"/>
                </a:rPr>
                <a:t>𝐴𝐶𝐶=</a:t>
              </a:r>
              <a:r>
                <a:rPr lang="pt-BR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((</a:t>
              </a:r>
              <a:r>
                <a:rPr lang="pt-BR" sz="1100" i="0">
                  <a:latin typeface="Cambria Math" panose="02040503050406030204" pitchFamily="18" charset="0"/>
                </a:rPr>
                <a:t>1−𝜋</a:t>
              </a:r>
              <a:r>
                <a:rPr lang="pt-BR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^</a:t>
              </a:r>
              <a:r>
                <a:rPr lang="pt-BR" sz="1100" i="0">
                  <a:latin typeface="Cambria Math" panose="02040503050406030204" pitchFamily="18" charset="0"/>
                </a:rPr>
                <a:t>+ )+</a:t>
              </a:r>
              <a:r>
                <a:rPr lang="pt-BR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pt-BR" sz="1100" i="0">
                  <a:latin typeface="Cambria Math" panose="02040503050406030204" pitchFamily="18" charset="0"/>
                </a:rPr>
                <a:t>1−𝜋</a:t>
              </a:r>
              <a:r>
                <a:rPr lang="pt-BR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^</a:t>
              </a:r>
              <a:r>
                <a:rPr lang="pt-BR" sz="1100" i="0">
                  <a:latin typeface="Cambria Math" panose="02040503050406030204" pitchFamily="18" charset="0"/>
                </a:rPr>
                <a:t>− ))∕2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0</xdr:col>
      <xdr:colOff>247650</xdr:colOff>
      <xdr:row>29</xdr:row>
      <xdr:rowOff>18097</xdr:rowOff>
    </xdr:from>
    <xdr:ext cx="1218667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aixaDeTexto 4">
              <a:extLst>
                <a:ext uri="{FF2B5EF4-FFF2-40B4-BE49-F238E27FC236}">
                  <a16:creationId xmlns:a16="http://schemas.microsoft.com/office/drawing/2014/main" id="{0F0E4B29-C227-4E8A-9314-48E49CA749F2}"/>
                </a:ext>
              </a:extLst>
            </xdr:cNvPr>
            <xdr:cNvSpPr txBox="1"/>
          </xdr:nvSpPr>
          <xdr:spPr>
            <a:xfrm>
              <a:off x="247650" y="6095047"/>
              <a:ext cx="1218667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100" i="1">
                        <a:latin typeface="Cambria Math" panose="02040503050406030204" pitchFamily="18" charset="0"/>
                      </a:rPr>
                      <m:t>𝑁</m:t>
                    </m:r>
                    <m:r>
                      <a:rPr lang="pt-BR" sz="110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pt-BR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pt-BR" sz="1100" i="1">
                            <a:latin typeface="Cambria Math" panose="02040503050406030204" pitchFamily="18" charset="0"/>
                          </a:rPr>
                          <m:t>𝑁</m:t>
                        </m:r>
                      </m:e>
                      <m:sup>
                        <m:r>
                          <a:rPr lang="pt-BR" sz="1100" i="1">
                            <a:latin typeface="Cambria Math" panose="02040503050406030204" pitchFamily="18" charset="0"/>
                          </a:rPr>
                          <m:t>0</m:t>
                        </m:r>
                      </m:sup>
                    </m:sSup>
                    <m:r>
                      <a:rPr lang="pt-BR" sz="1100" i="1">
                        <a:latin typeface="Cambria Math" panose="02040503050406030204" pitchFamily="18" charset="0"/>
                      </a:rPr>
                      <m:t>+</m:t>
                    </m:r>
                    <m:sSup>
                      <m:sSupPr>
                        <m:ctrlPr>
                          <a:rPr lang="pt-BR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pt-BR" sz="1100" i="1">
                            <a:latin typeface="Cambria Math" panose="02040503050406030204" pitchFamily="18" charset="0"/>
                          </a:rPr>
                          <m:t>𝑁</m:t>
                        </m:r>
                      </m:e>
                      <m:sup>
                        <m:r>
                          <a:rPr lang="pt-BR" sz="1100" i="1">
                            <a:latin typeface="Cambria Math" panose="02040503050406030204" pitchFamily="18" charset="0"/>
                          </a:rPr>
                          <m:t>+</m:t>
                        </m:r>
                      </m:sup>
                    </m:sSup>
                    <m:r>
                      <a:rPr lang="pt-BR" sz="1100" b="0" i="1">
                        <a:latin typeface="Cambria Math" panose="02040503050406030204" pitchFamily="18" charset="0"/>
                      </a:rPr>
                      <m:t>−</m:t>
                    </m:r>
                    <m:sSup>
                      <m:sSupPr>
                        <m:ctrlPr>
                          <a:rPr lang="pt-BR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pt-BR" sz="1100" i="1">
                            <a:latin typeface="Cambria Math" panose="02040503050406030204" pitchFamily="18" charset="0"/>
                          </a:rPr>
                          <m:t>𝑁</m:t>
                        </m:r>
                      </m:e>
                      <m:sup>
                        <m:r>
                          <a:rPr lang="pt-BR" sz="1100" i="1">
                            <a:latin typeface="Cambria Math" panose="02040503050406030204" pitchFamily="18" charset="0"/>
                          </a:rPr>
                          <m:t>−</m:t>
                        </m:r>
                      </m:sup>
                    </m:sSup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5" name="CaixaDeTexto 4">
              <a:extLst>
                <a:ext uri="{FF2B5EF4-FFF2-40B4-BE49-F238E27FC236}">
                  <a16:creationId xmlns:a16="http://schemas.microsoft.com/office/drawing/2014/main" id="{0F0E4B29-C227-4E8A-9314-48E49CA749F2}"/>
                </a:ext>
              </a:extLst>
            </xdr:cNvPr>
            <xdr:cNvSpPr txBox="1"/>
          </xdr:nvSpPr>
          <xdr:spPr>
            <a:xfrm>
              <a:off x="247650" y="6095047"/>
              <a:ext cx="1218667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100" i="0">
                  <a:latin typeface="Cambria Math" panose="02040503050406030204" pitchFamily="18" charset="0"/>
                </a:rPr>
                <a:t>𝑁=𝑁</a:t>
              </a:r>
              <a:r>
                <a:rPr lang="pt-BR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^</a:t>
              </a:r>
              <a:r>
                <a:rPr lang="pt-BR" sz="1100" i="0">
                  <a:latin typeface="Cambria Math" panose="02040503050406030204" pitchFamily="18" charset="0"/>
                </a:rPr>
                <a:t>0+𝑁</a:t>
              </a:r>
              <a:r>
                <a:rPr lang="pt-BR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^</a:t>
              </a:r>
              <a:r>
                <a:rPr lang="pt-BR" sz="1100" i="0">
                  <a:latin typeface="Cambria Math" panose="02040503050406030204" pitchFamily="18" charset="0"/>
                </a:rPr>
                <a:t>+</a:t>
              </a:r>
              <a:r>
                <a:rPr lang="pt-BR" sz="1100" b="0" i="0">
                  <a:latin typeface="Cambria Math" panose="02040503050406030204" pitchFamily="18" charset="0"/>
                </a:rPr>
                <a:t>−</a:t>
              </a:r>
              <a:r>
                <a:rPr lang="pt-BR" sz="1100" i="0">
                  <a:latin typeface="Cambria Math" panose="02040503050406030204" pitchFamily="18" charset="0"/>
                </a:rPr>
                <a:t>𝑁</a:t>
              </a:r>
              <a:r>
                <a:rPr lang="pt-BR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^</a:t>
              </a:r>
              <a:r>
                <a:rPr lang="pt-BR" sz="1100" i="0">
                  <a:latin typeface="Cambria Math" panose="02040503050406030204" pitchFamily="18" charset="0"/>
                </a:rPr>
                <a:t>−</a:t>
              </a:r>
              <a:endParaRPr lang="pt-BR" sz="1100"/>
            </a:p>
          </xdr:txBody>
        </xdr:sp>
      </mc:Fallback>
    </mc:AlternateContent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329565</xdr:colOff>
      <xdr:row>19</xdr:row>
      <xdr:rowOff>30480</xdr:rowOff>
    </xdr:from>
    <xdr:ext cx="1118575" cy="35830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aixaDeTexto 3">
              <a:extLst>
                <a:ext uri="{FF2B5EF4-FFF2-40B4-BE49-F238E27FC236}">
                  <a16:creationId xmlns:a16="http://schemas.microsoft.com/office/drawing/2014/main" id="{ACEC83A6-8764-4866-8DB4-077DF920F484}"/>
                </a:ext>
              </a:extLst>
            </xdr:cNvPr>
            <xdr:cNvSpPr txBox="1"/>
          </xdr:nvSpPr>
          <xdr:spPr>
            <a:xfrm>
              <a:off x="329565" y="4231005"/>
              <a:ext cx="1118575" cy="35830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pt-BR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pt-BR" sz="1100" i="1">
                            <a:latin typeface="Cambria Math" panose="02040503050406030204" pitchFamily="18" charset="0"/>
                          </a:rPr>
                          <m:t>𝜋</m:t>
                        </m:r>
                      </m:e>
                      <m:sup>
                        <m:r>
                          <a:rPr lang="pt-BR" sz="1100" i="1">
                            <a:latin typeface="Cambria Math" panose="02040503050406030204" pitchFamily="18" charset="0"/>
                          </a:rPr>
                          <m:t>+</m:t>
                        </m:r>
                      </m:sup>
                    </m:sSup>
                    <m:r>
                      <a:rPr lang="pt-BR" sz="110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pt-BR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pt-BR" sz="11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pt-BR" sz="1100" i="1">
                                <a:latin typeface="Cambria Math" panose="02040503050406030204" pitchFamily="18" charset="0"/>
                              </a:rPr>
                              <m:t>𝑁</m:t>
                            </m:r>
                          </m:e>
                          <m:sup>
                            <m:r>
                              <a:rPr lang="pt-BR" sz="1100" i="1">
                                <a:latin typeface="Cambria Math" panose="02040503050406030204" pitchFamily="18" charset="0"/>
                              </a:rPr>
                              <m:t>+</m:t>
                            </m:r>
                          </m:sup>
                        </m:sSup>
                      </m:num>
                      <m:den>
                        <m:r>
                          <a:rPr lang="pt-BR" sz="1100" i="1">
                            <a:latin typeface="Cambria Math" panose="02040503050406030204" pitchFamily="18" charset="0"/>
                          </a:rPr>
                          <m:t>𝑀𝑎𝑥</m:t>
                        </m:r>
                        <m:d>
                          <m:dPr>
                            <m:ctrlPr>
                              <a:rPr lang="pt-BR" sz="11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pt-BR" sz="1100" i="1">
                                <a:latin typeface="Cambria Math" panose="02040503050406030204" pitchFamily="18" charset="0"/>
                              </a:rPr>
                              <m:t>𝑁</m:t>
                            </m:r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,</m:t>
                            </m:r>
                            <m:sSup>
                              <m:sSupPr>
                                <m:ctrlPr>
                                  <a:rPr lang="pt-BR" sz="1100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pt-BR" sz="1100" i="1">
                                    <a:latin typeface="Cambria Math" panose="02040503050406030204" pitchFamily="18" charset="0"/>
                                  </a:rPr>
                                  <m:t>𝑁</m:t>
                                </m:r>
                              </m:e>
                              <m:sup>
                                <m:r>
                                  <a:rPr lang="pt-BR" sz="1100" i="1">
                                    <a:latin typeface="Cambria Math" panose="02040503050406030204" pitchFamily="18" charset="0"/>
                                  </a:rPr>
                                  <m:t>0</m:t>
                                </m:r>
                              </m:sup>
                            </m:sSup>
                          </m:e>
                        </m:d>
                      </m:den>
                    </m:f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4" name="CaixaDeTexto 3">
              <a:extLst>
                <a:ext uri="{FF2B5EF4-FFF2-40B4-BE49-F238E27FC236}">
                  <a16:creationId xmlns:a16="http://schemas.microsoft.com/office/drawing/2014/main" id="{ACEC83A6-8764-4866-8DB4-077DF920F484}"/>
                </a:ext>
              </a:extLst>
            </xdr:cNvPr>
            <xdr:cNvSpPr txBox="1"/>
          </xdr:nvSpPr>
          <xdr:spPr>
            <a:xfrm>
              <a:off x="329565" y="4231005"/>
              <a:ext cx="1118575" cy="35830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100" i="0">
                  <a:latin typeface="Cambria Math" panose="02040503050406030204" pitchFamily="18" charset="0"/>
                </a:rPr>
                <a:t>𝜋</a:t>
              </a:r>
              <a:r>
                <a:rPr lang="pt-BR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^</a:t>
              </a:r>
              <a:r>
                <a:rPr lang="pt-BR" sz="1100" i="0">
                  <a:latin typeface="Cambria Math" panose="02040503050406030204" pitchFamily="18" charset="0"/>
                </a:rPr>
                <a:t>+=𝑁</a:t>
              </a:r>
              <a:r>
                <a:rPr lang="pt-BR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^</a:t>
              </a:r>
              <a:r>
                <a:rPr lang="pt-BR" sz="1100" i="0">
                  <a:latin typeface="Cambria Math" panose="02040503050406030204" pitchFamily="18" charset="0"/>
                </a:rPr>
                <a:t>+</a:t>
              </a:r>
              <a:r>
                <a:rPr lang="pt-BR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/</a:t>
              </a:r>
              <a:r>
                <a:rPr lang="pt-BR" sz="1100" i="0">
                  <a:latin typeface="Cambria Math" panose="02040503050406030204" pitchFamily="18" charset="0"/>
                </a:rPr>
                <a:t>𝑀𝑎𝑥</a:t>
              </a:r>
              <a:r>
                <a:rPr lang="pt-BR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pt-BR" sz="1100" i="0">
                  <a:latin typeface="Cambria Math" panose="02040503050406030204" pitchFamily="18" charset="0"/>
                </a:rPr>
                <a:t>𝑁</a:t>
              </a:r>
              <a:r>
                <a:rPr lang="pt-BR" sz="1100" b="0" i="0">
                  <a:latin typeface="Cambria Math" panose="02040503050406030204" pitchFamily="18" charset="0"/>
                </a:rPr>
                <a:t>,</a:t>
              </a:r>
              <a:r>
                <a:rPr lang="pt-BR" sz="1100" i="0">
                  <a:latin typeface="Cambria Math" panose="02040503050406030204" pitchFamily="18" charset="0"/>
                </a:rPr>
                <a:t>𝑁</a:t>
              </a:r>
              <a:r>
                <a:rPr lang="pt-BR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^</a:t>
              </a:r>
              <a:r>
                <a:rPr lang="pt-BR" sz="1100" i="0">
                  <a:latin typeface="Cambria Math" panose="02040503050406030204" pitchFamily="18" charset="0"/>
                </a:rPr>
                <a:t>0 ) 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0</xdr:col>
      <xdr:colOff>350520</xdr:colOff>
      <xdr:row>22</xdr:row>
      <xdr:rowOff>1905</xdr:rowOff>
    </xdr:from>
    <xdr:ext cx="1118575" cy="3408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aixaDeTexto 4">
              <a:extLst>
                <a:ext uri="{FF2B5EF4-FFF2-40B4-BE49-F238E27FC236}">
                  <a16:creationId xmlns:a16="http://schemas.microsoft.com/office/drawing/2014/main" id="{8742F3A1-726E-4A26-A4F5-56B8F41A7E96}"/>
                </a:ext>
              </a:extLst>
            </xdr:cNvPr>
            <xdr:cNvSpPr txBox="1"/>
          </xdr:nvSpPr>
          <xdr:spPr>
            <a:xfrm>
              <a:off x="350520" y="4745355"/>
              <a:ext cx="1118575" cy="3408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pt-BR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pt-BR" sz="1100" i="1">
                            <a:latin typeface="Cambria Math" panose="02040503050406030204" pitchFamily="18" charset="0"/>
                          </a:rPr>
                          <m:t>𝜋</m:t>
                        </m:r>
                      </m:e>
                      <m:sup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−</m:t>
                        </m:r>
                      </m:sup>
                    </m:sSup>
                    <m:r>
                      <a:rPr lang="pt-BR" sz="110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pt-BR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pt-BR" sz="11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pt-BR" sz="1100" i="1">
                                <a:latin typeface="Cambria Math" panose="02040503050406030204" pitchFamily="18" charset="0"/>
                              </a:rPr>
                              <m:t>𝑁</m:t>
                            </m:r>
                          </m:e>
                          <m:sup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</m:sup>
                        </m:sSup>
                      </m:num>
                      <m:den>
                        <m:r>
                          <a:rPr lang="pt-BR" sz="1100" i="1">
                            <a:latin typeface="Cambria Math" panose="02040503050406030204" pitchFamily="18" charset="0"/>
                          </a:rPr>
                          <m:t>𝑀𝑎𝑥</m:t>
                        </m:r>
                        <m:d>
                          <m:dPr>
                            <m:ctrlPr>
                              <a:rPr lang="pt-BR" sz="11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pt-BR" sz="1100" i="1">
                                <a:latin typeface="Cambria Math" panose="02040503050406030204" pitchFamily="18" charset="0"/>
                              </a:rPr>
                              <m:t>𝑁</m:t>
                            </m:r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,</m:t>
                            </m:r>
                            <m:sSup>
                              <m:sSupPr>
                                <m:ctrlPr>
                                  <a:rPr lang="pt-BR" sz="1100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pt-BR" sz="1100" i="1">
                                    <a:latin typeface="Cambria Math" panose="02040503050406030204" pitchFamily="18" charset="0"/>
                                  </a:rPr>
                                  <m:t>𝑁</m:t>
                                </m:r>
                              </m:e>
                              <m:sup>
                                <m:r>
                                  <a:rPr lang="pt-BR" sz="1100" i="1">
                                    <a:latin typeface="Cambria Math" panose="02040503050406030204" pitchFamily="18" charset="0"/>
                                  </a:rPr>
                                  <m:t>0</m:t>
                                </m:r>
                              </m:sup>
                            </m:sSup>
                          </m:e>
                        </m:d>
                      </m:den>
                    </m:f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5" name="CaixaDeTexto 4">
              <a:extLst>
                <a:ext uri="{FF2B5EF4-FFF2-40B4-BE49-F238E27FC236}">
                  <a16:creationId xmlns:a16="http://schemas.microsoft.com/office/drawing/2014/main" id="{8742F3A1-726E-4A26-A4F5-56B8F41A7E96}"/>
                </a:ext>
              </a:extLst>
            </xdr:cNvPr>
            <xdr:cNvSpPr txBox="1"/>
          </xdr:nvSpPr>
          <xdr:spPr>
            <a:xfrm>
              <a:off x="350520" y="4745355"/>
              <a:ext cx="1118575" cy="3408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100" i="0">
                  <a:latin typeface="Cambria Math" panose="02040503050406030204" pitchFamily="18" charset="0"/>
                </a:rPr>
                <a:t>𝜋</a:t>
              </a:r>
              <a:r>
                <a:rPr lang="pt-BR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^</a:t>
              </a:r>
              <a:r>
                <a:rPr lang="pt-BR" sz="1100" b="0" i="0">
                  <a:latin typeface="Cambria Math" panose="02040503050406030204" pitchFamily="18" charset="0"/>
                </a:rPr>
                <a:t>−</a:t>
              </a:r>
              <a:r>
                <a:rPr lang="pt-BR" sz="1100" i="0">
                  <a:latin typeface="Cambria Math" panose="02040503050406030204" pitchFamily="18" charset="0"/>
                </a:rPr>
                <a:t>=𝑁</a:t>
              </a:r>
              <a:r>
                <a:rPr lang="pt-BR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^</a:t>
              </a:r>
              <a:r>
                <a:rPr lang="pt-BR" sz="1100" b="0" i="0">
                  <a:latin typeface="Cambria Math" panose="02040503050406030204" pitchFamily="18" charset="0"/>
                </a:rPr>
                <a:t>−</a:t>
              </a:r>
              <a:r>
                <a:rPr lang="pt-BR" sz="1100" b="0" i="0">
                  <a:solidFill>
                    <a:srgbClr val="836967"/>
                  </a:solidFill>
                  <a:latin typeface="Cambria Math" panose="02040503050406030204" pitchFamily="18" charset="0"/>
                </a:rPr>
                <a:t>/</a:t>
              </a:r>
              <a:r>
                <a:rPr lang="pt-BR" sz="1100" i="0">
                  <a:latin typeface="Cambria Math" panose="02040503050406030204" pitchFamily="18" charset="0"/>
                </a:rPr>
                <a:t>𝑀𝑎𝑥</a:t>
              </a:r>
              <a:r>
                <a:rPr lang="pt-BR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pt-BR" sz="1100" i="0">
                  <a:latin typeface="Cambria Math" panose="02040503050406030204" pitchFamily="18" charset="0"/>
                </a:rPr>
                <a:t>𝑁</a:t>
              </a:r>
              <a:r>
                <a:rPr lang="pt-BR" sz="1100" b="0" i="0">
                  <a:latin typeface="Cambria Math" panose="02040503050406030204" pitchFamily="18" charset="0"/>
                </a:rPr>
                <a:t>,</a:t>
              </a:r>
              <a:r>
                <a:rPr lang="pt-BR" sz="1100" i="0">
                  <a:latin typeface="Cambria Math" panose="02040503050406030204" pitchFamily="18" charset="0"/>
                </a:rPr>
                <a:t>𝑁</a:t>
              </a:r>
              <a:r>
                <a:rPr lang="pt-BR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^</a:t>
              </a:r>
              <a:r>
                <a:rPr lang="pt-BR" sz="1100" i="0">
                  <a:latin typeface="Cambria Math" panose="02040503050406030204" pitchFamily="18" charset="0"/>
                </a:rPr>
                <a:t>0 ) </a:t>
              </a:r>
              <a:endParaRPr lang="pt-BR" sz="1100"/>
            </a:p>
          </xdr:txBody>
        </xdr:sp>
      </mc:Fallback>
    </mc:AlternateContent>
    <xdr:clientData/>
  </xdr:oneCellAnchor>
  <xdr:twoCellAnchor>
    <xdr:from>
      <xdr:col>13</xdr:col>
      <xdr:colOff>250507</xdr:colOff>
      <xdr:row>0</xdr:row>
      <xdr:rowOff>111442</xdr:rowOff>
    </xdr:from>
    <xdr:to>
      <xdr:col>17</xdr:col>
      <xdr:colOff>1216342</xdr:colOff>
      <xdr:row>11</xdr:row>
      <xdr:rowOff>10477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4283330E-1275-4B83-A705-AD9665EFC0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282892</xdr:colOff>
      <xdr:row>11</xdr:row>
      <xdr:rowOff>124777</xdr:rowOff>
    </xdr:from>
    <xdr:to>
      <xdr:col>17</xdr:col>
      <xdr:colOff>1244917</xdr:colOff>
      <xdr:row>25</xdr:row>
      <xdr:rowOff>46672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4845E6C6-ACBB-492C-8A72-404A1B170F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228599</xdr:colOff>
      <xdr:row>24</xdr:row>
      <xdr:rowOff>133350</xdr:rowOff>
    </xdr:from>
    <xdr:to>
      <xdr:col>4</xdr:col>
      <xdr:colOff>30479</xdr:colOff>
      <xdr:row>26</xdr:row>
      <xdr:rowOff>8890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aixaDeTexto 3">
              <a:extLst>
                <a:ext uri="{FF2B5EF4-FFF2-40B4-BE49-F238E27FC236}">
                  <a16:creationId xmlns:a16="http://schemas.microsoft.com/office/drawing/2014/main" id="{0D56B782-602B-44FF-BEFD-AA01C2FD837B}"/>
                </a:ext>
              </a:extLst>
            </xdr:cNvPr>
            <xdr:cNvSpPr txBox="1"/>
          </xdr:nvSpPr>
          <xdr:spPr>
            <a:xfrm>
              <a:off x="228599" y="5238750"/>
              <a:ext cx="2097405" cy="2374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100" i="1">
                        <a:solidFill>
                          <a:srgbClr val="000000"/>
                        </a:solidFill>
                        <a:effectLst/>
                        <a:latin typeface="Cambria Math" panose="02040503050406030204" pitchFamily="18" charset="0"/>
                        <a:ea typeface="Times New Roman" panose="02020603050405020304" pitchFamily="18" charset="0"/>
                        <a:cs typeface="Times New Roman" panose="02020603050405020304" pitchFamily="18" charset="0"/>
                      </a:rPr>
                      <m:t>𝐴𝐶𝐶</m:t>
                    </m:r>
                    <m:r>
                      <a:rPr lang="pt-BR" sz="1100" i="1">
                        <a:solidFill>
                          <a:srgbClr val="000000"/>
                        </a:solidFill>
                        <a:effectLst/>
                        <a:latin typeface="Cambria Math" panose="02040503050406030204" pitchFamily="18" charset="0"/>
                        <a:ea typeface="Times New Roman" panose="02020603050405020304" pitchFamily="18" charset="0"/>
                        <a:cs typeface="Times New Roman" panose="02020603050405020304" pitchFamily="18" charset="0"/>
                      </a:rPr>
                      <m:t>=</m:t>
                    </m:r>
                    <m:f>
                      <m:fPr>
                        <m:type m:val="lin"/>
                        <m:ctrlPr>
                          <a:rPr lang="pt-BR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</m:ctrlPr>
                      </m:fPr>
                      <m:num>
                        <m:d>
                          <m:dPr>
                            <m:ctrlPr>
                              <a:rPr lang="pt-BR" sz="1100" i="1">
                                <a:solidFill>
                                  <a:srgbClr val="836967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 panose="02020603050405020304" pitchFamily="18" charset="0"/>
                                <a:cs typeface="Times New Roman" panose="02020603050405020304" pitchFamily="18" charset="0"/>
                              </a:rPr>
                            </m:ctrlPr>
                          </m:dPr>
                          <m:e>
                            <m:d>
                              <m:dPr>
                                <m:ctrlPr>
                                  <a:rPr lang="pt-BR" sz="1100" i="1">
                                    <a:solidFill>
                                      <a:srgbClr val="836967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Times New Roman" panose="02020603050405020304" pitchFamily="18" charset="0"/>
                                    <a:cs typeface="Times New Roman" panose="020206030504050203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pt-BR" sz="110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Times New Roman" panose="02020603050405020304" pitchFamily="18" charset="0"/>
                                    <a:cs typeface="Times New Roman" panose="02020603050405020304" pitchFamily="18" charset="0"/>
                                  </a:rPr>
                                  <m:t>1−</m:t>
                                </m:r>
                                <m:sSup>
                                  <m:sSupPr>
                                    <m:ctrlPr>
                                      <a:rPr lang="pt-BR" sz="1100" i="1">
                                        <a:solidFill>
                                          <a:srgbClr val="836967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Times New Roman" panose="02020603050405020304" pitchFamily="18" charset="0"/>
                                        <a:cs typeface="Times New Roman" panose="02020603050405020304" pitchFamily="18" charset="0"/>
                                      </a:rPr>
                                    </m:ctrlPr>
                                  </m:sSupPr>
                                  <m:e>
                                    <m:r>
                                      <a:rPr lang="pt-BR" sz="1100" i="1">
                                        <a:solidFill>
                                          <a:srgbClr val="000000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Times New Roman" panose="02020603050405020304" pitchFamily="18" charset="0"/>
                                        <a:cs typeface="Times New Roman" panose="02020603050405020304" pitchFamily="18" charset="0"/>
                                      </a:rPr>
                                      <m:t>𝜋</m:t>
                                    </m:r>
                                  </m:e>
                                  <m:sup>
                                    <m:r>
                                      <a:rPr lang="pt-BR" sz="1100" i="1">
                                        <a:solidFill>
                                          <a:srgbClr val="000000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Times New Roman" panose="02020603050405020304" pitchFamily="18" charset="0"/>
                                        <a:cs typeface="Times New Roman" panose="02020603050405020304" pitchFamily="18" charset="0"/>
                                      </a:rPr>
                                      <m:t>+</m:t>
                                    </m:r>
                                  </m:sup>
                                </m:sSup>
                              </m:e>
                            </m:d>
                            <m:r>
                              <a:rPr lang="pt-BR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 panose="02020603050405020304" pitchFamily="18" charset="0"/>
                                <a:cs typeface="Times New Roman" panose="02020603050405020304" pitchFamily="18" charset="0"/>
                              </a:rPr>
                              <m:t>+</m:t>
                            </m:r>
                            <m:d>
                              <m:dPr>
                                <m:ctrlPr>
                                  <a:rPr lang="pt-BR" sz="1100" i="1">
                                    <a:solidFill>
                                      <a:srgbClr val="836967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Times New Roman" panose="02020603050405020304" pitchFamily="18" charset="0"/>
                                    <a:cs typeface="Times New Roman" panose="020206030504050203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pt-BR" sz="110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Times New Roman" panose="02020603050405020304" pitchFamily="18" charset="0"/>
                                    <a:cs typeface="Times New Roman" panose="02020603050405020304" pitchFamily="18" charset="0"/>
                                  </a:rPr>
                                  <m:t>1−</m:t>
                                </m:r>
                                <m:sSup>
                                  <m:sSupPr>
                                    <m:ctrlPr>
                                      <a:rPr lang="pt-BR" sz="1100" i="1">
                                        <a:solidFill>
                                          <a:srgbClr val="836967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Times New Roman" panose="02020603050405020304" pitchFamily="18" charset="0"/>
                                        <a:cs typeface="Times New Roman" panose="02020603050405020304" pitchFamily="18" charset="0"/>
                                      </a:rPr>
                                    </m:ctrlPr>
                                  </m:sSupPr>
                                  <m:e>
                                    <m:r>
                                      <a:rPr lang="pt-BR" sz="1100" i="1">
                                        <a:solidFill>
                                          <a:srgbClr val="000000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Times New Roman" panose="02020603050405020304" pitchFamily="18" charset="0"/>
                                        <a:cs typeface="Times New Roman" panose="02020603050405020304" pitchFamily="18" charset="0"/>
                                      </a:rPr>
                                      <m:t>𝜋</m:t>
                                    </m:r>
                                  </m:e>
                                  <m:sup>
                                    <m:r>
                                      <a:rPr lang="pt-BR" sz="1100" i="1">
                                        <a:solidFill>
                                          <a:srgbClr val="000000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Times New Roman" panose="02020603050405020304" pitchFamily="18" charset="0"/>
                                        <a:cs typeface="Times New Roman" panose="02020603050405020304" pitchFamily="18" charset="0"/>
                                      </a:rPr>
                                      <m:t>−</m:t>
                                    </m:r>
                                  </m:sup>
                                </m:sSup>
                              </m:e>
                            </m:d>
                          </m:e>
                        </m:d>
                      </m:num>
                      <m:den>
                        <m:r>
                          <a:rPr lang="pt-BR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  <m:t>2</m:t>
                        </m:r>
                      </m:den>
                    </m:f>
                  </m:oMath>
                </m:oMathPara>
              </a14:m>
              <a:endParaRPr lang="pt-BR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Choice>
      <mc:Fallback xmlns="">
        <xdr:sp macro="" textlink="">
          <xdr:nvSpPr>
            <xdr:cNvPr id="6" name="CaixaDeTexto 3">
              <a:extLst>
                <a:ext uri="{FF2B5EF4-FFF2-40B4-BE49-F238E27FC236}">
                  <a16:creationId xmlns:a16="http://schemas.microsoft.com/office/drawing/2014/main" id="{0D56B782-602B-44FF-BEFD-AA01C2FD837B}"/>
                </a:ext>
              </a:extLst>
            </xdr:cNvPr>
            <xdr:cNvSpPr txBox="1"/>
          </xdr:nvSpPr>
          <xdr:spPr>
            <a:xfrm>
              <a:off x="228599" y="5238750"/>
              <a:ext cx="2097405" cy="2374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square" lIns="0" tIns="0" rIns="0" bIns="0" rtlCol="0" anchor="t">
              <a:noAutofit/>
            </a:bodyPr>
            <a:lstStyle/>
            <a:p>
              <a:pPr/>
              <a:r>
                <a:rPr lang="pt-BR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𝐴𝐶𝐶=</a:t>
              </a:r>
              <a:r>
                <a:rPr lang="pt-BR" sz="1100" i="0">
                  <a:solidFill>
                    <a:srgbClr val="836967"/>
                  </a:solidFill>
                  <a:effectLst/>
                  <a:latin typeface="Cambria Math" panose="02040503050406030204" pitchFamily="18" charset="0"/>
                  <a:cs typeface="Times New Roman" panose="02020603050405020304" pitchFamily="18" charset="0"/>
                </a:rPr>
                <a:t>((</a:t>
              </a:r>
              <a:r>
                <a:rPr lang="pt-BR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1−𝜋</a:t>
              </a:r>
              <a:r>
                <a:rPr lang="pt-BR" sz="1100" i="0">
                  <a:solidFill>
                    <a:srgbClr val="836967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^</a:t>
              </a:r>
              <a:r>
                <a:rPr lang="pt-BR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+ )+</a:t>
              </a:r>
              <a:r>
                <a:rPr lang="pt-BR" sz="1100" i="0">
                  <a:solidFill>
                    <a:srgbClr val="836967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(</a:t>
              </a:r>
              <a:r>
                <a:rPr lang="pt-BR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1−𝜋</a:t>
              </a:r>
              <a:r>
                <a:rPr lang="pt-BR" sz="1100" i="0">
                  <a:solidFill>
                    <a:srgbClr val="836967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^</a:t>
              </a:r>
              <a:r>
                <a:rPr lang="pt-BR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− ))∕2</a:t>
              </a:r>
              <a:endParaRPr lang="pt-BR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Fallback>
    </mc:AlternateContent>
    <xdr:clientData/>
  </xdr:twoCellAnchor>
  <xdr:twoCellAnchor>
    <xdr:from>
      <xdr:col>0</xdr:col>
      <xdr:colOff>283845</xdr:colOff>
      <xdr:row>18</xdr:row>
      <xdr:rowOff>34290</xdr:rowOff>
    </xdr:from>
    <xdr:to>
      <xdr:col>2</xdr:col>
      <xdr:colOff>516255</xdr:colOff>
      <xdr:row>19</xdr:row>
      <xdr:rowOff>72390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aixaDeTexto 4">
              <a:extLst>
                <a:ext uri="{FF2B5EF4-FFF2-40B4-BE49-F238E27FC236}">
                  <a16:creationId xmlns:a16="http://schemas.microsoft.com/office/drawing/2014/main" id="{89729691-DC1A-41DA-9EB0-B5F5DE6E14CA}"/>
                </a:ext>
              </a:extLst>
            </xdr:cNvPr>
            <xdr:cNvSpPr txBox="1"/>
          </xdr:nvSpPr>
          <xdr:spPr>
            <a:xfrm>
              <a:off x="283845" y="4053840"/>
              <a:ext cx="1356360" cy="2190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100" i="1">
                        <a:solidFill>
                          <a:srgbClr val="000000"/>
                        </a:solidFill>
                        <a:effectLst/>
                        <a:latin typeface="Cambria Math" panose="02040503050406030204" pitchFamily="18" charset="0"/>
                        <a:ea typeface="Times New Roman" panose="02020603050405020304" pitchFamily="18" charset="0"/>
                        <a:cs typeface="Times New Roman" panose="02020603050405020304" pitchFamily="18" charset="0"/>
                      </a:rPr>
                      <m:t>𝑁</m:t>
                    </m:r>
                    <m:r>
                      <a:rPr lang="pt-BR" sz="1100" i="1">
                        <a:solidFill>
                          <a:srgbClr val="000000"/>
                        </a:solidFill>
                        <a:effectLst/>
                        <a:latin typeface="Cambria Math" panose="02040503050406030204" pitchFamily="18" charset="0"/>
                        <a:ea typeface="Times New Roman" panose="02020603050405020304" pitchFamily="18" charset="0"/>
                        <a:cs typeface="Times New Roman" panose="02020603050405020304" pitchFamily="18" charset="0"/>
                      </a:rPr>
                      <m:t>=</m:t>
                    </m:r>
                    <m:sSup>
                      <m:sSupPr>
                        <m:ctrlPr>
                          <a:rPr lang="pt-BR" sz="1100" i="1">
                            <a:solidFill>
                              <a:srgbClr val="836967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</m:ctrlPr>
                      </m:sSupPr>
                      <m:e>
                        <m:r>
                          <a:rPr lang="pt-BR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  <m:t>𝑁</m:t>
                        </m:r>
                      </m:e>
                      <m:sup>
                        <m:r>
                          <a:rPr lang="pt-BR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  <m:t>0</m:t>
                        </m:r>
                      </m:sup>
                    </m:sSup>
                    <m:r>
                      <a:rPr lang="pt-BR" sz="1100" i="1">
                        <a:solidFill>
                          <a:srgbClr val="000000"/>
                        </a:solidFill>
                        <a:effectLst/>
                        <a:latin typeface="Cambria Math" panose="02040503050406030204" pitchFamily="18" charset="0"/>
                        <a:ea typeface="Times New Roman" panose="02020603050405020304" pitchFamily="18" charset="0"/>
                        <a:cs typeface="Times New Roman" panose="02020603050405020304" pitchFamily="18" charset="0"/>
                      </a:rPr>
                      <m:t>+</m:t>
                    </m:r>
                    <m:sSup>
                      <m:sSupPr>
                        <m:ctrlPr>
                          <a:rPr lang="pt-BR" sz="1100" i="1">
                            <a:solidFill>
                              <a:srgbClr val="836967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</m:ctrlPr>
                      </m:sSupPr>
                      <m:e>
                        <m:r>
                          <a:rPr lang="pt-BR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  <m:t>𝑁</m:t>
                        </m:r>
                      </m:e>
                      <m:sup>
                        <m:r>
                          <a:rPr lang="pt-BR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  <m:t>+</m:t>
                        </m:r>
                      </m:sup>
                    </m:sSup>
                    <m:r>
                      <a:rPr lang="pt-BR" sz="1100" i="1">
                        <a:solidFill>
                          <a:srgbClr val="000000"/>
                        </a:solidFill>
                        <a:effectLst/>
                        <a:latin typeface="Cambria Math" panose="02040503050406030204" pitchFamily="18" charset="0"/>
                        <a:ea typeface="Times New Roman" panose="02020603050405020304" pitchFamily="18" charset="0"/>
                        <a:cs typeface="Times New Roman" panose="02020603050405020304" pitchFamily="18" charset="0"/>
                      </a:rPr>
                      <m:t>−</m:t>
                    </m:r>
                    <m:sSup>
                      <m:sSupPr>
                        <m:ctrlPr>
                          <a:rPr lang="pt-BR" sz="1100" i="1">
                            <a:solidFill>
                              <a:srgbClr val="836967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</m:ctrlPr>
                      </m:sSupPr>
                      <m:e>
                        <m:r>
                          <a:rPr lang="pt-BR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  <m:t>𝑁</m:t>
                        </m:r>
                      </m:e>
                      <m:sup>
                        <m:r>
                          <a:rPr lang="pt-BR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  <m:t>−</m:t>
                        </m:r>
                      </m:sup>
                    </m:sSup>
                  </m:oMath>
                </m:oMathPara>
              </a14:m>
              <a:endParaRPr lang="pt-BR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Choice>
      <mc:Fallback xmlns="">
        <xdr:sp macro="" textlink="">
          <xdr:nvSpPr>
            <xdr:cNvPr id="7" name="CaixaDeTexto 4">
              <a:extLst>
                <a:ext uri="{FF2B5EF4-FFF2-40B4-BE49-F238E27FC236}">
                  <a16:creationId xmlns:a16="http://schemas.microsoft.com/office/drawing/2014/main" id="{89729691-DC1A-41DA-9EB0-B5F5DE6E14CA}"/>
                </a:ext>
              </a:extLst>
            </xdr:cNvPr>
            <xdr:cNvSpPr txBox="1"/>
          </xdr:nvSpPr>
          <xdr:spPr>
            <a:xfrm>
              <a:off x="283845" y="4053840"/>
              <a:ext cx="1356360" cy="2190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square" lIns="0" tIns="0" rIns="0" bIns="0" rtlCol="0" anchor="t">
              <a:noAutofit/>
            </a:bodyPr>
            <a:lstStyle/>
            <a:p>
              <a:pPr/>
              <a:r>
                <a:rPr lang="pt-BR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𝑁=𝑁</a:t>
              </a:r>
              <a:r>
                <a:rPr lang="pt-BR" sz="1100" i="0">
                  <a:solidFill>
                    <a:srgbClr val="836967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^</a:t>
              </a:r>
              <a:r>
                <a:rPr lang="pt-BR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0+𝑁</a:t>
              </a:r>
              <a:r>
                <a:rPr lang="pt-BR" sz="1100" i="0">
                  <a:solidFill>
                    <a:srgbClr val="836967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^</a:t>
              </a:r>
              <a:r>
                <a:rPr lang="pt-BR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+−𝑁</a:t>
              </a:r>
              <a:r>
                <a:rPr lang="pt-BR" sz="1100" i="0">
                  <a:solidFill>
                    <a:srgbClr val="836967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^</a:t>
              </a:r>
              <a:r>
                <a:rPr lang="pt-BR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−</a:t>
              </a:r>
              <a:endParaRPr lang="pt-BR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Fallback>
    </mc:AlternateContent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171450</xdr:colOff>
      <xdr:row>12</xdr:row>
      <xdr:rowOff>55245</xdr:rowOff>
    </xdr:from>
    <xdr:ext cx="1118575" cy="35830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aixaDeTexto 1">
              <a:extLst>
                <a:ext uri="{FF2B5EF4-FFF2-40B4-BE49-F238E27FC236}">
                  <a16:creationId xmlns:a16="http://schemas.microsoft.com/office/drawing/2014/main" id="{F9555359-CA33-49D7-B3F8-CA2DDC0D1518}"/>
                </a:ext>
              </a:extLst>
            </xdr:cNvPr>
            <xdr:cNvSpPr txBox="1"/>
          </xdr:nvSpPr>
          <xdr:spPr>
            <a:xfrm>
              <a:off x="777240" y="4411980"/>
              <a:ext cx="1118575" cy="35830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pt-BR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pt-BR" sz="1100" i="1">
                            <a:latin typeface="Cambria Math" panose="02040503050406030204" pitchFamily="18" charset="0"/>
                          </a:rPr>
                          <m:t>𝜋</m:t>
                        </m:r>
                      </m:e>
                      <m:sup>
                        <m:r>
                          <a:rPr lang="pt-BR" sz="1100" i="1">
                            <a:latin typeface="Cambria Math" panose="02040503050406030204" pitchFamily="18" charset="0"/>
                          </a:rPr>
                          <m:t>+</m:t>
                        </m:r>
                      </m:sup>
                    </m:sSup>
                    <m:r>
                      <a:rPr lang="pt-BR" sz="110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pt-BR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pt-BR" sz="11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pt-BR" sz="1100" i="1">
                                <a:latin typeface="Cambria Math" panose="02040503050406030204" pitchFamily="18" charset="0"/>
                              </a:rPr>
                              <m:t>𝑁</m:t>
                            </m:r>
                          </m:e>
                          <m:sup>
                            <m:r>
                              <a:rPr lang="pt-BR" sz="1100" i="1">
                                <a:latin typeface="Cambria Math" panose="02040503050406030204" pitchFamily="18" charset="0"/>
                              </a:rPr>
                              <m:t>+</m:t>
                            </m:r>
                          </m:sup>
                        </m:sSup>
                      </m:num>
                      <m:den>
                        <m:r>
                          <a:rPr lang="pt-BR" sz="1100" i="1">
                            <a:latin typeface="Cambria Math" panose="02040503050406030204" pitchFamily="18" charset="0"/>
                          </a:rPr>
                          <m:t>𝑀𝑎𝑥</m:t>
                        </m:r>
                        <m:d>
                          <m:dPr>
                            <m:ctrlPr>
                              <a:rPr lang="pt-BR" sz="11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pt-BR" sz="1100" i="1">
                                <a:latin typeface="Cambria Math" panose="02040503050406030204" pitchFamily="18" charset="0"/>
                              </a:rPr>
                              <m:t>𝑁</m:t>
                            </m:r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,</m:t>
                            </m:r>
                            <m:sSup>
                              <m:sSupPr>
                                <m:ctrlPr>
                                  <a:rPr lang="pt-BR" sz="1100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pt-BR" sz="1100" i="1">
                                    <a:latin typeface="Cambria Math" panose="02040503050406030204" pitchFamily="18" charset="0"/>
                                  </a:rPr>
                                  <m:t>𝑁</m:t>
                                </m:r>
                              </m:e>
                              <m:sup>
                                <m:r>
                                  <a:rPr lang="pt-BR" sz="1100" i="1">
                                    <a:latin typeface="Cambria Math" panose="02040503050406030204" pitchFamily="18" charset="0"/>
                                  </a:rPr>
                                  <m:t>0</m:t>
                                </m:r>
                              </m:sup>
                            </m:sSup>
                          </m:e>
                        </m:d>
                      </m:den>
                    </m:f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2" name="CaixaDeTexto 1">
              <a:extLst>
                <a:ext uri="{FF2B5EF4-FFF2-40B4-BE49-F238E27FC236}">
                  <a16:creationId xmlns:a16="http://schemas.microsoft.com/office/drawing/2014/main" id="{F9555359-CA33-49D7-B3F8-CA2DDC0D1518}"/>
                </a:ext>
              </a:extLst>
            </xdr:cNvPr>
            <xdr:cNvSpPr txBox="1"/>
          </xdr:nvSpPr>
          <xdr:spPr>
            <a:xfrm>
              <a:off x="777240" y="4411980"/>
              <a:ext cx="1118575" cy="35830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100" i="0">
                  <a:latin typeface="Cambria Math" panose="02040503050406030204" pitchFamily="18" charset="0"/>
                </a:rPr>
                <a:t>𝜋</a:t>
              </a:r>
              <a:r>
                <a:rPr lang="pt-BR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^</a:t>
              </a:r>
              <a:r>
                <a:rPr lang="pt-BR" sz="1100" i="0">
                  <a:latin typeface="Cambria Math" panose="02040503050406030204" pitchFamily="18" charset="0"/>
                </a:rPr>
                <a:t>+=𝑁</a:t>
              </a:r>
              <a:r>
                <a:rPr lang="pt-BR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^</a:t>
              </a:r>
              <a:r>
                <a:rPr lang="pt-BR" sz="1100" i="0">
                  <a:latin typeface="Cambria Math" panose="02040503050406030204" pitchFamily="18" charset="0"/>
                </a:rPr>
                <a:t>+</a:t>
              </a:r>
              <a:r>
                <a:rPr lang="pt-BR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/</a:t>
              </a:r>
              <a:r>
                <a:rPr lang="pt-BR" sz="1100" i="0">
                  <a:latin typeface="Cambria Math" panose="02040503050406030204" pitchFamily="18" charset="0"/>
                </a:rPr>
                <a:t>𝑀𝑎𝑥</a:t>
              </a:r>
              <a:r>
                <a:rPr lang="pt-BR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pt-BR" sz="1100" i="0">
                  <a:latin typeface="Cambria Math" panose="02040503050406030204" pitchFamily="18" charset="0"/>
                </a:rPr>
                <a:t>𝑁</a:t>
              </a:r>
              <a:r>
                <a:rPr lang="pt-BR" sz="1100" b="0" i="0">
                  <a:latin typeface="Cambria Math" panose="02040503050406030204" pitchFamily="18" charset="0"/>
                </a:rPr>
                <a:t>,</a:t>
              </a:r>
              <a:r>
                <a:rPr lang="pt-BR" sz="1100" i="0">
                  <a:latin typeface="Cambria Math" panose="02040503050406030204" pitchFamily="18" charset="0"/>
                </a:rPr>
                <a:t>𝑁</a:t>
              </a:r>
              <a:r>
                <a:rPr lang="pt-BR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^</a:t>
              </a:r>
              <a:r>
                <a:rPr lang="pt-BR" sz="1100" i="0">
                  <a:latin typeface="Cambria Math" panose="02040503050406030204" pitchFamily="18" charset="0"/>
                </a:rPr>
                <a:t>0 ) </a:t>
              </a:r>
              <a:endParaRPr lang="pt-BR" sz="1100"/>
            </a:p>
          </xdr:txBody>
        </xdr:sp>
      </mc:Fallback>
    </mc:AlternateContent>
    <xdr:clientData/>
  </xdr:oneCellAnchor>
  <xdr:twoCellAnchor>
    <xdr:from>
      <xdr:col>14</xdr:col>
      <xdr:colOff>30480</xdr:colOff>
      <xdr:row>7</xdr:row>
      <xdr:rowOff>0</xdr:rowOff>
    </xdr:from>
    <xdr:to>
      <xdr:col>18</xdr:col>
      <xdr:colOff>143827</xdr:colOff>
      <xdr:row>17</xdr:row>
      <xdr:rowOff>107632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787ED8E-BB77-4EF5-90D7-0B51D4A686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160020</xdr:colOff>
      <xdr:row>11</xdr:row>
      <xdr:rowOff>31730</xdr:rowOff>
    </xdr:from>
    <xdr:to>
      <xdr:col>3</xdr:col>
      <xdr:colOff>125053</xdr:colOff>
      <xdr:row>12</xdr:row>
      <xdr:rowOff>70426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aixaDeTexto 4">
              <a:extLst>
                <a:ext uri="{FF2B5EF4-FFF2-40B4-BE49-F238E27FC236}">
                  <a16:creationId xmlns:a16="http://schemas.microsoft.com/office/drawing/2014/main" id="{7F8BEC6E-FC7D-4B71-AA96-797177E52F7F}"/>
                </a:ext>
              </a:extLst>
            </xdr:cNvPr>
            <xdr:cNvSpPr txBox="1"/>
          </xdr:nvSpPr>
          <xdr:spPr>
            <a:xfrm>
              <a:off x="771525" y="4201775"/>
              <a:ext cx="1374733" cy="21967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100" i="1">
                        <a:solidFill>
                          <a:srgbClr val="000000"/>
                        </a:solidFill>
                        <a:effectLst/>
                        <a:latin typeface="Cambria Math" panose="02040503050406030204" pitchFamily="18" charset="0"/>
                        <a:ea typeface="Times New Roman" panose="02020603050405020304" pitchFamily="18" charset="0"/>
                        <a:cs typeface="Times New Roman" panose="02020603050405020304" pitchFamily="18" charset="0"/>
                      </a:rPr>
                      <m:t>𝑁</m:t>
                    </m:r>
                    <m:r>
                      <a:rPr lang="pt-BR" sz="1100" i="1">
                        <a:solidFill>
                          <a:srgbClr val="000000"/>
                        </a:solidFill>
                        <a:effectLst/>
                        <a:latin typeface="Cambria Math" panose="02040503050406030204" pitchFamily="18" charset="0"/>
                        <a:ea typeface="Times New Roman" panose="02020603050405020304" pitchFamily="18" charset="0"/>
                        <a:cs typeface="Times New Roman" panose="02020603050405020304" pitchFamily="18" charset="0"/>
                      </a:rPr>
                      <m:t>=</m:t>
                    </m:r>
                    <m:sSup>
                      <m:sSupPr>
                        <m:ctrlPr>
                          <a:rPr lang="pt-BR" sz="1100" i="1">
                            <a:solidFill>
                              <a:srgbClr val="836967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</m:ctrlPr>
                      </m:sSupPr>
                      <m:e>
                        <m:r>
                          <a:rPr lang="pt-BR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  <m:t>𝑁</m:t>
                        </m:r>
                      </m:e>
                      <m:sup>
                        <m:r>
                          <a:rPr lang="pt-BR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  <m:t>0</m:t>
                        </m:r>
                      </m:sup>
                    </m:sSup>
                    <m:r>
                      <a:rPr lang="pt-BR" sz="1100" i="1">
                        <a:solidFill>
                          <a:srgbClr val="000000"/>
                        </a:solidFill>
                        <a:effectLst/>
                        <a:latin typeface="Cambria Math" panose="02040503050406030204" pitchFamily="18" charset="0"/>
                        <a:ea typeface="Times New Roman" panose="02020603050405020304" pitchFamily="18" charset="0"/>
                        <a:cs typeface="Times New Roman" panose="02020603050405020304" pitchFamily="18" charset="0"/>
                      </a:rPr>
                      <m:t>+</m:t>
                    </m:r>
                    <m:sSup>
                      <m:sSupPr>
                        <m:ctrlPr>
                          <a:rPr lang="pt-BR" sz="1100" i="1">
                            <a:solidFill>
                              <a:srgbClr val="836967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</m:ctrlPr>
                      </m:sSupPr>
                      <m:e>
                        <m:r>
                          <a:rPr lang="pt-BR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  <m:t>𝑁</m:t>
                        </m:r>
                      </m:e>
                      <m:sup>
                        <m:r>
                          <a:rPr lang="pt-BR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  <m:t>+</m:t>
                        </m:r>
                      </m:sup>
                    </m:sSup>
                    <m:r>
                      <a:rPr lang="pt-BR" sz="1100" i="1">
                        <a:solidFill>
                          <a:srgbClr val="000000"/>
                        </a:solidFill>
                        <a:effectLst/>
                        <a:latin typeface="Cambria Math" panose="02040503050406030204" pitchFamily="18" charset="0"/>
                        <a:ea typeface="Times New Roman" panose="02020603050405020304" pitchFamily="18" charset="0"/>
                        <a:cs typeface="Times New Roman" panose="02020603050405020304" pitchFamily="18" charset="0"/>
                      </a:rPr>
                      <m:t>−</m:t>
                    </m:r>
                    <m:sSup>
                      <m:sSupPr>
                        <m:ctrlPr>
                          <a:rPr lang="pt-BR" sz="1100" i="1">
                            <a:solidFill>
                              <a:srgbClr val="836967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</m:ctrlPr>
                      </m:sSupPr>
                      <m:e>
                        <m:r>
                          <a:rPr lang="pt-BR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  <m:t>𝑁</m:t>
                        </m:r>
                      </m:e>
                      <m:sup>
                        <m:r>
                          <a:rPr lang="pt-BR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  <m:t>−</m:t>
                        </m:r>
                      </m:sup>
                    </m:sSup>
                  </m:oMath>
                </m:oMathPara>
              </a14:m>
              <a:endParaRPr lang="pt-BR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Choice>
      <mc:Fallback xmlns="">
        <xdr:sp macro="" textlink="">
          <xdr:nvSpPr>
            <xdr:cNvPr id="4" name="CaixaDeTexto 4">
              <a:extLst>
                <a:ext uri="{FF2B5EF4-FFF2-40B4-BE49-F238E27FC236}">
                  <a16:creationId xmlns:a16="http://schemas.microsoft.com/office/drawing/2014/main" id="{7F8BEC6E-FC7D-4B71-AA96-797177E52F7F}"/>
                </a:ext>
              </a:extLst>
            </xdr:cNvPr>
            <xdr:cNvSpPr txBox="1"/>
          </xdr:nvSpPr>
          <xdr:spPr>
            <a:xfrm>
              <a:off x="771525" y="4201775"/>
              <a:ext cx="1374733" cy="21967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square" lIns="0" tIns="0" rIns="0" bIns="0" rtlCol="0" anchor="t">
              <a:noAutofit/>
            </a:bodyPr>
            <a:lstStyle/>
            <a:p>
              <a:pPr/>
              <a:r>
                <a:rPr lang="pt-BR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𝑁=𝑁</a:t>
              </a:r>
              <a:r>
                <a:rPr lang="pt-BR" sz="1100" i="0">
                  <a:solidFill>
                    <a:srgbClr val="836967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^</a:t>
              </a:r>
              <a:r>
                <a:rPr lang="pt-BR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0+𝑁</a:t>
              </a:r>
              <a:r>
                <a:rPr lang="pt-BR" sz="1100" i="0">
                  <a:solidFill>
                    <a:srgbClr val="836967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^</a:t>
              </a:r>
              <a:r>
                <a:rPr lang="pt-BR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+−𝑁</a:t>
              </a:r>
              <a:r>
                <a:rPr lang="pt-BR" sz="1100" i="0">
                  <a:solidFill>
                    <a:srgbClr val="836967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^</a:t>
              </a:r>
              <a:r>
                <a:rPr lang="pt-BR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−</a:t>
              </a:r>
              <a:endParaRPr lang="pt-BR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A75BD-14B9-4555-AAFF-27D4581D9255}">
  <dimension ref="A1:M13"/>
  <sheetViews>
    <sheetView workbookViewId="0">
      <selection activeCell="G16" sqref="G16"/>
    </sheetView>
  </sheetViews>
  <sheetFormatPr defaultRowHeight="14.5" x14ac:dyDescent="0.35"/>
  <cols>
    <col min="2" max="2" width="11.54296875" customWidth="1"/>
    <col min="3" max="3" width="4" customWidth="1"/>
    <col min="4" max="4" width="3.1796875" customWidth="1"/>
    <col min="5" max="5" width="8" customWidth="1"/>
    <col min="6" max="6" width="10.26953125" customWidth="1"/>
    <col min="9" max="9" width="9.54296875" bestFit="1" customWidth="1"/>
    <col min="11" max="11" width="10.54296875" customWidth="1"/>
    <col min="12" max="12" width="15.453125" customWidth="1"/>
    <col min="13" max="13" width="17.7265625" customWidth="1"/>
  </cols>
  <sheetData>
    <row r="1" spans="1:13" x14ac:dyDescent="0.35">
      <c r="A1" s="111" t="s">
        <v>89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3"/>
    </row>
    <row r="2" spans="1:13" x14ac:dyDescent="0.35">
      <c r="A2" s="114" t="s">
        <v>92</v>
      </c>
      <c r="B2" s="115" t="s">
        <v>90</v>
      </c>
      <c r="C2" s="115"/>
      <c r="D2" s="115"/>
      <c r="E2" s="115"/>
      <c r="F2" s="116" t="s">
        <v>91</v>
      </c>
      <c r="G2" s="116"/>
      <c r="H2" s="116"/>
      <c r="I2" s="116"/>
      <c r="J2" s="116"/>
      <c r="K2" s="116"/>
      <c r="L2" s="116"/>
      <c r="M2" s="117"/>
    </row>
    <row r="3" spans="1:13" ht="58" x14ac:dyDescent="0.35">
      <c r="A3" s="114"/>
      <c r="B3" s="4" t="s">
        <v>15</v>
      </c>
      <c r="C3" s="118" t="s">
        <v>28</v>
      </c>
      <c r="D3" s="119"/>
      <c r="E3" s="120"/>
      <c r="F3" s="4" t="s">
        <v>93</v>
      </c>
      <c r="G3" s="4" t="s">
        <v>16</v>
      </c>
      <c r="H3" s="4" t="s">
        <v>17</v>
      </c>
      <c r="I3" s="4" t="s">
        <v>47</v>
      </c>
      <c r="J3" s="4" t="s">
        <v>66</v>
      </c>
      <c r="K3" s="4" t="s">
        <v>98</v>
      </c>
      <c r="L3" s="4" t="s">
        <v>94</v>
      </c>
      <c r="M3" s="27" t="s">
        <v>95</v>
      </c>
    </row>
    <row r="4" spans="1:13" x14ac:dyDescent="0.35">
      <c r="A4" s="39">
        <v>2016</v>
      </c>
      <c r="B4" s="3">
        <v>15</v>
      </c>
      <c r="C4" s="121" t="s">
        <v>32</v>
      </c>
      <c r="D4" s="122"/>
      <c r="E4" s="123"/>
      <c r="F4" s="8">
        <v>4.5162000000000004</v>
      </c>
      <c r="G4" s="8">
        <f>I4-F4</f>
        <v>2.5028381159420094</v>
      </c>
      <c r="H4" s="8">
        <v>1.7000000000000001E-2</v>
      </c>
      <c r="I4" s="8">
        <v>7.0190381159420099</v>
      </c>
      <c r="J4" s="8">
        <f>I4+H4-G4</f>
        <v>4.5332000000000008</v>
      </c>
      <c r="K4" s="43">
        <f>((1-L4)+(1-M4))/2</f>
        <v>0.8204997554993454</v>
      </c>
      <c r="L4" s="78">
        <f>G4/MAX(J4,I4)</f>
        <v>0.3565785047181082</v>
      </c>
      <c r="M4" s="76">
        <f>H4/MAX(J4,I4)</f>
        <v>2.4219842832009565E-3</v>
      </c>
    </row>
    <row r="5" spans="1:13" x14ac:dyDescent="0.35">
      <c r="A5" s="39">
        <v>2017</v>
      </c>
      <c r="B5" s="3">
        <v>15</v>
      </c>
      <c r="C5" s="121" t="s">
        <v>32</v>
      </c>
      <c r="D5" s="122"/>
      <c r="E5" s="123"/>
      <c r="F5" s="8">
        <v>5.6039000000000003</v>
      </c>
      <c r="G5" s="8">
        <f>I5-F5</f>
        <v>4.749672362293599</v>
      </c>
      <c r="H5" s="8">
        <v>3.9699999999999999E-2</v>
      </c>
      <c r="I5" s="77">
        <v>10.353572362293599</v>
      </c>
      <c r="J5" s="8">
        <f t="shared" ref="J5:J7" si="0">I5+H5-G5</f>
        <v>5.6436000000000002</v>
      </c>
      <c r="K5" s="43">
        <f>((1-L5)+(1-M5))/2</f>
        <v>0.76870918583928161</v>
      </c>
      <c r="L5" s="78">
        <f t="shared" ref="L5:L7" si="1">G5/MAX(J5,I5)</f>
        <v>0.45874720300321703</v>
      </c>
      <c r="M5" s="76">
        <f t="shared" ref="M5:M7" si="2">H5/MAX(J5,I5)</f>
        <v>3.8344253182198617E-3</v>
      </c>
    </row>
    <row r="6" spans="1:13" x14ac:dyDescent="0.35">
      <c r="A6" s="39">
        <v>2018</v>
      </c>
      <c r="B6" s="3">
        <v>15</v>
      </c>
      <c r="C6" s="121" t="s">
        <v>32</v>
      </c>
      <c r="D6" s="122"/>
      <c r="E6" s="123"/>
      <c r="F6" s="8">
        <v>9.8475999999999999</v>
      </c>
      <c r="G6" s="8">
        <f>I6-F6</f>
        <v>4.2454226862274993</v>
      </c>
      <c r="H6" s="8">
        <v>4.4400000000000002E-2</v>
      </c>
      <c r="I6" s="77">
        <v>14.093022686227499</v>
      </c>
      <c r="J6" s="8">
        <f t="shared" si="0"/>
        <v>9.8919999999999995</v>
      </c>
      <c r="K6" s="43">
        <f>((1-L6)+(1-M6))/2</f>
        <v>0.84780331438692147</v>
      </c>
      <c r="L6" s="78">
        <f t="shared" si="1"/>
        <v>0.30124287604932098</v>
      </c>
      <c r="M6" s="76">
        <f t="shared" si="2"/>
        <v>3.1504951768359956E-3</v>
      </c>
    </row>
    <row r="7" spans="1:13" x14ac:dyDescent="0.35">
      <c r="A7" s="39">
        <v>2019</v>
      </c>
      <c r="B7" s="3">
        <v>15</v>
      </c>
      <c r="C7" s="121" t="s">
        <v>32</v>
      </c>
      <c r="D7" s="122"/>
      <c r="E7" s="123"/>
      <c r="F7" s="8">
        <v>4.6161000000000003</v>
      </c>
      <c r="G7" s="8">
        <f>I7-F7</f>
        <v>5.6344577521794994</v>
      </c>
      <c r="H7" s="8">
        <v>6.4000000000000001E-2</v>
      </c>
      <c r="I7" s="77">
        <v>10.2505577521795</v>
      </c>
      <c r="J7" s="8">
        <f t="shared" si="0"/>
        <v>4.6801000000000004</v>
      </c>
      <c r="K7" s="43">
        <f>((1-L7)+(1-M7))/2</f>
        <v>0.72204157617823872</v>
      </c>
      <c r="L7" s="78">
        <f t="shared" si="1"/>
        <v>0.54967328494700562</v>
      </c>
      <c r="M7" s="76">
        <f t="shared" si="2"/>
        <v>6.2435626965168956E-3</v>
      </c>
    </row>
    <row r="8" spans="1:13" x14ac:dyDescent="0.35">
      <c r="A8" s="106"/>
      <c r="B8" s="107"/>
      <c r="C8" s="107"/>
      <c r="D8" s="107"/>
      <c r="E8" s="107"/>
      <c r="F8" s="107"/>
      <c r="G8" s="107"/>
      <c r="H8" s="107"/>
      <c r="I8" s="107"/>
      <c r="J8" s="107"/>
      <c r="K8" s="107"/>
      <c r="L8" s="107"/>
      <c r="M8" s="108"/>
    </row>
    <row r="9" spans="1:13" x14ac:dyDescent="0.35">
      <c r="A9" s="44"/>
      <c r="B9" s="109" t="s">
        <v>96</v>
      </c>
      <c r="C9" s="109"/>
      <c r="D9" s="109"/>
      <c r="E9" s="109"/>
      <c r="F9" s="109"/>
      <c r="G9" s="109"/>
      <c r="H9" s="109"/>
      <c r="I9" s="109"/>
      <c r="J9" s="109"/>
      <c r="K9" s="109"/>
      <c r="L9" s="109"/>
      <c r="M9" s="110"/>
    </row>
    <row r="10" spans="1:13" x14ac:dyDescent="0.35">
      <c r="A10" s="44"/>
      <c r="B10" s="20"/>
      <c r="C10" s="20"/>
      <c r="D10" s="28"/>
      <c r="E10" s="20"/>
      <c r="F10" s="20"/>
      <c r="G10" s="20"/>
      <c r="H10" s="28"/>
      <c r="I10" s="28"/>
      <c r="J10" s="28"/>
      <c r="K10" s="28"/>
      <c r="L10" s="20"/>
      <c r="M10" s="23"/>
    </row>
    <row r="11" spans="1:13" x14ac:dyDescent="0.35">
      <c r="A11" s="44"/>
      <c r="B11" s="20"/>
      <c r="C11" s="20"/>
      <c r="D11" s="20"/>
      <c r="E11" s="20"/>
      <c r="F11" s="20"/>
      <c r="G11" s="20"/>
      <c r="H11" s="81"/>
      <c r="I11" s="28" t="s">
        <v>97</v>
      </c>
      <c r="J11" s="28"/>
      <c r="K11" s="28"/>
      <c r="L11" s="20"/>
      <c r="M11" s="23"/>
    </row>
    <row r="12" spans="1:13" x14ac:dyDescent="0.35">
      <c r="A12" s="44"/>
      <c r="B12" s="20"/>
      <c r="C12" s="20"/>
      <c r="D12" s="20"/>
      <c r="E12" s="20"/>
      <c r="F12" s="20"/>
      <c r="G12" s="20"/>
      <c r="H12" s="28"/>
      <c r="I12" s="28"/>
      <c r="J12" s="28"/>
      <c r="K12" s="20"/>
      <c r="L12" s="20"/>
      <c r="M12" s="23"/>
    </row>
    <row r="13" spans="1:13" ht="15" thickBot="1" x14ac:dyDescent="0.4">
      <c r="A13" s="45"/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6"/>
    </row>
  </sheetData>
  <mergeCells count="11">
    <mergeCell ref="A8:M8"/>
    <mergeCell ref="B9:M9"/>
    <mergeCell ref="A1:M1"/>
    <mergeCell ref="A2:A3"/>
    <mergeCell ref="B2:E2"/>
    <mergeCell ref="F2:M2"/>
    <mergeCell ref="C3:E3"/>
    <mergeCell ref="C4:E4"/>
    <mergeCell ref="C5:E5"/>
    <mergeCell ref="C6:E6"/>
    <mergeCell ref="C7:E7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2F887-4513-4C69-97B8-4ED929A7745F}">
  <dimension ref="A1:O25"/>
  <sheetViews>
    <sheetView zoomScale="75" zoomScaleNormal="75" workbookViewId="0">
      <selection activeCell="M1" sqref="M1:M1048576"/>
    </sheetView>
  </sheetViews>
  <sheetFormatPr defaultRowHeight="14.5" x14ac:dyDescent="0.35"/>
  <cols>
    <col min="2" max="2" width="7.54296875" customWidth="1"/>
    <col min="3" max="3" width="13" customWidth="1"/>
    <col min="4" max="4" width="8.54296875" customWidth="1"/>
    <col min="5" max="5" width="8.453125" customWidth="1"/>
    <col min="6" max="6" width="14.1796875" customWidth="1"/>
    <col min="7" max="7" width="11.7265625" customWidth="1"/>
    <col min="8" max="8" width="11.26953125" customWidth="1"/>
    <col min="9" max="9" width="12.7265625" customWidth="1"/>
    <col min="10" max="10" width="13.54296875" customWidth="1"/>
    <col min="11" max="11" width="15.7265625" customWidth="1"/>
    <col min="12" max="12" width="15.26953125" customWidth="1"/>
    <col min="13" max="13" width="21.26953125" customWidth="1"/>
    <col min="14" max="14" width="17.26953125" customWidth="1"/>
    <col min="15" max="15" width="17.54296875" customWidth="1"/>
  </cols>
  <sheetData>
    <row r="1" spans="1:12" x14ac:dyDescent="0.35">
      <c r="A1" s="111" t="s">
        <v>110</v>
      </c>
      <c r="B1" s="112"/>
      <c r="C1" s="112"/>
      <c r="D1" s="112"/>
      <c r="E1" s="112"/>
      <c r="F1" s="112"/>
      <c r="G1" s="112"/>
      <c r="H1" s="112"/>
      <c r="I1" s="112"/>
      <c r="J1" s="112"/>
      <c r="K1" s="113"/>
    </row>
    <row r="2" spans="1:12" ht="14.5" customHeight="1" x14ac:dyDescent="0.35">
      <c r="A2" s="114" t="s">
        <v>92</v>
      </c>
      <c r="B2" s="115" t="s">
        <v>90</v>
      </c>
      <c r="C2" s="115"/>
      <c r="D2" s="115"/>
      <c r="E2" s="115"/>
      <c r="F2" s="116" t="s">
        <v>91</v>
      </c>
      <c r="G2" s="116"/>
      <c r="H2" s="116"/>
      <c r="I2" s="116"/>
      <c r="J2" s="116"/>
      <c r="K2" s="117"/>
    </row>
    <row r="3" spans="1:12" s="11" customFormat="1" ht="67.150000000000006" customHeight="1" x14ac:dyDescent="0.35">
      <c r="A3" s="114"/>
      <c r="B3" s="4" t="s">
        <v>15</v>
      </c>
      <c r="C3" s="4" t="s">
        <v>28</v>
      </c>
      <c r="D3" s="116" t="s">
        <v>99</v>
      </c>
      <c r="E3" s="116"/>
      <c r="F3" s="4" t="s">
        <v>100</v>
      </c>
      <c r="G3" s="4" t="s">
        <v>16</v>
      </c>
      <c r="H3" s="4" t="s">
        <v>17</v>
      </c>
      <c r="I3" s="4" t="s">
        <v>47</v>
      </c>
      <c r="J3" s="4" t="s">
        <v>66</v>
      </c>
      <c r="K3" s="27" t="s">
        <v>101</v>
      </c>
      <c r="L3" s="10" t="s">
        <v>62</v>
      </c>
    </row>
    <row r="4" spans="1:12" ht="15.5" x14ac:dyDescent="0.35">
      <c r="A4" s="39">
        <v>2016</v>
      </c>
      <c r="B4" s="3">
        <v>15</v>
      </c>
      <c r="C4" s="3" t="s">
        <v>32</v>
      </c>
      <c r="D4" s="124" t="s">
        <v>109</v>
      </c>
      <c r="E4" s="124"/>
      <c r="F4" s="8">
        <v>11.1242</v>
      </c>
      <c r="G4" s="8">
        <f>I4-F4</f>
        <v>73.555800000000005</v>
      </c>
      <c r="H4" s="8">
        <f>(L4-F4)</f>
        <v>21.491</v>
      </c>
      <c r="I4" s="84">
        <v>84.68</v>
      </c>
      <c r="J4" s="8">
        <f>I4+H4-G4</f>
        <v>32.615200000000002</v>
      </c>
      <c r="K4" s="103">
        <f>H4/MAX(J4,I4)</f>
        <v>0.25379074161549359</v>
      </c>
      <c r="L4" s="49">
        <v>32.615200000000002</v>
      </c>
    </row>
    <row r="5" spans="1:12" ht="15.5" x14ac:dyDescent="0.35">
      <c r="A5" s="39">
        <v>2017</v>
      </c>
      <c r="B5" s="3">
        <v>15</v>
      </c>
      <c r="C5" s="3" t="s">
        <v>32</v>
      </c>
      <c r="D5" s="124" t="s">
        <v>109</v>
      </c>
      <c r="E5" s="124"/>
      <c r="F5" s="8">
        <v>22.829599999999999</v>
      </c>
      <c r="G5" s="8">
        <f>I5-F5</f>
        <v>63.1404</v>
      </c>
      <c r="H5" s="8">
        <f>(L5-F5)</f>
        <v>32.061199999999999</v>
      </c>
      <c r="I5" s="84">
        <v>85.97</v>
      </c>
      <c r="J5" s="8">
        <f t="shared" ref="J5:J7" si="0">I5+H5-G5</f>
        <v>54.890799999999999</v>
      </c>
      <c r="K5" s="103">
        <f>H5/MAX(J5,I5)</f>
        <v>0.37293474467837617</v>
      </c>
      <c r="L5" s="49">
        <v>54.890799999999999</v>
      </c>
    </row>
    <row r="6" spans="1:12" ht="15.5" x14ac:dyDescent="0.35">
      <c r="A6" s="39">
        <v>2018</v>
      </c>
      <c r="B6" s="3">
        <v>15</v>
      </c>
      <c r="C6" s="3" t="s">
        <v>32</v>
      </c>
      <c r="D6" s="124" t="s">
        <v>109</v>
      </c>
      <c r="E6" s="124"/>
      <c r="F6" s="8">
        <v>20.732900000000001</v>
      </c>
      <c r="G6" s="8">
        <f>I6-F6</f>
        <v>51.5471</v>
      </c>
      <c r="H6" s="8">
        <f>(L6-F6)</f>
        <v>36.705300000000001</v>
      </c>
      <c r="I6" s="84">
        <v>72.28</v>
      </c>
      <c r="J6" s="8">
        <f t="shared" si="0"/>
        <v>57.438199999999995</v>
      </c>
      <c r="K6" s="103">
        <f>H6/MAX(J6,I6)</f>
        <v>0.50782097399003878</v>
      </c>
      <c r="L6" s="49">
        <v>57.438200000000002</v>
      </c>
    </row>
    <row r="7" spans="1:12" ht="15.5" x14ac:dyDescent="0.35">
      <c r="A7" s="39">
        <v>2019</v>
      </c>
      <c r="B7" s="3">
        <v>15</v>
      </c>
      <c r="C7" s="3" t="s">
        <v>32</v>
      </c>
      <c r="D7" s="124" t="s">
        <v>109</v>
      </c>
      <c r="E7" s="124"/>
      <c r="F7" s="8">
        <v>30.390799999999999</v>
      </c>
      <c r="G7" s="8">
        <f>I7-F7</f>
        <v>83.619200000000006</v>
      </c>
      <c r="H7" s="8">
        <f>(L7-F7)</f>
        <v>47.1267</v>
      </c>
      <c r="I7" s="84">
        <v>114.01</v>
      </c>
      <c r="J7" s="8">
        <f t="shared" si="0"/>
        <v>77.517500000000013</v>
      </c>
      <c r="K7" s="103">
        <f>H7/MAX(J7,I7)</f>
        <v>0.4133558459784229</v>
      </c>
      <c r="L7" s="49">
        <v>77.517499999999998</v>
      </c>
    </row>
    <row r="8" spans="1:12" x14ac:dyDescent="0.35">
      <c r="A8" s="106"/>
      <c r="B8" s="107"/>
      <c r="C8" s="107"/>
      <c r="D8" s="107"/>
      <c r="E8" s="107"/>
      <c r="F8" s="107"/>
      <c r="G8" s="107"/>
      <c r="H8" s="107"/>
      <c r="I8" s="107"/>
      <c r="J8" s="107"/>
      <c r="K8" s="108"/>
    </row>
    <row r="9" spans="1:12" x14ac:dyDescent="0.35">
      <c r="A9" s="44"/>
      <c r="B9" s="109" t="s">
        <v>96</v>
      </c>
      <c r="C9" s="109"/>
      <c r="D9" s="109"/>
      <c r="E9" s="109"/>
      <c r="F9" s="109"/>
      <c r="G9" s="109"/>
      <c r="H9" s="109"/>
      <c r="I9" s="109"/>
      <c r="J9" s="109"/>
      <c r="K9" s="110"/>
    </row>
    <row r="10" spans="1:12" ht="16.149999999999999" customHeight="1" x14ac:dyDescent="0.35">
      <c r="A10" s="44"/>
      <c r="B10" s="19" t="s">
        <v>7</v>
      </c>
      <c r="C10" s="127" t="s">
        <v>102</v>
      </c>
      <c r="D10" s="127"/>
      <c r="E10" s="127"/>
      <c r="F10" s="127"/>
      <c r="G10" s="127"/>
      <c r="H10" s="127"/>
      <c r="I10" s="127"/>
      <c r="J10" s="127"/>
      <c r="K10" s="51"/>
    </row>
    <row r="11" spans="1:12" ht="16.5" x14ac:dyDescent="0.35">
      <c r="A11" s="44"/>
      <c r="B11" s="19" t="s">
        <v>8</v>
      </c>
      <c r="C11" s="125" t="s">
        <v>103</v>
      </c>
      <c r="D11" s="125"/>
      <c r="E11" s="125"/>
      <c r="F11" s="125"/>
      <c r="G11" s="125"/>
      <c r="H11" s="125"/>
      <c r="I11" s="125"/>
      <c r="J11" s="125"/>
      <c r="K11" s="126"/>
    </row>
    <row r="12" spans="1:12" ht="16.5" x14ac:dyDescent="0.35">
      <c r="A12" s="44"/>
      <c r="B12" s="19" t="s">
        <v>9</v>
      </c>
      <c r="C12" s="125" t="s">
        <v>104</v>
      </c>
      <c r="D12" s="125"/>
      <c r="E12" s="125"/>
      <c r="F12" s="125"/>
      <c r="G12" s="125"/>
      <c r="H12" s="125"/>
      <c r="I12" s="125"/>
      <c r="J12" s="125"/>
      <c r="K12" s="126"/>
    </row>
    <row r="13" spans="1:12" x14ac:dyDescent="0.35">
      <c r="A13" s="44"/>
      <c r="B13" s="19"/>
      <c r="C13" s="20"/>
      <c r="D13" s="125" t="s">
        <v>105</v>
      </c>
      <c r="E13" s="125"/>
      <c r="F13" s="125"/>
      <c r="G13" s="125"/>
      <c r="H13" s="125"/>
      <c r="I13" s="125"/>
      <c r="J13" s="125"/>
      <c r="K13" s="126"/>
    </row>
    <row r="14" spans="1:12" x14ac:dyDescent="0.35">
      <c r="A14" s="44"/>
      <c r="B14" s="19"/>
      <c r="C14" s="20"/>
      <c r="D14" s="20"/>
      <c r="E14" s="20"/>
      <c r="F14" s="18"/>
      <c r="G14" s="20"/>
      <c r="H14" s="28"/>
      <c r="I14" s="20"/>
      <c r="J14" s="20"/>
      <c r="K14" s="23"/>
    </row>
    <row r="15" spans="1:12" x14ac:dyDescent="0.35">
      <c r="A15" s="44"/>
      <c r="B15" s="19"/>
      <c r="C15" s="20"/>
      <c r="D15" s="28" t="s">
        <v>106</v>
      </c>
      <c r="E15" s="20"/>
      <c r="F15" s="18"/>
      <c r="G15" s="20"/>
      <c r="H15" s="28"/>
      <c r="I15" s="20"/>
      <c r="J15" s="20"/>
      <c r="K15" s="23"/>
    </row>
    <row r="16" spans="1:12" x14ac:dyDescent="0.35">
      <c r="A16" s="44"/>
      <c r="B16" s="19" t="s">
        <v>27</v>
      </c>
      <c r="C16" s="20" t="s">
        <v>107</v>
      </c>
      <c r="D16" s="20"/>
      <c r="E16" s="20"/>
      <c r="F16" s="20"/>
      <c r="G16" s="20"/>
      <c r="H16" s="28"/>
      <c r="I16" s="20"/>
      <c r="J16" s="20"/>
      <c r="K16" s="23"/>
    </row>
    <row r="17" spans="1:15" x14ac:dyDescent="0.35">
      <c r="A17" s="44"/>
      <c r="B17" s="19" t="s">
        <v>29</v>
      </c>
      <c r="C17" s="20" t="s">
        <v>108</v>
      </c>
      <c r="D17" s="20"/>
      <c r="E17" s="20"/>
      <c r="F17" s="20"/>
      <c r="G17" s="20"/>
      <c r="H17" s="28"/>
      <c r="I17" s="20"/>
      <c r="J17" s="20"/>
      <c r="K17" s="23"/>
    </row>
    <row r="18" spans="1:15" ht="15" thickBot="1" x14ac:dyDescent="0.4">
      <c r="A18" s="45"/>
      <c r="B18" s="25"/>
      <c r="C18" s="25"/>
      <c r="D18" s="25"/>
      <c r="E18" s="25"/>
      <c r="F18" s="25"/>
      <c r="G18" s="25"/>
      <c r="H18" s="25"/>
      <c r="I18" s="25"/>
      <c r="J18" s="25"/>
      <c r="K18" s="26"/>
    </row>
    <row r="19" spans="1:15" ht="52.15" customHeight="1" x14ac:dyDescent="0.35">
      <c r="M19" s="12"/>
      <c r="N19" s="12"/>
      <c r="O19" s="13"/>
    </row>
    <row r="20" spans="1:15" x14ac:dyDescent="0.35">
      <c r="M20" s="47"/>
      <c r="N20" s="47"/>
      <c r="O20" s="1"/>
    </row>
    <row r="21" spans="1:15" x14ac:dyDescent="0.35">
      <c r="M21" s="47"/>
      <c r="N21" s="47"/>
      <c r="O21" s="1"/>
    </row>
    <row r="22" spans="1:15" x14ac:dyDescent="0.35">
      <c r="M22" s="47"/>
      <c r="N22" s="47"/>
      <c r="O22" s="1"/>
    </row>
    <row r="23" spans="1:15" ht="15" thickBot="1" x14ac:dyDescent="0.4">
      <c r="M23" s="47"/>
      <c r="N23" s="47"/>
      <c r="O23" s="1"/>
    </row>
    <row r="24" spans="1:15" ht="15" thickBot="1" x14ac:dyDescent="0.4">
      <c r="M24" s="55"/>
      <c r="N24" s="55"/>
      <c r="O24" s="56"/>
    </row>
    <row r="25" spans="1:15" x14ac:dyDescent="0.35">
      <c r="O25" s="1"/>
    </row>
  </sheetData>
  <mergeCells count="16">
    <mergeCell ref="D5:E5"/>
    <mergeCell ref="D6:E6"/>
    <mergeCell ref="D7:E7"/>
    <mergeCell ref="D13:K13"/>
    <mergeCell ref="A8:K8"/>
    <mergeCell ref="B9:K9"/>
    <mergeCell ref="C11:K11"/>
    <mergeCell ref="C12:K12"/>
    <mergeCell ref="C10:F10"/>
    <mergeCell ref="G10:J10"/>
    <mergeCell ref="D4:E4"/>
    <mergeCell ref="A1:K1"/>
    <mergeCell ref="A2:A3"/>
    <mergeCell ref="B2:E2"/>
    <mergeCell ref="F2:K2"/>
    <mergeCell ref="D3:E3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A65AA-AA56-4E15-B483-088409473D3A}">
  <dimension ref="A1:N23"/>
  <sheetViews>
    <sheetView topLeftCell="A2" workbookViewId="0">
      <selection activeCell="K1" sqref="K1:K1048576"/>
    </sheetView>
  </sheetViews>
  <sheetFormatPr defaultRowHeight="14.5" x14ac:dyDescent="0.35"/>
  <cols>
    <col min="1" max="1" width="7.453125" customWidth="1"/>
    <col min="2" max="2" width="5" customWidth="1"/>
    <col min="3" max="3" width="12.81640625" customWidth="1"/>
    <col min="4" max="4" width="15.26953125" customWidth="1"/>
    <col min="5" max="5" width="11.7265625" customWidth="1"/>
    <col min="6" max="7" width="11.26953125" customWidth="1"/>
    <col min="8" max="8" width="13.81640625" customWidth="1"/>
    <col min="9" max="9" width="14.81640625" customWidth="1"/>
    <col min="10" max="10" width="15.26953125" customWidth="1"/>
    <col min="12" max="12" width="13.26953125" customWidth="1"/>
    <col min="13" max="13" width="21.26953125" customWidth="1"/>
    <col min="14" max="14" width="17.54296875" customWidth="1"/>
  </cols>
  <sheetData>
    <row r="1" spans="1:12" x14ac:dyDescent="0.35">
      <c r="A1" s="111" t="s">
        <v>111</v>
      </c>
      <c r="B1" s="128"/>
      <c r="C1" s="128"/>
      <c r="D1" s="112"/>
      <c r="E1" s="112"/>
      <c r="F1" s="112"/>
      <c r="G1" s="112"/>
      <c r="H1" s="112"/>
      <c r="I1" s="113"/>
    </row>
    <row r="2" spans="1:12" s="11" customFormat="1" ht="67.150000000000006" customHeight="1" x14ac:dyDescent="0.35">
      <c r="A2" s="129" t="s">
        <v>92</v>
      </c>
      <c r="B2" s="120"/>
      <c r="C2" s="87" t="s">
        <v>112</v>
      </c>
      <c r="D2" s="4" t="s">
        <v>113</v>
      </c>
      <c r="E2" s="4" t="s">
        <v>16</v>
      </c>
      <c r="F2" s="4" t="s">
        <v>17</v>
      </c>
      <c r="G2" s="4" t="s">
        <v>47</v>
      </c>
      <c r="H2" s="4" t="s">
        <v>63</v>
      </c>
      <c r="I2" s="27" t="s">
        <v>94</v>
      </c>
      <c r="J2" s="10" t="s">
        <v>78</v>
      </c>
      <c r="K2" s="11" t="s">
        <v>79</v>
      </c>
      <c r="L2" s="11" t="s">
        <v>80</v>
      </c>
    </row>
    <row r="3" spans="1:12" ht="15.5" x14ac:dyDescent="0.35">
      <c r="A3" s="130">
        <v>2016</v>
      </c>
      <c r="B3" s="123"/>
      <c r="C3" s="84">
        <v>84.68</v>
      </c>
      <c r="D3" s="57">
        <f>J3</f>
        <v>7.8379349999999999</v>
      </c>
      <c r="E3" s="8">
        <f t="shared" ref="E3:E4" si="0">G3-D3</f>
        <v>2.8862920398309004</v>
      </c>
      <c r="F3" s="8">
        <v>0</v>
      </c>
      <c r="G3">
        <v>10.7242270398309</v>
      </c>
      <c r="H3" s="8">
        <f t="shared" ref="H3:H4" si="1">G3+F3-E3</f>
        <v>7.8379349999999999</v>
      </c>
      <c r="I3" s="103">
        <f t="shared" ref="I3:I4" si="2">E3/MAX(G3,H3)</f>
        <v>0.26913753589055045</v>
      </c>
      <c r="J3" s="49">
        <v>7.8379349999999999</v>
      </c>
      <c r="K3" s="2">
        <f>G3/C3</f>
        <v>0.12664415493423359</v>
      </c>
      <c r="L3" s="88">
        <f>E3/(C3)</f>
        <v>3.4084695793940724E-2</v>
      </c>
    </row>
    <row r="4" spans="1:12" ht="15.5" x14ac:dyDescent="0.35">
      <c r="A4" s="130">
        <v>2017</v>
      </c>
      <c r="B4" s="123"/>
      <c r="C4" s="84">
        <v>85.97</v>
      </c>
      <c r="D4" s="57">
        <f>J4</f>
        <v>8.3867999999999991</v>
      </c>
      <c r="E4" s="8">
        <f t="shared" si="0"/>
        <v>1.9667723622936002</v>
      </c>
      <c r="F4" s="8">
        <v>0</v>
      </c>
      <c r="G4" s="57">
        <v>10.353572362293599</v>
      </c>
      <c r="H4" s="8">
        <f t="shared" si="1"/>
        <v>8.3867999999999991</v>
      </c>
      <c r="I4" s="104">
        <f t="shared" si="2"/>
        <v>0.18996074914744754</v>
      </c>
      <c r="J4" s="49">
        <v>8.3867999999999991</v>
      </c>
      <c r="K4" s="2">
        <f t="shared" ref="K4:K6" si="3">G4/C4</f>
        <v>0.12043238760374084</v>
      </c>
      <c r="L4" s="88">
        <f t="shared" ref="L4:L6" si="4">E4/(C4)</f>
        <v>2.2877426570822382E-2</v>
      </c>
    </row>
    <row r="5" spans="1:12" ht="15.5" x14ac:dyDescent="0.35">
      <c r="A5" s="130">
        <v>2018</v>
      </c>
      <c r="B5" s="123"/>
      <c r="C5" s="84">
        <v>72.28</v>
      </c>
      <c r="D5" s="57">
        <f>J5</f>
        <v>14.600536999999999</v>
      </c>
      <c r="E5" s="8">
        <f>G5-D5</f>
        <v>6.4158213783844005</v>
      </c>
      <c r="F5" s="8">
        <v>0</v>
      </c>
      <c r="G5">
        <v>21.0163583783844</v>
      </c>
      <c r="H5" s="8">
        <f>G5+F5-E5</f>
        <v>14.600536999999999</v>
      </c>
      <c r="I5" s="104">
        <f>E5/MAX(G5,H5)</f>
        <v>0.3052775015952886</v>
      </c>
      <c r="J5" s="80">
        <v>14.600536999999999</v>
      </c>
      <c r="K5" s="2">
        <f t="shared" si="3"/>
        <v>0.29076312089629774</v>
      </c>
      <c r="L5" s="88">
        <f t="shared" si="4"/>
        <v>8.8763439103270614E-2</v>
      </c>
    </row>
    <row r="6" spans="1:12" ht="15.5" x14ac:dyDescent="0.35">
      <c r="A6" s="130">
        <v>2019</v>
      </c>
      <c r="B6" s="123"/>
      <c r="C6" s="84">
        <v>114.01</v>
      </c>
      <c r="D6" s="57">
        <f>J6</f>
        <v>8.8285769999999992</v>
      </c>
      <c r="E6" s="8">
        <f>G6-D6</f>
        <v>1.4219807521795005</v>
      </c>
      <c r="F6" s="8">
        <v>0</v>
      </c>
      <c r="G6" s="57">
        <v>10.2505577521795</v>
      </c>
      <c r="H6" s="8">
        <f>G6+F6-E6</f>
        <v>8.8285769999999992</v>
      </c>
      <c r="I6" s="104">
        <f>E6/MAX(G6,H6)</f>
        <v>0.13872228092926508</v>
      </c>
      <c r="J6" s="49">
        <v>8.8285769999999992</v>
      </c>
      <c r="K6" s="2">
        <f t="shared" si="3"/>
        <v>8.9909286485216205E-2</v>
      </c>
      <c r="L6" s="88">
        <f t="shared" si="4"/>
        <v>1.2472421297951938E-2</v>
      </c>
    </row>
    <row r="7" spans="1:12" x14ac:dyDescent="0.35">
      <c r="A7" s="106"/>
      <c r="B7" s="107"/>
      <c r="C7" s="107"/>
      <c r="D7" s="107"/>
      <c r="E7" s="107"/>
      <c r="F7" s="107"/>
      <c r="G7" s="107"/>
      <c r="H7" s="107"/>
      <c r="I7" s="108"/>
    </row>
    <row r="8" spans="1:12" x14ac:dyDescent="0.35">
      <c r="A8" s="44"/>
      <c r="B8" s="53"/>
      <c r="C8" s="53"/>
      <c r="D8" s="109"/>
      <c r="E8" s="109"/>
      <c r="F8" s="109"/>
      <c r="G8" s="109"/>
      <c r="H8" s="109"/>
      <c r="I8" s="110"/>
    </row>
    <row r="9" spans="1:12" ht="16.149999999999999" customHeight="1" x14ac:dyDescent="0.35">
      <c r="A9" s="15" t="s">
        <v>114</v>
      </c>
      <c r="B9" s="20"/>
      <c r="C9" s="20"/>
      <c r="D9" s="20"/>
      <c r="E9" s="20"/>
      <c r="F9" s="23"/>
      <c r="G9" s="20"/>
      <c r="H9" s="20"/>
      <c r="I9" s="23"/>
      <c r="J9" s="58"/>
      <c r="K9" s="58"/>
      <c r="L9" s="59"/>
    </row>
    <row r="10" spans="1:12" ht="16.5" x14ac:dyDescent="0.35">
      <c r="A10" s="131" t="s">
        <v>115</v>
      </c>
      <c r="B10" s="125"/>
      <c r="C10" s="125"/>
      <c r="D10" s="125"/>
      <c r="E10" s="125"/>
      <c r="F10" s="125"/>
      <c r="G10" s="125"/>
      <c r="H10" s="125"/>
      <c r="I10" s="126"/>
      <c r="L10" s="60"/>
    </row>
    <row r="11" spans="1:12" ht="16.5" x14ac:dyDescent="0.35">
      <c r="A11" s="131" t="s">
        <v>116</v>
      </c>
      <c r="B11" s="125"/>
      <c r="C11" s="125"/>
      <c r="D11" s="125"/>
      <c r="E11" s="125"/>
      <c r="F11" s="125"/>
      <c r="G11" s="125"/>
      <c r="H11" s="125"/>
      <c r="I11" s="126"/>
      <c r="L11" s="60"/>
    </row>
    <row r="12" spans="1:12" x14ac:dyDescent="0.35">
      <c r="A12" s="15"/>
      <c r="B12" s="19"/>
      <c r="C12" s="19"/>
      <c r="D12" s="20"/>
      <c r="E12" s="125"/>
      <c r="F12" s="125"/>
      <c r="G12" s="125"/>
      <c r="H12" s="125"/>
      <c r="I12" s="126"/>
      <c r="L12" s="60"/>
    </row>
    <row r="13" spans="1:12" ht="14.5" customHeight="1" x14ac:dyDescent="0.35">
      <c r="A13" s="44"/>
      <c r="B13" s="53"/>
      <c r="C13" s="53"/>
      <c r="D13" s="20"/>
      <c r="E13" s="127"/>
      <c r="F13" s="127"/>
      <c r="G13" s="127"/>
      <c r="H13" s="127"/>
      <c r="I13" s="51"/>
    </row>
    <row r="14" spans="1:12" x14ac:dyDescent="0.35">
      <c r="A14" s="44"/>
      <c r="B14" s="53"/>
      <c r="C14" s="53"/>
      <c r="D14" s="20"/>
      <c r="E14" s="18"/>
      <c r="F14" s="20"/>
      <c r="G14" s="20"/>
      <c r="H14" s="20"/>
      <c r="I14" s="23"/>
    </row>
    <row r="15" spans="1:12" x14ac:dyDescent="0.35">
      <c r="A15" s="44"/>
      <c r="B15" s="53"/>
      <c r="C15" s="53"/>
      <c r="D15" s="20"/>
      <c r="E15" s="19"/>
      <c r="F15" s="125"/>
      <c r="G15" s="125"/>
      <c r="H15" s="125"/>
      <c r="I15" s="126"/>
    </row>
    <row r="16" spans="1:12" ht="15" thickBot="1" x14ac:dyDescent="0.4">
      <c r="A16" s="45"/>
      <c r="B16" s="61"/>
      <c r="C16" s="61"/>
      <c r="D16" s="25"/>
      <c r="E16" s="25"/>
      <c r="F16" s="25"/>
      <c r="G16" s="25"/>
      <c r="H16" s="25"/>
      <c r="I16" s="26"/>
    </row>
    <row r="17" spans="4:14" ht="52.15" customHeight="1" x14ac:dyDescent="0.35">
      <c r="K17" s="13"/>
      <c r="L17" s="13"/>
      <c r="M17" s="12"/>
      <c r="N17" s="13"/>
    </row>
    <row r="18" spans="4:14" x14ac:dyDescent="0.35">
      <c r="D18" s="2"/>
      <c r="F18" s="2"/>
      <c r="H18" s="2"/>
      <c r="I18" s="2"/>
      <c r="K18" s="10"/>
      <c r="L18" s="46"/>
      <c r="M18" s="47"/>
      <c r="N18" s="1"/>
    </row>
    <row r="19" spans="4:14" x14ac:dyDescent="0.35">
      <c r="D19" s="2"/>
      <c r="F19" s="2"/>
      <c r="H19" s="2"/>
      <c r="I19" s="2"/>
      <c r="J19" s="2"/>
      <c r="K19" s="10"/>
      <c r="L19" s="46"/>
      <c r="M19" s="47"/>
      <c r="N19" s="1"/>
    </row>
    <row r="20" spans="4:14" x14ac:dyDescent="0.35">
      <c r="D20" s="2"/>
      <c r="F20" s="2"/>
      <c r="H20" s="2"/>
      <c r="I20" s="2"/>
      <c r="J20" s="2"/>
      <c r="K20" s="10"/>
      <c r="L20" s="46"/>
      <c r="M20" s="47"/>
      <c r="N20" s="1"/>
    </row>
    <row r="21" spans="4:14" ht="15" thickBot="1" x14ac:dyDescent="0.4">
      <c r="D21" s="2"/>
      <c r="F21" s="2"/>
      <c r="H21" s="2"/>
      <c r="I21" s="2"/>
      <c r="J21" s="2"/>
      <c r="K21" s="10"/>
      <c r="L21" s="46"/>
      <c r="M21" s="47"/>
      <c r="N21" s="1"/>
    </row>
    <row r="22" spans="4:14" ht="15" thickBot="1" x14ac:dyDescent="0.4">
      <c r="K22" s="37"/>
      <c r="L22" s="55"/>
      <c r="M22" s="55"/>
      <c r="N22" s="56"/>
    </row>
    <row r="23" spans="4:14" x14ac:dyDescent="0.35">
      <c r="N23" s="1"/>
    </row>
  </sheetData>
  <mergeCells count="13">
    <mergeCell ref="F15:I15"/>
    <mergeCell ref="A7:I7"/>
    <mergeCell ref="D8:I8"/>
    <mergeCell ref="A1:I1"/>
    <mergeCell ref="E13:H13"/>
    <mergeCell ref="A2:B2"/>
    <mergeCell ref="A3:B3"/>
    <mergeCell ref="A4:B4"/>
    <mergeCell ref="A5:B5"/>
    <mergeCell ref="A6:B6"/>
    <mergeCell ref="A10:I10"/>
    <mergeCell ref="A11:I11"/>
    <mergeCell ref="E12:I12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0541C-AFAA-4319-BB70-2F81D984D40F}">
  <dimension ref="A1:T25"/>
  <sheetViews>
    <sheetView topLeftCell="I19" zoomScale="75" zoomScaleNormal="75" workbookViewId="0">
      <selection activeCell="P21" sqref="P21"/>
    </sheetView>
  </sheetViews>
  <sheetFormatPr defaultRowHeight="14.5" x14ac:dyDescent="0.35"/>
  <cols>
    <col min="1" max="1" width="7.453125" customWidth="1"/>
    <col min="2" max="2" width="12.26953125" customWidth="1"/>
    <col min="3" max="3" width="10.6328125" customWidth="1"/>
    <col min="4" max="4" width="10.7265625" customWidth="1"/>
    <col min="5" max="5" width="11.54296875" bestFit="1" customWidth="1"/>
    <col min="6" max="6" width="10.6328125" customWidth="1"/>
    <col min="7" max="7" width="13.54296875" customWidth="1"/>
    <col min="8" max="8" width="14.54296875" customWidth="1"/>
    <col min="9" max="9" width="10.81640625" customWidth="1"/>
    <col min="10" max="10" width="14" customWidth="1"/>
    <col min="11" max="11" width="11.7265625" customWidth="1"/>
    <col min="12" max="12" width="14.1796875" customWidth="1"/>
    <col min="13" max="13" width="11.54296875" customWidth="1"/>
    <col min="14" max="14" width="15.26953125" customWidth="1"/>
    <col min="15" max="15" width="13.54296875" customWidth="1"/>
    <col min="16" max="16" width="11.7265625" customWidth="1"/>
    <col min="17" max="17" width="13.7265625" bestFit="1" customWidth="1"/>
    <col min="18" max="18" width="21.26953125" customWidth="1"/>
    <col min="19" max="19" width="17.26953125" customWidth="1"/>
    <col min="20" max="20" width="17.54296875" customWidth="1"/>
  </cols>
  <sheetData>
    <row r="1" spans="1:17" x14ac:dyDescent="0.35">
      <c r="A1" s="111" t="s">
        <v>117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3"/>
    </row>
    <row r="2" spans="1:17" s="11" customFormat="1" ht="84" customHeight="1" x14ac:dyDescent="0.35">
      <c r="A2" s="42" t="s">
        <v>92</v>
      </c>
      <c r="B2" s="4" t="s">
        <v>118</v>
      </c>
      <c r="C2" s="4" t="s">
        <v>16</v>
      </c>
      <c r="D2" s="4" t="s">
        <v>17</v>
      </c>
      <c r="E2" s="4" t="s">
        <v>47</v>
      </c>
      <c r="F2" s="4" t="s">
        <v>66</v>
      </c>
      <c r="G2" s="4" t="s">
        <v>119</v>
      </c>
      <c r="H2" s="4" t="s">
        <v>120</v>
      </c>
      <c r="I2" s="4" t="s">
        <v>121</v>
      </c>
      <c r="J2" s="4" t="s">
        <v>124</v>
      </c>
      <c r="K2" s="4" t="s">
        <v>125</v>
      </c>
      <c r="L2" s="4" t="s">
        <v>122</v>
      </c>
      <c r="M2" s="27" t="s">
        <v>123</v>
      </c>
      <c r="N2" s="10" t="s">
        <v>62</v>
      </c>
      <c r="O2" s="10" t="s">
        <v>81</v>
      </c>
      <c r="P2" s="10" t="s">
        <v>82</v>
      </c>
      <c r="Q2" s="11" t="s">
        <v>83</v>
      </c>
    </row>
    <row r="3" spans="1:17" s="11" customFormat="1" ht="15.5" x14ac:dyDescent="0.35">
      <c r="A3" s="39">
        <v>2016</v>
      </c>
      <c r="B3" s="8">
        <v>11.1242</v>
      </c>
      <c r="C3" s="8">
        <f t="shared" ref="C3:C5" si="0">E3-B3</f>
        <v>73.555800000000005</v>
      </c>
      <c r="D3" s="8">
        <f t="shared" ref="D3:D5" si="1">(N3-B3)</f>
        <v>21.491</v>
      </c>
      <c r="E3" s="84">
        <v>84.68</v>
      </c>
      <c r="F3" s="8">
        <f t="shared" ref="F3:F6" si="2">E3+D3-C3</f>
        <v>32.615200000000002</v>
      </c>
      <c r="G3" s="93">
        <f t="shared" ref="G3:G5" si="3">D3/MAX(F3,E3)</f>
        <v>0.25379074161549359</v>
      </c>
      <c r="H3" s="91">
        <f>O3</f>
        <v>0</v>
      </c>
      <c r="I3" s="94">
        <v>0</v>
      </c>
      <c r="J3" s="91">
        <f>N3-O3-B3</f>
        <v>21.491</v>
      </c>
      <c r="K3" s="8">
        <f>E3+J3-C3</f>
        <v>32.615200000000002</v>
      </c>
      <c r="L3" s="92">
        <f t="shared" ref="L3:L5" si="4">J3/MAX(E3,K3)</f>
        <v>0.25379074161549359</v>
      </c>
      <c r="M3" s="90">
        <v>0.26913753589055045</v>
      </c>
      <c r="N3" s="49">
        <v>32.615200000000002</v>
      </c>
      <c r="O3" s="49">
        <v>0</v>
      </c>
      <c r="P3" s="49"/>
    </row>
    <row r="4" spans="1:17" s="11" customFormat="1" ht="15.5" x14ac:dyDescent="0.35">
      <c r="A4" s="39">
        <v>2017</v>
      </c>
      <c r="B4" s="8">
        <v>22.829599999999999</v>
      </c>
      <c r="C4" s="8">
        <f>E4-B4</f>
        <v>63.1404</v>
      </c>
      <c r="D4" s="8">
        <f>(N4-B4)</f>
        <v>32.061199999999999</v>
      </c>
      <c r="E4" s="84">
        <v>85.97</v>
      </c>
      <c r="F4" s="8">
        <f>E4+D4-C4</f>
        <v>54.890799999999999</v>
      </c>
      <c r="G4" s="93">
        <f>D4/MAX(F4,E4)</f>
        <v>0.37293474467837617</v>
      </c>
      <c r="H4" s="91">
        <f>O4+P4</f>
        <v>15.636500000000002</v>
      </c>
      <c r="I4" s="95">
        <f>(O4+P4)/N4</f>
        <v>0.2848655876758947</v>
      </c>
      <c r="J4" s="91">
        <f>N4-O4-P4-B4</f>
        <v>16.424699999999994</v>
      </c>
      <c r="K4" s="8">
        <f>E4+J4-C4</f>
        <v>39.254300000000001</v>
      </c>
      <c r="L4" s="92">
        <f>J4/MAX(E4,K4)</f>
        <v>0.19105152960334995</v>
      </c>
      <c r="M4" s="90">
        <v>0.18996074914744754</v>
      </c>
      <c r="N4" s="49">
        <v>54.890799999999999</v>
      </c>
      <c r="O4" s="49">
        <v>15.093400000000001</v>
      </c>
      <c r="P4" s="49">
        <v>0.54310000000000003</v>
      </c>
      <c r="Q4" s="105">
        <f>SUM(O4:P4)</f>
        <v>15.636500000000002</v>
      </c>
    </row>
    <row r="5" spans="1:17" s="11" customFormat="1" ht="15.5" x14ac:dyDescent="0.35">
      <c r="A5" s="39">
        <v>2018</v>
      </c>
      <c r="B5" s="8">
        <v>20.732900000000001</v>
      </c>
      <c r="C5" s="8">
        <f t="shared" si="0"/>
        <v>51.5471</v>
      </c>
      <c r="D5" s="8">
        <f t="shared" si="1"/>
        <v>36.705300000000001</v>
      </c>
      <c r="E5" s="84">
        <v>72.28</v>
      </c>
      <c r="F5" s="8">
        <f t="shared" si="2"/>
        <v>57.438199999999995</v>
      </c>
      <c r="G5" s="93">
        <f t="shared" si="3"/>
        <v>0.50782097399003878</v>
      </c>
      <c r="H5" s="91">
        <f t="shared" ref="H5:H6" si="5">O5</f>
        <v>10.973655967663136</v>
      </c>
      <c r="I5" s="96">
        <f>L4</f>
        <v>0.19105152960334995</v>
      </c>
      <c r="J5" s="91">
        <f>N5-O5-B5</f>
        <v>25.731644032336867</v>
      </c>
      <c r="K5" s="8">
        <f t="shared" ref="K5:K6" si="6">E5+J5-C5</f>
        <v>46.464544032336875</v>
      </c>
      <c r="L5" s="92">
        <f t="shared" si="4"/>
        <v>0.35599950238429534</v>
      </c>
      <c r="M5" s="90">
        <v>0.3052775015952886</v>
      </c>
      <c r="N5" s="49">
        <v>57.438200000000002</v>
      </c>
      <c r="O5" s="49">
        <f>I5*N5</f>
        <v>10.973655967663136</v>
      </c>
      <c r="P5" s="49"/>
    </row>
    <row r="6" spans="1:17" s="11" customFormat="1" ht="15.5" x14ac:dyDescent="0.35">
      <c r="A6" s="39">
        <v>2019</v>
      </c>
      <c r="B6" s="8">
        <v>30.390799999999999</v>
      </c>
      <c r="C6" s="8">
        <f>E6-B6</f>
        <v>83.619200000000006</v>
      </c>
      <c r="D6" s="8">
        <f>(N6-B6)</f>
        <v>47.1267</v>
      </c>
      <c r="E6" s="84">
        <v>114.01</v>
      </c>
      <c r="F6" s="8">
        <f t="shared" si="2"/>
        <v>77.517500000000013</v>
      </c>
      <c r="G6" s="93">
        <f>D6/MAX(F6,E6)</f>
        <v>0.4133558459784229</v>
      </c>
      <c r="H6" s="91">
        <f t="shared" si="5"/>
        <v>27.596191426074615</v>
      </c>
      <c r="I6" s="96">
        <f>L5</f>
        <v>0.35599950238429534</v>
      </c>
      <c r="J6" s="91">
        <f>N6-O6-B6</f>
        <v>19.530508573925388</v>
      </c>
      <c r="K6" s="8">
        <f t="shared" si="6"/>
        <v>49.921308573925387</v>
      </c>
      <c r="L6" s="92">
        <f>J6/MAX(E6,K6)</f>
        <v>0.17130522387444425</v>
      </c>
      <c r="M6" s="90">
        <v>0.13872228092926508</v>
      </c>
      <c r="N6" s="49">
        <v>77.517499999999998</v>
      </c>
      <c r="O6" s="49">
        <f>I6*N6</f>
        <v>27.596191426074615</v>
      </c>
      <c r="P6" s="49"/>
    </row>
    <row r="7" spans="1:17" x14ac:dyDescent="0.35">
      <c r="A7" s="106"/>
      <c r="B7" s="107"/>
      <c r="C7" s="107"/>
      <c r="D7" s="107"/>
      <c r="E7" s="107"/>
      <c r="F7" s="107"/>
      <c r="G7" s="107"/>
      <c r="H7" s="107"/>
      <c r="I7" s="107"/>
      <c r="J7" s="107"/>
      <c r="K7" s="107"/>
      <c r="L7" s="107"/>
      <c r="M7" s="52"/>
      <c r="Q7" s="2"/>
    </row>
    <row r="8" spans="1:17" x14ac:dyDescent="0.35">
      <c r="A8" s="44"/>
      <c r="B8" s="109"/>
      <c r="C8" s="109"/>
      <c r="D8" s="109"/>
      <c r="E8" s="109"/>
      <c r="F8" s="109"/>
      <c r="G8" s="109"/>
      <c r="H8" s="109"/>
      <c r="I8" s="109"/>
      <c r="J8" s="109"/>
      <c r="K8" s="109"/>
      <c r="L8" s="109"/>
      <c r="M8" s="54"/>
    </row>
    <row r="9" spans="1:17" ht="16.149999999999999" customHeight="1" x14ac:dyDescent="0.35">
      <c r="A9" s="44"/>
      <c r="B9" s="79"/>
      <c r="C9" s="79"/>
      <c r="D9" s="79"/>
      <c r="E9" s="79"/>
      <c r="F9" s="79"/>
      <c r="G9" s="79"/>
      <c r="H9" s="50"/>
      <c r="I9" s="50"/>
      <c r="J9" s="50"/>
      <c r="K9" s="50"/>
      <c r="L9" s="50"/>
      <c r="M9" s="51"/>
    </row>
    <row r="10" spans="1:17" x14ac:dyDescent="0.35">
      <c r="A10" s="44"/>
      <c r="B10" s="20"/>
      <c r="C10" s="79"/>
      <c r="D10" s="20"/>
      <c r="E10" s="20"/>
      <c r="F10" s="20"/>
      <c r="G10" s="20"/>
      <c r="H10" s="20"/>
      <c r="I10" s="20"/>
      <c r="J10" s="20"/>
      <c r="K10" s="20"/>
      <c r="L10" s="20"/>
      <c r="M10" s="22"/>
      <c r="N10" s="2"/>
    </row>
    <row r="11" spans="1:17" x14ac:dyDescent="0.35">
      <c r="A11" s="44"/>
      <c r="B11" s="20"/>
      <c r="C11" s="79"/>
      <c r="D11" s="20"/>
      <c r="E11" s="20"/>
      <c r="F11" s="20"/>
      <c r="G11" s="20"/>
      <c r="H11" s="20"/>
      <c r="I11" s="20"/>
      <c r="J11" s="20"/>
      <c r="K11" s="20"/>
      <c r="L11" s="20"/>
      <c r="M11" s="22"/>
    </row>
    <row r="12" spans="1:17" x14ac:dyDescent="0.35">
      <c r="A12" s="44"/>
      <c r="B12" s="97"/>
      <c r="C12" s="127" t="s">
        <v>126</v>
      </c>
      <c r="D12" s="127"/>
      <c r="E12" s="127"/>
      <c r="F12" s="127"/>
      <c r="G12" s="127"/>
      <c r="H12" s="127"/>
      <c r="I12" s="127"/>
      <c r="J12" s="127"/>
      <c r="K12" s="127"/>
      <c r="L12" s="127"/>
      <c r="M12" s="132"/>
    </row>
    <row r="13" spans="1:17" x14ac:dyDescent="0.35">
      <c r="A13" s="44"/>
      <c r="B13" s="98"/>
      <c r="C13" s="127" t="s">
        <v>127</v>
      </c>
      <c r="D13" s="127"/>
      <c r="E13" s="127"/>
      <c r="F13" s="127"/>
      <c r="G13" s="127"/>
      <c r="H13" s="127"/>
      <c r="I13" s="127"/>
      <c r="J13" s="127"/>
      <c r="K13" s="127"/>
      <c r="L13" s="127"/>
      <c r="M13" s="132"/>
    </row>
    <row r="14" spans="1:17" x14ac:dyDescent="0.35">
      <c r="A14" s="44"/>
      <c r="B14" s="99"/>
      <c r="C14" s="127" t="s">
        <v>128</v>
      </c>
      <c r="D14" s="127"/>
      <c r="E14" s="127"/>
      <c r="F14" s="127"/>
      <c r="G14" s="127"/>
      <c r="H14" s="127"/>
      <c r="I14" s="127"/>
      <c r="J14" s="127"/>
      <c r="K14" s="127"/>
      <c r="L14" s="127"/>
      <c r="M14" s="132"/>
    </row>
    <row r="15" spans="1:17" x14ac:dyDescent="0.35">
      <c r="A15" s="44"/>
      <c r="B15" s="100"/>
      <c r="C15" s="127" t="s">
        <v>129</v>
      </c>
      <c r="D15" s="127"/>
      <c r="E15" s="127"/>
      <c r="F15" s="127"/>
      <c r="G15" s="127"/>
      <c r="H15" s="127"/>
      <c r="I15" s="127"/>
      <c r="J15" s="127"/>
      <c r="K15" s="127"/>
      <c r="L15" s="127"/>
      <c r="M15" s="132"/>
    </row>
    <row r="16" spans="1:17" x14ac:dyDescent="0.35">
      <c r="A16" s="44"/>
      <c r="B16" s="101"/>
      <c r="C16" s="125" t="s">
        <v>130</v>
      </c>
      <c r="D16" s="125"/>
      <c r="E16" s="125"/>
      <c r="F16" s="125"/>
      <c r="G16" s="125"/>
      <c r="H16" s="125"/>
      <c r="I16" s="125"/>
      <c r="J16" s="125"/>
      <c r="K16" s="125"/>
      <c r="L16" s="125"/>
      <c r="M16" s="126"/>
    </row>
    <row r="17" spans="1:20" x14ac:dyDescent="0.35">
      <c r="A17" s="44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89"/>
    </row>
    <row r="18" spans="1:20" ht="15" thickBot="1" x14ac:dyDescent="0.4">
      <c r="A18" s="45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6"/>
    </row>
    <row r="19" spans="1:20" ht="52.15" customHeight="1" x14ac:dyDescent="0.35">
      <c r="D19" t="s">
        <v>52</v>
      </c>
      <c r="E19" t="s">
        <v>86</v>
      </c>
      <c r="F19" t="s">
        <v>0</v>
      </c>
      <c r="G19" t="s">
        <v>87</v>
      </c>
      <c r="H19" t="s">
        <v>88</v>
      </c>
      <c r="Q19" s="13" t="s">
        <v>92</v>
      </c>
      <c r="R19" s="4" t="s">
        <v>131</v>
      </c>
      <c r="S19" s="27" t="s">
        <v>132</v>
      </c>
      <c r="T19" s="13" t="s">
        <v>133</v>
      </c>
    </row>
    <row r="20" spans="1:20" x14ac:dyDescent="0.35">
      <c r="D20" s="2">
        <f>G3</f>
        <v>0.25379074161549359</v>
      </c>
      <c r="E20" s="2">
        <f>G3</f>
        <v>0.25379074161549359</v>
      </c>
      <c r="F20" s="2">
        <f>M3</f>
        <v>0.26913753589055045</v>
      </c>
      <c r="G20" s="2">
        <f>ABS(E20-F20)</f>
        <v>1.5346794275056863E-2</v>
      </c>
      <c r="H20" s="2">
        <f>ABS(D20-F20)</f>
        <v>1.5346794275056863E-2</v>
      </c>
      <c r="Q20" s="10">
        <v>2016</v>
      </c>
      <c r="R20" s="47">
        <f>L3</f>
        <v>0.25379074161549359</v>
      </c>
      <c r="S20" s="47">
        <f>M3</f>
        <v>0.26913753589055045</v>
      </c>
      <c r="T20" s="1">
        <v>32</v>
      </c>
    </row>
    <row r="21" spans="1:20" x14ac:dyDescent="0.35">
      <c r="D21" s="2">
        <f t="shared" ref="D21:D23" si="7">G4</f>
        <v>0.37293474467837617</v>
      </c>
      <c r="E21" s="2">
        <f t="shared" ref="E21:E23" si="8">L4</f>
        <v>0.19105152960334995</v>
      </c>
      <c r="F21" s="2">
        <f t="shared" ref="F21:F23" si="9">M4</f>
        <v>0.18996074914744754</v>
      </c>
      <c r="G21" s="2">
        <f t="shared" ref="G21:G23" si="10">ABS(E21-F21)</f>
        <v>1.0907804559024126E-3</v>
      </c>
      <c r="H21" s="2">
        <f t="shared" ref="H21:H23" si="11">ABS(D21-F21)</f>
        <v>0.18297399553092863</v>
      </c>
      <c r="Q21" s="10">
        <v>2017</v>
      </c>
      <c r="R21" s="47">
        <f t="shared" ref="R21:R23" si="12">L4</f>
        <v>0.19105152960334995</v>
      </c>
      <c r="S21" s="47">
        <f t="shared" ref="S21:S23" si="13">M4</f>
        <v>0.18996074914744754</v>
      </c>
      <c r="T21" s="1">
        <v>30</v>
      </c>
    </row>
    <row r="22" spans="1:20" x14ac:dyDescent="0.35">
      <c r="D22" s="2">
        <f t="shared" si="7"/>
        <v>0.50782097399003878</v>
      </c>
      <c r="E22" s="2">
        <f t="shared" si="8"/>
        <v>0.35599950238429534</v>
      </c>
      <c r="F22" s="2">
        <f t="shared" si="9"/>
        <v>0.3052775015952886</v>
      </c>
      <c r="G22" s="2">
        <f t="shared" si="10"/>
        <v>5.0722000789006738E-2</v>
      </c>
      <c r="H22" s="2">
        <f t="shared" si="11"/>
        <v>0.20254347239475018</v>
      </c>
      <c r="I22" s="2"/>
      <c r="K22" s="2"/>
      <c r="N22" s="2">
        <f>G4-L4</f>
        <v>0.18188321507502622</v>
      </c>
      <c r="Q22" s="10">
        <v>2018</v>
      </c>
      <c r="R22" s="47">
        <f t="shared" si="12"/>
        <v>0.35599950238429534</v>
      </c>
      <c r="S22" s="47">
        <f t="shared" si="13"/>
        <v>0.3052775015952886</v>
      </c>
      <c r="T22" s="1">
        <v>31</v>
      </c>
    </row>
    <row r="23" spans="1:20" ht="15" thickBot="1" x14ac:dyDescent="0.4">
      <c r="D23" s="2">
        <f t="shared" si="7"/>
        <v>0.4133558459784229</v>
      </c>
      <c r="E23" s="2">
        <f t="shared" si="8"/>
        <v>0.17130522387444425</v>
      </c>
      <c r="F23" s="2">
        <f t="shared" si="9"/>
        <v>0.13872228092926508</v>
      </c>
      <c r="G23" s="2">
        <f t="shared" si="10"/>
        <v>3.2582942945179161E-2</v>
      </c>
      <c r="H23" s="2">
        <f t="shared" si="11"/>
        <v>0.27463356504915781</v>
      </c>
      <c r="I23" s="2"/>
      <c r="K23" s="2"/>
      <c r="Q23" s="10">
        <v>2019</v>
      </c>
      <c r="R23" s="47">
        <f t="shared" si="12"/>
        <v>0.17130522387444425</v>
      </c>
      <c r="S23" s="47">
        <f t="shared" si="13"/>
        <v>0.13872228092926508</v>
      </c>
      <c r="T23" s="1">
        <v>19</v>
      </c>
    </row>
    <row r="24" spans="1:20" ht="15" thickBot="1" x14ac:dyDescent="0.4">
      <c r="H24" s="2"/>
      <c r="I24" s="2"/>
      <c r="K24" s="2"/>
      <c r="Q24" s="37" t="s">
        <v>134</v>
      </c>
      <c r="R24" s="55">
        <f t="shared" ref="R24:S24" si="14">AVERAGE(R20:R23)</f>
        <v>0.24303674936939579</v>
      </c>
      <c r="S24" s="55">
        <f t="shared" si="14"/>
        <v>0.22577451689063791</v>
      </c>
      <c r="T24" s="56">
        <f>SUM(T20:T23)</f>
        <v>112</v>
      </c>
    </row>
    <row r="25" spans="1:20" x14ac:dyDescent="0.35">
      <c r="H25" s="2"/>
      <c r="I25" s="2"/>
      <c r="K25" s="2"/>
      <c r="T25" s="1" t="s">
        <v>54</v>
      </c>
    </row>
  </sheetData>
  <mergeCells count="8">
    <mergeCell ref="C13:M13"/>
    <mergeCell ref="C14:M14"/>
    <mergeCell ref="C15:M15"/>
    <mergeCell ref="C16:M16"/>
    <mergeCell ref="A1:M1"/>
    <mergeCell ref="C12:M12"/>
    <mergeCell ref="A7:L7"/>
    <mergeCell ref="B8:L8"/>
  </mergeCells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92676-1DD4-42F6-B9A8-5C64710AD007}">
  <dimension ref="A1"/>
  <sheetViews>
    <sheetView workbookViewId="0"/>
  </sheetViews>
  <sheetFormatPr defaultRowHeight="14.5" x14ac:dyDescent="0.35"/>
  <sheetData/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CFA69-A206-493F-830E-99E3709E78E3}">
  <dimension ref="A1:T39"/>
  <sheetViews>
    <sheetView zoomScaleNormal="100" workbookViewId="0">
      <selection activeCell="P4" sqref="P4"/>
    </sheetView>
  </sheetViews>
  <sheetFormatPr defaultRowHeight="14.5" x14ac:dyDescent="0.35"/>
  <cols>
    <col min="1" max="1" width="7.54296875" customWidth="1"/>
    <col min="2" max="2" width="9.26953125" customWidth="1"/>
    <col min="3" max="3" width="8.54296875" customWidth="1"/>
    <col min="4" max="4" width="8.453125" customWidth="1"/>
    <col min="5" max="5" width="14.54296875" customWidth="1"/>
    <col min="6" max="6" width="10.7265625" customWidth="1"/>
    <col min="7" max="7" width="10.26953125" customWidth="1"/>
    <col min="8" max="8" width="10.453125" customWidth="1"/>
    <col min="9" max="9" width="10.26953125" customWidth="1"/>
    <col min="10" max="10" width="14.7265625" customWidth="1"/>
    <col min="11" max="11" width="11.1796875" customWidth="1"/>
    <col min="12" max="12" width="11.81640625" customWidth="1"/>
    <col min="13" max="13" width="11.1796875" customWidth="1"/>
    <col min="17" max="17" width="19.26953125" bestFit="1" customWidth="1"/>
  </cols>
  <sheetData>
    <row r="1" spans="1:17" x14ac:dyDescent="0.35">
      <c r="A1" s="111" t="s">
        <v>46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3"/>
    </row>
    <row r="2" spans="1:17" ht="14.5" customHeight="1" x14ac:dyDescent="0.35">
      <c r="A2" s="141" t="s">
        <v>1</v>
      </c>
      <c r="B2" s="115"/>
      <c r="C2" s="115"/>
      <c r="D2" s="115"/>
      <c r="E2" s="116" t="s">
        <v>11</v>
      </c>
      <c r="F2" s="116"/>
      <c r="G2" s="116"/>
      <c r="H2" s="116"/>
      <c r="I2" s="116"/>
      <c r="J2" s="116"/>
      <c r="K2" s="116"/>
      <c r="L2" s="117"/>
    </row>
    <row r="3" spans="1:17" s="11" customFormat="1" ht="67.150000000000006" customHeight="1" x14ac:dyDescent="0.35">
      <c r="A3" s="42" t="s">
        <v>15</v>
      </c>
      <c r="B3" s="4" t="s">
        <v>28</v>
      </c>
      <c r="C3" s="116" t="s">
        <v>22</v>
      </c>
      <c r="D3" s="116"/>
      <c r="E3" s="4" t="s">
        <v>74</v>
      </c>
      <c r="F3" s="4" t="s">
        <v>16</v>
      </c>
      <c r="G3" s="4" t="s">
        <v>17</v>
      </c>
      <c r="H3" s="4" t="s">
        <v>64</v>
      </c>
      <c r="I3" s="4" t="s">
        <v>66</v>
      </c>
      <c r="J3" s="4" t="s">
        <v>44</v>
      </c>
      <c r="K3" s="4" t="s">
        <v>34</v>
      </c>
      <c r="L3" s="27" t="s">
        <v>33</v>
      </c>
      <c r="M3" s="10"/>
    </row>
    <row r="4" spans="1:17" x14ac:dyDescent="0.35">
      <c r="A4" s="38">
        <v>5</v>
      </c>
      <c r="B4" s="6" t="s">
        <v>31</v>
      </c>
      <c r="C4" s="142" t="s">
        <v>2</v>
      </c>
      <c r="D4" s="142"/>
      <c r="E4" s="7">
        <v>3.1819000000000002</v>
      </c>
      <c r="F4" s="7">
        <f t="shared" ref="F4:F9" si="0">$J$26-E4</f>
        <v>3.8371381159420097</v>
      </c>
      <c r="G4" s="7">
        <v>1.268</v>
      </c>
      <c r="H4" s="7">
        <f t="shared" ref="H4:H9" si="1">$J$26</f>
        <v>7.0190381159420099</v>
      </c>
      <c r="I4" s="7">
        <f>H4+G4-F4</f>
        <v>4.4499000000000013</v>
      </c>
      <c r="J4" s="5">
        <f>((1-K4)+(1-L4))/2</f>
        <v>0.63633634469465616</v>
      </c>
      <c r="K4" s="5">
        <f>F4/MAX(I4,H4)</f>
        <v>0.54667577701663983</v>
      </c>
      <c r="L4" s="72">
        <f>G4/MAX(I4,H4)</f>
        <v>0.18065153359404781</v>
      </c>
    </row>
    <row r="5" spans="1:17" x14ac:dyDescent="0.35">
      <c r="A5" s="39">
        <v>5</v>
      </c>
      <c r="B5" s="3" t="s">
        <v>32</v>
      </c>
      <c r="C5" s="124" t="s">
        <v>2</v>
      </c>
      <c r="D5" s="124"/>
      <c r="E5" s="8">
        <v>2.7906</v>
      </c>
      <c r="F5" s="7">
        <f t="shared" si="0"/>
        <v>4.2284381159420104</v>
      </c>
      <c r="G5" s="8">
        <v>4.0000000000000002E-4</v>
      </c>
      <c r="H5" s="7">
        <f t="shared" si="1"/>
        <v>7.0190381159420099</v>
      </c>
      <c r="I5" s="7">
        <f t="shared" ref="I5:I9" si="2">H5+G5-F5</f>
        <v>2.7909999999999995</v>
      </c>
      <c r="J5" s="5">
        <f t="shared" ref="J5:J9" si="3">((1-K5)+(1-L5))/2</f>
        <v>0.69875942785256784</v>
      </c>
      <c r="K5" s="5">
        <f t="shared" ref="K5:K9" si="4">F5/MAX(I5,H5)</f>
        <v>0.60242415642937719</v>
      </c>
      <c r="L5" s="73">
        <f t="shared" ref="L5:L9" si="5">G5/MAX(I5,H5)</f>
        <v>5.6987865487081331E-5</v>
      </c>
    </row>
    <row r="6" spans="1:17" x14ac:dyDescent="0.35">
      <c r="A6" s="39">
        <v>10</v>
      </c>
      <c r="B6" s="3" t="s">
        <v>32</v>
      </c>
      <c r="C6" s="124" t="s">
        <v>2</v>
      </c>
      <c r="D6" s="124"/>
      <c r="E6" s="8">
        <v>3.8277000000000001</v>
      </c>
      <c r="F6" s="7">
        <f t="shared" si="0"/>
        <v>3.1913381159420098</v>
      </c>
      <c r="G6" s="8">
        <v>4.4000000000000003E-3</v>
      </c>
      <c r="H6" s="7">
        <f t="shared" si="1"/>
        <v>7.0190381159420099</v>
      </c>
      <c r="I6" s="7">
        <f t="shared" si="2"/>
        <v>3.8321000000000005</v>
      </c>
      <c r="J6" s="5">
        <f t="shared" si="3"/>
        <v>0.77235213264594749</v>
      </c>
      <c r="K6" s="5">
        <f t="shared" si="4"/>
        <v>0.45466886818774699</v>
      </c>
      <c r="L6" s="73">
        <f t="shared" si="5"/>
        <v>6.2686652035789459E-4</v>
      </c>
    </row>
    <row r="7" spans="1:17" x14ac:dyDescent="0.35">
      <c r="A7" s="40">
        <v>15</v>
      </c>
      <c r="B7" s="33" t="s">
        <v>32</v>
      </c>
      <c r="C7" s="152" t="s">
        <v>2</v>
      </c>
      <c r="D7" s="152"/>
      <c r="E7" s="29">
        <v>4.5162000000000004</v>
      </c>
      <c r="F7" s="29">
        <f t="shared" si="0"/>
        <v>2.5028381159420094</v>
      </c>
      <c r="G7" s="29">
        <v>1.7000000000000001E-2</v>
      </c>
      <c r="H7" s="29">
        <f t="shared" si="1"/>
        <v>7.0190381159420099</v>
      </c>
      <c r="I7" s="29">
        <f t="shared" si="2"/>
        <v>4.5332000000000008</v>
      </c>
      <c r="J7" s="30">
        <f t="shared" si="3"/>
        <v>0.8204997554993454</v>
      </c>
      <c r="K7" s="30">
        <f t="shared" si="4"/>
        <v>0.3565785047181082</v>
      </c>
      <c r="L7" s="74">
        <f t="shared" si="5"/>
        <v>2.4219842832009565E-3</v>
      </c>
    </row>
    <row r="8" spans="1:17" x14ac:dyDescent="0.35">
      <c r="A8" s="39">
        <v>19</v>
      </c>
      <c r="B8" s="3" t="s">
        <v>32</v>
      </c>
      <c r="C8" s="124" t="s">
        <v>2</v>
      </c>
      <c r="D8" s="124"/>
      <c r="E8" s="8">
        <v>4.9363999999999999</v>
      </c>
      <c r="F8" s="8">
        <f t="shared" si="0"/>
        <v>2.08263811594201</v>
      </c>
      <c r="G8" s="8">
        <v>5.8099999999999999E-2</v>
      </c>
      <c r="H8" s="7">
        <f t="shared" si="1"/>
        <v>7.0190381159420099</v>
      </c>
      <c r="I8" s="7">
        <f t="shared" si="2"/>
        <v>4.9944999999999995</v>
      </c>
      <c r="J8" s="5">
        <f t="shared" si="3"/>
        <v>0.84750488025703596</v>
      </c>
      <c r="K8" s="5">
        <f t="shared" si="4"/>
        <v>0.29671275202392938</v>
      </c>
      <c r="L8" s="72">
        <f t="shared" si="5"/>
        <v>8.2774874619985627E-3</v>
      </c>
    </row>
    <row r="9" spans="1:17" x14ac:dyDescent="0.35">
      <c r="A9" s="39">
        <v>20</v>
      </c>
      <c r="B9" s="3" t="s">
        <v>32</v>
      </c>
      <c r="C9" s="124" t="s">
        <v>2</v>
      </c>
      <c r="D9" s="124"/>
      <c r="E9" s="8">
        <v>5.0331999999999999</v>
      </c>
      <c r="F9" s="7">
        <f t="shared" si="0"/>
        <v>1.98583811594201</v>
      </c>
      <c r="G9" s="8">
        <v>7.6200000000000004E-2</v>
      </c>
      <c r="H9" s="7">
        <f t="shared" si="1"/>
        <v>7.0190381159420099</v>
      </c>
      <c r="I9" s="7">
        <f t="shared" si="2"/>
        <v>5.1093999999999999</v>
      </c>
      <c r="J9" s="5">
        <f t="shared" si="3"/>
        <v>0.85311106152432759</v>
      </c>
      <c r="K9" s="5">
        <f t="shared" si="4"/>
        <v>0.28292168857605571</v>
      </c>
      <c r="L9" s="72">
        <f t="shared" si="5"/>
        <v>1.0856188375288994E-2</v>
      </c>
    </row>
    <row r="10" spans="1:17" x14ac:dyDescent="0.35">
      <c r="A10" s="144"/>
      <c r="B10" s="145"/>
      <c r="C10" s="151" t="s">
        <v>3</v>
      </c>
      <c r="D10" s="151"/>
      <c r="E10" s="147"/>
      <c r="F10" s="147"/>
      <c r="G10" s="147"/>
      <c r="H10" s="147"/>
      <c r="I10" s="147"/>
      <c r="J10" s="147"/>
      <c r="K10" s="147"/>
      <c r="L10" s="148"/>
    </row>
    <row r="11" spans="1:17" ht="15" thickBot="1" x14ac:dyDescent="0.4">
      <c r="A11" s="146"/>
      <c r="B11" s="124"/>
      <c r="C11" s="4" t="s">
        <v>4</v>
      </c>
      <c r="D11" s="4" t="s">
        <v>5</v>
      </c>
      <c r="E11" s="149"/>
      <c r="F11" s="149"/>
      <c r="G11" s="149"/>
      <c r="H11" s="149"/>
      <c r="I11" s="149"/>
      <c r="J11" s="149"/>
      <c r="K11" s="149"/>
      <c r="L11" s="150"/>
      <c r="N11" s="137" t="s">
        <v>70</v>
      </c>
      <c r="O11" s="137"/>
      <c r="P11" s="137"/>
      <c r="Q11" s="137"/>
    </row>
    <row r="12" spans="1:17" x14ac:dyDescent="0.35">
      <c r="A12" s="39">
        <v>5</v>
      </c>
      <c r="B12" s="6" t="s">
        <v>31</v>
      </c>
      <c r="C12" s="3">
        <v>3</v>
      </c>
      <c r="D12" s="3">
        <v>5</v>
      </c>
      <c r="E12" s="8">
        <v>3.1595</v>
      </c>
      <c r="F12" s="7">
        <f t="shared" ref="F12:F23" si="6">$J$26-E12</f>
        <v>3.8595381159420099</v>
      </c>
      <c r="G12" s="8">
        <v>0.10050000000000001</v>
      </c>
      <c r="H12" s="7">
        <f t="shared" ref="H12:H23" si="7">$J$26</f>
        <v>7.0190381159420099</v>
      </c>
      <c r="I12" s="7">
        <f t="shared" ref="I12:I23" si="8">H12+G12-F12</f>
        <v>3.2600000000000002</v>
      </c>
      <c r="J12" s="5">
        <f t="shared" ref="J12" si="9">((1-K12)+(1-L12))/2</f>
        <v>0.71790735065622724</v>
      </c>
      <c r="K12" s="5">
        <f t="shared" ref="K12" si="10">F12/MAX(I12,H12)</f>
        <v>0.54986709748391638</v>
      </c>
      <c r="L12" s="72">
        <f t="shared" ref="L12" si="11">G12/MAX(I12,H12)</f>
        <v>1.4318201203629184E-2</v>
      </c>
      <c r="N12" s="133" t="s">
        <v>69</v>
      </c>
      <c r="O12" s="134"/>
      <c r="P12" s="65" t="s">
        <v>35</v>
      </c>
      <c r="Q12" s="66">
        <v>1280</v>
      </c>
    </row>
    <row r="13" spans="1:17" ht="15" thickBot="1" x14ac:dyDescent="0.4">
      <c r="A13" s="39">
        <v>20</v>
      </c>
      <c r="B13" s="3" t="s">
        <v>32</v>
      </c>
      <c r="C13" s="3">
        <v>3</v>
      </c>
      <c r="D13" s="3">
        <v>5</v>
      </c>
      <c r="E13" s="8">
        <v>4.9653</v>
      </c>
      <c r="F13" s="7">
        <f t="shared" si="6"/>
        <v>2.0537381159420098</v>
      </c>
      <c r="G13" s="8">
        <v>3.9600000000000003E-2</v>
      </c>
      <c r="H13" s="7">
        <f t="shared" si="7"/>
        <v>7.0190381159420099</v>
      </c>
      <c r="I13" s="7">
        <f t="shared" si="8"/>
        <v>5.0049000000000001</v>
      </c>
      <c r="J13" s="5">
        <f t="shared" ref="J13:J23" si="12">((1-K13)+(1-L13))/2</f>
        <v>0.85088141128714567</v>
      </c>
      <c r="K13" s="5">
        <f t="shared" ref="K13:K23" si="13">F13/MAX(I13,H13)</f>
        <v>0.2925953787424877</v>
      </c>
      <c r="L13" s="72">
        <f t="shared" ref="L13:L23" si="14">G13/MAX(I13,H13)</f>
        <v>5.6417986832210517E-3</v>
      </c>
      <c r="N13" s="135"/>
      <c r="O13" s="136"/>
      <c r="P13" s="16" t="s">
        <v>36</v>
      </c>
      <c r="Q13" s="17">
        <v>1239</v>
      </c>
    </row>
    <row r="14" spans="1:17" x14ac:dyDescent="0.35">
      <c r="A14" s="39">
        <v>20</v>
      </c>
      <c r="B14" s="3" t="s">
        <v>32</v>
      </c>
      <c r="C14" s="3">
        <v>3</v>
      </c>
      <c r="D14" s="3">
        <v>10</v>
      </c>
      <c r="E14" s="8">
        <v>5.0259999999999998</v>
      </c>
      <c r="F14" s="7">
        <f t="shared" si="6"/>
        <v>1.9930381159420101</v>
      </c>
      <c r="G14" s="8">
        <v>1.83E-2</v>
      </c>
      <c r="H14" s="7">
        <f t="shared" si="7"/>
        <v>7.0190381159420099</v>
      </c>
      <c r="I14" s="7">
        <f t="shared" si="8"/>
        <v>5.0442999999999998</v>
      </c>
      <c r="J14" s="5">
        <f t="shared" si="12"/>
        <v>0.85672266749957138</v>
      </c>
      <c r="K14" s="5">
        <f t="shared" si="13"/>
        <v>0.28394747015482319</v>
      </c>
      <c r="L14" s="73">
        <f t="shared" si="14"/>
        <v>2.6071948460339709E-3</v>
      </c>
      <c r="P14" t="s">
        <v>37</v>
      </c>
      <c r="Q14">
        <v>1200</v>
      </c>
    </row>
    <row r="15" spans="1:17" x14ac:dyDescent="0.35">
      <c r="A15" s="39">
        <v>20</v>
      </c>
      <c r="B15" s="3" t="s">
        <v>32</v>
      </c>
      <c r="C15" s="3">
        <v>4</v>
      </c>
      <c r="D15" s="3">
        <v>10</v>
      </c>
      <c r="E15" s="8">
        <v>5.0275999999999996</v>
      </c>
      <c r="F15" s="7">
        <f t="shared" si="6"/>
        <v>1.9914381159420103</v>
      </c>
      <c r="G15" s="8">
        <v>1.83E-2</v>
      </c>
      <c r="H15" s="7">
        <f t="shared" si="7"/>
        <v>7.0190381159420099</v>
      </c>
      <c r="I15" s="7">
        <f t="shared" si="8"/>
        <v>5.0458999999999996</v>
      </c>
      <c r="J15" s="5">
        <f t="shared" si="12"/>
        <v>0.85683664323054554</v>
      </c>
      <c r="K15" s="5">
        <f t="shared" si="13"/>
        <v>0.28371951869287487</v>
      </c>
      <c r="L15" s="73">
        <f t="shared" si="14"/>
        <v>2.6071948460339709E-3</v>
      </c>
      <c r="P15" t="s">
        <v>38</v>
      </c>
      <c r="Q15">
        <v>23</v>
      </c>
    </row>
    <row r="16" spans="1:17" x14ac:dyDescent="0.35">
      <c r="A16" s="39">
        <v>20</v>
      </c>
      <c r="B16" s="3" t="s">
        <v>32</v>
      </c>
      <c r="C16" s="3">
        <v>5</v>
      </c>
      <c r="D16" s="3">
        <v>10</v>
      </c>
      <c r="E16" s="8">
        <v>5.0301999999999998</v>
      </c>
      <c r="F16" s="8">
        <f t="shared" si="6"/>
        <v>1.9888381159420101</v>
      </c>
      <c r="G16" s="8">
        <v>1.84E-2</v>
      </c>
      <c r="H16" s="7">
        <f t="shared" si="7"/>
        <v>7.0190381159420099</v>
      </c>
      <c r="I16" s="7">
        <f t="shared" si="8"/>
        <v>5.0485999999999995</v>
      </c>
      <c r="J16" s="5">
        <f t="shared" si="12"/>
        <v>0.85701473031019271</v>
      </c>
      <c r="K16" s="5">
        <f t="shared" si="13"/>
        <v>0.28334909756720883</v>
      </c>
      <c r="L16" s="73">
        <f t="shared" si="14"/>
        <v>2.6214418124057412E-3</v>
      </c>
      <c r="P16" t="s">
        <v>67</v>
      </c>
      <c r="Q16">
        <f>Q13-Q15</f>
        <v>1216</v>
      </c>
    </row>
    <row r="17" spans="1:20" x14ac:dyDescent="0.35">
      <c r="A17" s="39">
        <v>20</v>
      </c>
      <c r="B17" s="3" t="s">
        <v>32</v>
      </c>
      <c r="C17" s="3">
        <v>3</v>
      </c>
      <c r="D17" s="3">
        <v>15</v>
      </c>
      <c r="E17" s="8">
        <v>5.0069999999999997</v>
      </c>
      <c r="F17" s="7">
        <f t="shared" si="6"/>
        <v>2.0120381159420102</v>
      </c>
      <c r="G17" s="8">
        <v>1.5E-3</v>
      </c>
      <c r="H17" s="7">
        <f t="shared" si="7"/>
        <v>7.0190381159420099</v>
      </c>
      <c r="I17" s="7">
        <f t="shared" si="8"/>
        <v>5.0084999999999997</v>
      </c>
      <c r="J17" s="5">
        <f t="shared" si="12"/>
        <v>0.85656595086948195</v>
      </c>
      <c r="K17" s="5">
        <f t="shared" si="13"/>
        <v>0.28665439376545954</v>
      </c>
      <c r="L17" s="73">
        <f t="shared" si="14"/>
        <v>2.1370449557655497E-4</v>
      </c>
      <c r="P17" t="s">
        <v>68</v>
      </c>
      <c r="Q17">
        <f>Q12-Q14</f>
        <v>80</v>
      </c>
    </row>
    <row r="18" spans="1:20" x14ac:dyDescent="0.35">
      <c r="A18" s="39">
        <v>20</v>
      </c>
      <c r="B18" s="3" t="s">
        <v>32</v>
      </c>
      <c r="C18" s="3">
        <v>3</v>
      </c>
      <c r="D18" s="3">
        <v>18</v>
      </c>
      <c r="E18" s="8">
        <v>4.9907000000000004</v>
      </c>
      <c r="F18" s="7">
        <f t="shared" si="6"/>
        <v>2.0283381159420095</v>
      </c>
      <c r="G18" s="8">
        <v>0</v>
      </c>
      <c r="H18" s="7">
        <f t="shared" si="7"/>
        <v>7.0190381159420099</v>
      </c>
      <c r="I18" s="7">
        <f t="shared" si="8"/>
        <v>4.9907000000000004</v>
      </c>
      <c r="J18" s="5">
        <f t="shared" si="12"/>
        <v>0.85551167535797101</v>
      </c>
      <c r="K18" s="5">
        <f t="shared" si="13"/>
        <v>0.28897664928405803</v>
      </c>
      <c r="L18" s="73">
        <f t="shared" si="14"/>
        <v>0</v>
      </c>
      <c r="P18" s="68" t="s">
        <v>39</v>
      </c>
      <c r="Q18" s="68">
        <f>(Q14+Q16)/(Q14+Q15+Q16+Q17)</f>
        <v>0.95911075823739578</v>
      </c>
      <c r="R18" s="69">
        <f>Q18</f>
        <v>0.95911075823739578</v>
      </c>
    </row>
    <row r="19" spans="1:20" x14ac:dyDescent="0.35">
      <c r="A19" s="39">
        <v>20</v>
      </c>
      <c r="B19" s="3" t="s">
        <v>32</v>
      </c>
      <c r="C19" s="3">
        <v>3</v>
      </c>
      <c r="D19" s="3">
        <v>20</v>
      </c>
      <c r="E19" s="8">
        <v>4.9653</v>
      </c>
      <c r="F19" s="7">
        <f t="shared" si="6"/>
        <v>2.0537381159420098</v>
      </c>
      <c r="G19" s="8">
        <v>0</v>
      </c>
      <c r="H19" s="7">
        <f t="shared" si="7"/>
        <v>7.0190381159420099</v>
      </c>
      <c r="I19" s="7">
        <f t="shared" si="8"/>
        <v>4.9653</v>
      </c>
      <c r="J19" s="5">
        <f t="shared" si="12"/>
        <v>0.85370231062875612</v>
      </c>
      <c r="K19" s="5">
        <f t="shared" si="13"/>
        <v>0.2925953787424877</v>
      </c>
      <c r="L19" s="73">
        <f t="shared" si="14"/>
        <v>0</v>
      </c>
      <c r="P19" s="68" t="s">
        <v>40</v>
      </c>
      <c r="Q19" s="68">
        <f>Q16/(Q16+Q15)</f>
        <v>0.98143664245359163</v>
      </c>
      <c r="R19" s="69">
        <f>Q19</f>
        <v>0.98143664245359163</v>
      </c>
    </row>
    <row r="20" spans="1:20" x14ac:dyDescent="0.35">
      <c r="A20" s="39">
        <v>40</v>
      </c>
      <c r="B20" s="3" t="s">
        <v>32</v>
      </c>
      <c r="C20" s="3">
        <v>3</v>
      </c>
      <c r="D20" s="3">
        <v>18</v>
      </c>
      <c r="E20" s="8">
        <v>6.2643000000000004</v>
      </c>
      <c r="F20" s="7">
        <f t="shared" si="6"/>
        <v>0.75473811594200946</v>
      </c>
      <c r="G20" s="8">
        <v>0.59279999999999999</v>
      </c>
      <c r="H20" s="7">
        <f t="shared" si="7"/>
        <v>7.0190381159420099</v>
      </c>
      <c r="I20" s="7">
        <f t="shared" si="8"/>
        <v>6.8571000000000009</v>
      </c>
      <c r="J20" s="5">
        <f t="shared" si="12"/>
        <v>0.90400834888747728</v>
      </c>
      <c r="K20" s="5">
        <f t="shared" si="13"/>
        <v>0.10752728557319106</v>
      </c>
      <c r="L20" s="72">
        <f t="shared" si="14"/>
        <v>8.4456016651854524E-2</v>
      </c>
      <c r="P20" s="68" t="s">
        <v>41</v>
      </c>
      <c r="Q20" s="68">
        <f>Q14/(Q14+Q17)</f>
        <v>0.9375</v>
      </c>
      <c r="R20" s="69">
        <f>Q20</f>
        <v>0.9375</v>
      </c>
    </row>
    <row r="21" spans="1:20" x14ac:dyDescent="0.35">
      <c r="A21" s="39">
        <v>40</v>
      </c>
      <c r="B21" s="3" t="s">
        <v>32</v>
      </c>
      <c r="C21" s="3">
        <v>3</v>
      </c>
      <c r="D21" s="3">
        <v>25</v>
      </c>
      <c r="E21" s="8">
        <v>6.2092000000000001</v>
      </c>
      <c r="F21" s="7">
        <f t="shared" si="6"/>
        <v>0.80983811594200983</v>
      </c>
      <c r="G21" s="8">
        <v>7.5700000000000003E-2</v>
      </c>
      <c r="H21" s="7">
        <f t="shared" si="7"/>
        <v>7.0190381159420099</v>
      </c>
      <c r="I21" s="7">
        <f t="shared" si="8"/>
        <v>6.2849000000000004</v>
      </c>
      <c r="J21" s="5">
        <f t="shared" si="12"/>
        <v>0.93691884120626667</v>
      </c>
      <c r="K21" s="5">
        <f t="shared" si="13"/>
        <v>0.11537736404403656</v>
      </c>
      <c r="L21" s="72">
        <f t="shared" si="14"/>
        <v>1.0784953543430141E-2</v>
      </c>
    </row>
    <row r="22" spans="1:20" x14ac:dyDescent="0.35">
      <c r="A22" s="39">
        <v>40</v>
      </c>
      <c r="B22" s="3" t="s">
        <v>32</v>
      </c>
      <c r="C22" s="3">
        <v>3</v>
      </c>
      <c r="D22" s="3">
        <v>26</v>
      </c>
      <c r="E22" s="8">
        <v>6.1852</v>
      </c>
      <c r="F22" s="8">
        <f t="shared" si="6"/>
        <v>0.83383811594200985</v>
      </c>
      <c r="G22" s="8">
        <v>5.1499999999999997E-2</v>
      </c>
      <c r="H22" s="7">
        <f t="shared" si="7"/>
        <v>7.0190381159420099</v>
      </c>
      <c r="I22" s="7">
        <f t="shared" si="8"/>
        <v>6.2366999999999999</v>
      </c>
      <c r="J22" s="5">
        <f t="shared" si="12"/>
        <v>0.93693308817263832</v>
      </c>
      <c r="K22" s="5">
        <f t="shared" si="13"/>
        <v>0.11879663597326146</v>
      </c>
      <c r="L22" s="72">
        <f t="shared" si="14"/>
        <v>7.3371876814617206E-3</v>
      </c>
    </row>
    <row r="23" spans="1:20" ht="15" thickBot="1" x14ac:dyDescent="0.4">
      <c r="A23" s="41">
        <v>40</v>
      </c>
      <c r="B23" s="34" t="s">
        <v>32</v>
      </c>
      <c r="C23" s="34">
        <v>3</v>
      </c>
      <c r="D23" s="34">
        <v>27</v>
      </c>
      <c r="E23" s="64">
        <v>6.1547999999999998</v>
      </c>
      <c r="F23" s="35">
        <f t="shared" si="6"/>
        <v>0.86423811594201005</v>
      </c>
      <c r="G23" s="35">
        <v>2.3199999999999998E-2</v>
      </c>
      <c r="H23" s="35">
        <f t="shared" si="7"/>
        <v>7.0190381159420099</v>
      </c>
      <c r="I23" s="35">
        <f t="shared" si="8"/>
        <v>6.1779999999999999</v>
      </c>
      <c r="J23" s="36">
        <f t="shared" si="12"/>
        <v>0.93678349502573477</v>
      </c>
      <c r="K23" s="36">
        <f t="shared" si="13"/>
        <v>0.12312771375027966</v>
      </c>
      <c r="L23" s="75">
        <f t="shared" si="14"/>
        <v>3.3052961982507167E-3</v>
      </c>
      <c r="N23" s="137" t="s">
        <v>71</v>
      </c>
      <c r="O23" s="137"/>
      <c r="P23" s="137"/>
      <c r="Q23" s="137"/>
    </row>
    <row r="24" spans="1:20" x14ac:dyDescent="0.35">
      <c r="A24" s="138"/>
      <c r="B24" s="139"/>
      <c r="C24" s="139"/>
      <c r="D24" s="139"/>
      <c r="E24" s="139"/>
      <c r="F24" s="139"/>
      <c r="G24" s="139"/>
      <c r="H24" s="139"/>
      <c r="I24" s="139"/>
      <c r="J24" s="139"/>
      <c r="K24" s="139"/>
      <c r="L24" s="140"/>
      <c r="N24" s="133" t="s">
        <v>69</v>
      </c>
      <c r="O24" s="134"/>
      <c r="P24" s="65" t="s">
        <v>35</v>
      </c>
      <c r="Q24" s="70">
        <f>E4+G4</f>
        <v>4.4499000000000004</v>
      </c>
    </row>
    <row r="25" spans="1:20" ht="15" thickBot="1" x14ac:dyDescent="0.4">
      <c r="A25" s="143" t="s">
        <v>6</v>
      </c>
      <c r="B25" s="109"/>
      <c r="C25" s="109"/>
      <c r="D25" s="109"/>
      <c r="E25" s="109"/>
      <c r="F25" s="109"/>
      <c r="G25" s="109"/>
      <c r="H25" s="109"/>
      <c r="I25" s="109"/>
      <c r="J25" s="109"/>
      <c r="K25" s="109"/>
      <c r="L25" s="110"/>
      <c r="N25" s="135"/>
      <c r="O25" s="136"/>
      <c r="P25" s="16" t="s">
        <v>36</v>
      </c>
      <c r="Q25" s="17">
        <v>1239</v>
      </c>
      <c r="T25" s="67"/>
    </row>
    <row r="26" spans="1:20" ht="16.149999999999999" customHeight="1" x14ac:dyDescent="0.35">
      <c r="A26" s="153" t="s">
        <v>84</v>
      </c>
      <c r="B26" s="154"/>
      <c r="C26" s="154"/>
      <c r="D26" s="154"/>
      <c r="E26" s="154"/>
      <c r="F26" s="154"/>
      <c r="G26" s="154"/>
      <c r="H26" s="154"/>
      <c r="I26" s="154"/>
      <c r="J26" s="102">
        <v>7.0190381159420099</v>
      </c>
      <c r="K26" s="21"/>
      <c r="L26" s="22"/>
      <c r="P26" t="s">
        <v>37</v>
      </c>
      <c r="Q26" s="71">
        <f>J26-E4</f>
        <v>3.8371381159420097</v>
      </c>
      <c r="T26" s="67"/>
    </row>
    <row r="27" spans="1:20" ht="16.5" x14ac:dyDescent="0.35">
      <c r="A27" s="14" t="s">
        <v>7</v>
      </c>
      <c r="B27" s="62" t="s">
        <v>65</v>
      </c>
      <c r="C27" s="21"/>
      <c r="D27" s="21"/>
      <c r="E27" s="21"/>
      <c r="F27" s="21"/>
      <c r="G27" s="21"/>
      <c r="H27" s="21"/>
      <c r="I27" s="21"/>
      <c r="J27" s="21"/>
      <c r="K27" s="21"/>
      <c r="L27" s="22"/>
      <c r="P27" t="s">
        <v>38</v>
      </c>
      <c r="Q27" s="71">
        <f>G4</f>
        <v>1.268</v>
      </c>
    </row>
    <row r="28" spans="1:20" ht="16.5" x14ac:dyDescent="0.35">
      <c r="A28" s="14" t="s">
        <v>8</v>
      </c>
      <c r="B28" s="21" t="s">
        <v>10</v>
      </c>
      <c r="C28" s="21"/>
      <c r="D28" s="21"/>
      <c r="E28" s="21"/>
      <c r="F28" s="21"/>
      <c r="G28" s="21"/>
      <c r="H28" s="21"/>
      <c r="I28" s="21"/>
      <c r="J28" s="21"/>
      <c r="K28" s="21"/>
      <c r="L28" s="22"/>
      <c r="P28" t="s">
        <v>67</v>
      </c>
      <c r="Q28">
        <f>Q25-Q27</f>
        <v>1237.732</v>
      </c>
    </row>
    <row r="29" spans="1:20" ht="16.5" x14ac:dyDescent="0.35">
      <c r="A29" s="14" t="s">
        <v>9</v>
      </c>
      <c r="B29" s="21" t="s">
        <v>18</v>
      </c>
      <c r="C29" s="21"/>
      <c r="D29" s="21"/>
      <c r="E29" s="21"/>
      <c r="F29" s="21"/>
      <c r="G29" s="21"/>
      <c r="H29" s="21"/>
      <c r="I29" s="21"/>
      <c r="J29" s="21"/>
      <c r="K29" s="21"/>
      <c r="L29" s="22"/>
      <c r="P29" t="s">
        <v>68</v>
      </c>
      <c r="Q29">
        <f>Q24-Q26</f>
        <v>0.6127618840579907</v>
      </c>
    </row>
    <row r="30" spans="1:20" x14ac:dyDescent="0.35">
      <c r="A30" s="14"/>
      <c r="B30" s="21"/>
      <c r="C30" s="20"/>
      <c r="D30" s="21" t="s">
        <v>45</v>
      </c>
      <c r="E30" s="21"/>
      <c r="F30" s="21"/>
      <c r="G30" s="21"/>
      <c r="H30" s="21"/>
      <c r="I30" s="21"/>
      <c r="J30" s="21"/>
      <c r="K30" s="21"/>
      <c r="L30" s="22"/>
      <c r="P30" s="68" t="s">
        <v>39</v>
      </c>
      <c r="Q30" s="68">
        <f>(Q26+Q28)/(Q26+Q27+Q28+Q29)</f>
        <v>0.99848746468670913</v>
      </c>
    </row>
    <row r="31" spans="1:20" x14ac:dyDescent="0.35">
      <c r="A31" s="14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2"/>
      <c r="P31" s="68" t="s">
        <v>40</v>
      </c>
      <c r="Q31" s="68">
        <f>Q28/(Q28+Q27)</f>
        <v>0.99897659402744143</v>
      </c>
    </row>
    <row r="32" spans="1:20" x14ac:dyDescent="0.35">
      <c r="A32" s="14"/>
      <c r="B32" s="20"/>
      <c r="C32" s="21"/>
      <c r="D32" s="28" t="s">
        <v>23</v>
      </c>
      <c r="E32" s="20"/>
      <c r="F32" s="18" t="s">
        <v>25</v>
      </c>
      <c r="G32" s="20" t="s">
        <v>13</v>
      </c>
      <c r="H32" s="20"/>
      <c r="I32" s="20"/>
      <c r="J32" s="20"/>
      <c r="K32" s="20"/>
      <c r="L32" s="23"/>
      <c r="P32" s="68" t="s">
        <v>41</v>
      </c>
      <c r="Q32" s="68">
        <f>Q26/(Q26+Q29)</f>
        <v>0.86229760577586223</v>
      </c>
    </row>
    <row r="33" spans="1:17" x14ac:dyDescent="0.35">
      <c r="A33" s="14"/>
      <c r="B33" s="20"/>
      <c r="C33" s="20"/>
      <c r="D33" s="20"/>
      <c r="E33" s="20"/>
      <c r="F33" s="18" t="s">
        <v>26</v>
      </c>
      <c r="G33" s="20" t="s">
        <v>12</v>
      </c>
      <c r="H33" s="20"/>
      <c r="I33" s="20"/>
      <c r="J33" s="20"/>
      <c r="K33" s="20"/>
      <c r="L33" s="23"/>
      <c r="P33" s="68" t="s">
        <v>39</v>
      </c>
      <c r="Q33" s="69">
        <f>Q30</f>
        <v>0.99848746468670913</v>
      </c>
    </row>
    <row r="34" spans="1:17" x14ac:dyDescent="0.35">
      <c r="A34" s="15"/>
      <c r="B34" s="20"/>
      <c r="C34" s="20"/>
      <c r="D34" s="20"/>
      <c r="E34" s="20"/>
      <c r="F34" s="19" t="s">
        <v>27</v>
      </c>
      <c r="G34" s="20" t="s">
        <v>14</v>
      </c>
      <c r="H34" s="20"/>
      <c r="I34" s="20"/>
      <c r="J34" s="20"/>
      <c r="K34" s="20"/>
      <c r="L34" s="23"/>
      <c r="P34" s="68" t="s">
        <v>40</v>
      </c>
      <c r="Q34" s="69">
        <f>Q31</f>
        <v>0.99897659402744143</v>
      </c>
    </row>
    <row r="35" spans="1:17" x14ac:dyDescent="0.35">
      <c r="A35" s="15"/>
      <c r="B35" s="20"/>
      <c r="C35" s="20"/>
      <c r="D35" s="28" t="s">
        <v>24</v>
      </c>
      <c r="E35" s="20"/>
      <c r="F35" s="19" t="s">
        <v>29</v>
      </c>
      <c r="G35" s="20" t="s">
        <v>30</v>
      </c>
      <c r="H35" s="20"/>
      <c r="I35" s="20"/>
      <c r="J35" s="20"/>
      <c r="K35" s="20"/>
      <c r="L35" s="23"/>
      <c r="P35" s="68" t="s">
        <v>41</v>
      </c>
      <c r="Q35" s="69">
        <f>Q32</f>
        <v>0.86229760577586223</v>
      </c>
    </row>
    <row r="36" spans="1:17" x14ac:dyDescent="0.35">
      <c r="A36" s="15"/>
      <c r="B36" s="20"/>
      <c r="C36" s="20"/>
      <c r="D36" s="20"/>
      <c r="E36" s="20"/>
      <c r="F36" s="31"/>
      <c r="G36" s="28" t="s">
        <v>55</v>
      </c>
      <c r="H36" s="28"/>
      <c r="I36" s="28"/>
      <c r="J36" s="20"/>
      <c r="K36" s="20"/>
      <c r="L36" s="23"/>
    </row>
    <row r="37" spans="1:17" x14ac:dyDescent="0.35">
      <c r="A37" s="15"/>
      <c r="B37" s="20"/>
      <c r="C37" s="20"/>
      <c r="D37" s="20"/>
      <c r="E37" s="20"/>
      <c r="F37" s="32"/>
      <c r="G37" s="28" t="s">
        <v>42</v>
      </c>
      <c r="H37" s="28"/>
      <c r="I37" s="28"/>
      <c r="J37" s="20"/>
      <c r="K37" s="20"/>
      <c r="L37" s="23"/>
    </row>
    <row r="38" spans="1:17" x14ac:dyDescent="0.35">
      <c r="A38" s="15"/>
      <c r="B38" s="20"/>
      <c r="C38" s="20"/>
      <c r="D38" s="20"/>
      <c r="E38" s="20"/>
      <c r="F38" s="68"/>
      <c r="G38" s="28" t="s">
        <v>85</v>
      </c>
      <c r="H38" s="28"/>
      <c r="I38" s="28"/>
      <c r="J38" s="20"/>
      <c r="K38" s="20"/>
      <c r="L38" s="23"/>
    </row>
    <row r="39" spans="1:17" ht="15" thickBot="1" x14ac:dyDescent="0.4">
      <c r="A39" s="24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6"/>
    </row>
  </sheetData>
  <mergeCells count="20">
    <mergeCell ref="C6:D6"/>
    <mergeCell ref="C7:D7"/>
    <mergeCell ref="C9:D9"/>
    <mergeCell ref="A26:I26"/>
    <mergeCell ref="A1:L1"/>
    <mergeCell ref="N12:O13"/>
    <mergeCell ref="N11:Q11"/>
    <mergeCell ref="A24:L24"/>
    <mergeCell ref="C8:D8"/>
    <mergeCell ref="E2:L2"/>
    <mergeCell ref="A2:D2"/>
    <mergeCell ref="N23:Q23"/>
    <mergeCell ref="N24:O25"/>
    <mergeCell ref="C3:D3"/>
    <mergeCell ref="C4:D4"/>
    <mergeCell ref="C5:D5"/>
    <mergeCell ref="A25:L25"/>
    <mergeCell ref="A10:B11"/>
    <mergeCell ref="E10:L11"/>
    <mergeCell ref="C10:D10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2819C-54B9-4C7B-A8F4-1CA232F4BB42}">
  <dimension ref="A1:T34"/>
  <sheetViews>
    <sheetView workbookViewId="0">
      <selection activeCell="K23" sqref="K23"/>
    </sheetView>
  </sheetViews>
  <sheetFormatPr defaultRowHeight="14.5" x14ac:dyDescent="0.35"/>
  <cols>
    <col min="2" max="2" width="7.54296875" customWidth="1"/>
    <col min="3" max="3" width="8.453125" customWidth="1"/>
    <col min="4" max="4" width="8.54296875" customWidth="1"/>
    <col min="5" max="5" width="8.453125" customWidth="1"/>
    <col min="6" max="6" width="12.453125" customWidth="1"/>
    <col min="7" max="7" width="9.7265625" customWidth="1"/>
    <col min="8" max="8" width="10.453125" customWidth="1"/>
    <col min="9" max="9" width="9.7265625" customWidth="1"/>
    <col min="10" max="10" width="10.26953125" customWidth="1"/>
    <col min="11" max="11" width="15.26953125" customWidth="1"/>
    <col min="12" max="12" width="11.7265625" customWidth="1"/>
    <col min="13" max="13" width="11.453125" customWidth="1"/>
    <col min="16" max="16" width="13.26953125" customWidth="1"/>
    <col min="17" max="17" width="21.7265625" customWidth="1"/>
    <col min="18" max="18" width="21.26953125" customWidth="1"/>
    <col min="19" max="19" width="17.26953125" customWidth="1"/>
    <col min="20" max="20" width="17.54296875" customWidth="1"/>
  </cols>
  <sheetData>
    <row r="1" spans="1:13" x14ac:dyDescent="0.35">
      <c r="A1" s="111" t="s">
        <v>49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3"/>
    </row>
    <row r="2" spans="1:13" ht="14.5" customHeight="1" x14ac:dyDescent="0.35">
      <c r="A2" s="114" t="s">
        <v>20</v>
      </c>
      <c r="B2" s="115" t="s">
        <v>1</v>
      </c>
      <c r="C2" s="115"/>
      <c r="D2" s="115"/>
      <c r="E2" s="115"/>
      <c r="F2" s="116" t="s">
        <v>11</v>
      </c>
      <c r="G2" s="116"/>
      <c r="H2" s="116"/>
      <c r="I2" s="116"/>
      <c r="J2" s="116"/>
      <c r="K2" s="116"/>
      <c r="L2" s="116"/>
      <c r="M2" s="117"/>
    </row>
    <row r="3" spans="1:13" s="11" customFormat="1" ht="67.150000000000006" customHeight="1" x14ac:dyDescent="0.35">
      <c r="A3" s="114"/>
      <c r="B3" s="4" t="s">
        <v>15</v>
      </c>
      <c r="C3" s="4" t="s">
        <v>28</v>
      </c>
      <c r="D3" s="116" t="s">
        <v>22</v>
      </c>
      <c r="E3" s="116"/>
      <c r="F3" s="4" t="s">
        <v>21</v>
      </c>
      <c r="G3" s="4" t="s">
        <v>16</v>
      </c>
      <c r="H3" s="4" t="s">
        <v>17</v>
      </c>
      <c r="I3" s="4" t="s">
        <v>47</v>
      </c>
      <c r="J3" s="4" t="s">
        <v>66</v>
      </c>
      <c r="K3" s="4" t="s">
        <v>44</v>
      </c>
      <c r="L3" s="4" t="s">
        <v>34</v>
      </c>
      <c r="M3" s="27" t="s">
        <v>33</v>
      </c>
    </row>
    <row r="4" spans="1:13" x14ac:dyDescent="0.35">
      <c r="A4" s="39">
        <v>2016</v>
      </c>
      <c r="B4" s="3">
        <v>15</v>
      </c>
      <c r="C4" s="3" t="s">
        <v>32</v>
      </c>
      <c r="D4" s="121" t="s">
        <v>2</v>
      </c>
      <c r="E4" s="123"/>
      <c r="F4" s="8">
        <v>4.5162000000000004</v>
      </c>
      <c r="G4" s="8">
        <f>I4-F4</f>
        <v>2.5028381159420094</v>
      </c>
      <c r="H4" s="8">
        <v>1.7000000000000001E-2</v>
      </c>
      <c r="I4" s="8">
        <v>7.0190381159420099</v>
      </c>
      <c r="J4" s="8">
        <f>I4+H4-G4</f>
        <v>4.5332000000000008</v>
      </c>
      <c r="K4" s="43">
        <f>((1-L4)+(1-M4))/2</f>
        <v>0.8204997554993454</v>
      </c>
      <c r="L4" s="78">
        <f>G4/MAX(J4,I4)</f>
        <v>0.3565785047181082</v>
      </c>
      <c r="M4" s="76">
        <f>H4/MAX(J4,I4)</f>
        <v>2.4219842832009565E-3</v>
      </c>
    </row>
    <row r="5" spans="1:13" x14ac:dyDescent="0.35">
      <c r="A5" s="39">
        <v>2017</v>
      </c>
      <c r="B5" s="3">
        <v>15</v>
      </c>
      <c r="C5" s="3" t="s">
        <v>32</v>
      </c>
      <c r="D5" s="124" t="s">
        <v>2</v>
      </c>
      <c r="E5" s="124"/>
      <c r="F5" s="8">
        <v>5.6039000000000003</v>
      </c>
      <c r="G5" s="8">
        <f>I5-F5</f>
        <v>4.749672362293599</v>
      </c>
      <c r="H5" s="8">
        <v>3.9699999999999999E-2</v>
      </c>
      <c r="I5" s="77">
        <v>10.353572362293599</v>
      </c>
      <c r="J5" s="8">
        <f t="shared" ref="J5:J7" si="0">I5+H5-G5</f>
        <v>5.6436000000000002</v>
      </c>
      <c r="K5" s="43">
        <f>((1-L5)+(1-M5))/2</f>
        <v>0.76870918583928161</v>
      </c>
      <c r="L5" s="78">
        <f t="shared" ref="L5:L7" si="1">G5/MAX(J5,I5)</f>
        <v>0.45874720300321703</v>
      </c>
      <c r="M5" s="76">
        <f t="shared" ref="M5:M7" si="2">H5/MAX(J5,I5)</f>
        <v>3.8344253182198617E-3</v>
      </c>
    </row>
    <row r="6" spans="1:13" x14ac:dyDescent="0.35">
      <c r="A6" s="39">
        <v>2018</v>
      </c>
      <c r="B6" s="3">
        <v>15</v>
      </c>
      <c r="C6" s="3" t="s">
        <v>32</v>
      </c>
      <c r="D6" s="124" t="s">
        <v>2</v>
      </c>
      <c r="E6" s="124"/>
      <c r="F6" s="8">
        <v>9.8475999999999999</v>
      </c>
      <c r="G6" s="8">
        <f>I6-F6</f>
        <v>4.2454226862274993</v>
      </c>
      <c r="H6" s="8">
        <v>4.4400000000000002E-2</v>
      </c>
      <c r="I6" s="77">
        <v>14.093022686227499</v>
      </c>
      <c r="J6" s="8">
        <f t="shared" si="0"/>
        <v>9.8919999999999995</v>
      </c>
      <c r="K6" s="43">
        <f>((1-L6)+(1-M6))/2</f>
        <v>0.84780331438692147</v>
      </c>
      <c r="L6" s="78">
        <f t="shared" si="1"/>
        <v>0.30124287604932098</v>
      </c>
      <c r="M6" s="76">
        <f t="shared" si="2"/>
        <v>3.1504951768359956E-3</v>
      </c>
    </row>
    <row r="7" spans="1:13" x14ac:dyDescent="0.35">
      <c r="A7" s="39">
        <v>2019</v>
      </c>
      <c r="B7" s="3">
        <v>15</v>
      </c>
      <c r="C7" s="3" t="s">
        <v>32</v>
      </c>
      <c r="D7" s="124" t="s">
        <v>2</v>
      </c>
      <c r="E7" s="124"/>
      <c r="F7" s="8">
        <v>4.6161000000000003</v>
      </c>
      <c r="G7" s="8">
        <f>I7-F7</f>
        <v>5.6344577521794994</v>
      </c>
      <c r="H7" s="8">
        <v>6.4000000000000001E-2</v>
      </c>
      <c r="I7" s="77">
        <v>10.2505577521795</v>
      </c>
      <c r="J7" s="8">
        <f t="shared" si="0"/>
        <v>4.6801000000000004</v>
      </c>
      <c r="K7" s="43">
        <f>((1-L7)+(1-M7))/2</f>
        <v>0.72204157617823872</v>
      </c>
      <c r="L7" s="78">
        <f t="shared" si="1"/>
        <v>0.54967328494700562</v>
      </c>
      <c r="M7" s="82">
        <f t="shared" si="2"/>
        <v>6.2435626965168956E-3</v>
      </c>
    </row>
    <row r="8" spans="1:13" x14ac:dyDescent="0.35">
      <c r="A8" s="156"/>
      <c r="B8" s="157"/>
      <c r="C8" s="158"/>
      <c r="D8" s="162" t="s">
        <v>3</v>
      </c>
      <c r="E8" s="162"/>
      <c r="F8" s="149"/>
      <c r="G8" s="149"/>
      <c r="H8" s="149"/>
      <c r="I8" s="149"/>
      <c r="J8" s="149"/>
      <c r="K8" s="149"/>
      <c r="L8" s="149"/>
      <c r="M8" s="150"/>
    </row>
    <row r="9" spans="1:13" x14ac:dyDescent="0.35">
      <c r="A9" s="159"/>
      <c r="B9" s="160"/>
      <c r="C9" s="161"/>
      <c r="D9" s="4" t="s">
        <v>4</v>
      </c>
      <c r="E9" s="4" t="s">
        <v>5</v>
      </c>
      <c r="F9" s="149"/>
      <c r="G9" s="149"/>
      <c r="H9" s="149"/>
      <c r="I9" s="149"/>
      <c r="J9" s="149"/>
      <c r="K9" s="149"/>
      <c r="L9" s="149"/>
      <c r="M9" s="150"/>
    </row>
    <row r="10" spans="1:13" x14ac:dyDescent="0.35">
      <c r="A10" s="39">
        <v>2016</v>
      </c>
      <c r="B10" s="3">
        <v>40</v>
      </c>
      <c r="C10" s="3" t="s">
        <v>32</v>
      </c>
      <c r="D10" s="3">
        <v>3</v>
      </c>
      <c r="E10" s="3">
        <v>27</v>
      </c>
      <c r="F10" s="63">
        <v>6.1547999999999998</v>
      </c>
      <c r="G10" s="8">
        <f>I10-F10</f>
        <v>0.86423811594201005</v>
      </c>
      <c r="H10" s="8">
        <v>2.3199999999999998E-2</v>
      </c>
      <c r="I10" s="8">
        <v>7.0190381159420099</v>
      </c>
      <c r="J10" s="8">
        <f t="shared" ref="J10:J13" si="3">I10+H10-G10</f>
        <v>6.1779999999999999</v>
      </c>
      <c r="K10" s="43">
        <f>((1-L10)+(1-M10))/2</f>
        <v>0.93678349502573477</v>
      </c>
      <c r="L10" s="78">
        <f t="shared" ref="L10" si="4">G10/MAX(J10,I10)</f>
        <v>0.12312771375027966</v>
      </c>
      <c r="M10" s="76">
        <f t="shared" ref="M10" si="5">H10/MAX(J10,I10)</f>
        <v>3.3052961982507167E-3</v>
      </c>
    </row>
    <row r="11" spans="1:13" x14ac:dyDescent="0.35">
      <c r="A11" s="39">
        <v>2017</v>
      </c>
      <c r="B11" s="3">
        <v>40</v>
      </c>
      <c r="C11" s="3" t="s">
        <v>32</v>
      </c>
      <c r="D11" s="3">
        <v>3</v>
      </c>
      <c r="E11" s="3">
        <v>27</v>
      </c>
      <c r="F11" s="8">
        <v>8.2918000000000003</v>
      </c>
      <c r="G11" s="8">
        <f>I11-F11</f>
        <v>2.0617723622935991</v>
      </c>
      <c r="H11" s="8">
        <v>1.8100000000000002E-2</v>
      </c>
      <c r="I11" s="77">
        <v>10.353572362293599</v>
      </c>
      <c r="J11" s="8">
        <f t="shared" si="3"/>
        <v>8.3099000000000007</v>
      </c>
      <c r="K11" s="43">
        <f>((1-L11)+(1-M11))/2</f>
        <v>0.8995577425107768</v>
      </c>
      <c r="L11" s="78">
        <f t="shared" ref="L11:L13" si="6">G11/MAX(J11,I11)</f>
        <v>0.19913632610540427</v>
      </c>
      <c r="M11" s="76">
        <f t="shared" ref="M11:M13" si="7">H11/MAX(J11,I11)</f>
        <v>1.7481888730423048E-3</v>
      </c>
    </row>
    <row r="12" spans="1:13" x14ac:dyDescent="0.35">
      <c r="A12" s="39">
        <v>2018</v>
      </c>
      <c r="B12" s="3">
        <v>40</v>
      </c>
      <c r="C12" s="3" t="s">
        <v>32</v>
      </c>
      <c r="D12" s="3">
        <v>3</v>
      </c>
      <c r="E12" s="3">
        <v>27</v>
      </c>
      <c r="F12" s="8">
        <v>12.2273</v>
      </c>
      <c r="G12" s="8">
        <f>I12-F12</f>
        <v>1.8657226862274996</v>
      </c>
      <c r="H12" s="8">
        <v>1.15E-2</v>
      </c>
      <c r="I12" s="77">
        <v>14.093022686227499</v>
      </c>
      <c r="J12" s="8">
        <f t="shared" si="3"/>
        <v>12.238799999999999</v>
      </c>
      <c r="K12" s="43">
        <f>((1-L12)+(1-M12))/2</f>
        <v>0.93339886240082381</v>
      </c>
      <c r="L12" s="78">
        <f t="shared" si="6"/>
        <v>0.1323862685647125</v>
      </c>
      <c r="M12" s="76">
        <f t="shared" si="7"/>
        <v>8.1600663363995375E-4</v>
      </c>
    </row>
    <row r="13" spans="1:13" x14ac:dyDescent="0.35">
      <c r="A13" s="39">
        <v>2019</v>
      </c>
      <c r="B13" s="3">
        <v>40</v>
      </c>
      <c r="C13" s="3" t="s">
        <v>32</v>
      </c>
      <c r="D13" s="3">
        <v>3</v>
      </c>
      <c r="E13" s="3">
        <v>27</v>
      </c>
      <c r="F13" s="8">
        <v>8.6266999999999996</v>
      </c>
      <c r="G13" s="8">
        <f>I13-F13</f>
        <v>1.6238577521795001</v>
      </c>
      <c r="H13" s="8">
        <v>0.1095</v>
      </c>
      <c r="I13" s="77">
        <v>10.2505577521795</v>
      </c>
      <c r="J13" s="8">
        <f t="shared" si="3"/>
        <v>8.7362000000000002</v>
      </c>
      <c r="K13" s="43">
        <f>((1-L13)+(1-M13))/2</f>
        <v>0.91545056405291958</v>
      </c>
      <c r="L13" s="78">
        <f t="shared" si="6"/>
        <v>0.15841652634308911</v>
      </c>
      <c r="M13" s="82">
        <f t="shared" si="7"/>
        <v>1.0682345551071875E-2</v>
      </c>
    </row>
    <row r="14" spans="1:13" x14ac:dyDescent="0.35">
      <c r="A14" s="106"/>
      <c r="B14" s="107"/>
      <c r="C14" s="107"/>
      <c r="D14" s="107"/>
      <c r="E14" s="107"/>
      <c r="F14" s="107"/>
      <c r="G14" s="107"/>
      <c r="H14" s="107"/>
      <c r="I14" s="107"/>
      <c r="J14" s="107"/>
      <c r="K14" s="107"/>
      <c r="L14" s="107"/>
      <c r="M14" s="108"/>
    </row>
    <row r="15" spans="1:13" x14ac:dyDescent="0.35">
      <c r="A15" s="44"/>
      <c r="B15" s="109" t="s">
        <v>6</v>
      </c>
      <c r="C15" s="109"/>
      <c r="D15" s="109"/>
      <c r="E15" s="109"/>
      <c r="F15" s="109"/>
      <c r="G15" s="109"/>
      <c r="H15" s="109"/>
      <c r="I15" s="109"/>
      <c r="J15" s="109"/>
      <c r="K15" s="109"/>
      <c r="L15" s="109"/>
      <c r="M15" s="110"/>
    </row>
    <row r="16" spans="1:13" ht="16.149999999999999" customHeight="1" x14ac:dyDescent="0.35">
      <c r="A16" s="19" t="s">
        <v>7</v>
      </c>
      <c r="B16" s="127" t="s">
        <v>48</v>
      </c>
      <c r="C16" s="127"/>
      <c r="D16" s="127"/>
      <c r="E16" s="127"/>
      <c r="F16" s="127"/>
      <c r="G16" s="127"/>
      <c r="H16" s="127"/>
      <c r="I16" s="127"/>
      <c r="J16" s="127"/>
      <c r="K16" s="127"/>
      <c r="L16" s="127"/>
      <c r="M16" s="132"/>
    </row>
    <row r="17" spans="1:20" ht="16.5" x14ac:dyDescent="0.35">
      <c r="A17" s="19" t="s">
        <v>8</v>
      </c>
      <c r="B17" s="125" t="s">
        <v>10</v>
      </c>
      <c r="C17" s="125"/>
      <c r="D17" s="125"/>
      <c r="E17" s="125"/>
      <c r="F17" s="125"/>
      <c r="G17" s="125"/>
      <c r="H17" s="125"/>
      <c r="I17" s="125"/>
      <c r="J17" s="125"/>
      <c r="K17" s="125"/>
      <c r="L17" s="125"/>
      <c r="M17" s="126"/>
    </row>
    <row r="18" spans="1:20" ht="16.5" x14ac:dyDescent="0.35">
      <c r="A18" s="19" t="s">
        <v>9</v>
      </c>
      <c r="B18" s="125" t="s">
        <v>18</v>
      </c>
      <c r="C18" s="125"/>
      <c r="D18" s="125"/>
      <c r="E18" s="125"/>
      <c r="F18" s="125"/>
      <c r="G18" s="125"/>
      <c r="H18" s="125"/>
      <c r="I18" s="125"/>
      <c r="J18" s="125"/>
      <c r="K18" s="125"/>
      <c r="L18" s="125"/>
      <c r="M18" s="126"/>
    </row>
    <row r="19" spans="1:20" x14ac:dyDescent="0.35">
      <c r="A19" s="44"/>
      <c r="B19" s="19"/>
      <c r="C19" s="20"/>
      <c r="D19" s="155" t="s">
        <v>73</v>
      </c>
      <c r="E19" s="125"/>
      <c r="F19" s="125"/>
      <c r="G19" s="125"/>
      <c r="H19" s="125"/>
      <c r="I19" s="125"/>
      <c r="J19" s="125"/>
      <c r="K19" s="125"/>
      <c r="L19" s="125"/>
      <c r="M19" s="126"/>
    </row>
    <row r="20" spans="1:20" x14ac:dyDescent="0.35">
      <c r="A20" s="44"/>
      <c r="B20" s="19"/>
      <c r="C20" s="20"/>
      <c r="D20" s="20"/>
      <c r="E20" s="20"/>
      <c r="F20" s="20"/>
      <c r="G20" s="18" t="s">
        <v>25</v>
      </c>
      <c r="H20" s="20" t="s">
        <v>13</v>
      </c>
      <c r="I20" s="20"/>
      <c r="J20" s="20"/>
      <c r="K20" s="20"/>
      <c r="L20" s="20"/>
      <c r="M20" s="23"/>
    </row>
    <row r="21" spans="1:20" x14ac:dyDescent="0.35">
      <c r="A21" s="44"/>
      <c r="B21" s="19"/>
      <c r="C21" s="20"/>
      <c r="D21" s="28" t="s">
        <v>23</v>
      </c>
      <c r="E21" s="20"/>
      <c r="F21" s="20"/>
      <c r="G21" s="18" t="s">
        <v>26</v>
      </c>
      <c r="H21" s="20" t="s">
        <v>12</v>
      </c>
      <c r="I21" s="20"/>
      <c r="J21" s="20"/>
      <c r="K21" s="20"/>
      <c r="L21" s="20"/>
      <c r="M21" s="23"/>
    </row>
    <row r="22" spans="1:20" x14ac:dyDescent="0.35">
      <c r="A22" s="44"/>
      <c r="B22" s="19"/>
      <c r="C22" s="20"/>
      <c r="D22" s="20"/>
      <c r="E22" s="20"/>
      <c r="F22" s="20"/>
      <c r="G22" s="19" t="s">
        <v>27</v>
      </c>
      <c r="H22" s="125" t="s">
        <v>14</v>
      </c>
      <c r="I22" s="125"/>
      <c r="J22" s="125"/>
      <c r="K22" s="125"/>
      <c r="L22" s="125"/>
      <c r="M22" s="126"/>
    </row>
    <row r="23" spans="1:20" x14ac:dyDescent="0.35">
      <c r="A23" s="44"/>
      <c r="B23" s="20"/>
      <c r="C23" s="20"/>
      <c r="D23" s="20"/>
      <c r="E23" s="20"/>
      <c r="F23" s="20"/>
      <c r="G23" s="19" t="s">
        <v>29</v>
      </c>
      <c r="H23" s="20" t="s">
        <v>30</v>
      </c>
      <c r="I23" s="20"/>
      <c r="J23" s="20"/>
      <c r="K23" s="20"/>
      <c r="L23" s="20"/>
      <c r="M23" s="23"/>
    </row>
    <row r="24" spans="1:20" x14ac:dyDescent="0.35">
      <c r="A24" s="44"/>
      <c r="B24" s="20"/>
      <c r="C24" s="20"/>
      <c r="D24" s="28" t="s">
        <v>24</v>
      </c>
      <c r="E24" s="20"/>
      <c r="F24" s="20"/>
      <c r="G24" s="31"/>
      <c r="H24" s="28" t="s">
        <v>43</v>
      </c>
      <c r="I24" s="28"/>
      <c r="J24" s="28"/>
      <c r="K24" s="20"/>
      <c r="L24" s="20"/>
      <c r="M24" s="23"/>
    </row>
    <row r="25" spans="1:20" x14ac:dyDescent="0.35">
      <c r="A25" s="44"/>
      <c r="B25" s="20"/>
      <c r="C25" s="20"/>
      <c r="D25" s="20"/>
      <c r="E25" s="20"/>
      <c r="F25" s="20"/>
      <c r="G25" s="81"/>
      <c r="H25" s="28" t="s">
        <v>76</v>
      </c>
      <c r="I25" s="28"/>
      <c r="J25" s="28"/>
      <c r="K25" s="20"/>
      <c r="L25" s="20"/>
      <c r="M25" s="23"/>
    </row>
    <row r="26" spans="1:20" x14ac:dyDescent="0.35">
      <c r="A26" s="44"/>
      <c r="B26" s="20"/>
      <c r="C26" s="20"/>
      <c r="D26" s="20"/>
      <c r="E26" s="20"/>
      <c r="F26" s="20"/>
      <c r="G26" s="20"/>
      <c r="H26" s="28"/>
      <c r="I26" s="28"/>
      <c r="J26" s="28"/>
      <c r="K26" s="20"/>
      <c r="L26" s="20"/>
      <c r="M26" s="23"/>
    </row>
    <row r="27" spans="1:20" ht="15" thickBot="1" x14ac:dyDescent="0.4">
      <c r="A27" s="4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6"/>
    </row>
    <row r="28" spans="1:20" ht="52.15" customHeight="1" x14ac:dyDescent="0.35">
      <c r="O28" s="13" t="s">
        <v>20</v>
      </c>
      <c r="P28" s="13" t="s">
        <v>56</v>
      </c>
      <c r="Q28" s="13" t="s">
        <v>57</v>
      </c>
      <c r="R28" s="12" t="s">
        <v>50</v>
      </c>
      <c r="S28" s="12" t="s">
        <v>51</v>
      </c>
      <c r="T28" s="13" t="s">
        <v>53</v>
      </c>
    </row>
    <row r="29" spans="1:20" x14ac:dyDescent="0.35">
      <c r="O29" s="10">
        <v>2016</v>
      </c>
      <c r="P29" s="46">
        <f>K4</f>
        <v>0.8204997554993454</v>
      </c>
      <c r="Q29" s="46">
        <f>K10</f>
        <v>0.93678349502573477</v>
      </c>
      <c r="R29" s="47">
        <f>M4</f>
        <v>2.4219842832009565E-3</v>
      </c>
      <c r="S29" s="47">
        <f>M10</f>
        <v>3.3052961982507167E-3</v>
      </c>
      <c r="T29" s="1">
        <v>32</v>
      </c>
    </row>
    <row r="30" spans="1:20" x14ac:dyDescent="0.35">
      <c r="O30" s="10">
        <v>2017</v>
      </c>
      <c r="P30" s="46">
        <f t="shared" ref="P30:P32" si="8">K5</f>
        <v>0.76870918583928161</v>
      </c>
      <c r="Q30" s="46">
        <f t="shared" ref="Q30:Q32" si="9">K11</f>
        <v>0.8995577425107768</v>
      </c>
      <c r="R30" s="47">
        <f t="shared" ref="R30:R32" si="10">M5</f>
        <v>3.8344253182198617E-3</v>
      </c>
      <c r="S30" s="47">
        <f t="shared" ref="S30:S32" si="11">M11</f>
        <v>1.7481888730423048E-3</v>
      </c>
      <c r="T30" s="1">
        <v>30</v>
      </c>
    </row>
    <row r="31" spans="1:20" x14ac:dyDescent="0.35">
      <c r="O31" s="10">
        <v>2018</v>
      </c>
      <c r="P31" s="46">
        <f t="shared" si="8"/>
        <v>0.84780331438692147</v>
      </c>
      <c r="Q31" s="46">
        <f t="shared" si="9"/>
        <v>0.93339886240082381</v>
      </c>
      <c r="R31" s="47">
        <f t="shared" si="10"/>
        <v>3.1504951768359956E-3</v>
      </c>
      <c r="S31" s="47">
        <f t="shared" si="11"/>
        <v>8.1600663363995375E-4</v>
      </c>
      <c r="T31" s="1">
        <v>31</v>
      </c>
    </row>
    <row r="32" spans="1:20" x14ac:dyDescent="0.35">
      <c r="O32" s="10">
        <v>2019</v>
      </c>
      <c r="P32" s="46">
        <f t="shared" si="8"/>
        <v>0.72204157617823872</v>
      </c>
      <c r="Q32" s="46">
        <f t="shared" si="9"/>
        <v>0.91545056405291958</v>
      </c>
      <c r="R32" s="47">
        <f t="shared" si="10"/>
        <v>6.2435626965168956E-3</v>
      </c>
      <c r="S32" s="47">
        <f t="shared" si="11"/>
        <v>1.0682345551071875E-2</v>
      </c>
      <c r="T32" s="1">
        <v>19</v>
      </c>
    </row>
    <row r="33" spans="15:20" x14ac:dyDescent="0.35">
      <c r="O33" s="9" t="s">
        <v>19</v>
      </c>
      <c r="P33" s="48">
        <f>AVERAGE(P29:P32)</f>
        <v>0.78976345797594683</v>
      </c>
      <c r="Q33" s="48">
        <f t="shared" ref="Q33:S33" si="12">AVERAGE(Q29:Q32)</f>
        <v>0.9212976659975638</v>
      </c>
      <c r="R33" s="48">
        <f t="shared" si="12"/>
        <v>3.9126168686934269E-3</v>
      </c>
      <c r="S33" s="48">
        <f t="shared" si="12"/>
        <v>4.1379593140012123E-3</v>
      </c>
      <c r="T33" s="1">
        <f>SUM(T29:T32)</f>
        <v>112</v>
      </c>
    </row>
    <row r="34" spans="15:20" x14ac:dyDescent="0.35">
      <c r="T34" s="1" t="s">
        <v>54</v>
      </c>
    </row>
  </sheetData>
  <mergeCells count="19">
    <mergeCell ref="A1:M1"/>
    <mergeCell ref="A2:A3"/>
    <mergeCell ref="A8:C9"/>
    <mergeCell ref="A14:M14"/>
    <mergeCell ref="F8:M9"/>
    <mergeCell ref="D5:E5"/>
    <mergeCell ref="D6:E6"/>
    <mergeCell ref="D4:E4"/>
    <mergeCell ref="D8:E8"/>
    <mergeCell ref="D7:E7"/>
    <mergeCell ref="B2:E2"/>
    <mergeCell ref="F2:M2"/>
    <mergeCell ref="D3:E3"/>
    <mergeCell ref="D19:M19"/>
    <mergeCell ref="H22:M22"/>
    <mergeCell ref="B15:M15"/>
    <mergeCell ref="B16:M16"/>
    <mergeCell ref="B17:M17"/>
    <mergeCell ref="B18:M18"/>
  </mergeCells>
  <pageMargins left="0.511811024" right="0.511811024" top="0.78740157499999996" bottom="0.78740157499999996" header="0.31496062000000002" footer="0.3149606200000000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16EE8-EFAA-414E-B9B1-E1517DE943DA}">
  <dimension ref="A1:P27"/>
  <sheetViews>
    <sheetView tabSelected="1" workbookViewId="0">
      <selection activeCell="H22" sqref="H22:I25"/>
    </sheetView>
  </sheetViews>
  <sheetFormatPr defaultRowHeight="14.5" x14ac:dyDescent="0.35"/>
  <cols>
    <col min="2" max="2" width="7.54296875" customWidth="1"/>
    <col min="3" max="3" width="13" customWidth="1"/>
    <col min="4" max="4" width="8.54296875" customWidth="1"/>
    <col min="5" max="5" width="8.453125" customWidth="1"/>
    <col min="6" max="6" width="14.1796875" customWidth="1"/>
    <col min="7" max="7" width="11.7265625" customWidth="1"/>
    <col min="8" max="8" width="11.26953125" customWidth="1"/>
    <col min="9" max="9" width="11.81640625" bestFit="1" customWidth="1"/>
    <col min="10" max="10" width="13.54296875" customWidth="1"/>
    <col min="11" max="11" width="14.7265625" customWidth="1"/>
    <col min="12" max="12" width="15.26953125" customWidth="1"/>
    <col min="13" max="13" width="13.7265625" bestFit="1" customWidth="1"/>
    <col min="14" max="14" width="21.26953125" customWidth="1"/>
    <col min="15" max="15" width="17.26953125" customWidth="1"/>
    <col min="16" max="16" width="17.54296875" customWidth="1"/>
  </cols>
  <sheetData>
    <row r="1" spans="1:13" x14ac:dyDescent="0.35">
      <c r="A1" s="111" t="s">
        <v>58</v>
      </c>
      <c r="B1" s="112"/>
      <c r="C1" s="112"/>
      <c r="D1" s="112"/>
      <c r="E1" s="112"/>
      <c r="F1" s="112"/>
      <c r="G1" s="112"/>
      <c r="H1" s="112"/>
      <c r="I1" s="112"/>
      <c r="J1" s="112"/>
      <c r="K1" s="113"/>
    </row>
    <row r="2" spans="1:13" ht="14.5" customHeight="1" x14ac:dyDescent="0.35">
      <c r="A2" s="114" t="s">
        <v>20</v>
      </c>
      <c r="B2" s="115" t="s">
        <v>1</v>
      </c>
      <c r="C2" s="115"/>
      <c r="D2" s="115"/>
      <c r="E2" s="115"/>
      <c r="F2" s="116" t="s">
        <v>11</v>
      </c>
      <c r="G2" s="116"/>
      <c r="H2" s="116"/>
      <c r="I2" s="116"/>
      <c r="J2" s="116"/>
      <c r="K2" s="117"/>
    </row>
    <row r="3" spans="1:13" s="11" customFormat="1" ht="67.150000000000006" customHeight="1" x14ac:dyDescent="0.35">
      <c r="A3" s="114"/>
      <c r="B3" s="4" t="s">
        <v>15</v>
      </c>
      <c r="C3" s="4" t="s">
        <v>28</v>
      </c>
      <c r="D3" s="116" t="s">
        <v>22</v>
      </c>
      <c r="E3" s="116"/>
      <c r="F3" s="4" t="s">
        <v>21</v>
      </c>
      <c r="G3" s="4" t="s">
        <v>16</v>
      </c>
      <c r="H3" s="4" t="s">
        <v>17</v>
      </c>
      <c r="I3" s="4" t="s">
        <v>47</v>
      </c>
      <c r="J3" s="4" t="s">
        <v>66</v>
      </c>
      <c r="K3" s="27" t="s">
        <v>33</v>
      </c>
      <c r="L3" s="10" t="s">
        <v>62</v>
      </c>
      <c r="M3" s="11" t="s">
        <v>77</v>
      </c>
    </row>
    <row r="4" spans="1:13" ht="15.5" x14ac:dyDescent="0.35">
      <c r="A4" s="39">
        <v>2016</v>
      </c>
      <c r="B4" s="3">
        <v>5</v>
      </c>
      <c r="C4" s="3" t="s">
        <v>32</v>
      </c>
      <c r="D4" s="124" t="s">
        <v>2</v>
      </c>
      <c r="E4" s="124"/>
      <c r="F4" s="8">
        <v>5.0674000000000001</v>
      </c>
      <c r="G4" s="8">
        <f>I4-F4</f>
        <v>79.6126</v>
      </c>
      <c r="H4" s="8">
        <f>(M4-F4)</f>
        <v>7.6868600000000002</v>
      </c>
      <c r="I4" s="84">
        <v>84.68</v>
      </c>
      <c r="J4" s="8">
        <f>I4+H4-G4</f>
        <v>12.754260000000002</v>
      </c>
      <c r="K4" s="85">
        <f>H4/MAX(J4,I4)</f>
        <v>9.0775389702409059E-2</v>
      </c>
      <c r="L4" s="49">
        <v>14.1714</v>
      </c>
      <c r="M4" s="83">
        <f>L4*0.9</f>
        <v>12.75426</v>
      </c>
    </row>
    <row r="5" spans="1:13" ht="15.5" x14ac:dyDescent="0.35">
      <c r="A5" s="39">
        <v>2017</v>
      </c>
      <c r="B5" s="3">
        <v>5</v>
      </c>
      <c r="C5" s="3" t="s">
        <v>32</v>
      </c>
      <c r="D5" s="124" t="s">
        <v>2</v>
      </c>
      <c r="E5" s="124"/>
      <c r="F5" s="8">
        <v>12.2935</v>
      </c>
      <c r="G5" s="8">
        <f>I5-F5</f>
        <v>73.676500000000004</v>
      </c>
      <c r="H5" s="8">
        <f t="shared" ref="H5:H7" si="0">(M5-F5)</f>
        <v>14.64269</v>
      </c>
      <c r="I5" s="84">
        <v>85.97</v>
      </c>
      <c r="J5" s="8">
        <f t="shared" ref="J5:J7" si="1">I5+H5-G5</f>
        <v>26.936189999999996</v>
      </c>
      <c r="K5" s="86">
        <f>H5/MAX(J5,I5)</f>
        <v>0.17032325229731302</v>
      </c>
      <c r="L5" s="49">
        <v>29.929099999999998</v>
      </c>
      <c r="M5" s="83">
        <f t="shared" ref="M5:M7" si="2">L5*0.9</f>
        <v>26.93619</v>
      </c>
    </row>
    <row r="6" spans="1:13" ht="15.5" x14ac:dyDescent="0.35">
      <c r="A6" s="39">
        <v>2018</v>
      </c>
      <c r="B6" s="3">
        <v>5</v>
      </c>
      <c r="C6" s="3" t="s">
        <v>32</v>
      </c>
      <c r="D6" s="124" t="s">
        <v>2</v>
      </c>
      <c r="E6" s="124"/>
      <c r="F6" s="8">
        <v>13.8331</v>
      </c>
      <c r="G6" s="8">
        <f>I6-F6</f>
        <v>58.446899999999999</v>
      </c>
      <c r="H6" s="8">
        <f t="shared" si="0"/>
        <v>17.833129999999997</v>
      </c>
      <c r="I6" s="84">
        <v>72.28</v>
      </c>
      <c r="J6" s="8">
        <f t="shared" si="1"/>
        <v>31.666229999999999</v>
      </c>
      <c r="K6" s="85">
        <f>H6/MAX(J6,I6)</f>
        <v>0.24672288323187599</v>
      </c>
      <c r="L6" s="49">
        <v>35.184699999999999</v>
      </c>
      <c r="M6" s="83">
        <f t="shared" si="2"/>
        <v>31.666229999999999</v>
      </c>
    </row>
    <row r="7" spans="1:13" ht="15.5" x14ac:dyDescent="0.35">
      <c r="A7" s="39">
        <v>2019</v>
      </c>
      <c r="B7" s="3">
        <v>5</v>
      </c>
      <c r="C7" s="3" t="s">
        <v>32</v>
      </c>
      <c r="D7" s="124" t="s">
        <v>2</v>
      </c>
      <c r="E7" s="124"/>
      <c r="F7" s="8">
        <v>8.6129999999999995</v>
      </c>
      <c r="G7" s="8">
        <f>I7-F7</f>
        <v>105.39700000000001</v>
      </c>
      <c r="H7" s="8">
        <f t="shared" si="0"/>
        <v>25.951950000000004</v>
      </c>
      <c r="I7" s="84">
        <v>114.01</v>
      </c>
      <c r="J7" s="8">
        <f t="shared" si="1"/>
        <v>34.564949999999996</v>
      </c>
      <c r="K7" s="85">
        <f>H7/MAX(J7,I7)</f>
        <v>0.22762871677922991</v>
      </c>
      <c r="L7" s="49">
        <v>38.405500000000004</v>
      </c>
      <c r="M7" s="83">
        <f t="shared" si="2"/>
        <v>34.564950000000003</v>
      </c>
    </row>
    <row r="8" spans="1:13" x14ac:dyDescent="0.35">
      <c r="A8" s="44"/>
      <c r="B8" s="109" t="s">
        <v>6</v>
      </c>
      <c r="C8" s="109"/>
      <c r="D8" s="109"/>
      <c r="E8" s="109"/>
      <c r="F8" s="109"/>
      <c r="G8" s="109"/>
      <c r="H8" s="109"/>
      <c r="I8" s="109"/>
      <c r="J8" s="109"/>
      <c r="K8" s="110"/>
    </row>
    <row r="9" spans="1:13" ht="16.149999999999999" customHeight="1" x14ac:dyDescent="0.35">
      <c r="A9" s="44"/>
      <c r="B9" s="19" t="s">
        <v>7</v>
      </c>
      <c r="C9" s="127" t="s">
        <v>59</v>
      </c>
      <c r="D9" s="127"/>
      <c r="E9" s="127"/>
      <c r="F9" s="127"/>
      <c r="G9" s="20"/>
      <c r="H9" s="20"/>
      <c r="I9" s="20"/>
      <c r="J9" s="20"/>
      <c r="K9" s="23"/>
    </row>
    <row r="10" spans="1:13" ht="16.5" x14ac:dyDescent="0.35">
      <c r="A10" s="44"/>
      <c r="B10" s="19" t="s">
        <v>8</v>
      </c>
      <c r="C10" s="125" t="s">
        <v>60</v>
      </c>
      <c r="D10" s="125"/>
      <c r="E10" s="125"/>
      <c r="F10" s="125"/>
      <c r="G10" s="125"/>
      <c r="H10" s="125"/>
      <c r="I10" s="125"/>
      <c r="J10" s="125"/>
      <c r="K10" s="126"/>
    </row>
    <row r="11" spans="1:13" ht="16.5" x14ac:dyDescent="0.35">
      <c r="A11" s="44"/>
      <c r="B11" s="19" t="s">
        <v>9</v>
      </c>
      <c r="C11" s="125" t="s">
        <v>61</v>
      </c>
      <c r="D11" s="125"/>
      <c r="E11" s="125"/>
      <c r="F11" s="125"/>
      <c r="G11" s="125"/>
      <c r="H11" s="125"/>
      <c r="I11" s="125"/>
      <c r="J11" s="125"/>
      <c r="K11" s="126"/>
    </row>
    <row r="12" spans="1:13" x14ac:dyDescent="0.35">
      <c r="A12" s="44"/>
      <c r="B12" s="19"/>
      <c r="C12" s="20"/>
      <c r="D12" s="125" t="s">
        <v>72</v>
      </c>
      <c r="E12" s="125"/>
      <c r="F12" s="125"/>
      <c r="G12" s="125"/>
      <c r="H12" s="125"/>
      <c r="I12" s="125"/>
      <c r="J12" s="125"/>
      <c r="K12" s="126"/>
    </row>
    <row r="13" spans="1:13" x14ac:dyDescent="0.35">
      <c r="A13" s="44"/>
      <c r="B13" s="19"/>
      <c r="C13" s="20"/>
      <c r="D13" s="20"/>
      <c r="E13" s="20"/>
      <c r="F13" s="18"/>
      <c r="G13" s="20"/>
      <c r="H13" s="28"/>
      <c r="I13" s="20"/>
      <c r="J13" s="20"/>
      <c r="K13" s="23"/>
    </row>
    <row r="14" spans="1:13" x14ac:dyDescent="0.35">
      <c r="A14" s="44"/>
      <c r="B14" s="19"/>
      <c r="C14" s="20"/>
      <c r="D14" s="28" t="s">
        <v>23</v>
      </c>
      <c r="E14" s="20"/>
      <c r="F14" s="18"/>
      <c r="G14" s="20"/>
      <c r="H14" s="20"/>
      <c r="I14" s="20"/>
      <c r="J14" s="20"/>
      <c r="K14" s="23"/>
    </row>
    <row r="15" spans="1:13" x14ac:dyDescent="0.35">
      <c r="A15" s="44"/>
      <c r="B15" s="19"/>
      <c r="C15" s="20"/>
      <c r="D15" s="20"/>
      <c r="E15" s="20"/>
      <c r="F15" s="20"/>
      <c r="G15" s="20"/>
      <c r="H15" s="20"/>
      <c r="I15" s="20"/>
      <c r="J15" s="20"/>
      <c r="K15" s="23"/>
    </row>
    <row r="16" spans="1:13" x14ac:dyDescent="0.35">
      <c r="A16" s="44"/>
      <c r="B16" s="19" t="s">
        <v>27</v>
      </c>
      <c r="C16" s="20" t="s">
        <v>14</v>
      </c>
      <c r="D16" s="28"/>
      <c r="E16" s="20"/>
      <c r="F16" s="20"/>
      <c r="G16" s="20"/>
      <c r="H16" s="20"/>
      <c r="I16" s="20"/>
      <c r="J16" s="20"/>
      <c r="K16" s="23"/>
    </row>
    <row r="17" spans="1:16" x14ac:dyDescent="0.35">
      <c r="A17" s="44"/>
      <c r="B17" s="20" t="s">
        <v>29</v>
      </c>
      <c r="C17" s="20" t="s">
        <v>30</v>
      </c>
      <c r="D17" s="20"/>
      <c r="E17" s="20"/>
      <c r="F17" s="20"/>
      <c r="G17" s="20"/>
      <c r="H17" s="28"/>
      <c r="I17" s="28"/>
      <c r="J17" s="28"/>
      <c r="K17" s="23"/>
    </row>
    <row r="18" spans="1:16" ht="14.5" customHeight="1" x14ac:dyDescent="0.35">
      <c r="A18" s="44"/>
      <c r="B18" s="163" t="s">
        <v>75</v>
      </c>
      <c r="C18" s="163"/>
      <c r="D18" s="163"/>
      <c r="E18" s="163"/>
      <c r="F18" s="163"/>
      <c r="G18" s="21">
        <v>6.25E-2</v>
      </c>
      <c r="H18" s="28"/>
      <c r="I18" s="28"/>
      <c r="J18" s="28"/>
      <c r="K18" s="23"/>
    </row>
    <row r="19" spans="1:16" ht="14.5" customHeight="1" x14ac:dyDescent="0.35">
      <c r="A19" s="44"/>
      <c r="B19" s="20"/>
      <c r="C19" s="20"/>
      <c r="D19" s="20"/>
      <c r="E19" s="20"/>
      <c r="F19" s="20"/>
      <c r="G19" s="20"/>
      <c r="H19" s="28"/>
      <c r="I19" s="28"/>
      <c r="J19" s="28"/>
      <c r="K19" s="23"/>
    </row>
    <row r="20" spans="1:16" ht="15" thickBot="1" x14ac:dyDescent="0.4">
      <c r="A20" s="45"/>
      <c r="B20" s="25"/>
      <c r="C20" s="25"/>
      <c r="D20" s="25"/>
      <c r="E20" s="25"/>
      <c r="F20" s="25"/>
      <c r="G20" s="25"/>
      <c r="H20" s="25"/>
      <c r="I20" s="25"/>
      <c r="J20" s="25"/>
      <c r="K20" s="26"/>
    </row>
    <row r="21" spans="1:16" ht="52.15" customHeight="1" x14ac:dyDescent="0.35">
      <c r="M21" s="13" t="s">
        <v>20</v>
      </c>
      <c r="N21" s="12" t="s">
        <v>50</v>
      </c>
      <c r="O21" s="12" t="s">
        <v>51</v>
      </c>
      <c r="P21" s="13" t="s">
        <v>53</v>
      </c>
    </row>
    <row r="22" spans="1:16" x14ac:dyDescent="0.35">
      <c r="H22" s="2">
        <v>0.25379074161549398</v>
      </c>
      <c r="I22" s="2">
        <f>H22-0.1819</f>
        <v>7.1890741615493969E-2</v>
      </c>
      <c r="M22" s="10">
        <v>2016</v>
      </c>
      <c r="N22" s="47">
        <f>K4</f>
        <v>9.0775389702409059E-2</v>
      </c>
      <c r="O22" s="47" t="e">
        <f>#REF!</f>
        <v>#REF!</v>
      </c>
      <c r="P22" s="1">
        <v>32</v>
      </c>
    </row>
    <row r="23" spans="1:16" x14ac:dyDescent="0.35">
      <c r="H23" s="2">
        <v>0.37293474467837617</v>
      </c>
      <c r="I23" s="2">
        <f t="shared" ref="I23:I25" si="3">H23-0.1819</f>
        <v>0.19103474467837617</v>
      </c>
      <c r="M23" s="10">
        <v>2017</v>
      </c>
      <c r="N23" s="47">
        <f>K5</f>
        <v>0.17032325229731302</v>
      </c>
      <c r="O23" s="47" t="e">
        <f>#REF!</f>
        <v>#REF!</v>
      </c>
      <c r="P23" s="1">
        <v>30</v>
      </c>
    </row>
    <row r="24" spans="1:16" x14ac:dyDescent="0.35">
      <c r="H24" s="2">
        <v>0.50782097399003878</v>
      </c>
      <c r="I24" s="2">
        <f t="shared" si="3"/>
        <v>0.32592097399003878</v>
      </c>
      <c r="M24" s="10">
        <v>2018</v>
      </c>
      <c r="N24" s="47">
        <f>K6</f>
        <v>0.24672288323187599</v>
      </c>
      <c r="O24" s="47" t="e">
        <f>#REF!</f>
        <v>#REF!</v>
      </c>
      <c r="P24" s="1">
        <v>31</v>
      </c>
    </row>
    <row r="25" spans="1:16" ht="15" thickBot="1" x14ac:dyDescent="0.4">
      <c r="H25" s="2">
        <v>0.4133558459784229</v>
      </c>
      <c r="I25" s="2">
        <f t="shared" si="3"/>
        <v>0.23145584597842289</v>
      </c>
      <c r="M25" s="10">
        <v>2019</v>
      </c>
      <c r="N25" s="47">
        <f>K7</f>
        <v>0.22762871677922991</v>
      </c>
      <c r="O25" s="47" t="e">
        <f>#REF!</f>
        <v>#REF!</v>
      </c>
      <c r="P25" s="1">
        <v>19</v>
      </c>
    </row>
    <row r="26" spans="1:16" ht="15" thickBot="1" x14ac:dyDescent="0.4">
      <c r="M26" s="37" t="s">
        <v>19</v>
      </c>
      <c r="N26" s="55">
        <f t="shared" ref="N26:O26" si="4">AVERAGE(N22:N25)</f>
        <v>0.183862560502707</v>
      </c>
      <c r="O26" s="55" t="e">
        <f t="shared" si="4"/>
        <v>#REF!</v>
      </c>
      <c r="P26" s="56">
        <f>SUM(P22:P25)</f>
        <v>112</v>
      </c>
    </row>
    <row r="27" spans="1:16" x14ac:dyDescent="0.35">
      <c r="P27" s="1" t="s">
        <v>54</v>
      </c>
    </row>
  </sheetData>
  <mergeCells count="15">
    <mergeCell ref="D12:K12"/>
    <mergeCell ref="B18:F18"/>
    <mergeCell ref="B8:K8"/>
    <mergeCell ref="C9:F9"/>
    <mergeCell ref="C10:K10"/>
    <mergeCell ref="C11:K11"/>
    <mergeCell ref="D5:E5"/>
    <mergeCell ref="D6:E6"/>
    <mergeCell ref="D7:E7"/>
    <mergeCell ref="A1:K1"/>
    <mergeCell ref="A2:A3"/>
    <mergeCell ref="B2:E2"/>
    <mergeCell ref="F2:K2"/>
    <mergeCell ref="D3:E3"/>
    <mergeCell ref="D4:E4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Figura 6 - Remote Sensing</vt:lpstr>
      <vt:lpstr>Figura 7 - Remote Sensing</vt:lpstr>
      <vt:lpstr>Figura 8 - Remote Sensing</vt:lpstr>
      <vt:lpstr>Figura 11 e 12 - Remote Sensing</vt:lpstr>
      <vt:lpstr>Planilha1</vt:lpstr>
      <vt:lpstr>Defesa1</vt:lpstr>
      <vt:lpstr>Defesa2</vt:lpstr>
      <vt:lpstr>Teste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NASCIMENTO</dc:creator>
  <cp:lastModifiedBy>Hugo Saba</cp:lastModifiedBy>
  <dcterms:created xsi:type="dcterms:W3CDTF">2021-03-14T03:52:51Z</dcterms:created>
  <dcterms:modified xsi:type="dcterms:W3CDTF">2022-10-06T14:11:25Z</dcterms:modified>
</cp:coreProperties>
</file>