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.shortcut-targets-by-id\1CtXBWSOTayYKJjcBtlbP395ZS887eiu6\DIO\Santander - Excel com IA\Desafios de código\"/>
    </mc:Choice>
  </mc:AlternateContent>
  <xr:revisionPtr revIDLastSave="0" documentId="13_ncr:1_{F01351EE-B66F-4E26-83BB-2FFB19D80808}" xr6:coauthVersionLast="47" xr6:coauthVersionMax="47" xr10:uidLastSave="{00000000-0000-0000-0000-000000000000}"/>
  <bookViews>
    <workbookView xWindow="-120" yWindow="-120" windowWidth="29040" windowHeight="15720" activeTab="2" xr2:uid="{1C48837D-EBC4-4394-927A-76F5AAFB9E42}"/>
  </bookViews>
  <sheets>
    <sheet name="Simulação Futura" sheetId="1" r:id="rId1"/>
    <sheet name="Controle e Simulação" sheetId="3" r:id="rId2"/>
    <sheet name="Gráficos" sheetId="4" r:id="rId3"/>
    <sheet name="Dados" sheetId="2" r:id="rId4"/>
  </sheets>
  <definedNames>
    <definedName name="aporte">'Simulação Futura'!$C$12</definedName>
    <definedName name="qtd_anos">'Simulação Futura'!$C$13</definedName>
    <definedName name="rendimento_carteira">'Simulação Futura'!$C$8</definedName>
    <definedName name="taxa_mensal">'Simulação Futura'!$C$14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3" i="2"/>
  <c r="H15" i="3"/>
  <c r="I15" i="3" s="1"/>
  <c r="H16" i="3"/>
  <c r="I16" i="3" s="1"/>
  <c r="G15" i="3"/>
  <c r="G16" i="3"/>
  <c r="L8" i="3"/>
  <c r="G9" i="3"/>
  <c r="G10" i="3"/>
  <c r="G11" i="3"/>
  <c r="G12" i="3"/>
  <c r="G13" i="3"/>
  <c r="G14" i="3"/>
  <c r="G8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8" i="3"/>
  <c r="I8" i="3" s="1"/>
  <c r="C33" i="1"/>
  <c r="D33" i="1" s="1"/>
  <c r="C34" i="1"/>
  <c r="D34" i="1" s="1"/>
  <c r="C35" i="1"/>
  <c r="D35" i="1" s="1"/>
  <c r="C36" i="1"/>
  <c r="D36" i="1" s="1"/>
  <c r="C32" i="1"/>
  <c r="D32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C15" i="1"/>
  <c r="C16" i="1" s="1"/>
  <c r="C9" i="1"/>
  <c r="C21" i="1"/>
  <c r="D21" i="1" s="1"/>
  <c r="C22" i="1"/>
  <c r="D22" i="1" s="1"/>
  <c r="C23" i="1"/>
  <c r="D23" i="1" s="1"/>
  <c r="C24" i="1"/>
  <c r="D24" i="1" s="1"/>
  <c r="C25" i="1"/>
  <c r="D25" i="1" s="1"/>
  <c r="C20" i="1"/>
  <c r="D20" i="1" s="1"/>
  <c r="L11" i="3" l="1"/>
  <c r="L14" i="3" s="1"/>
</calcChain>
</file>

<file path=xl/sharedStrings.xml><?xml version="1.0" encoding="utf-8"?>
<sst xmlns="http://schemas.openxmlformats.org/spreadsheetml/2006/main" count="109" uniqueCount="66">
  <si>
    <t>Por quantos anos?</t>
  </si>
  <si>
    <t>Dividendos mensais?</t>
  </si>
  <si>
    <t>Quanto investir por mês?</t>
  </si>
  <si>
    <t>Taxa de rendimentos por mês?</t>
  </si>
  <si>
    <t>Patrimonio acumulado?</t>
  </si>
  <si>
    <t>Investimento Mensal</t>
  </si>
  <si>
    <t>KNRI11</t>
  </si>
  <si>
    <t>Cenários ao longo do tempo</t>
  </si>
  <si>
    <t>Em 5 anos</t>
  </si>
  <si>
    <t>Em 7 anos</t>
  </si>
  <si>
    <t>Em 15 anos</t>
  </si>
  <si>
    <t>Em 20 anos</t>
  </si>
  <si>
    <t>Em 30 Anos</t>
  </si>
  <si>
    <t>Em 10 anos</t>
  </si>
  <si>
    <t>Configs</t>
  </si>
  <si>
    <t>Salario</t>
  </si>
  <si>
    <t>% de investimento</t>
  </si>
  <si>
    <t>Rendimento Ideal</t>
  </si>
  <si>
    <t>Dividendos</t>
  </si>
  <si>
    <t>FII</t>
  </si>
  <si>
    <t>PERFIL DE INVESTIDOR</t>
  </si>
  <si>
    <t>Valor a ser investido por mês</t>
  </si>
  <si>
    <t>Conservador</t>
  </si>
  <si>
    <t>Tipos de FII</t>
  </si>
  <si>
    <t>Percentual Sugerido</t>
  </si>
  <si>
    <t>Tijolo</t>
  </si>
  <si>
    <t>Papel</t>
  </si>
  <si>
    <t>Hibrido</t>
  </si>
  <si>
    <t>Logistica</t>
  </si>
  <si>
    <t>Shoppings</t>
  </si>
  <si>
    <t>Valores</t>
  </si>
  <si>
    <t>Moderado</t>
  </si>
  <si>
    <t>Agressivo</t>
  </si>
  <si>
    <t>%</t>
  </si>
  <si>
    <t>CHAVE COMPOSTA</t>
  </si>
  <si>
    <t>Ativo</t>
  </si>
  <si>
    <t>Preço Médio</t>
  </si>
  <si>
    <t>Quantidade</t>
  </si>
  <si>
    <t>% Posse</t>
  </si>
  <si>
    <t>MXRF</t>
  </si>
  <si>
    <t>XPLG</t>
  </si>
  <si>
    <t>HGRU</t>
  </si>
  <si>
    <t>IRDM</t>
  </si>
  <si>
    <t>XPML</t>
  </si>
  <si>
    <t>TGAR</t>
  </si>
  <si>
    <t>RECR</t>
  </si>
  <si>
    <t>DY mês(%)</t>
  </si>
  <si>
    <t>SIMULAÇÃO DE INVESTIMENTOS</t>
  </si>
  <si>
    <t>Total Investido</t>
  </si>
  <si>
    <t>Valor Atual</t>
  </si>
  <si>
    <t>TOTAL INVESTIDO</t>
  </si>
  <si>
    <t>DIVIDENDOS TOTAL</t>
  </si>
  <si>
    <t>DY médio (%)</t>
  </si>
  <si>
    <t>RESUMO</t>
  </si>
  <si>
    <t>KNRI</t>
  </si>
  <si>
    <t>HGLG</t>
  </si>
  <si>
    <t>Tipo</t>
  </si>
  <si>
    <t>Segmentos de FII</t>
  </si>
  <si>
    <t>CRI</t>
  </si>
  <si>
    <t>Comercial</t>
  </si>
  <si>
    <t>Lajes</t>
  </si>
  <si>
    <t>Desenvolvimento</t>
  </si>
  <si>
    <t>Exposição por carteira</t>
  </si>
  <si>
    <r>
      <t xml:space="preserve">📊 </t>
    </r>
    <r>
      <rPr>
        <b/>
        <sz val="12"/>
        <color rgb="FF323130"/>
        <rFont val="Segoe UI"/>
        <family val="2"/>
      </rPr>
      <t>Gráfico 1: Balanceamento da Carteira</t>
    </r>
    <r>
      <rPr>
        <sz val="12"/>
        <color rgb="FF323130"/>
        <rFont val="Segoe UI"/>
        <family val="2"/>
      </rPr>
      <t xml:space="preserve">
</t>
    </r>
    <r>
      <rPr>
        <u/>
        <sz val="12"/>
        <color rgb="FF323130"/>
        <rFont val="Segoe UI"/>
        <family val="2"/>
      </rPr>
      <t>O que ele mostra?</t>
    </r>
    <r>
      <rPr>
        <sz val="12"/>
        <color rgb="FF323130"/>
        <rFont val="Segoe UI"/>
        <family val="2"/>
      </rPr>
      <t xml:space="preserve">
Esse gráfico mostra quanto do seu dinheiro está investido em cada fundo imobiliário (FII). Por exemplo, se você tem R$1000 investidos, ele mostra quantos reais estão em cada fundo como XPLG, XPML, TGAR, etc.
</t>
    </r>
    <r>
      <rPr>
        <u/>
        <sz val="12"/>
        <color rgb="FF323130"/>
        <rFont val="Segoe UI"/>
        <family val="2"/>
      </rPr>
      <t>Por que isso é importante?</t>
    </r>
    <r>
      <rPr>
        <sz val="12"/>
        <color rgb="FF323130"/>
        <rFont val="Segoe UI"/>
        <family val="2"/>
      </rPr>
      <t xml:space="preserve">
Visualizar esse gráfico ajuda você a entender se está diversificando bem seus investimentos. Se um único fundo ocupa uma parte muito grande da sua carteira, isso pode ser arriscado. O ideal é distribuir o dinheiro entre vários fundos para reduzir riscos — se um fundo tiver um desempenho ruim, os outros podem compensar.</t>
    </r>
  </si>
  <si>
    <t>DATAVIZ - INVESTIMENTOS</t>
  </si>
  <si>
    <r>
      <t xml:space="preserve">📊 </t>
    </r>
    <r>
      <rPr>
        <b/>
        <sz val="12"/>
        <color theme="1"/>
        <rFont val="Segoe UI"/>
        <family val="2"/>
      </rPr>
      <t xml:space="preserve">Gráfico 2: Exposição da Carteira por Segmento
</t>
    </r>
    <r>
      <rPr>
        <sz val="12"/>
        <color theme="1"/>
        <rFont val="Segoe UI"/>
        <family val="2"/>
      </rPr>
      <t xml:space="preserve">
</t>
    </r>
    <r>
      <rPr>
        <u/>
        <sz val="12"/>
        <color theme="1"/>
        <rFont val="Segoe UI"/>
        <family val="2"/>
      </rPr>
      <t>O que ele mostra:</t>
    </r>
    <r>
      <rPr>
        <sz val="12"/>
        <color theme="1"/>
        <rFont val="Segoe UI"/>
        <family val="2"/>
      </rPr>
      <t xml:space="preserve">
Esse gráfico mostra em que tipo de imóvel ou setor você está investindo: como logística (galpões), CRI (renda fixa ligada ao mercado imobiliário), shoppings, lajes corporativas, etc.
</t>
    </r>
    <r>
      <rPr>
        <u/>
        <sz val="12"/>
        <color theme="1"/>
        <rFont val="Segoe UI"/>
        <family val="2"/>
      </rPr>
      <t>Por que isso é importante:</t>
    </r>
    <r>
      <rPr>
        <sz val="12"/>
        <color theme="1"/>
        <rFont val="Segoe UI"/>
        <family val="2"/>
      </rPr>
      <t xml:space="preserve">
Cada segmento reage de forma diferente à economia. Por exemplo:
Shoppings podem ir mal em crises, mas galpões logísticos podem ir bem com o crescimento do e-commerce.
CRIs são mais estáveis, enquanto desenvolvimento pode ser mais arriscado, mas com maior retorno.
Esse gráfico ajuda você a ver se está exposto demais a um único setor e se precisa ajustar para ter uma carteira mais equilibrada e segura.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</si>
</sst>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Bahnschrift"/>
      <family val="2"/>
    </font>
    <font>
      <sz val="20"/>
      <color theme="1"/>
      <name val="Bahnschrift"/>
      <family val="2"/>
    </font>
    <font>
      <sz val="8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0"/>
      <name val="Perpetua"/>
      <family val="1"/>
    </font>
    <font>
      <b/>
      <sz val="10"/>
      <color theme="0"/>
      <name val="Bahnschrift"/>
      <family val="2"/>
    </font>
    <font>
      <b/>
      <sz val="16"/>
      <color theme="0"/>
      <name val="Bahnschrift"/>
      <family val="2"/>
    </font>
    <font>
      <b/>
      <sz val="12"/>
      <color theme="0"/>
      <name val="Bahnschrift"/>
      <family val="2"/>
    </font>
    <font>
      <b/>
      <sz val="14"/>
      <color theme="0"/>
      <name val="Bahnschrift"/>
      <family val="2"/>
    </font>
    <font>
      <b/>
      <sz val="14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1"/>
      <color rgb="FF323130"/>
      <name val="Segoe UI"/>
      <family val="2"/>
    </font>
    <font>
      <sz val="12"/>
      <color rgb="FF323130"/>
      <name val="Segoe UI"/>
      <family val="2"/>
    </font>
    <font>
      <b/>
      <sz val="12"/>
      <color rgb="FF323130"/>
      <name val="Segoe UI"/>
      <family val="2"/>
    </font>
    <font>
      <u/>
      <sz val="12"/>
      <color rgb="FF323130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u/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FF"/>
        <bgColor indexed="64"/>
      </patternFill>
    </fill>
  </fills>
  <borders count="6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ashDot">
        <color indexed="64"/>
      </left>
      <right style="double">
        <color indexed="64"/>
      </right>
      <top style="dashDot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ashDot">
        <color indexed="64"/>
      </top>
      <bottom style="double">
        <color indexed="64"/>
      </bottom>
      <diagonal/>
    </border>
    <border>
      <left style="double">
        <color indexed="64"/>
      </left>
      <right style="dashDot">
        <color indexed="64"/>
      </right>
      <top style="dashDot">
        <color indexed="64"/>
      </top>
      <bottom style="double">
        <color indexed="64"/>
      </bottom>
      <diagonal/>
    </border>
    <border>
      <left style="dashDot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ashDot">
        <color indexed="64"/>
      </right>
      <top style="double">
        <color indexed="64"/>
      </top>
      <bottom style="double">
        <color indexed="64"/>
      </bottom>
      <diagonal/>
    </border>
    <border>
      <left style="dashDot">
        <color indexed="64"/>
      </left>
      <right style="double">
        <color indexed="64"/>
      </right>
      <top style="double">
        <color indexed="64"/>
      </top>
      <bottom style="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ashDot">
        <color indexed="64"/>
      </bottom>
      <diagonal/>
    </border>
    <border>
      <left style="double">
        <color indexed="64"/>
      </left>
      <right style="dashDot">
        <color indexed="64"/>
      </right>
      <top style="double">
        <color indexed="64"/>
      </top>
      <bottom style="dashDot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indexed="64"/>
      </right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double">
        <color indexed="64"/>
      </right>
      <top style="medium">
        <color theme="2"/>
      </top>
      <bottom style="medium">
        <color theme="2"/>
      </bottom>
      <diagonal/>
    </border>
    <border>
      <left style="double">
        <color indexed="64"/>
      </left>
      <right/>
      <top style="medium">
        <color theme="2"/>
      </top>
      <bottom style="medium">
        <color theme="2"/>
      </bottom>
      <diagonal/>
    </border>
    <border>
      <left style="double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/>
      <diagonal/>
    </border>
    <border>
      <left style="thin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12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0" xfId="0" applyFont="1" applyFill="1"/>
    <xf numFmtId="0" fontId="0" fillId="0" borderId="12" xfId="0" applyBorder="1"/>
    <xf numFmtId="0" fontId="7" fillId="5" borderId="13" xfId="0" applyFont="1" applyFill="1" applyBorder="1" applyAlignment="1">
      <alignment horizontal="center" vertical="center"/>
    </xf>
    <xf numFmtId="0" fontId="0" fillId="0" borderId="14" xfId="0" applyBorder="1"/>
    <xf numFmtId="9" fontId="0" fillId="0" borderId="0" xfId="2" applyFont="1"/>
    <xf numFmtId="9" fontId="0" fillId="0" borderId="14" xfId="2" applyFont="1" applyBorder="1"/>
    <xf numFmtId="9" fontId="0" fillId="0" borderId="0" xfId="2" applyFont="1" applyBorder="1"/>
    <xf numFmtId="9" fontId="0" fillId="0" borderId="12" xfId="2" applyFont="1" applyBorder="1"/>
    <xf numFmtId="0" fontId="0" fillId="2" borderId="34" xfId="0" applyFill="1" applyBorder="1" applyAlignment="1">
      <alignment horizontal="center"/>
    </xf>
    <xf numFmtId="0" fontId="15" fillId="6" borderId="36" xfId="0" applyFont="1" applyFill="1" applyBorder="1" applyAlignment="1">
      <alignment horizontal="center" vertical="center"/>
    </xf>
    <xf numFmtId="0" fontId="13" fillId="6" borderId="36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left" vertical="center"/>
    </xf>
    <xf numFmtId="164" fontId="1" fillId="2" borderId="30" xfId="1" applyNumberFormat="1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left" vertical="center"/>
    </xf>
    <xf numFmtId="164" fontId="1" fillId="2" borderId="19" xfId="1" applyNumberFormat="1" applyFont="1" applyFill="1" applyBorder="1" applyAlignment="1">
      <alignment horizontal="center"/>
    </xf>
    <xf numFmtId="0" fontId="0" fillId="2" borderId="32" xfId="0" applyFill="1" applyBorder="1" applyAlignment="1">
      <alignment horizontal="left" vertical="center"/>
    </xf>
    <xf numFmtId="164" fontId="0" fillId="2" borderId="33" xfId="1" applyNumberFormat="1" applyFont="1" applyFill="1" applyBorder="1" applyAlignment="1">
      <alignment horizontal="center" vertical="center"/>
    </xf>
    <xf numFmtId="0" fontId="0" fillId="2" borderId="25" xfId="0" applyFill="1" applyBorder="1" applyAlignment="1">
      <alignment horizontal="left" vertical="center"/>
    </xf>
    <xf numFmtId="0" fontId="0" fillId="2" borderId="26" xfId="0" applyFill="1" applyBorder="1" applyAlignment="1">
      <alignment horizontal="center" vertical="center"/>
    </xf>
    <xf numFmtId="10" fontId="0" fillId="2" borderId="26" xfId="2" applyNumberFormat="1" applyFont="1" applyFill="1" applyBorder="1" applyAlignment="1">
      <alignment horizontal="center" vertical="center"/>
    </xf>
    <xf numFmtId="164" fontId="0" fillId="2" borderId="26" xfId="1" applyNumberFormat="1" applyFont="1" applyFill="1" applyBorder="1" applyAlignment="1">
      <alignment horizontal="center" vertical="center"/>
    </xf>
    <xf numFmtId="0" fontId="0" fillId="2" borderId="27" xfId="0" applyFill="1" applyBorder="1" applyAlignment="1">
      <alignment horizontal="left" vertical="center"/>
    </xf>
    <xf numFmtId="164" fontId="0" fillId="2" borderId="28" xfId="1" applyNumberFormat="1" applyFont="1" applyFill="1" applyBorder="1" applyAlignment="1">
      <alignment horizontal="center" vertical="center"/>
    </xf>
    <xf numFmtId="0" fontId="0" fillId="2" borderId="29" xfId="0" applyFill="1" applyBorder="1"/>
    <xf numFmtId="164" fontId="0" fillId="2" borderId="1" xfId="1" applyNumberFormat="1" applyFont="1" applyFill="1" applyBorder="1" applyAlignment="1">
      <alignment horizontal="center"/>
    </xf>
    <xf numFmtId="164" fontId="0" fillId="2" borderId="35" xfId="1" applyNumberFormat="1" applyFont="1" applyFill="1" applyBorder="1" applyAlignment="1">
      <alignment horizontal="center"/>
    </xf>
    <xf numFmtId="0" fontId="0" fillId="2" borderId="20" xfId="0" applyFill="1" applyBorder="1"/>
    <xf numFmtId="164" fontId="0" fillId="2" borderId="2" xfId="1" applyNumberFormat="1" applyFont="1" applyFill="1" applyBorder="1" applyAlignment="1">
      <alignment horizontal="center"/>
    </xf>
    <xf numFmtId="164" fontId="0" fillId="2" borderId="21" xfId="1" applyNumberFormat="1" applyFont="1" applyFill="1" applyBorder="1" applyAlignment="1">
      <alignment horizontal="center"/>
    </xf>
    <xf numFmtId="0" fontId="0" fillId="2" borderId="22" xfId="0" applyFill="1" applyBorder="1"/>
    <xf numFmtId="164" fontId="0" fillId="2" borderId="23" xfId="1" applyNumberFormat="1" applyFont="1" applyFill="1" applyBorder="1" applyAlignment="1">
      <alignment horizontal="center"/>
    </xf>
    <xf numFmtId="164" fontId="0" fillId="2" borderId="24" xfId="1" applyNumberFormat="1" applyFont="1" applyFill="1" applyBorder="1" applyAlignment="1">
      <alignment horizontal="center"/>
    </xf>
    <xf numFmtId="0" fontId="0" fillId="2" borderId="15" xfId="0" applyFill="1" applyBorder="1"/>
    <xf numFmtId="9" fontId="0" fillId="2" borderId="0" xfId="2" applyFont="1" applyFill="1" applyBorder="1"/>
    <xf numFmtId="164" fontId="0" fillId="2" borderId="16" xfId="0" applyNumberFormat="1" applyFill="1" applyBorder="1"/>
    <xf numFmtId="0" fontId="0" fillId="2" borderId="17" xfId="0" applyFill="1" applyBorder="1"/>
    <xf numFmtId="9" fontId="0" fillId="2" borderId="18" xfId="2" applyFont="1" applyFill="1" applyBorder="1"/>
    <xf numFmtId="164" fontId="0" fillId="2" borderId="19" xfId="0" applyNumberFormat="1" applyFill="1" applyBorder="1"/>
    <xf numFmtId="0" fontId="0" fillId="2" borderId="34" xfId="0" applyFill="1" applyBorder="1"/>
    <xf numFmtId="0" fontId="9" fillId="0" borderId="0" xfId="0" applyFont="1"/>
    <xf numFmtId="164" fontId="0" fillId="0" borderId="0" xfId="0" applyNumberFormat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64" fontId="0" fillId="0" borderId="0" xfId="0" applyNumberFormat="1"/>
    <xf numFmtId="164" fontId="0" fillId="0" borderId="49" xfId="0" applyNumberFormat="1" applyBorder="1" applyAlignment="1">
      <alignment vertical="center"/>
    </xf>
    <xf numFmtId="0" fontId="0" fillId="0" borderId="50" xfId="0" applyBorder="1"/>
    <xf numFmtId="0" fontId="9" fillId="0" borderId="0" xfId="0" applyFont="1" applyAlignment="1">
      <alignment horizontal="center" vertical="center"/>
    </xf>
    <xf numFmtId="0" fontId="8" fillId="6" borderId="47" xfId="0" applyFont="1" applyFill="1" applyBorder="1" applyAlignment="1">
      <alignment horizontal="center"/>
    </xf>
    <xf numFmtId="0" fontId="8" fillId="6" borderId="52" xfId="0" applyFont="1" applyFill="1" applyBorder="1" applyAlignment="1">
      <alignment horizontal="center"/>
    </xf>
    <xf numFmtId="0" fontId="8" fillId="6" borderId="4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5" borderId="1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8" fillId="7" borderId="0" xfId="0" applyFont="1" applyFill="1" applyAlignment="1">
      <alignment horizontal="center" vertical="center" wrapText="1"/>
    </xf>
    <xf numFmtId="0" fontId="18" fillId="7" borderId="0" xfId="0" applyFont="1" applyFill="1" applyAlignment="1">
      <alignment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8" fillId="6" borderId="40" xfId="3" applyFont="1" applyFill="1" applyBorder="1" applyAlignment="1">
      <alignment horizontal="center" vertical="center"/>
    </xf>
    <xf numFmtId="0" fontId="8" fillId="6" borderId="41" xfId="3" applyFont="1" applyFill="1" applyBorder="1" applyAlignment="1">
      <alignment horizontal="center" vertical="center"/>
    </xf>
    <xf numFmtId="164" fontId="0" fillId="2" borderId="17" xfId="1" applyNumberFormat="1" applyFon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12" fillId="6" borderId="37" xfId="0" applyFont="1" applyFill="1" applyBorder="1" applyAlignment="1">
      <alignment horizontal="center" vertical="center"/>
    </xf>
    <xf numFmtId="0" fontId="12" fillId="6" borderId="39" xfId="0" applyFont="1" applyFill="1" applyBorder="1" applyAlignment="1">
      <alignment horizontal="center" vertical="center"/>
    </xf>
    <xf numFmtId="0" fontId="16" fillId="6" borderId="37" xfId="0" applyFont="1" applyFill="1" applyBorder="1" applyAlignment="1">
      <alignment horizontal="center" vertical="center"/>
    </xf>
    <xf numFmtId="0" fontId="16" fillId="6" borderId="39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10" fontId="0" fillId="0" borderId="47" xfId="2" applyNumberFormat="1" applyFont="1" applyBorder="1" applyAlignment="1">
      <alignment horizontal="center"/>
    </xf>
    <xf numFmtId="10" fontId="0" fillId="0" borderId="52" xfId="2" applyNumberFormat="1" applyFont="1" applyBorder="1" applyAlignment="1">
      <alignment horizontal="center"/>
    </xf>
    <xf numFmtId="10" fontId="0" fillId="0" borderId="48" xfId="2" applyNumberFormat="1" applyFont="1" applyBorder="1" applyAlignment="1">
      <alignment horizontal="center"/>
    </xf>
    <xf numFmtId="0" fontId="10" fillId="6" borderId="51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10" fillId="6" borderId="57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58" xfId="0" applyFont="1" applyFill="1" applyBorder="1" applyAlignment="1">
      <alignment horizontal="center" vertical="center"/>
    </xf>
    <xf numFmtId="0" fontId="10" fillId="6" borderId="59" xfId="0" applyFont="1" applyFill="1" applyBorder="1" applyAlignment="1">
      <alignment horizontal="center" vertical="center"/>
    </xf>
    <xf numFmtId="0" fontId="10" fillId="6" borderId="60" xfId="0" applyFont="1" applyFill="1" applyBorder="1" applyAlignment="1">
      <alignment horizontal="center" vertical="center"/>
    </xf>
    <xf numFmtId="0" fontId="10" fillId="6" borderId="61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6" borderId="43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0" fillId="0" borderId="52" xfId="0" applyNumberFormat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0" fontId="17" fillId="6" borderId="53" xfId="0" applyFont="1" applyFill="1" applyBorder="1" applyAlignment="1">
      <alignment horizontal="center" vertical="center"/>
    </xf>
    <xf numFmtId="0" fontId="17" fillId="6" borderId="49" xfId="0" applyFont="1" applyFill="1" applyBorder="1" applyAlignment="1">
      <alignment horizontal="center" vertical="center"/>
    </xf>
    <xf numFmtId="0" fontId="17" fillId="6" borderId="54" xfId="0" applyFont="1" applyFill="1" applyBorder="1" applyAlignment="1">
      <alignment horizontal="center" vertical="center"/>
    </xf>
    <xf numFmtId="0" fontId="17" fillId="6" borderId="47" xfId="0" applyFont="1" applyFill="1" applyBorder="1" applyAlignment="1">
      <alignment horizontal="center" vertical="center"/>
    </xf>
    <xf numFmtId="0" fontId="17" fillId="6" borderId="52" xfId="0" applyFont="1" applyFill="1" applyBorder="1" applyAlignment="1">
      <alignment horizontal="center" vertical="center"/>
    </xf>
    <xf numFmtId="0" fontId="17" fillId="6" borderId="48" xfId="0" applyFont="1" applyFill="1" applyBorder="1" applyAlignment="1">
      <alignment horizontal="center" vertical="center"/>
    </xf>
    <xf numFmtId="164" fontId="0" fillId="0" borderId="55" xfId="0" applyNumberFormat="1" applyBorder="1" applyAlignment="1">
      <alignment horizontal="center"/>
    </xf>
    <xf numFmtId="164" fontId="0" fillId="0" borderId="52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18" fillId="7" borderId="49" xfId="0" applyFont="1" applyFill="1" applyBorder="1" applyAlignment="1">
      <alignment vertical="center" wrapText="1"/>
    </xf>
    <xf numFmtId="0" fontId="0" fillId="0" borderId="0" xfId="0" applyAlignment="1"/>
    <xf numFmtId="0" fontId="10" fillId="6" borderId="0" xfId="0" applyFont="1" applyFill="1" applyBorder="1" applyAlignment="1">
      <alignment horizontal="center" vertical="center"/>
    </xf>
    <xf numFmtId="0" fontId="19" fillId="7" borderId="51" xfId="0" applyFont="1" applyFill="1" applyBorder="1" applyAlignment="1">
      <alignment horizontal="left" vertical="center" wrapText="1"/>
    </xf>
    <xf numFmtId="0" fontId="19" fillId="7" borderId="49" xfId="0" applyFont="1" applyFill="1" applyBorder="1" applyAlignment="1">
      <alignment horizontal="left" vertical="center" wrapText="1"/>
    </xf>
    <xf numFmtId="0" fontId="19" fillId="7" borderId="50" xfId="0" applyFont="1" applyFill="1" applyBorder="1" applyAlignment="1">
      <alignment horizontal="left" vertical="center" wrapText="1"/>
    </xf>
    <xf numFmtId="0" fontId="19" fillId="7" borderId="57" xfId="0" applyFont="1" applyFill="1" applyBorder="1" applyAlignment="1">
      <alignment horizontal="left" vertical="center" wrapText="1"/>
    </xf>
    <xf numFmtId="0" fontId="19" fillId="7" borderId="0" xfId="0" applyFont="1" applyFill="1" applyBorder="1" applyAlignment="1">
      <alignment horizontal="left" vertical="center" wrapText="1"/>
    </xf>
    <xf numFmtId="0" fontId="19" fillId="7" borderId="58" xfId="0" applyFont="1" applyFill="1" applyBorder="1" applyAlignment="1">
      <alignment horizontal="left" vertical="center" wrapText="1"/>
    </xf>
    <xf numFmtId="0" fontId="19" fillId="7" borderId="59" xfId="0" applyFont="1" applyFill="1" applyBorder="1" applyAlignment="1">
      <alignment horizontal="left" vertical="center" wrapText="1"/>
    </xf>
    <xf numFmtId="0" fontId="19" fillId="7" borderId="60" xfId="0" applyFont="1" applyFill="1" applyBorder="1" applyAlignment="1">
      <alignment horizontal="left" vertical="center" wrapText="1"/>
    </xf>
    <xf numFmtId="0" fontId="19" fillId="7" borderId="61" xfId="0" applyFont="1" applyFill="1" applyBorder="1" applyAlignment="1">
      <alignment horizontal="left" vertical="center" wrapText="1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Balanceamento de Carteira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e Simulação'!$G$7</c:f>
              <c:strCache>
                <c:ptCount val="1"/>
                <c:pt idx="0">
                  <c:v>% Posse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BC0C-4DED-A1A1-2492C564CB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BC0C-4DED-A1A1-2492C564CB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BC0C-4DED-A1A1-2492C564CB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BC0C-4DED-A1A1-2492C564CB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BC0C-4DED-A1A1-2492C564CB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BC0C-4DED-A1A1-2492C564CB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BC0C-4DED-A1A1-2492C564CB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BC0C-4DED-A1A1-2492C564CB6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C0C-4DED-A1A1-2492C564CB6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C0C-4DED-A1A1-2492C564CB6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BC0C-4DED-A1A1-2492C564CB6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C0C-4DED-A1A1-2492C564CB6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BC0C-4DED-A1A1-2492C564CB6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C0C-4DED-A1A1-2492C564CB6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BC0C-4DED-A1A1-2492C564CB6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BC0C-4DED-A1A1-2492C564CB6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'Controle e Simulação'!$B$8:$B$16</c15:sqref>
                  </c15:fullRef>
                </c:ext>
              </c:extLst>
              <c:f>'Controle e Simulação'!$B$8:$B$15</c:f>
              <c:strCache>
                <c:ptCount val="8"/>
                <c:pt idx="0">
                  <c:v>MXRF</c:v>
                </c:pt>
                <c:pt idx="1">
                  <c:v>XPLG</c:v>
                </c:pt>
                <c:pt idx="2">
                  <c:v>HGRU</c:v>
                </c:pt>
                <c:pt idx="3">
                  <c:v>IRDM</c:v>
                </c:pt>
                <c:pt idx="4">
                  <c:v>XPML</c:v>
                </c:pt>
                <c:pt idx="5">
                  <c:v>TGAR</c:v>
                </c:pt>
                <c:pt idx="6">
                  <c:v>RECR</c:v>
                </c:pt>
                <c:pt idx="7">
                  <c:v>KNRI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'Controle e Simulação'!$G$8:$G$16</c15:sqref>
                  </c15:fullRef>
                </c:ext>
              </c:extLst>
              <c:f>'Controle e Simulação'!$G$8:$G$15</c:f>
              <c:numCache>
                <c:formatCode>0.00%</c:formatCode>
                <c:ptCount val="8"/>
                <c:pt idx="0">
                  <c:v>9.6851335193304106E-2</c:v>
                </c:pt>
                <c:pt idx="1">
                  <c:v>0.19888401753686727</c:v>
                </c:pt>
                <c:pt idx="2">
                  <c:v>0.14428058987644479</c:v>
                </c:pt>
                <c:pt idx="3">
                  <c:v>0.11000398565165405</c:v>
                </c:pt>
                <c:pt idx="4">
                  <c:v>0.17895575926664009</c:v>
                </c:pt>
                <c:pt idx="5">
                  <c:v>0.17696293343961739</c:v>
                </c:pt>
                <c:pt idx="6">
                  <c:v>9.4061379035472306E-2</c:v>
                </c:pt>
                <c:pt idx="7">
                  <c:v>6.0581905141490637E-2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BC0C-4DED-A1A1-2492C564CB6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'Controle e Simulação'!$J$7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BC0C-4DED-A1A1-2492C564CB6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BC0C-4DED-A1A1-2492C564CB6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BC0C-4DED-A1A1-2492C564CB6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BC0C-4DED-A1A1-2492C564CB6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BC0C-4DED-A1A1-2492C564CB6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BC0C-4DED-A1A1-2492C564CB6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BC0C-4DED-A1A1-2492C564CB6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BC0C-4DED-A1A1-2492C564CB61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1-BC0C-4DED-A1A1-2492C564CB61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BC0C-4DED-A1A1-2492C564CB61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3-BC0C-4DED-A1A1-2492C564CB61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BC0C-4DED-A1A1-2492C564CB61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5-BC0C-4DED-A1A1-2492C564CB61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6-BC0C-4DED-A1A1-2492C564CB61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7-BC0C-4DED-A1A1-2492C564CB61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8-BC0C-4DED-A1A1-2492C564CB6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'Controle e Simulação'!$J$8:$J$16</c15:sqref>
                        </c15:fullRef>
                        <c15:formulaRef>
                          <c15:sqref>'Controle e Simulação'!$J$8:$J$15</c15:sqref>
                        </c15:formulaRef>
                      </c:ext>
                    </c:extLst>
                    <c:numCache>
                      <c:formatCode>@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BC0C-4DED-A1A1-2492C564CB61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Dados!$G$2</c:f>
              <c:strCache>
                <c:ptCount val="1"/>
                <c:pt idx="0">
                  <c:v>Exposição por carteira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EF-4E3E-8DCB-277B9845E1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EF-4E3E-8DCB-277B9845E1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EF-4E3E-8DCB-277B9845E1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8EF-4E3E-8DCB-277B9845E1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8EF-4E3E-8DCB-277B9845E1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8EF-4E3E-8DCB-277B9845E1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Dados!$F$3:$F$12</c:f>
              <c:strCache>
                <c:ptCount val="6"/>
                <c:pt idx="0">
                  <c:v>CRI</c:v>
                </c:pt>
                <c:pt idx="1">
                  <c:v>Logistica</c:v>
                </c:pt>
                <c:pt idx="2">
                  <c:v>Comercial</c:v>
                </c:pt>
                <c:pt idx="3">
                  <c:v>Shoppings</c:v>
                </c:pt>
                <c:pt idx="4">
                  <c:v>Lajes</c:v>
                </c:pt>
                <c:pt idx="5">
                  <c:v>Desenvolvimento</c:v>
                </c:pt>
              </c:strCache>
            </c:strRef>
          </c:cat>
          <c:val>
            <c:numRef>
              <c:f>Dados!$G$3:$G$8</c:f>
              <c:numCache>
                <c:formatCode>"R$"\ #,##0.00</c:formatCode>
                <c:ptCount val="6"/>
                <c:pt idx="0">
                  <c:v>62014.060000000005</c:v>
                </c:pt>
                <c:pt idx="1">
                  <c:v>95134.93</c:v>
                </c:pt>
                <c:pt idx="2">
                  <c:v>45604.76</c:v>
                </c:pt>
                <c:pt idx="3">
                  <c:v>51917.869999999995</c:v>
                </c:pt>
                <c:pt idx="4">
                  <c:v>18939.2</c:v>
                </c:pt>
                <c:pt idx="5">
                  <c:v>59820.119999999995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A-48BE-810F-8C5AF68D23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Balanceamento de Carteira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e Simulação'!$G$7</c:f>
              <c:strCache>
                <c:ptCount val="1"/>
                <c:pt idx="0">
                  <c:v>% Posse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9CC-4DAA-802E-4893090B38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9CC-4DAA-802E-4893090B38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9CC-4DAA-802E-4893090B38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9CC-4DAA-802E-4893090B38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9CC-4DAA-802E-4893090B38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9CC-4DAA-802E-4893090B38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F9CC-4DAA-802E-4893090B38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F9CC-4DAA-802E-4893090B382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9CC-4DAA-802E-4893090B382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9CC-4DAA-802E-4893090B382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9CC-4DAA-802E-4893090B382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9CC-4DAA-802E-4893090B382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9CC-4DAA-802E-4893090B382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9CC-4DAA-802E-4893090B382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9CC-4DAA-802E-4893090B382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F9CC-4DAA-802E-4893090B382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'Controle e Simulação'!$B$8:$B$16</c15:sqref>
                  </c15:fullRef>
                </c:ext>
              </c:extLst>
              <c:f>'Controle e Simulação'!$B$8:$B$15</c:f>
              <c:strCache>
                <c:ptCount val="8"/>
                <c:pt idx="0">
                  <c:v>MXRF</c:v>
                </c:pt>
                <c:pt idx="1">
                  <c:v>XPLG</c:v>
                </c:pt>
                <c:pt idx="2">
                  <c:v>HGRU</c:v>
                </c:pt>
                <c:pt idx="3">
                  <c:v>IRDM</c:v>
                </c:pt>
                <c:pt idx="4">
                  <c:v>XPML</c:v>
                </c:pt>
                <c:pt idx="5">
                  <c:v>TGAR</c:v>
                </c:pt>
                <c:pt idx="6">
                  <c:v>RECR</c:v>
                </c:pt>
                <c:pt idx="7">
                  <c:v>KNRI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'Controle e Simulação'!$G$8:$G$16</c15:sqref>
                  </c15:fullRef>
                </c:ext>
              </c:extLst>
              <c:f>'Controle e Simulação'!$G$8:$G$15</c:f>
              <c:numCache>
                <c:formatCode>0.00%</c:formatCode>
                <c:ptCount val="8"/>
                <c:pt idx="0">
                  <c:v>9.6851335193304106E-2</c:v>
                </c:pt>
                <c:pt idx="1">
                  <c:v>0.19888401753686727</c:v>
                </c:pt>
                <c:pt idx="2">
                  <c:v>0.14428058987644479</c:v>
                </c:pt>
                <c:pt idx="3">
                  <c:v>0.11000398565165405</c:v>
                </c:pt>
                <c:pt idx="4">
                  <c:v>0.17895575926664009</c:v>
                </c:pt>
                <c:pt idx="5">
                  <c:v>0.17696293343961739</c:v>
                </c:pt>
                <c:pt idx="6">
                  <c:v>9.4061379035472306E-2</c:v>
                </c:pt>
                <c:pt idx="7">
                  <c:v>6.0581905141490637E-2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F9CC-4DAA-802E-4893090B382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'Controle e Simulação'!$J$7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F9CC-4DAA-802E-4893090B382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F9CC-4DAA-802E-4893090B382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F9CC-4DAA-802E-4893090B382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F9CC-4DAA-802E-4893090B382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A-F9CC-4DAA-802E-4893090B382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C-F9CC-4DAA-802E-4893090B382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E-F9CC-4DAA-802E-4893090B382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0-F9CC-4DAA-802E-4893090B382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F9CC-4DAA-802E-4893090B382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F9CC-4DAA-802E-4893090B382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6-F9CC-4DAA-802E-4893090B382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8-F9CC-4DAA-802E-4893090B3823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A-F9CC-4DAA-802E-4893090B3823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C-F9CC-4DAA-802E-4893090B3823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E-F9CC-4DAA-802E-4893090B3823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0-F9CC-4DAA-802E-4893090B382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'Controle e Simulação'!$J$8:$J$16</c15:sqref>
                        </c15:fullRef>
                        <c15:formulaRef>
                          <c15:sqref>'Controle e Simulação'!$J$8:$J$15</c15:sqref>
                        </c15:formulaRef>
                      </c:ext>
                    </c:extLst>
                    <c:numCache>
                      <c:formatCode>@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1-F9CC-4DAA-802E-4893090B382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Dados!$G$2</c:f>
              <c:strCache>
                <c:ptCount val="1"/>
                <c:pt idx="0">
                  <c:v>Exposição por carteira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D6-414D-9F38-BE0C8A5790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D6-414D-9F38-BE0C8A5790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BD6-414D-9F38-BE0C8A5790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BD6-414D-9F38-BE0C8A5790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BD6-414D-9F38-BE0C8A5790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BD6-414D-9F38-BE0C8A5790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Dados!$F$3:$F$12</c:f>
              <c:strCache>
                <c:ptCount val="6"/>
                <c:pt idx="0">
                  <c:v>CRI</c:v>
                </c:pt>
                <c:pt idx="1">
                  <c:v>Logistica</c:v>
                </c:pt>
                <c:pt idx="2">
                  <c:v>Comercial</c:v>
                </c:pt>
                <c:pt idx="3">
                  <c:v>Shoppings</c:v>
                </c:pt>
                <c:pt idx="4">
                  <c:v>Lajes</c:v>
                </c:pt>
                <c:pt idx="5">
                  <c:v>Desenvolvimento</c:v>
                </c:pt>
              </c:strCache>
            </c:strRef>
          </c:cat>
          <c:val>
            <c:numRef>
              <c:f>Dados!$G$3:$G$8</c:f>
              <c:numCache>
                <c:formatCode>"R$"\ #,##0.00</c:formatCode>
                <c:ptCount val="6"/>
                <c:pt idx="0">
                  <c:v>62014.060000000005</c:v>
                </c:pt>
                <c:pt idx="1">
                  <c:v>95134.93</c:v>
                </c:pt>
                <c:pt idx="2">
                  <c:v>45604.76</c:v>
                </c:pt>
                <c:pt idx="3">
                  <c:v>51917.869999999995</c:v>
                </c:pt>
                <c:pt idx="4">
                  <c:v>18939.2</c:v>
                </c:pt>
                <c:pt idx="5">
                  <c:v>59820.119999999995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D6-414D-9F38-BE0C8A57903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17</xdr:row>
      <xdr:rowOff>80961</xdr:rowOff>
    </xdr:from>
    <xdr:to>
      <xdr:col>5</xdr:col>
      <xdr:colOff>495300</xdr:colOff>
      <xdr:row>35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00C6F-B77C-D159-C4E6-196305DD6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642936</xdr:colOff>
      <xdr:row>17</xdr:row>
      <xdr:rowOff>80962</xdr:rowOff>
    </xdr:from>
    <xdr:to>
      <xdr:col>10</xdr:col>
      <xdr:colOff>266699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72DCBE-BAB9-BFCA-733B-C903B37C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6</xdr:row>
      <xdr:rowOff>9525</xdr:rowOff>
    </xdr:from>
    <xdr:to>
      <xdr:col>10</xdr:col>
      <xdr:colOff>576263</xdr:colOff>
      <xdr:row>22</xdr:row>
      <xdr:rowOff>138114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85C34-457E-4237-B35C-D4C03B5B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23</xdr:row>
      <xdr:rowOff>85725</xdr:rowOff>
    </xdr:from>
    <xdr:to>
      <xdr:col>10</xdr:col>
      <xdr:colOff>571500</xdr:colOff>
      <xdr:row>43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201780-B848-4108-A021-7D3CFCE46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E91F875-B03F-4A98-8E73-16B86876CB78}">
  <we:reference id="wa200005502" version="1.0.0.12" store="pt-BR" storeType="OMEX"/>
  <we:alternateReferences>
    <we:reference id="wa200005502" version="1.0.0.12" store="wa200005502" storeType="OMEX"/>
  </we:alternateReferences>
  <we:properties>
    <we:property name="docId" value="&quot;V9yWIYgILue5l4_Ha99No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C481F978-D8DF-4DD5-809C-36B0B123947C}">
  <we:reference id="wa200005271" version="2.4.4.0" store="pt-BR" storeType="OMEX"/>
  <we:alternateReferences>
    <we:reference id="WA200005271" version="2.4.4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227B-23AB-49DE-AC82-53E9B2F36573}">
  <sheetPr>
    <tabColor theme="9" tint="0.79998168889431442"/>
  </sheetPr>
  <dimension ref="A2:E36"/>
  <sheetViews>
    <sheetView showGridLines="0" zoomScaleNormal="100" workbookViewId="0">
      <selection activeCell="D12" sqref="D12"/>
    </sheetView>
  </sheetViews>
  <sheetFormatPr defaultColWidth="0" defaultRowHeight="15" x14ac:dyDescent="0.25"/>
  <cols>
    <col min="1" max="1" width="9.140625" customWidth="1"/>
    <col min="2" max="2" width="28.42578125" bestFit="1" customWidth="1"/>
    <col min="3" max="3" width="21" customWidth="1"/>
    <col min="4" max="4" width="16.42578125" bestFit="1" customWidth="1"/>
    <col min="5" max="5" width="9.140625" customWidth="1"/>
    <col min="6" max="16384" width="9.140625" hidden="1"/>
  </cols>
  <sheetData>
    <row r="2" spans="2:4" ht="15" customHeight="1" thickBot="1" x14ac:dyDescent="0.3">
      <c r="B2" s="61" t="s">
        <v>47</v>
      </c>
      <c r="C2" s="62"/>
      <c r="D2" s="63"/>
    </row>
    <row r="3" spans="2:4" ht="15" customHeight="1" thickTop="1" thickBot="1" x14ac:dyDescent="0.3">
      <c r="B3" s="64"/>
      <c r="C3" s="65"/>
      <c r="D3" s="66"/>
    </row>
    <row r="4" spans="2:4" ht="15" customHeight="1" thickTop="1" x14ac:dyDescent="0.25">
      <c r="B4" s="67"/>
      <c r="C4" s="68"/>
      <c r="D4" s="69"/>
    </row>
    <row r="5" spans="2:4" ht="15" customHeight="1" thickBot="1" x14ac:dyDescent="0.3">
      <c r="B5" s="2"/>
      <c r="C5" s="3"/>
      <c r="D5" s="1"/>
    </row>
    <row r="6" spans="2:4" ht="21.75" customHeight="1" thickBot="1" x14ac:dyDescent="0.3">
      <c r="B6" s="76" t="s">
        <v>14</v>
      </c>
      <c r="C6" s="77"/>
      <c r="D6" s="1"/>
    </row>
    <row r="7" spans="2:4" ht="15" customHeight="1" x14ac:dyDescent="0.25">
      <c r="B7" s="16" t="s">
        <v>15</v>
      </c>
      <c r="C7" s="17">
        <v>2850</v>
      </c>
      <c r="D7" s="1"/>
    </row>
    <row r="8" spans="2:4" ht="15" customHeight="1" x14ac:dyDescent="0.25">
      <c r="B8" s="16" t="s">
        <v>17</v>
      </c>
      <c r="C8" s="18">
        <v>0.75</v>
      </c>
      <c r="D8" s="1"/>
    </row>
    <row r="9" spans="2:4" ht="15" customHeight="1" x14ac:dyDescent="0.25">
      <c r="B9" s="19" t="s">
        <v>16</v>
      </c>
      <c r="C9" s="20">
        <f>C7*0.3</f>
        <v>855</v>
      </c>
      <c r="D9" s="1"/>
    </row>
    <row r="10" spans="2:4" ht="15.75" thickBot="1" x14ac:dyDescent="0.3"/>
    <row r="11" spans="2:4" ht="31.5" customHeight="1" thickBot="1" x14ac:dyDescent="0.3">
      <c r="B11" s="78" t="s">
        <v>5</v>
      </c>
      <c r="C11" s="79"/>
      <c r="D11" s="13" t="s">
        <v>19</v>
      </c>
    </row>
    <row r="12" spans="2:4" x14ac:dyDescent="0.25">
      <c r="B12" s="21" t="s">
        <v>2</v>
      </c>
      <c r="C12" s="22">
        <v>300</v>
      </c>
      <c r="D12" s="12" t="s">
        <v>6</v>
      </c>
    </row>
    <row r="13" spans="2:4" x14ac:dyDescent="0.25">
      <c r="B13" s="23" t="s">
        <v>0</v>
      </c>
      <c r="C13" s="24">
        <v>60</v>
      </c>
    </row>
    <row r="14" spans="2:4" x14ac:dyDescent="0.25">
      <c r="B14" s="23" t="s">
        <v>3</v>
      </c>
      <c r="C14" s="25">
        <v>6.8999999999999999E-3</v>
      </c>
    </row>
    <row r="15" spans="2:4" x14ac:dyDescent="0.25">
      <c r="B15" s="23" t="s">
        <v>4</v>
      </c>
      <c r="C15" s="26">
        <f>FV(taxa_mensal,qtd_anos,aporte*-1)</f>
        <v>22204.683911612654</v>
      </c>
    </row>
    <row r="16" spans="2:4" x14ac:dyDescent="0.25">
      <c r="B16" s="27" t="s">
        <v>1</v>
      </c>
      <c r="C16" s="28">
        <f>C15*C14</f>
        <v>153.2123189901273</v>
      </c>
    </row>
    <row r="18" spans="1:4" ht="15.75" thickBot="1" x14ac:dyDescent="0.3"/>
    <row r="19" spans="1:4" s="2" customFormat="1" ht="26.25" customHeight="1" thickBot="1" x14ac:dyDescent="0.3">
      <c r="B19" s="74" t="s">
        <v>7</v>
      </c>
      <c r="C19" s="75"/>
      <c r="D19" s="14" t="s">
        <v>18</v>
      </c>
    </row>
    <row r="20" spans="1:4" x14ac:dyDescent="0.25">
      <c r="A20" s="4">
        <v>5</v>
      </c>
      <c r="B20" s="29" t="s">
        <v>8</v>
      </c>
      <c r="C20" s="30">
        <f>FV($C$14,A20*12,$C$12*-1)</f>
        <v>22204.683911612654</v>
      </c>
      <c r="D20" s="31">
        <f>C20*$C$14</f>
        <v>153.2123189901273</v>
      </c>
    </row>
    <row r="21" spans="1:4" x14ac:dyDescent="0.25">
      <c r="A21" s="4">
        <v>7</v>
      </c>
      <c r="B21" s="32" t="s">
        <v>9</v>
      </c>
      <c r="C21" s="33">
        <f t="shared" ref="C21:C25" si="0">FV($C$14,A21*12,$C$12*-1)</f>
        <v>33990.176523728493</v>
      </c>
      <c r="D21" s="34">
        <f t="shared" ref="D21:D25" si="1">C21*$C$14</f>
        <v>234.53221801372661</v>
      </c>
    </row>
    <row r="22" spans="1:4" x14ac:dyDescent="0.25">
      <c r="A22" s="4">
        <v>10</v>
      </c>
      <c r="B22" s="32" t="s">
        <v>13</v>
      </c>
      <c r="C22" s="33">
        <f t="shared" si="0"/>
        <v>55749.471538361817</v>
      </c>
      <c r="D22" s="34">
        <f t="shared" si="1"/>
        <v>384.67135361469656</v>
      </c>
    </row>
    <row r="23" spans="1:4" x14ac:dyDescent="0.25">
      <c r="A23" s="4">
        <v>15</v>
      </c>
      <c r="B23" s="32" t="s">
        <v>10</v>
      </c>
      <c r="C23" s="33">
        <f t="shared" si="0"/>
        <v>106425.8415061962</v>
      </c>
      <c r="D23" s="34">
        <f t="shared" si="1"/>
        <v>734.33830639275379</v>
      </c>
    </row>
    <row r="24" spans="1:4" x14ac:dyDescent="0.25">
      <c r="A24" s="4">
        <v>20</v>
      </c>
      <c r="B24" s="32" t="s">
        <v>11</v>
      </c>
      <c r="C24" s="33">
        <f t="shared" si="0"/>
        <v>182983.02534327572</v>
      </c>
      <c r="D24" s="34">
        <f t="shared" si="1"/>
        <v>1262.5828748686024</v>
      </c>
    </row>
    <row r="25" spans="1:4" x14ac:dyDescent="0.25">
      <c r="A25" s="4">
        <v>30</v>
      </c>
      <c r="B25" s="35" t="s">
        <v>12</v>
      </c>
      <c r="C25" s="36">
        <f t="shared" si="0"/>
        <v>473360.25703933841</v>
      </c>
      <c r="D25" s="37">
        <f t="shared" si="1"/>
        <v>3266.1857735714348</v>
      </c>
    </row>
    <row r="27" spans="1:4" ht="15.75" thickBot="1" x14ac:dyDescent="0.3"/>
    <row r="28" spans="1:4" s="2" customFormat="1" ht="15.75" thickBot="1" x14ac:dyDescent="0.3">
      <c r="B28" s="15" t="s">
        <v>20</v>
      </c>
      <c r="C28" s="70" t="s">
        <v>31</v>
      </c>
      <c r="D28" s="71"/>
    </row>
    <row r="29" spans="1:4" x14ac:dyDescent="0.25">
      <c r="B29" s="44" t="s">
        <v>21</v>
      </c>
      <c r="C29" s="72">
        <v>500</v>
      </c>
      <c r="D29" s="73"/>
    </row>
    <row r="30" spans="1:4" ht="15.75" thickBot="1" x14ac:dyDescent="0.3"/>
    <row r="31" spans="1:4" s="2" customFormat="1" ht="15.75" thickBot="1" x14ac:dyDescent="0.3">
      <c r="B31" s="15" t="s">
        <v>23</v>
      </c>
      <c r="C31" s="15" t="s">
        <v>24</v>
      </c>
      <c r="D31" s="15" t="s">
        <v>30</v>
      </c>
    </row>
    <row r="32" spans="1:4" x14ac:dyDescent="0.25">
      <c r="B32" s="38" t="s">
        <v>25</v>
      </c>
      <c r="C32" s="39">
        <f>VLOOKUP($C$28&amp;"-"&amp;B32,Dados!A:D,4,0)</f>
        <v>0.2</v>
      </c>
      <c r="D32" s="40">
        <f>$C$29*C32</f>
        <v>100</v>
      </c>
    </row>
    <row r="33" spans="2:4" x14ac:dyDescent="0.25">
      <c r="B33" s="38" t="s">
        <v>26</v>
      </c>
      <c r="C33" s="39">
        <f>VLOOKUP($C$28&amp;"-"&amp;B33,Dados!A:D,4,0)</f>
        <v>0.2</v>
      </c>
      <c r="D33" s="40">
        <f t="shared" ref="D33:D36" si="2">$C$29*C33</f>
        <v>100</v>
      </c>
    </row>
    <row r="34" spans="2:4" x14ac:dyDescent="0.25">
      <c r="B34" s="38" t="s">
        <v>27</v>
      </c>
      <c r="C34" s="39">
        <f>VLOOKUP($C$28&amp;"-"&amp;B34,Dados!A:D,4,0)</f>
        <v>0.2</v>
      </c>
      <c r="D34" s="40">
        <f t="shared" si="2"/>
        <v>100</v>
      </c>
    </row>
    <row r="35" spans="2:4" x14ac:dyDescent="0.25">
      <c r="B35" s="38" t="s">
        <v>28</v>
      </c>
      <c r="C35" s="39">
        <f>VLOOKUP($C$28&amp;"-"&amp;B35,Dados!A:D,4,0)</f>
        <v>0.2</v>
      </c>
      <c r="D35" s="40">
        <f t="shared" si="2"/>
        <v>100</v>
      </c>
    </row>
    <row r="36" spans="2:4" x14ac:dyDescent="0.25">
      <c r="B36" s="41" t="s">
        <v>29</v>
      </c>
      <c r="C36" s="42">
        <f>VLOOKUP($C$28&amp;"-"&amp;B36,Dados!A:D,4,0)</f>
        <v>0.2</v>
      </c>
      <c r="D36" s="43">
        <f t="shared" si="2"/>
        <v>100</v>
      </c>
    </row>
  </sheetData>
  <mergeCells count="6">
    <mergeCell ref="B2:D4"/>
    <mergeCell ref="C28:D28"/>
    <mergeCell ref="C29:D29"/>
    <mergeCell ref="B19:C19"/>
    <mergeCell ref="B6:C6"/>
    <mergeCell ref="B11:C11"/>
  </mergeCells>
  <phoneticPr fontId="4" type="noConversion"/>
  <dataValidations count="3">
    <dataValidation type="list" allowBlank="1" showInputMessage="1" showErrorMessage="1" promptTitle="Escolha o seu perfil" prompt="_x000a_Conservador_x000a_Moderado_x000a_Agressivo" sqref="C28" xr:uid="{3F436A14-DB66-4E7E-8FB9-BE43A96C9FF8}">
      <formula1>"Conservador,Moderado,Agressivo"</formula1>
    </dataValidation>
    <dataValidation allowBlank="1" showInputMessage="1" showErrorMessage="1" promptTitle="Digite o valor a ser investido" prompt="_x000a_O ideal é 30% do salário_x000a_" sqref="C12" xr:uid="{307D7B5F-A669-40B5-B749-D88985546965}"/>
    <dataValidation allowBlank="1" showInputMessage="1" showErrorMessage="1" promptTitle="FII" prompt="_x000a_FII escolhido para a simulação_x000a_" sqref="D12" xr:uid="{8D3B6B37-9659-466E-978C-FFC0755EC134}"/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82AD-A28A-4DA1-BBE1-49A3D6C918BD}">
  <sheetPr>
    <tabColor theme="9" tint="0.79998168889431442"/>
  </sheetPr>
  <dimension ref="A1:P42"/>
  <sheetViews>
    <sheetView showGridLines="0" workbookViewId="0">
      <selection activeCell="B2" sqref="B2:J5"/>
    </sheetView>
  </sheetViews>
  <sheetFormatPr defaultColWidth="0" defaultRowHeight="15" x14ac:dyDescent="0.25"/>
  <cols>
    <col min="1" max="1" width="9.140625" customWidth="1"/>
    <col min="2" max="2" width="16.140625" customWidth="1"/>
    <col min="3" max="3" width="14.5703125" customWidth="1"/>
    <col min="4" max="4" width="15.5703125" customWidth="1"/>
    <col min="5" max="5" width="11.42578125" bestFit="1" customWidth="1"/>
    <col min="6" max="6" width="11.5703125" customWidth="1"/>
    <col min="7" max="7" width="14" customWidth="1"/>
    <col min="8" max="8" width="17.85546875" customWidth="1"/>
    <col min="9" max="10" width="17.28515625" customWidth="1"/>
    <col min="11" max="12" width="9.140625" customWidth="1"/>
    <col min="13" max="13" width="7.42578125" customWidth="1"/>
    <col min="14" max="14" width="5.85546875" customWidth="1"/>
    <col min="15" max="15" width="9.140625" customWidth="1"/>
    <col min="16" max="16" width="0" hidden="1" customWidth="1"/>
    <col min="17" max="16384" width="9.140625" hidden="1"/>
  </cols>
  <sheetData>
    <row r="1" spans="2:14" ht="15.75" thickBot="1" x14ac:dyDescent="0.3"/>
    <row r="2" spans="2:14" ht="15.75" customHeight="1" x14ac:dyDescent="0.25">
      <c r="B2" s="83" t="s">
        <v>47</v>
      </c>
      <c r="C2" s="84"/>
      <c r="D2" s="84"/>
      <c r="E2" s="84"/>
      <c r="F2" s="84"/>
      <c r="G2" s="84"/>
      <c r="H2" s="84"/>
      <c r="I2" s="84"/>
      <c r="J2" s="85"/>
      <c r="L2" s="92" t="s">
        <v>53</v>
      </c>
      <c r="M2" s="93"/>
      <c r="N2" s="93"/>
    </row>
    <row r="3" spans="2:14" ht="16.5" customHeight="1" x14ac:dyDescent="0.25">
      <c r="B3" s="86"/>
      <c r="C3" s="87"/>
      <c r="D3" s="87"/>
      <c r="E3" s="87"/>
      <c r="F3" s="87"/>
      <c r="G3" s="87"/>
      <c r="H3" s="87"/>
      <c r="I3" s="87"/>
      <c r="J3" s="88"/>
      <c r="L3" s="94"/>
      <c r="M3" s="87"/>
      <c r="N3" s="87"/>
    </row>
    <row r="4" spans="2:14" ht="16.5" customHeight="1" x14ac:dyDescent="0.25">
      <c r="B4" s="86"/>
      <c r="C4" s="87"/>
      <c r="D4" s="87"/>
      <c r="E4" s="87"/>
      <c r="F4" s="87"/>
      <c r="G4" s="87"/>
      <c r="H4" s="87"/>
      <c r="I4" s="87"/>
      <c r="J4" s="88"/>
      <c r="L4" s="94"/>
      <c r="M4" s="87"/>
      <c r="N4" s="87"/>
    </row>
    <row r="5" spans="2:14" ht="15.75" customHeight="1" thickBot="1" x14ac:dyDescent="0.3">
      <c r="B5" s="89"/>
      <c r="C5" s="90"/>
      <c r="D5" s="90"/>
      <c r="E5" s="90"/>
      <c r="F5" s="90"/>
      <c r="G5" s="90"/>
      <c r="H5" s="90"/>
      <c r="I5" s="90"/>
      <c r="J5" s="91"/>
      <c r="L5" s="95"/>
      <c r="M5" s="96"/>
      <c r="N5" s="96"/>
    </row>
    <row r="6" spans="2:14" ht="0.75" customHeight="1" thickBot="1" x14ac:dyDescent="0.3"/>
    <row r="7" spans="2:14" s="45" customFormat="1" ht="15.75" thickBot="1" x14ac:dyDescent="0.3">
      <c r="B7" s="52" t="s">
        <v>35</v>
      </c>
      <c r="C7" s="53" t="s">
        <v>49</v>
      </c>
      <c r="D7" s="53" t="s">
        <v>36</v>
      </c>
      <c r="E7" s="53" t="s">
        <v>37</v>
      </c>
      <c r="F7" s="53" t="s">
        <v>46</v>
      </c>
      <c r="G7" s="53" t="s">
        <v>38</v>
      </c>
      <c r="H7" s="53" t="s">
        <v>48</v>
      </c>
      <c r="I7" s="53" t="s">
        <v>18</v>
      </c>
      <c r="J7" s="54" t="s">
        <v>56</v>
      </c>
      <c r="L7" s="97" t="s">
        <v>50</v>
      </c>
      <c r="M7" s="97"/>
      <c r="N7" s="97"/>
    </row>
    <row r="8" spans="2:14" ht="15.75" thickBot="1" x14ac:dyDescent="0.3">
      <c r="B8" s="55" t="s">
        <v>39</v>
      </c>
      <c r="C8" s="46">
        <v>9.36</v>
      </c>
      <c r="D8" s="46">
        <v>10.86</v>
      </c>
      <c r="E8" s="2">
        <v>243</v>
      </c>
      <c r="F8" s="47">
        <v>1.09E-2</v>
      </c>
      <c r="G8" s="47">
        <f>E8/SUM($E$8:$E$14)</f>
        <v>9.6851335193304106E-2</v>
      </c>
      <c r="H8" s="46">
        <f>D8*E8</f>
        <v>2638.98</v>
      </c>
      <c r="I8" s="46">
        <f>H8*F8</f>
        <v>28.764882</v>
      </c>
      <c r="J8" s="58" t="s">
        <v>58</v>
      </c>
      <c r="L8" s="98">
        <f>SUMPRODUCT(D8:D99,E8:E99)</f>
        <v>333430.94</v>
      </c>
      <c r="M8" s="99"/>
      <c r="N8" s="100"/>
    </row>
    <row r="9" spans="2:14" ht="15.75" thickBot="1" x14ac:dyDescent="0.3">
      <c r="B9" s="55" t="s">
        <v>40</v>
      </c>
      <c r="C9" s="46">
        <v>98.54</v>
      </c>
      <c r="D9" s="46">
        <v>122.17</v>
      </c>
      <c r="E9" s="2">
        <v>499</v>
      </c>
      <c r="F9" s="47">
        <v>8.2000000000000007E-3</v>
      </c>
      <c r="G9" s="47">
        <f t="shared" ref="G9:G16" si="0">E9/SUM($E$8:$E$14)</f>
        <v>0.19888401753686727</v>
      </c>
      <c r="H9" s="46">
        <f t="shared" ref="H9:H16" si="1">D9*E9</f>
        <v>60962.83</v>
      </c>
      <c r="I9" s="46">
        <f t="shared" ref="I9:I16" si="2">H9*F9</f>
        <v>499.89520600000003</v>
      </c>
      <c r="J9" s="58" t="s">
        <v>28</v>
      </c>
      <c r="L9" s="49"/>
      <c r="M9" s="49"/>
      <c r="N9" s="50"/>
    </row>
    <row r="10" spans="2:14" ht="15.75" thickBot="1" x14ac:dyDescent="0.3">
      <c r="B10" s="55" t="s">
        <v>41</v>
      </c>
      <c r="C10" s="46">
        <v>124.18</v>
      </c>
      <c r="D10" s="46">
        <v>125.98</v>
      </c>
      <c r="E10" s="2">
        <v>362</v>
      </c>
      <c r="F10" s="47">
        <v>7.4000000000000003E-3</v>
      </c>
      <c r="G10" s="47">
        <f t="shared" si="0"/>
        <v>0.14428058987644479</v>
      </c>
      <c r="H10" s="46">
        <f t="shared" si="1"/>
        <v>45604.76</v>
      </c>
      <c r="I10" s="46">
        <f t="shared" si="2"/>
        <v>337.47522400000003</v>
      </c>
      <c r="J10" s="58" t="s">
        <v>59</v>
      </c>
      <c r="L10" s="101" t="s">
        <v>51</v>
      </c>
      <c r="M10" s="102"/>
      <c r="N10" s="103"/>
    </row>
    <row r="11" spans="2:14" ht="15.75" thickBot="1" x14ac:dyDescent="0.3">
      <c r="B11" s="55" t="s">
        <v>42</v>
      </c>
      <c r="C11" s="46">
        <v>64.02</v>
      </c>
      <c r="D11" s="46">
        <v>121.89</v>
      </c>
      <c r="E11" s="2">
        <v>276</v>
      </c>
      <c r="F11" s="47">
        <v>1.1900000000000001E-2</v>
      </c>
      <c r="G11" s="47">
        <f t="shared" si="0"/>
        <v>0.11000398565165405</v>
      </c>
      <c r="H11" s="46">
        <f t="shared" si="1"/>
        <v>33641.64</v>
      </c>
      <c r="I11" s="46">
        <f t="shared" si="2"/>
        <v>400.33551600000004</v>
      </c>
      <c r="J11" s="58" t="s">
        <v>58</v>
      </c>
      <c r="L11" s="107">
        <f>SUM(I8:I97)</f>
        <v>3051.8378300000008</v>
      </c>
      <c r="M11" s="108"/>
      <c r="N11" s="109"/>
    </row>
    <row r="12" spans="2:14" ht="15.75" thickBot="1" x14ac:dyDescent="0.3">
      <c r="B12" s="55" t="s">
        <v>43</v>
      </c>
      <c r="C12" s="46">
        <v>103.75</v>
      </c>
      <c r="D12" s="46">
        <v>115.63</v>
      </c>
      <c r="E12" s="2">
        <v>449</v>
      </c>
      <c r="F12" s="47">
        <v>8.6E-3</v>
      </c>
      <c r="G12" s="47">
        <f t="shared" si="0"/>
        <v>0.17895575926664009</v>
      </c>
      <c r="H12" s="46">
        <f t="shared" si="1"/>
        <v>51917.869999999995</v>
      </c>
      <c r="I12" s="46">
        <f t="shared" si="2"/>
        <v>446.49368199999998</v>
      </c>
      <c r="J12" s="58" t="s">
        <v>29</v>
      </c>
    </row>
    <row r="13" spans="2:14" ht="15.75" thickBot="1" x14ac:dyDescent="0.3">
      <c r="B13" s="55" t="s">
        <v>44</v>
      </c>
      <c r="C13" s="46">
        <v>87.3</v>
      </c>
      <c r="D13" s="46">
        <v>134.72999999999999</v>
      </c>
      <c r="E13" s="2">
        <v>444</v>
      </c>
      <c r="F13" s="47">
        <v>1.12E-2</v>
      </c>
      <c r="G13" s="47">
        <f t="shared" si="0"/>
        <v>0.17696293343961739</v>
      </c>
      <c r="H13" s="46">
        <f t="shared" si="1"/>
        <v>59820.119999999995</v>
      </c>
      <c r="I13" s="46">
        <f t="shared" si="2"/>
        <v>669.98534399999994</v>
      </c>
      <c r="J13" s="58" t="s">
        <v>61</v>
      </c>
      <c r="L13" s="104" t="s">
        <v>52</v>
      </c>
      <c r="M13" s="105"/>
      <c r="N13" s="106"/>
    </row>
    <row r="14" spans="2:14" ht="15.75" thickBot="1" x14ac:dyDescent="0.3">
      <c r="B14" s="55" t="s">
        <v>45</v>
      </c>
      <c r="C14" s="46">
        <v>81.599999999999994</v>
      </c>
      <c r="D14" s="46">
        <v>109.04</v>
      </c>
      <c r="E14" s="2">
        <v>236</v>
      </c>
      <c r="F14" s="47">
        <v>1.24E-2</v>
      </c>
      <c r="G14" s="47">
        <f t="shared" si="0"/>
        <v>9.4061379035472306E-2</v>
      </c>
      <c r="H14" s="46">
        <f t="shared" si="1"/>
        <v>25733.440000000002</v>
      </c>
      <c r="I14" s="46">
        <f t="shared" si="2"/>
        <v>319.09465600000004</v>
      </c>
      <c r="J14" s="58" t="s">
        <v>58</v>
      </c>
      <c r="L14" s="80">
        <f>L11/L8</f>
        <v>9.1528333573363072E-3</v>
      </c>
      <c r="M14" s="81"/>
      <c r="N14" s="82"/>
    </row>
    <row r="15" spans="2:14" x14ac:dyDescent="0.25">
      <c r="B15" s="55" t="s">
        <v>54</v>
      </c>
      <c r="C15" s="46">
        <v>144.07</v>
      </c>
      <c r="D15" s="46">
        <v>124.6</v>
      </c>
      <c r="E15" s="2">
        <v>152</v>
      </c>
      <c r="F15" s="47">
        <v>6.1999999999999998E-3</v>
      </c>
      <c r="G15" s="47">
        <f t="shared" si="0"/>
        <v>6.0581905141490637E-2</v>
      </c>
      <c r="H15" s="46">
        <f t="shared" si="1"/>
        <v>18939.2</v>
      </c>
      <c r="I15" s="46">
        <f t="shared" si="2"/>
        <v>117.42304</v>
      </c>
      <c r="J15" s="58" t="s">
        <v>60</v>
      </c>
    </row>
    <row r="16" spans="2:14" x14ac:dyDescent="0.25">
      <c r="B16" s="55" t="s">
        <v>55</v>
      </c>
      <c r="C16" s="46">
        <v>157.49</v>
      </c>
      <c r="D16" s="46">
        <v>132.44999999999999</v>
      </c>
      <c r="E16" s="2">
        <v>258</v>
      </c>
      <c r="F16" s="47">
        <v>6.7999999999999996E-3</v>
      </c>
      <c r="G16" s="47">
        <f t="shared" si="0"/>
        <v>0.10282981267437226</v>
      </c>
      <c r="H16" s="46">
        <f t="shared" si="1"/>
        <v>34172.1</v>
      </c>
      <c r="I16" s="46">
        <f t="shared" si="2"/>
        <v>232.37027999999998</v>
      </c>
      <c r="J16" s="58" t="s">
        <v>28</v>
      </c>
    </row>
    <row r="17" spans="2:13" x14ac:dyDescent="0.25">
      <c r="B17" s="51"/>
      <c r="C17" s="46"/>
      <c r="D17" s="46"/>
      <c r="E17" s="2"/>
      <c r="F17" s="47"/>
      <c r="G17" s="47"/>
      <c r="H17" s="46"/>
      <c r="I17" s="46"/>
      <c r="J17" s="46"/>
    </row>
    <row r="18" spans="2:13" x14ac:dyDescent="0.25">
      <c r="B18" s="2"/>
      <c r="C18" s="46"/>
      <c r="D18" s="46"/>
      <c r="E18" s="2"/>
      <c r="F18" s="47"/>
      <c r="G18" s="47"/>
      <c r="H18" s="46"/>
      <c r="I18" s="46"/>
      <c r="J18" s="46"/>
    </row>
    <row r="19" spans="2:13" x14ac:dyDescent="0.25">
      <c r="B19" s="2"/>
      <c r="C19" s="46"/>
      <c r="D19" s="46"/>
      <c r="E19" s="2"/>
      <c r="F19" s="47"/>
      <c r="G19" s="47"/>
      <c r="H19" s="46"/>
      <c r="I19" s="46"/>
      <c r="J19" s="46"/>
    </row>
    <row r="20" spans="2:13" x14ac:dyDescent="0.25">
      <c r="B20" s="2"/>
      <c r="C20" s="46"/>
      <c r="D20" s="46"/>
      <c r="E20" s="2"/>
      <c r="F20" s="47"/>
      <c r="G20" s="47"/>
      <c r="H20" s="46"/>
      <c r="I20" s="46"/>
      <c r="J20" s="46"/>
    </row>
    <row r="21" spans="2:13" x14ac:dyDescent="0.25">
      <c r="B21" s="2"/>
      <c r="C21" s="46"/>
      <c r="D21" s="46"/>
      <c r="E21" s="2"/>
      <c r="F21" s="47"/>
      <c r="G21" s="47"/>
      <c r="H21" s="46"/>
      <c r="I21" s="46"/>
      <c r="J21" s="46"/>
    </row>
    <row r="22" spans="2:13" x14ac:dyDescent="0.25">
      <c r="B22" s="2"/>
      <c r="C22" s="46"/>
      <c r="D22" s="46"/>
      <c r="E22" s="2"/>
      <c r="F22" s="47"/>
      <c r="G22" s="47"/>
      <c r="H22" s="46"/>
      <c r="I22" s="46"/>
      <c r="J22" s="46"/>
    </row>
    <row r="23" spans="2:13" ht="1.5" customHeight="1" x14ac:dyDescent="0.25">
      <c r="B23" s="2"/>
      <c r="C23" s="46"/>
      <c r="D23" s="46"/>
      <c r="E23" s="2"/>
      <c r="F23" s="47"/>
      <c r="G23" s="47"/>
      <c r="H23" s="46"/>
      <c r="I23" s="46"/>
      <c r="J23" s="46"/>
    </row>
    <row r="24" spans="2:13" x14ac:dyDescent="0.25">
      <c r="B24" s="2"/>
      <c r="C24" s="46"/>
      <c r="D24" s="46"/>
      <c r="E24" s="2"/>
      <c r="F24" s="47"/>
      <c r="G24" s="47"/>
      <c r="H24" s="46"/>
      <c r="I24" s="46"/>
      <c r="J24" s="46"/>
    </row>
    <row r="25" spans="2:13" x14ac:dyDescent="0.25">
      <c r="B25" s="2"/>
      <c r="C25" s="46"/>
      <c r="D25" s="46"/>
      <c r="E25" s="2"/>
      <c r="F25" s="47"/>
      <c r="G25" s="47"/>
      <c r="H25" s="46"/>
      <c r="I25" s="46"/>
      <c r="J25" s="46"/>
      <c r="M25" s="48"/>
    </row>
    <row r="26" spans="2:13" x14ac:dyDescent="0.25">
      <c r="B26" s="2"/>
      <c r="C26" s="46"/>
      <c r="D26" s="46"/>
      <c r="E26" s="2"/>
      <c r="F26" s="47"/>
      <c r="G26" s="47"/>
      <c r="H26" s="46"/>
      <c r="I26" s="46"/>
      <c r="J26" s="46"/>
    </row>
    <row r="27" spans="2:13" x14ac:dyDescent="0.25">
      <c r="B27" s="2"/>
      <c r="C27" s="46"/>
      <c r="D27" s="46"/>
      <c r="E27" s="2"/>
      <c r="F27" s="47"/>
      <c r="G27" s="47"/>
      <c r="H27" s="46"/>
      <c r="I27" s="46"/>
      <c r="J27" s="46"/>
    </row>
    <row r="28" spans="2:13" x14ac:dyDescent="0.25">
      <c r="B28" s="2"/>
      <c r="C28" s="46"/>
      <c r="D28" s="46"/>
      <c r="E28" s="2"/>
      <c r="F28" s="47"/>
      <c r="G28" s="47"/>
      <c r="H28" s="46"/>
      <c r="I28" s="46"/>
      <c r="J28" s="46"/>
    </row>
    <row r="29" spans="2:13" x14ac:dyDescent="0.25">
      <c r="B29" s="2"/>
      <c r="C29" s="2"/>
      <c r="D29" s="2"/>
      <c r="E29" s="2"/>
      <c r="F29" s="47"/>
      <c r="G29" s="47"/>
      <c r="H29" s="46"/>
      <c r="I29" s="46"/>
      <c r="J29" s="46"/>
    </row>
    <row r="30" spans="2:13" x14ac:dyDescent="0.25">
      <c r="B30" s="2"/>
      <c r="C30" s="2"/>
      <c r="D30" s="2"/>
      <c r="E30" s="2"/>
      <c r="F30" s="47"/>
      <c r="G30" s="47"/>
      <c r="H30" s="46"/>
      <c r="I30" s="46"/>
      <c r="J30" s="46"/>
    </row>
    <row r="31" spans="2:13" x14ac:dyDescent="0.25">
      <c r="B31" s="2"/>
      <c r="C31" s="2"/>
      <c r="D31" s="2"/>
      <c r="E31" s="2"/>
      <c r="F31" s="2"/>
      <c r="G31" s="2"/>
      <c r="H31" s="2"/>
      <c r="I31" s="2"/>
      <c r="J31" s="2"/>
    </row>
    <row r="32" spans="2:13" x14ac:dyDescent="0.25">
      <c r="B32" s="2"/>
      <c r="C32" s="2"/>
      <c r="D32" s="2"/>
      <c r="E32" s="2"/>
      <c r="F32" s="2"/>
      <c r="G32" s="2"/>
      <c r="H32" s="2"/>
      <c r="I32" s="2"/>
      <c r="J32" s="2"/>
    </row>
    <row r="33" spans="3:3" s="2" customFormat="1" x14ac:dyDescent="0.25"/>
    <row r="34" spans="3:3" s="2" customFormat="1" x14ac:dyDescent="0.25"/>
    <row r="35" spans="3:3" x14ac:dyDescent="0.25">
      <c r="C35" s="48"/>
    </row>
    <row r="36" spans="3:3" x14ac:dyDescent="0.25">
      <c r="C36" s="48"/>
    </row>
    <row r="37" spans="3:3" x14ac:dyDescent="0.25">
      <c r="C37" s="48"/>
    </row>
    <row r="38" spans="3:3" x14ac:dyDescent="0.25">
      <c r="C38" s="48"/>
    </row>
    <row r="39" spans="3:3" x14ac:dyDescent="0.25">
      <c r="C39" s="48"/>
    </row>
    <row r="40" spans="3:3" x14ac:dyDescent="0.25">
      <c r="C40" s="48"/>
    </row>
    <row r="42" spans="3:3" x14ac:dyDescent="0.25">
      <c r="C42" s="48"/>
    </row>
  </sheetData>
  <mergeCells count="8">
    <mergeCell ref="L14:N14"/>
    <mergeCell ref="B2:J5"/>
    <mergeCell ref="L2:N5"/>
    <mergeCell ref="L7:N7"/>
    <mergeCell ref="L8:N8"/>
    <mergeCell ref="L10:N10"/>
    <mergeCell ref="L13:N13"/>
    <mergeCell ref="L11:N11"/>
  </mergeCells>
  <conditionalFormatting sqref="G8:G16">
    <cfRule type="cellIs" dxfId="1" priority="1" operator="lessThan">
      <formula>25</formula>
    </cfRule>
    <cfRule type="cellIs" dxfId="0" priority="2" operator="greaterThan">
      <formula>25</formula>
    </cfRule>
  </conditionalFormatting>
  <dataValidations xWindow="267" yWindow="473" count="2">
    <dataValidation allowBlank="1" showInputMessage="1" showErrorMessage="1" promptTitle="Link de consulta:" prompt="_x000a_Funds Explorer:_x000a_https://www.fundsexplorer.com.br/" sqref="C7 F7" xr:uid="{2F30B5DF-8150-46B1-B60F-C14C958E484E}"/>
    <dataValidation allowBlank="1" showInputMessage="1" showErrorMessage="1" promptTitle="Formatação Condicional" prompt="_x000a_Exposição (%) acima de 25% ficará vermelho_x000a_" sqref="G7" xr:uid="{C0B7CDA6-8B60-4E67-98A5-EE5C525BDA1F}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267" yWindow="473" count="1">
        <x14:dataValidation type="list" allowBlank="1" showInputMessage="1" showErrorMessage="1" xr:uid="{2AC4C45A-4E87-49CA-AEA6-8562878E83BE}">
          <x14:formula1>
            <xm:f>Dados!$F$3:$F$11</xm:f>
          </x14:formula1>
          <xm:sqref>J8:J1048576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0351-D595-4A3E-A0A2-58501ABDAE8D}">
  <sheetPr>
    <tabColor theme="9" tint="0.79998168889431442"/>
  </sheetPr>
  <dimension ref="B1:K43"/>
  <sheetViews>
    <sheetView showGridLines="0" tabSelected="1" topLeftCell="A8" workbookViewId="0">
      <selection activeCell="P17" sqref="P17"/>
    </sheetView>
  </sheetViews>
  <sheetFormatPr defaultRowHeight="15" x14ac:dyDescent="0.25"/>
  <cols>
    <col min="2" max="2" width="31.85546875" customWidth="1"/>
    <col min="3" max="3" width="26.5703125" customWidth="1"/>
    <col min="4" max="4" width="27.28515625" customWidth="1"/>
    <col min="5" max="5" width="11.28515625" bestFit="1" customWidth="1"/>
  </cols>
  <sheetData>
    <row r="1" spans="2:11" ht="16.5" x14ac:dyDescent="0.25">
      <c r="B1" s="59"/>
      <c r="C1" s="59"/>
      <c r="D1" s="59"/>
    </row>
    <row r="2" spans="2:11" ht="22.5" customHeight="1" x14ac:dyDescent="0.25">
      <c r="B2" s="112" t="s">
        <v>64</v>
      </c>
      <c r="C2" s="112"/>
      <c r="D2" s="112"/>
      <c r="E2" s="112"/>
      <c r="F2" s="112"/>
      <c r="G2" s="112"/>
      <c r="H2" s="112"/>
      <c r="I2" s="112"/>
      <c r="J2" s="112"/>
      <c r="K2" s="88"/>
    </row>
    <row r="3" spans="2:11" ht="16.5" customHeight="1" x14ac:dyDescent="0.25">
      <c r="B3" s="112"/>
      <c r="C3" s="112"/>
      <c r="D3" s="112"/>
      <c r="E3" s="112"/>
      <c r="F3" s="112"/>
      <c r="G3" s="112"/>
      <c r="H3" s="112"/>
      <c r="I3" s="112"/>
      <c r="J3" s="112"/>
      <c r="K3" s="88"/>
    </row>
    <row r="4" spans="2:11" ht="16.5" customHeight="1" x14ac:dyDescent="0.25">
      <c r="B4" s="112"/>
      <c r="C4" s="112"/>
      <c r="D4" s="112"/>
      <c r="E4" s="112"/>
      <c r="F4" s="112"/>
      <c r="G4" s="112"/>
      <c r="H4" s="112"/>
      <c r="I4" s="112"/>
      <c r="J4" s="112"/>
      <c r="K4" s="88"/>
    </row>
    <row r="5" spans="2:11" ht="17.25" customHeight="1" thickBot="1" x14ac:dyDescent="0.3">
      <c r="B5" s="112"/>
      <c r="C5" s="112"/>
      <c r="D5" s="112"/>
      <c r="E5" s="112"/>
      <c r="F5" s="112"/>
      <c r="G5" s="112"/>
      <c r="H5" s="112"/>
      <c r="I5" s="112"/>
      <c r="J5" s="112"/>
      <c r="K5" s="88"/>
    </row>
    <row r="6" spans="2:11" ht="17.25" thickBot="1" x14ac:dyDescent="0.3">
      <c r="B6" s="60"/>
      <c r="C6" s="110"/>
      <c r="D6" s="110"/>
    </row>
    <row r="7" spans="2:11" ht="16.5" customHeight="1" x14ac:dyDescent="0.25">
      <c r="B7" s="113" t="s">
        <v>63</v>
      </c>
      <c r="C7" s="114"/>
      <c r="D7" s="115"/>
    </row>
    <row r="8" spans="2:11" x14ac:dyDescent="0.25">
      <c r="B8" s="116"/>
      <c r="C8" s="117"/>
      <c r="D8" s="118"/>
    </row>
    <row r="9" spans="2:11" ht="16.5" customHeight="1" x14ac:dyDescent="0.25">
      <c r="B9" s="116"/>
      <c r="C9" s="117"/>
      <c r="D9" s="118"/>
    </row>
    <row r="10" spans="2:11" x14ac:dyDescent="0.25">
      <c r="B10" s="116"/>
      <c r="C10" s="117"/>
      <c r="D10" s="118"/>
    </row>
    <row r="11" spans="2:11" ht="15" customHeight="1" x14ac:dyDescent="0.25">
      <c r="B11" s="116"/>
      <c r="C11" s="117"/>
      <c r="D11" s="118"/>
    </row>
    <row r="12" spans="2:11" ht="15" customHeight="1" x14ac:dyDescent="0.25">
      <c r="B12" s="116"/>
      <c r="C12" s="117"/>
      <c r="D12" s="118"/>
    </row>
    <row r="13" spans="2:11" ht="15" customHeight="1" x14ac:dyDescent="0.25">
      <c r="B13" s="116"/>
      <c r="C13" s="117"/>
      <c r="D13" s="118"/>
    </row>
    <row r="14" spans="2:11" ht="15" customHeight="1" x14ac:dyDescent="0.25">
      <c r="B14" s="116"/>
      <c r="C14" s="117"/>
      <c r="D14" s="118"/>
    </row>
    <row r="15" spans="2:11" ht="15" customHeight="1" x14ac:dyDescent="0.25">
      <c r="B15" s="116"/>
      <c r="C15" s="117"/>
      <c r="D15" s="118"/>
    </row>
    <row r="16" spans="2:11" ht="15" customHeight="1" x14ac:dyDescent="0.25">
      <c r="B16" s="116"/>
      <c r="C16" s="117"/>
      <c r="D16" s="118"/>
    </row>
    <row r="17" spans="2:4" ht="15" customHeight="1" x14ac:dyDescent="0.25">
      <c r="B17" s="116"/>
      <c r="C17" s="117"/>
      <c r="D17" s="118"/>
    </row>
    <row r="18" spans="2:4" ht="15" customHeight="1" x14ac:dyDescent="0.25">
      <c r="B18" s="116"/>
      <c r="C18" s="117"/>
      <c r="D18" s="118"/>
    </row>
    <row r="19" spans="2:4" ht="15" customHeight="1" x14ac:dyDescent="0.25">
      <c r="B19" s="116"/>
      <c r="C19" s="117"/>
      <c r="D19" s="118"/>
    </row>
    <row r="20" spans="2:4" ht="15" customHeight="1" x14ac:dyDescent="0.25">
      <c r="B20" s="116"/>
      <c r="C20" s="117"/>
      <c r="D20" s="118"/>
    </row>
    <row r="21" spans="2:4" ht="15" customHeight="1" x14ac:dyDescent="0.25">
      <c r="B21" s="116"/>
      <c r="C21" s="117"/>
      <c r="D21" s="118"/>
    </row>
    <row r="22" spans="2:4" ht="15" customHeight="1" thickBot="1" x14ac:dyDescent="0.3">
      <c r="B22" s="119"/>
      <c r="C22" s="120"/>
      <c r="D22" s="121"/>
    </row>
    <row r="24" spans="2:4" ht="15.75" thickBot="1" x14ac:dyDescent="0.3">
      <c r="C24" s="111"/>
      <c r="D24" s="111"/>
    </row>
    <row r="25" spans="2:4" ht="15" customHeight="1" x14ac:dyDescent="0.25">
      <c r="B25" s="113" t="s">
        <v>65</v>
      </c>
      <c r="C25" s="114"/>
      <c r="D25" s="115"/>
    </row>
    <row r="26" spans="2:4" ht="15" customHeight="1" x14ac:dyDescent="0.25">
      <c r="B26" s="116"/>
      <c r="C26" s="117"/>
      <c r="D26" s="118"/>
    </row>
    <row r="27" spans="2:4" ht="15" customHeight="1" x14ac:dyDescent="0.25">
      <c r="B27" s="116"/>
      <c r="C27" s="117"/>
      <c r="D27" s="118"/>
    </row>
    <row r="28" spans="2:4" ht="15" customHeight="1" x14ac:dyDescent="0.25">
      <c r="B28" s="116"/>
      <c r="C28" s="117"/>
      <c r="D28" s="118"/>
    </row>
    <row r="29" spans="2:4" ht="15" customHeight="1" x14ac:dyDescent="0.25">
      <c r="B29" s="116"/>
      <c r="C29" s="117"/>
      <c r="D29" s="118"/>
    </row>
    <row r="30" spans="2:4" ht="15" customHeight="1" x14ac:dyDescent="0.25">
      <c r="B30" s="116"/>
      <c r="C30" s="117"/>
      <c r="D30" s="118"/>
    </row>
    <row r="31" spans="2:4" ht="15" customHeight="1" x14ac:dyDescent="0.25">
      <c r="B31" s="116"/>
      <c r="C31" s="117"/>
      <c r="D31" s="118"/>
    </row>
    <row r="32" spans="2:4" ht="15" customHeight="1" x14ac:dyDescent="0.25">
      <c r="B32" s="116"/>
      <c r="C32" s="117"/>
      <c r="D32" s="118"/>
    </row>
    <row r="33" spans="2:4" ht="15" customHeight="1" x14ac:dyDescent="0.25">
      <c r="B33" s="116"/>
      <c r="C33" s="117"/>
      <c r="D33" s="118"/>
    </row>
    <row r="34" spans="2:4" ht="15" customHeight="1" x14ac:dyDescent="0.25">
      <c r="B34" s="116"/>
      <c r="C34" s="117"/>
      <c r="D34" s="118"/>
    </row>
    <row r="35" spans="2:4" ht="15" customHeight="1" x14ac:dyDescent="0.25">
      <c r="B35" s="116"/>
      <c r="C35" s="117"/>
      <c r="D35" s="118"/>
    </row>
    <row r="36" spans="2:4" ht="15" customHeight="1" x14ac:dyDescent="0.25">
      <c r="B36" s="116"/>
      <c r="C36" s="117"/>
      <c r="D36" s="118"/>
    </row>
    <row r="37" spans="2:4" ht="15" customHeight="1" x14ac:dyDescent="0.25">
      <c r="B37" s="116"/>
      <c r="C37" s="117"/>
      <c r="D37" s="118"/>
    </row>
    <row r="38" spans="2:4" ht="15" customHeight="1" x14ac:dyDescent="0.25">
      <c r="B38" s="116"/>
      <c r="C38" s="117"/>
      <c r="D38" s="118"/>
    </row>
    <row r="39" spans="2:4" ht="15" customHeight="1" x14ac:dyDescent="0.25">
      <c r="B39" s="116"/>
      <c r="C39" s="117"/>
      <c r="D39" s="118"/>
    </row>
    <row r="40" spans="2:4" ht="15" customHeight="1" x14ac:dyDescent="0.25">
      <c r="B40" s="116"/>
      <c r="C40" s="117"/>
      <c r="D40" s="118"/>
    </row>
    <row r="41" spans="2:4" ht="15" customHeight="1" x14ac:dyDescent="0.25">
      <c r="B41" s="116"/>
      <c r="C41" s="117"/>
      <c r="D41" s="118"/>
    </row>
    <row r="42" spans="2:4" ht="15" customHeight="1" x14ac:dyDescent="0.25">
      <c r="B42" s="116"/>
      <c r="C42" s="117"/>
      <c r="D42" s="118"/>
    </row>
    <row r="43" spans="2:4" ht="15" customHeight="1" thickBot="1" x14ac:dyDescent="0.3">
      <c r="B43" s="119"/>
      <c r="C43" s="120"/>
      <c r="D43" s="121"/>
    </row>
  </sheetData>
  <mergeCells count="3">
    <mergeCell ref="B7:D22"/>
    <mergeCell ref="B2:K5"/>
    <mergeCell ref="B25:D4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C689-BAC2-41D4-AEE8-2391FC203762}">
  <sheetPr>
    <tabColor theme="5" tint="0.79998168889431442"/>
  </sheetPr>
  <dimension ref="A2:G17"/>
  <sheetViews>
    <sheetView showGridLines="0" workbookViewId="0">
      <selection activeCell="F9" sqref="F9"/>
    </sheetView>
  </sheetViews>
  <sheetFormatPr defaultRowHeight="15" x14ac:dyDescent="0.25"/>
  <cols>
    <col min="1" max="1" width="24" customWidth="1"/>
    <col min="2" max="2" width="16.42578125" customWidth="1"/>
    <col min="3" max="3" width="12.7109375" customWidth="1"/>
    <col min="6" max="6" width="17" bestFit="1" customWidth="1"/>
    <col min="7" max="8" width="22" bestFit="1" customWidth="1"/>
  </cols>
  <sheetData>
    <row r="2" spans="1:7" ht="31.5" customHeight="1" x14ac:dyDescent="0.25">
      <c r="A2" s="6" t="s">
        <v>34</v>
      </c>
      <c r="B2" s="6" t="s">
        <v>22</v>
      </c>
      <c r="C2" s="6" t="s">
        <v>23</v>
      </c>
      <c r="D2" s="6" t="s">
        <v>33</v>
      </c>
      <c r="F2" s="56" t="s">
        <v>57</v>
      </c>
      <c r="G2" s="57" t="s">
        <v>62</v>
      </c>
    </row>
    <row r="3" spans="1:7" x14ac:dyDescent="0.25">
      <c r="A3" s="7" t="str">
        <f>B3&amp;"-"&amp;C3</f>
        <v>Conservador-Tijolo</v>
      </c>
      <c r="B3" s="7" t="s">
        <v>22</v>
      </c>
      <c r="C3" s="7" t="s">
        <v>25</v>
      </c>
      <c r="D3" s="9">
        <v>0.3</v>
      </c>
      <c r="F3" t="s">
        <v>58</v>
      </c>
      <c r="G3" s="48">
        <f ca="1">SUMIF('Controle e Simulação'!$J$8:$J$199,Dados!F3,'Controle e Simulação'!$H$8:$H$99)</f>
        <v>62014.060000000005</v>
      </c>
    </row>
    <row r="4" spans="1:7" x14ac:dyDescent="0.25">
      <c r="A4" t="str">
        <f t="shared" ref="A4:A17" si="0">B4&amp;"-"&amp;C4</f>
        <v>Conservador-Papel</v>
      </c>
      <c r="B4" t="s">
        <v>22</v>
      </c>
      <c r="C4" t="s">
        <v>26</v>
      </c>
      <c r="D4" s="10">
        <v>0.1</v>
      </c>
      <c r="F4" t="s">
        <v>28</v>
      </c>
      <c r="G4" s="48">
        <f ca="1">SUMIF('Controle e Simulação'!$J$8:$J$199,Dados!F4,'Controle e Simulação'!$H$8:$H$99)</f>
        <v>95134.93</v>
      </c>
    </row>
    <row r="5" spans="1:7" x14ac:dyDescent="0.25">
      <c r="A5" t="str">
        <f t="shared" si="0"/>
        <v>Conservador-Hibrido</v>
      </c>
      <c r="B5" t="s">
        <v>22</v>
      </c>
      <c r="C5" t="s">
        <v>27</v>
      </c>
      <c r="D5" s="10">
        <v>0.1</v>
      </c>
      <c r="F5" t="s">
        <v>59</v>
      </c>
      <c r="G5" s="48">
        <f ca="1">SUMIF('Controle e Simulação'!$J$8:$J$199,Dados!F5,'Controle e Simulação'!$H$8:$H$99)</f>
        <v>45604.76</v>
      </c>
    </row>
    <row r="6" spans="1:7" x14ac:dyDescent="0.25">
      <c r="A6" t="str">
        <f t="shared" si="0"/>
        <v>Conservador-Logistica</v>
      </c>
      <c r="B6" t="s">
        <v>22</v>
      </c>
      <c r="C6" t="s">
        <v>28</v>
      </c>
      <c r="D6" s="10">
        <v>0.3</v>
      </c>
      <c r="F6" t="s">
        <v>29</v>
      </c>
      <c r="G6" s="48">
        <f ca="1">SUMIF('Controle e Simulação'!$J$8:$J$199,Dados!F6,'Controle e Simulação'!$H$8:$H$99)</f>
        <v>51917.869999999995</v>
      </c>
    </row>
    <row r="7" spans="1:7" ht="15.75" thickBot="1" x14ac:dyDescent="0.3">
      <c r="A7" s="5" t="str">
        <f t="shared" si="0"/>
        <v>Conservador-Shoppings</v>
      </c>
      <c r="B7" s="5" t="s">
        <v>22</v>
      </c>
      <c r="C7" s="5" t="s">
        <v>29</v>
      </c>
      <c r="D7" s="11">
        <v>0.2</v>
      </c>
      <c r="F7" t="s">
        <v>60</v>
      </c>
      <c r="G7" s="48">
        <f ca="1">SUMIF('Controle e Simulação'!$J$8:$J$199,Dados!F7,'Controle e Simulação'!$H$8:$H$99)</f>
        <v>18939.2</v>
      </c>
    </row>
    <row r="8" spans="1:7" x14ac:dyDescent="0.25">
      <c r="A8" t="str">
        <f t="shared" si="0"/>
        <v>Moderado-Tijolo</v>
      </c>
      <c r="B8" t="s">
        <v>31</v>
      </c>
      <c r="C8" t="s">
        <v>25</v>
      </c>
      <c r="D8" s="8">
        <v>0.2</v>
      </c>
      <c r="F8" t="s">
        <v>61</v>
      </c>
      <c r="G8" s="48">
        <f ca="1">SUMIF('Controle e Simulação'!$J$8:$J$199,Dados!F8,'Controle e Simulação'!$H$8:$H$99)</f>
        <v>59820.119999999995</v>
      </c>
    </row>
    <row r="9" spans="1:7" x14ac:dyDescent="0.25">
      <c r="A9" t="str">
        <f t="shared" si="0"/>
        <v>Moderado-Papel</v>
      </c>
      <c r="B9" t="s">
        <v>31</v>
      </c>
      <c r="C9" t="s">
        <v>26</v>
      </c>
      <c r="D9" s="8">
        <v>0.2</v>
      </c>
    </row>
    <row r="10" spans="1:7" x14ac:dyDescent="0.25">
      <c r="A10" t="str">
        <f t="shared" si="0"/>
        <v>Moderado-Hibrido</v>
      </c>
      <c r="B10" t="s">
        <v>31</v>
      </c>
      <c r="C10" t="s">
        <v>27</v>
      </c>
      <c r="D10" s="8">
        <v>0.2</v>
      </c>
      <c r="F10" s="48"/>
    </row>
    <row r="11" spans="1:7" x14ac:dyDescent="0.25">
      <c r="A11" t="str">
        <f t="shared" si="0"/>
        <v>Moderado-Logistica</v>
      </c>
      <c r="B11" t="s">
        <v>31</v>
      </c>
      <c r="C11" t="s">
        <v>28</v>
      </c>
      <c r="D11" s="8">
        <v>0.2</v>
      </c>
    </row>
    <row r="12" spans="1:7" ht="15.75" thickBot="1" x14ac:dyDescent="0.3">
      <c r="A12" s="5" t="str">
        <f t="shared" si="0"/>
        <v>Moderado-Shoppings</v>
      </c>
      <c r="B12" s="5" t="s">
        <v>31</v>
      </c>
      <c r="C12" s="5" t="s">
        <v>29</v>
      </c>
      <c r="D12" s="11">
        <v>0.2</v>
      </c>
    </row>
    <row r="13" spans="1:7" x14ac:dyDescent="0.25">
      <c r="A13" t="str">
        <f t="shared" si="0"/>
        <v>Agressivo-Tijolo</v>
      </c>
      <c r="B13" t="s">
        <v>32</v>
      </c>
      <c r="C13" t="s">
        <v>25</v>
      </c>
      <c r="D13" s="8">
        <v>0.2</v>
      </c>
    </row>
    <row r="14" spans="1:7" x14ac:dyDescent="0.25">
      <c r="A14" t="str">
        <f t="shared" si="0"/>
        <v>Agressivo-Papel</v>
      </c>
      <c r="B14" t="s">
        <v>32</v>
      </c>
      <c r="C14" t="s">
        <v>26</v>
      </c>
      <c r="D14" s="8">
        <v>0.5</v>
      </c>
    </row>
    <row r="15" spans="1:7" x14ac:dyDescent="0.25">
      <c r="A15" t="str">
        <f t="shared" si="0"/>
        <v>Agressivo-Hibrido</v>
      </c>
      <c r="B15" t="s">
        <v>32</v>
      </c>
      <c r="C15" t="s">
        <v>27</v>
      </c>
      <c r="D15" s="8">
        <v>0.1</v>
      </c>
    </row>
    <row r="16" spans="1:7" x14ac:dyDescent="0.25">
      <c r="A16" t="str">
        <f t="shared" si="0"/>
        <v>Agressivo-Logistica</v>
      </c>
      <c r="B16" t="s">
        <v>32</v>
      </c>
      <c r="C16" t="s">
        <v>28</v>
      </c>
      <c r="D16" s="8">
        <v>0.1</v>
      </c>
    </row>
    <row r="17" spans="1:4" x14ac:dyDescent="0.25">
      <c r="A17" t="str">
        <f t="shared" si="0"/>
        <v>Agressivo-Shoppings</v>
      </c>
      <c r="B17" t="s">
        <v>32</v>
      </c>
      <c r="C17" t="s">
        <v>29</v>
      </c>
      <c r="D17" s="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Simulação Futura</vt:lpstr>
      <vt:lpstr>Controle e Simulação</vt:lpstr>
      <vt:lpstr>Gráficos</vt:lpstr>
      <vt:lpstr>Dados</vt:lpstr>
      <vt:lpstr>aporte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Felipe Palacio</dc:creator>
  <cp:lastModifiedBy>Gustavo Felipe Palacio Wanderley Pinto</cp:lastModifiedBy>
  <dcterms:created xsi:type="dcterms:W3CDTF">2025-06-15T20:37:19Z</dcterms:created>
  <dcterms:modified xsi:type="dcterms:W3CDTF">2025-06-16T14:43:10Z</dcterms:modified>
</cp:coreProperties>
</file>