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y262\Desktop\"/>
    </mc:Choice>
  </mc:AlternateContent>
  <xr:revisionPtr revIDLastSave="0" documentId="8_{E3C6E8EC-CAA7-4F1C-997A-522E72DE4B43}" xr6:coauthVersionLast="47" xr6:coauthVersionMax="47" xr10:uidLastSave="{00000000-0000-0000-0000-000000000000}"/>
  <bookViews>
    <workbookView xWindow="-96" yWindow="0" windowWidth="10884" windowHeight="12336" xr2:uid="{A19BAB5D-785F-4A4D-B1C1-14FC6548EFC8}"/>
    <workbookView xWindow="-108" yWindow="-108" windowWidth="23256" windowHeight="12456" firstSheet="1" activeTab="4" xr2:uid="{DDD363DE-6B29-4675-AF4F-7202F319F04F}"/>
  </bookViews>
  <sheets>
    <sheet name="拌客源数据1-8月" sheetId="2" r:id="rId1"/>
    <sheet name="数据透视图表-完成版" sheetId="28" r:id="rId2"/>
    <sheet name="常用函数-练习版" sheetId="18" r:id="rId3"/>
    <sheet name="常用函数-完成版" sheetId="4" r:id="rId4"/>
    <sheet name="大厂周报-完成版" sheetId="3" r:id="rId5"/>
    <sheet name="大厂周报-练习版" sheetId="16" r:id="rId6"/>
    <sheet name="源数据备份" sheetId="29" state="hidden" r:id="rId7"/>
  </sheets>
  <definedNames>
    <definedName name="_xlnm._FilterDatabase" localSheetId="0" hidden="1">'拌客源数据1-8月'!$A$1:$X$562</definedName>
    <definedName name="_xlnm._FilterDatabase" localSheetId="6" hidden="1">源数据备份!$A$1:$X$562</definedName>
    <definedName name="切片器_平台i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1" i="18" l="1"/>
  <c r="D32" i="18"/>
  <c r="D33" i="18"/>
  <c r="D34" i="18"/>
  <c r="D35" i="18"/>
  <c r="D36" i="18"/>
  <c r="D30" i="18"/>
  <c r="D30" i="4"/>
  <c r="C30" i="18"/>
  <c r="C31" i="18"/>
  <c r="C32" i="18"/>
  <c r="C33" i="18"/>
  <c r="C34" i="18"/>
  <c r="C35" i="18"/>
  <c r="C36" i="18"/>
  <c r="C16" i="18"/>
  <c r="C17" i="18"/>
  <c r="C18" i="18"/>
  <c r="C19" i="18"/>
  <c r="C20" i="18"/>
  <c r="C21" i="18"/>
  <c r="C15" i="18"/>
  <c r="D13" i="3"/>
  <c r="D14" i="3"/>
  <c r="D15" i="3"/>
  <c r="D16" i="3"/>
  <c r="D17" i="3"/>
  <c r="D18" i="3"/>
  <c r="D19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D20" i="3" l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<sst xmlns="http://schemas.openxmlformats.org/spreadsheetml/2006/main" count="8264" uniqueCount="162">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</sst>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42" applyFont="1" applyFill="1">
      <alignment vertical="center"/>
    </xf>
    <xf numFmtId="180" fontId="0" fillId="0" borderId="24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1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[简历报表.xlsx]数据透视图表-完成版!数据透视表4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[简历报表.xlsx]数据透视图表-完成版!数据透视表4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topLeftCell="C1" workbookViewId="0">
      <selection activeCell="I14" sqref="I14"/>
    </sheetView>
    <sheetView workbookViewId="1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  <sheetView workbookViewId="1">
      <selection activeCell="C1" sqref="C1"/>
    </sheetView>
  </sheetViews>
  <sheetFormatPr defaultRowHeight="13.8" x14ac:dyDescent="0.25"/>
  <cols>
    <col min="1" max="1" width="24.44140625" bestFit="1" customWidth="1"/>
    <col min="2" max="2" width="12.109375" bestFit="1" customWidth="1"/>
    <col min="3" max="3" width="15.6640625" bestFit="1" customWidth="1"/>
    <col min="4" max="4" width="23" bestFit="1" customWidth="1"/>
  </cols>
  <sheetData>
    <row r="1" spans="1:3" x14ac:dyDescent="0.25">
      <c r="A1" s="53" t="s">
        <v>10</v>
      </c>
      <c r="B1" t="s">
        <v>22</v>
      </c>
    </row>
    <row r="3" spans="1:3" x14ac:dyDescent="0.25">
      <c r="A3" s="53" t="s">
        <v>135</v>
      </c>
      <c r="B3" t="s">
        <v>137</v>
      </c>
      <c r="C3" t="s">
        <v>148</v>
      </c>
    </row>
    <row r="4" spans="1:3" x14ac:dyDescent="0.25">
      <c r="A4" s="49" t="s">
        <v>41</v>
      </c>
      <c r="B4">
        <v>114007.74</v>
      </c>
      <c r="C4">
        <v>36582.480000000003</v>
      </c>
    </row>
    <row r="5" spans="1:3" x14ac:dyDescent="0.25">
      <c r="A5" s="49" t="s">
        <v>28</v>
      </c>
      <c r="B5">
        <v>169975.03999999992</v>
      </c>
      <c r="C5">
        <v>63680.929999999986</v>
      </c>
    </row>
    <row r="6" spans="1:3" x14ac:dyDescent="0.25">
      <c r="A6" s="49" t="s">
        <v>24</v>
      </c>
      <c r="B6">
        <v>4313.57</v>
      </c>
      <c r="C6">
        <v>1897.6299999999999</v>
      </c>
    </row>
    <row r="7" spans="1:3" x14ac:dyDescent="0.25">
      <c r="A7" s="49" t="s">
        <v>21</v>
      </c>
      <c r="B7">
        <v>16838.82</v>
      </c>
      <c r="C7">
        <v>5992.61</v>
      </c>
    </row>
    <row r="8" spans="1:3" x14ac:dyDescent="0.25">
      <c r="A8" s="49" t="s">
        <v>136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U131"/>
  <sheetViews>
    <sheetView workbookViewId="0">
      <selection activeCell="O105" sqref="O105"/>
    </sheetView>
    <sheetView topLeftCell="B24" workbookViewId="1">
      <selection activeCell="D30" sqref="D30:D36"/>
    </sheetView>
  </sheetViews>
  <sheetFormatPr defaultColWidth="9" defaultRowHeight="13.8" x14ac:dyDescent="0.25"/>
  <cols>
    <col min="2" max="2" width="13.33203125" customWidth="1"/>
    <col min="3" max="3" width="42" customWidth="1"/>
    <col min="4" max="4" width="33" customWidth="1"/>
    <col min="5" max="5" width="34.109375" customWidth="1"/>
    <col min="6" max="7" width="21.33203125" bestFit="1" customWidth="1"/>
    <col min="8" max="8" width="14.21875" customWidth="1"/>
    <col min="9" max="9" width="12.109375" customWidth="1"/>
    <col min="10" max="10" width="19.44140625" bestFit="1" customWidth="1"/>
    <col min="11" max="11" width="16.77734375" customWidth="1"/>
    <col min="12" max="13" width="11.6640625" bestFit="1" customWidth="1"/>
    <col min="15" max="15" width="11.6640625" bestFit="1" customWidth="1"/>
    <col min="16" max="16" width="12.109375" bestFit="1" customWidth="1"/>
    <col min="19" max="19" width="9.109375" bestFit="1" customWidth="1"/>
    <col min="20" max="20" width="10.44140625" bestFit="1" customWidth="1"/>
    <col min="23" max="23" width="9.109375" bestFit="1" customWidth="1"/>
    <col min="24" max="24" width="10.44140625" bestFit="1" customWidth="1"/>
  </cols>
  <sheetData>
    <row r="1" spans="2:13" x14ac:dyDescent="0.25">
      <c r="M1" s="37"/>
    </row>
    <row r="2" spans="2:13" x14ac:dyDescent="0.25">
      <c r="B2" t="s">
        <v>78</v>
      </c>
      <c r="M2" s="37"/>
    </row>
    <row r="3" spans="2:13" x14ac:dyDescent="0.25">
      <c r="M3" s="37"/>
    </row>
    <row r="4" spans="2:13" x14ac:dyDescent="0.25">
      <c r="B4" s="38"/>
      <c r="C4" s="39" t="s">
        <v>83</v>
      </c>
      <c r="D4" s="39" t="s">
        <v>84</v>
      </c>
      <c r="M4" s="37"/>
    </row>
    <row r="5" spans="2:13" x14ac:dyDescent="0.25">
      <c r="B5" s="39" t="s">
        <v>72</v>
      </c>
      <c r="C5" s="39"/>
      <c r="D5" s="39"/>
      <c r="M5" s="37"/>
    </row>
    <row r="6" spans="2:13" x14ac:dyDescent="0.25">
      <c r="B6" s="40"/>
      <c r="C6" s="40"/>
      <c r="M6" s="37"/>
    </row>
    <row r="7" spans="2:13" x14ac:dyDescent="0.25">
      <c r="B7" s="40"/>
      <c r="C7" s="40"/>
      <c r="M7" s="37"/>
    </row>
    <row r="8" spans="2:13" x14ac:dyDescent="0.25">
      <c r="B8" s="40"/>
      <c r="C8" s="40"/>
      <c r="M8" s="37"/>
    </row>
    <row r="9" spans="2:13" x14ac:dyDescent="0.25">
      <c r="B9" s="40"/>
      <c r="C9" s="40"/>
      <c r="M9" s="37"/>
    </row>
    <row r="10" spans="2:13" x14ac:dyDescent="0.25">
      <c r="C10" s="41"/>
      <c r="M10" s="37"/>
    </row>
    <row r="11" spans="2:13" x14ac:dyDescent="0.25">
      <c r="C11" s="1"/>
      <c r="D11" s="1"/>
      <c r="M11" s="37"/>
    </row>
    <row r="12" spans="2:13" x14ac:dyDescent="0.25">
      <c r="B12" t="s">
        <v>79</v>
      </c>
      <c r="D12" s="50"/>
      <c r="M12" s="37"/>
    </row>
    <row r="13" spans="2:13" x14ac:dyDescent="0.25">
      <c r="M13" s="37"/>
    </row>
    <row r="14" spans="2:13" x14ac:dyDescent="0.25">
      <c r="B14" s="38"/>
      <c r="C14" s="39" t="s">
        <v>55</v>
      </c>
      <c r="D14" t="s">
        <v>150</v>
      </c>
      <c r="E14" s="64">
        <v>1</v>
      </c>
      <c r="F14" s="50"/>
      <c r="G14" s="50"/>
    </row>
    <row r="15" spans="2:13" x14ac:dyDescent="0.25">
      <c r="B15" s="42">
        <v>44013</v>
      </c>
      <c r="C15" s="39">
        <f>SUMIF('拌客源数据1-8月'!$A:$A,'常用函数-练习版'!$B15,'拌客源数据1-8月'!$J:$J)</f>
        <v>6001.38</v>
      </c>
      <c r="D15" s="40"/>
      <c r="E15" s="64">
        <v>2</v>
      </c>
      <c r="F15" s="50"/>
      <c r="G15" s="50"/>
    </row>
    <row r="16" spans="2:13" x14ac:dyDescent="0.25">
      <c r="B16" s="42">
        <v>44019</v>
      </c>
      <c r="C16" s="39">
        <f>SUMIF('拌客源数据1-8月'!$A:$A,'常用函数-练习版'!$B16,'拌客源数据1-8月'!$J:$J)</f>
        <v>4764.71</v>
      </c>
      <c r="D16" s="40"/>
      <c r="F16" s="50"/>
      <c r="G16" s="50"/>
    </row>
    <row r="17" spans="2:12" x14ac:dyDescent="0.25">
      <c r="B17" s="42">
        <v>44028</v>
      </c>
      <c r="C17" s="39">
        <f>SUMIF('拌客源数据1-8月'!$A:$A,'常用函数-练习版'!$B17,'拌客源数据1-8月'!$J:$J)</f>
        <v>11158.91</v>
      </c>
      <c r="D17" s="40"/>
      <c r="F17" s="50"/>
      <c r="G17" s="50"/>
    </row>
    <row r="18" spans="2:12" x14ac:dyDescent="0.25">
      <c r="B18" s="42">
        <v>44029</v>
      </c>
      <c r="C18" s="39">
        <f>SUMIF('拌客源数据1-8月'!$A:$A,'常用函数-练习版'!$B18,'拌客源数据1-8月'!$J:$J)</f>
        <v>10788.41</v>
      </c>
      <c r="D18" s="40"/>
      <c r="F18" s="50"/>
    </row>
    <row r="19" spans="2:12" x14ac:dyDescent="0.25">
      <c r="B19" s="42">
        <v>44051</v>
      </c>
      <c r="C19" s="39">
        <f>SUMIF('拌客源数据1-8月'!$A:$A,'常用函数-练习版'!$B19,'拌客源数据1-8月'!$J:$J)</f>
        <v>1374.4099999999999</v>
      </c>
      <c r="D19" s="40"/>
      <c r="F19" s="50"/>
    </row>
    <row r="20" spans="2:12" x14ac:dyDescent="0.25">
      <c r="B20" s="42">
        <v>44062</v>
      </c>
      <c r="C20" s="39">
        <f>SUMIF('拌客源数据1-8月'!$A:$A,'常用函数-练习版'!$B20,'拌客源数据1-8月'!$J:$J)</f>
        <v>2588.69</v>
      </c>
      <c r="D20" s="40"/>
      <c r="F20" s="50"/>
    </row>
    <row r="21" spans="2:12" x14ac:dyDescent="0.25">
      <c r="B21" s="42">
        <v>44064</v>
      </c>
      <c r="C21" s="39">
        <f>SUMIF('拌客源数据1-8月'!$A:$A,'常用函数-练习版'!$B21,'拌客源数据1-8月'!$J:$J)</f>
        <v>2118.79</v>
      </c>
      <c r="D21" s="40"/>
      <c r="F21" s="50"/>
    </row>
    <row r="22" spans="2:12" x14ac:dyDescent="0.25">
      <c r="B22" s="44"/>
      <c r="C22" s="40"/>
    </row>
    <row r="23" spans="2:12" x14ac:dyDescent="0.25">
      <c r="B23" s="44"/>
      <c r="C23" s="40"/>
    </row>
    <row r="24" spans="2:12" x14ac:dyDescent="0.25">
      <c r="B24" s="44"/>
      <c r="C24" s="40"/>
    </row>
    <row r="27" spans="2:12" x14ac:dyDescent="0.25">
      <c r="B27" t="s">
        <v>80</v>
      </c>
    </row>
    <row r="29" spans="2:12" x14ac:dyDescent="0.25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25">
      <c r="B30" s="42">
        <v>44013</v>
      </c>
      <c r="C30" s="39">
        <f>SUMIFS('拌客源数据1-8月'!$J:$J,'拌客源数据1-8月'!$A:$A,B30,'拌客源数据1-8月'!$H:$H,"美团")</f>
        <v>1008.28</v>
      </c>
      <c r="D30" s="51">
        <f>(SUMIFS('拌客源数据1-8月'!$J:$J,'拌客源数据1-8月'!$A:$A,B30,'拌客源数据1-8月'!$H:$H,"美团")-SUMIFS('拌客源数据1-8月'!$J:$J,'拌客源数据1-8月'!$A:$A,B30-1,'拌客源数据1-8月'!$H:$H,"美团"))/SUMIFS('拌客源数据1-8月'!$J:$J,'拌客源数据1-8月'!$A:$A,B30-1,'拌客源数据1-8月'!$H:$H,"美团")</f>
        <v>8.2182224082600744E-2</v>
      </c>
      <c r="E30" s="60"/>
      <c r="K30" s="1"/>
      <c r="L30" s="50"/>
    </row>
    <row r="31" spans="2:12" x14ac:dyDescent="0.25">
      <c r="B31" s="42">
        <v>44014</v>
      </c>
      <c r="C31" s="39">
        <f>SUMIFS('拌客源数据1-8月'!$J:$J,'拌客源数据1-8月'!$A:$A,B31,'拌客源数据1-8月'!$H:$H,"美团")</f>
        <v>1023.39</v>
      </c>
      <c r="D31" s="51">
        <f>(SUMIFS('拌客源数据1-8月'!$J:$J,'拌客源数据1-8月'!$A:$A,B31,'拌客源数据1-8月'!$H:$H,"美团")-SUMIFS('拌客源数据1-8月'!$J:$J,'拌客源数据1-8月'!$A:$A,B31-1,'拌客源数据1-8月'!$H:$H,"美团"))/SUMIFS('拌客源数据1-8月'!$J:$J,'拌客源数据1-8月'!$A:$A,B31-1,'拌客源数据1-8月'!$H:$H,"美团")</f>
        <v>1.4985916610465361E-2</v>
      </c>
      <c r="E31" s="60"/>
    </row>
    <row r="32" spans="2:12" x14ac:dyDescent="0.25">
      <c r="B32" s="42">
        <v>44015</v>
      </c>
      <c r="C32" s="39">
        <f>SUMIFS('拌客源数据1-8月'!$J:$J,'拌客源数据1-8月'!$A:$A,B32,'拌客源数据1-8月'!$H:$H,"美团")</f>
        <v>999.86</v>
      </c>
      <c r="D32" s="51">
        <f>(SUMIFS('拌客源数据1-8月'!$J:$J,'拌客源数据1-8月'!$A:$A,B32,'拌客源数据1-8月'!$H:$H,"美团")-SUMIFS('拌客源数据1-8月'!$J:$J,'拌客源数据1-8月'!$A:$A,B32-1,'拌客源数据1-8月'!$H:$H,"美团"))/SUMIFS('拌客源数据1-8月'!$J:$J,'拌客源数据1-8月'!$A:$A,B32-1,'拌客源数据1-8月'!$H:$H,"美团")</f>
        <v>-2.2992212157632939E-2</v>
      </c>
      <c r="E32" s="60"/>
    </row>
    <row r="33" spans="2:7" x14ac:dyDescent="0.25">
      <c r="B33" s="42">
        <v>44016</v>
      </c>
      <c r="C33" s="39">
        <f>SUMIFS('拌客源数据1-8月'!$J:$J,'拌客源数据1-8月'!$A:$A,B33,'拌客源数据1-8月'!$H:$H,"美团")</f>
        <v>1144.82</v>
      </c>
      <c r="D33" s="51">
        <f>(SUMIFS('拌客源数据1-8月'!$J:$J,'拌客源数据1-8月'!$A:$A,B33,'拌客源数据1-8月'!$H:$H,"美团")-SUMIFS('拌客源数据1-8月'!$J:$J,'拌客源数据1-8月'!$A:$A,B33-1,'拌客源数据1-8月'!$H:$H,"美团"))/SUMIFS('拌客源数据1-8月'!$J:$J,'拌客源数据1-8月'!$A:$A,B33-1,'拌客源数据1-8月'!$H:$H,"美团")</f>
        <v>0.14498029724161374</v>
      </c>
      <c r="E33" s="60"/>
    </row>
    <row r="34" spans="2:7" x14ac:dyDescent="0.25">
      <c r="B34" s="42">
        <v>44017</v>
      </c>
      <c r="C34" s="39">
        <f>SUMIFS('拌客源数据1-8月'!$J:$J,'拌客源数据1-8月'!$A:$A,B34,'拌客源数据1-8月'!$H:$H,"美团")</f>
        <v>755.47</v>
      </c>
      <c r="D34" s="51">
        <f>(SUMIFS('拌客源数据1-8月'!$J:$J,'拌客源数据1-8月'!$A:$A,B34,'拌客源数据1-8月'!$H:$H,"美团")-SUMIFS('拌客源数据1-8月'!$J:$J,'拌客源数据1-8月'!$A:$A,B34-1,'拌客源数据1-8月'!$H:$H,"美团"))/SUMIFS('拌客源数据1-8月'!$J:$J,'拌客源数据1-8月'!$A:$A,B34-1,'拌客源数据1-8月'!$H:$H,"美团")</f>
        <v>-0.34009713317377399</v>
      </c>
      <c r="E34" s="60"/>
    </row>
    <row r="35" spans="2:7" x14ac:dyDescent="0.25">
      <c r="B35" s="42">
        <v>44044</v>
      </c>
      <c r="C35" s="39">
        <f>SUMIFS('拌客源数据1-8月'!$J:$J,'拌客源数据1-8月'!$A:$A,B35,'拌客源数据1-8月'!$H:$H,"美团")</f>
        <v>3387.1000000000004</v>
      </c>
      <c r="D35" s="51">
        <f>(SUMIFS('拌客源数据1-8月'!$J:$J,'拌客源数据1-8月'!$A:$A,B35,'拌客源数据1-8月'!$H:$H,"美团")-SUMIFS('拌客源数据1-8月'!$J:$J,'拌客源数据1-8月'!$A:$A,B35-1,'拌客源数据1-8月'!$H:$H,"美团"))/SUMIFS('拌客源数据1-8月'!$J:$J,'拌客源数据1-8月'!$A:$A,B35-1,'拌客源数据1-8月'!$H:$H,"美团")</f>
        <v>-0.41335610328923089</v>
      </c>
      <c r="E35" s="60"/>
    </row>
    <row r="36" spans="2:7" x14ac:dyDescent="0.25">
      <c r="B36" s="42">
        <v>44048</v>
      </c>
      <c r="C36" s="39">
        <f>SUMIFS('拌客源数据1-8月'!$J:$J,'拌客源数据1-8月'!$A:$A,B36,'拌客源数据1-8月'!$H:$H,"美团")</f>
        <v>1817.37</v>
      </c>
      <c r="D36" s="51">
        <f>(SUMIFS('拌客源数据1-8月'!$J:$J,'拌客源数据1-8月'!$A:$A,B36,'拌客源数据1-8月'!$H:$H,"美团")-SUMIFS('拌客源数据1-8月'!$J:$J,'拌客源数据1-8月'!$A:$A,B36-1,'拌客源数据1-8月'!$H:$H,"美团"))/SUMIFS('拌客源数据1-8月'!$J:$J,'拌客源数据1-8月'!$A:$A,B36-1,'拌客源数据1-8月'!$H:$H,"美团")</f>
        <v>0.12391465677179957</v>
      </c>
      <c r="E36" s="60"/>
    </row>
    <row r="37" spans="2:7" x14ac:dyDescent="0.25">
      <c r="F37" s="48"/>
    </row>
    <row r="38" spans="2:7" x14ac:dyDescent="0.25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7" x14ac:dyDescent="0.25">
      <c r="B39" s="45">
        <v>43831</v>
      </c>
      <c r="C39" s="39"/>
      <c r="D39" s="65"/>
    </row>
    <row r="40" spans="2:7" x14ac:dyDescent="0.25">
      <c r="B40" s="45">
        <v>43862</v>
      </c>
      <c r="C40" s="39"/>
      <c r="D40" s="65"/>
    </row>
    <row r="41" spans="2:7" x14ac:dyDescent="0.25">
      <c r="B41" s="45">
        <v>43891</v>
      </c>
      <c r="C41" s="39"/>
      <c r="D41" s="65"/>
    </row>
    <row r="42" spans="2:7" x14ac:dyDescent="0.25">
      <c r="B42" s="45">
        <v>43922</v>
      </c>
      <c r="C42" s="39"/>
      <c r="D42" s="65"/>
    </row>
    <row r="43" spans="2:7" x14ac:dyDescent="0.25">
      <c r="B43" s="45">
        <v>43952</v>
      </c>
      <c r="C43" s="39"/>
      <c r="D43" s="65"/>
    </row>
    <row r="44" spans="2:7" x14ac:dyDescent="0.25">
      <c r="B44" s="45">
        <v>43983</v>
      </c>
      <c r="C44" s="39"/>
      <c r="D44" s="65"/>
    </row>
    <row r="45" spans="2:7" x14ac:dyDescent="0.25">
      <c r="B45" s="45">
        <v>44013</v>
      </c>
      <c r="C45" s="39"/>
      <c r="D45" s="65"/>
    </row>
    <row r="46" spans="2:7" x14ac:dyDescent="0.25">
      <c r="B46" s="45">
        <v>44044</v>
      </c>
      <c r="C46" s="39"/>
      <c r="D46" s="65"/>
    </row>
    <row r="47" spans="2:7" x14ac:dyDescent="0.25">
      <c r="B47" s="46"/>
      <c r="C47" s="63"/>
    </row>
    <row r="48" spans="2:7" x14ac:dyDescent="0.25">
      <c r="B48" s="46"/>
    </row>
    <row r="49" spans="2:5" x14ac:dyDescent="0.25">
      <c r="B49" s="46"/>
    </row>
    <row r="52" spans="2:5" x14ac:dyDescent="0.25">
      <c r="B52" t="s">
        <v>81</v>
      </c>
    </row>
    <row r="54" spans="2:5" x14ac:dyDescent="0.25">
      <c r="B54" s="38"/>
      <c r="C54" s="39" t="s">
        <v>88</v>
      </c>
      <c r="D54" s="39" t="s">
        <v>89</v>
      </c>
    </row>
    <row r="55" spans="2:5" x14ac:dyDescent="0.25">
      <c r="B55" s="39" t="s">
        <v>55</v>
      </c>
      <c r="C55" s="38"/>
      <c r="D55" s="38"/>
    </row>
    <row r="56" spans="2:5" x14ac:dyDescent="0.25">
      <c r="B56" s="40"/>
    </row>
    <row r="57" spans="2:5" x14ac:dyDescent="0.25">
      <c r="B57" s="40"/>
    </row>
    <row r="58" spans="2:5" x14ac:dyDescent="0.25">
      <c r="B58" s="40"/>
    </row>
    <row r="61" spans="2:5" x14ac:dyDescent="0.25">
      <c r="B61" t="s">
        <v>82</v>
      </c>
    </row>
    <row r="63" spans="2:5" x14ac:dyDescent="0.25">
      <c r="B63" s="39" t="s">
        <v>98</v>
      </c>
      <c r="C63" s="39" t="s">
        <v>55</v>
      </c>
      <c r="D63" s="39" t="s">
        <v>100</v>
      </c>
      <c r="E63" s="40"/>
    </row>
    <row r="64" spans="2:5" x14ac:dyDescent="0.25">
      <c r="B64" s="39" t="s">
        <v>90</v>
      </c>
      <c r="C64" s="39">
        <v>64233.369999999995</v>
      </c>
      <c r="D64" s="39"/>
      <c r="E64" s="40"/>
    </row>
    <row r="65" spans="2:11" x14ac:dyDescent="0.25">
      <c r="B65" s="39" t="s">
        <v>91</v>
      </c>
      <c r="C65" s="39">
        <v>32755.710000000006</v>
      </c>
      <c r="D65" s="39"/>
      <c r="E65" s="40"/>
    </row>
    <row r="66" spans="2:11" x14ac:dyDescent="0.25">
      <c r="B66" s="39" t="s">
        <v>92</v>
      </c>
      <c r="C66" s="39">
        <v>78895.689999999988</v>
      </c>
      <c r="D66" s="39"/>
      <c r="E66" s="40"/>
    </row>
    <row r="67" spans="2:11" x14ac:dyDescent="0.25">
      <c r="B67" s="39" t="s">
        <v>93</v>
      </c>
      <c r="C67" s="39">
        <v>108307.06999999999</v>
      </c>
      <c r="D67" s="39"/>
      <c r="E67" s="40"/>
    </row>
    <row r="68" spans="2:11" x14ac:dyDescent="0.25">
      <c r="B68" s="39" t="s">
        <v>94</v>
      </c>
      <c r="C68" s="39">
        <v>194276.97</v>
      </c>
      <c r="D68" s="39"/>
      <c r="E68" s="40"/>
    </row>
    <row r="69" spans="2:11" x14ac:dyDescent="0.25">
      <c r="B69" s="39" t="s">
        <v>95</v>
      </c>
      <c r="C69" s="39">
        <v>255727.79000000007</v>
      </c>
      <c r="D69" s="39"/>
      <c r="E69" s="40"/>
    </row>
    <row r="70" spans="2:11" x14ac:dyDescent="0.25">
      <c r="B70" s="39" t="s">
        <v>96</v>
      </c>
      <c r="C70" s="39">
        <v>255891.73</v>
      </c>
      <c r="D70" s="39"/>
      <c r="E70" s="40"/>
    </row>
    <row r="71" spans="2:11" x14ac:dyDescent="0.25">
      <c r="B71" s="39" t="s">
        <v>97</v>
      </c>
      <c r="C71" s="39">
        <v>81384.920000000013</v>
      </c>
      <c r="D71" s="39"/>
      <c r="E71" s="40"/>
    </row>
    <row r="72" spans="2:11" x14ac:dyDescent="0.25">
      <c r="B72" s="40"/>
      <c r="C72" s="40"/>
      <c r="D72" s="40"/>
      <c r="E72" s="40"/>
    </row>
    <row r="73" spans="2:11" x14ac:dyDescent="0.25">
      <c r="B73" s="40"/>
      <c r="C73" s="40"/>
      <c r="D73" s="40"/>
      <c r="E73" s="40"/>
    </row>
    <row r="74" spans="2:11" x14ac:dyDescent="0.25">
      <c r="B74" s="40"/>
      <c r="C74" s="40"/>
      <c r="D74" s="40"/>
      <c r="E74" s="40"/>
    </row>
    <row r="77" spans="2:11" x14ac:dyDescent="0.25">
      <c r="B77" t="s">
        <v>101</v>
      </c>
    </row>
    <row r="78" spans="2:11" x14ac:dyDescent="0.25">
      <c r="I78" t="s">
        <v>109</v>
      </c>
    </row>
    <row r="79" spans="2:11" x14ac:dyDescent="0.25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25">
      <c r="B80" s="39" t="s">
        <v>90</v>
      </c>
      <c r="C80" s="39">
        <v>64233.369999999995</v>
      </c>
      <c r="D80" s="39">
        <v>3344.24</v>
      </c>
      <c r="E80" s="39"/>
      <c r="I80" s="39">
        <v>0</v>
      </c>
      <c r="J80" s="39">
        <v>0</v>
      </c>
      <c r="K80" s="39"/>
    </row>
    <row r="81" spans="2:21" x14ac:dyDescent="0.25">
      <c r="B81" s="39" t="s">
        <v>91</v>
      </c>
      <c r="C81" s="39">
        <v>32755.710000000006</v>
      </c>
      <c r="D81" s="39">
        <v>902.87</v>
      </c>
      <c r="E81" s="39"/>
      <c r="I81" s="39">
        <v>1</v>
      </c>
      <c r="J81" s="39">
        <v>0</v>
      </c>
      <c r="K81" s="39"/>
    </row>
    <row r="82" spans="2:21" x14ac:dyDescent="0.25">
      <c r="B82" s="39" t="s">
        <v>92</v>
      </c>
      <c r="C82" s="39">
        <v>78895.689999999988</v>
      </c>
      <c r="D82" s="39">
        <v>2645.3200000000006</v>
      </c>
      <c r="E82" s="39"/>
      <c r="I82" s="39">
        <v>1</v>
      </c>
      <c r="J82" s="39">
        <v>1</v>
      </c>
      <c r="K82" s="39"/>
    </row>
    <row r="83" spans="2:21" x14ac:dyDescent="0.25">
      <c r="B83" s="39" t="s">
        <v>93</v>
      </c>
      <c r="C83" s="39">
        <v>108307.06999999999</v>
      </c>
      <c r="D83" s="39">
        <v>4513.12</v>
      </c>
      <c r="E83" s="39"/>
      <c r="I83" s="39">
        <v>0</v>
      </c>
      <c r="J83" s="39">
        <v>1</v>
      </c>
      <c r="K83" s="39"/>
    </row>
    <row r="84" spans="2:21" x14ac:dyDescent="0.25">
      <c r="B84" s="39" t="s">
        <v>94</v>
      </c>
      <c r="C84" s="39">
        <v>194276.97</v>
      </c>
      <c r="D84" s="39">
        <v>11804.4</v>
      </c>
      <c r="E84" s="39"/>
    </row>
    <row r="85" spans="2:21" x14ac:dyDescent="0.25">
      <c r="B85" s="39" t="s">
        <v>95</v>
      </c>
      <c r="C85" s="39">
        <v>255727.79000000007</v>
      </c>
      <c r="D85" s="39">
        <v>8302.5300000000007</v>
      </c>
      <c r="E85" s="39"/>
    </row>
    <row r="86" spans="2:21" x14ac:dyDescent="0.25">
      <c r="B86" s="39" t="s">
        <v>96</v>
      </c>
      <c r="C86" s="39">
        <v>255891.73</v>
      </c>
      <c r="D86" s="39">
        <v>13616.330000000004</v>
      </c>
      <c r="E86" s="39"/>
    </row>
    <row r="87" spans="2:21" x14ac:dyDescent="0.25">
      <c r="B87" s="39" t="s">
        <v>97</v>
      </c>
      <c r="C87" s="39">
        <v>81384.920000000013</v>
      </c>
      <c r="D87" s="39">
        <v>3680.309999999999</v>
      </c>
      <c r="E87" s="39"/>
    </row>
    <row r="88" spans="2:21" x14ac:dyDescent="0.25">
      <c r="B88" s="40"/>
      <c r="C88" s="40"/>
      <c r="D88" s="40"/>
    </row>
    <row r="89" spans="2:21" x14ac:dyDescent="0.25">
      <c r="B89" s="40"/>
      <c r="C89" s="40"/>
      <c r="D89" s="40"/>
    </row>
    <row r="90" spans="2:21" x14ac:dyDescent="0.25">
      <c r="B90" s="40"/>
      <c r="C90" s="40"/>
      <c r="D90" s="40"/>
    </row>
    <row r="93" spans="2:21" x14ac:dyDescent="0.25">
      <c r="B93" t="s">
        <v>105</v>
      </c>
    </row>
    <row r="94" spans="2:21" x14ac:dyDescent="0.25">
      <c r="F94" t="s">
        <v>121</v>
      </c>
      <c r="I94" t="s">
        <v>130</v>
      </c>
      <c r="S94" t="s">
        <v>118</v>
      </c>
    </row>
    <row r="95" spans="2:21" x14ac:dyDescent="0.25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</row>
    <row r="96" spans="2:21" x14ac:dyDescent="0.25">
      <c r="B96" s="47" t="s">
        <v>46</v>
      </c>
      <c r="C96" s="39" t="str">
        <f>VLOOKUP(B96,'拌客源数据1-8月'!D:E,2,0)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/>
      <c r="O96" s="47" t="s">
        <v>46</v>
      </c>
      <c r="P96" s="38"/>
      <c r="S96" s="39" t="s">
        <v>106</v>
      </c>
      <c r="T96" s="39" t="s">
        <v>114</v>
      </c>
      <c r="U96" s="39">
        <v>1</v>
      </c>
    </row>
    <row r="97" spans="2:21" x14ac:dyDescent="0.25">
      <c r="B97" s="47" t="s">
        <v>47</v>
      </c>
      <c r="C97" s="39" t="str">
        <f>VLOOKUP(B97,'拌客源数据1-8月'!D:E,2,0)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/>
      <c r="S97" s="39" t="s">
        <v>106</v>
      </c>
      <c r="T97" s="39" t="s">
        <v>115</v>
      </c>
      <c r="U97" s="39">
        <v>2</v>
      </c>
    </row>
    <row r="98" spans="2:21" x14ac:dyDescent="0.25">
      <c r="B98" s="47" t="s">
        <v>44</v>
      </c>
      <c r="C98" s="39" t="str">
        <f>VLOOKUP(B98,'拌客源数据1-8月'!D:E,2,0)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/>
      <c r="S98" s="39" t="s">
        <v>107</v>
      </c>
      <c r="T98" s="39" t="s">
        <v>116</v>
      </c>
      <c r="U98" s="39">
        <v>3</v>
      </c>
    </row>
    <row r="99" spans="2:21" x14ac:dyDescent="0.25">
      <c r="B99" s="47" t="s">
        <v>45</v>
      </c>
      <c r="C99" s="39" t="str">
        <f>VLOOKUP(B99,'拌客源数据1-8月'!D:E,2,0)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/>
      <c r="O99" s="47" t="s">
        <v>45</v>
      </c>
      <c r="P99" s="38"/>
      <c r="S99" s="39" t="s">
        <v>107</v>
      </c>
      <c r="T99" s="39" t="s">
        <v>116</v>
      </c>
      <c r="U99" s="39">
        <v>4</v>
      </c>
    </row>
    <row r="100" spans="2:21" x14ac:dyDescent="0.25">
      <c r="B100" s="47" t="s">
        <v>48</v>
      </c>
      <c r="C100" s="39" t="str">
        <f>VLOOKUP(B100,'拌客源数据1-8月'!D:E,2,0)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/>
      <c r="S100" s="39" t="s">
        <v>107</v>
      </c>
      <c r="T100" s="39" t="s">
        <v>114</v>
      </c>
      <c r="U100" s="39">
        <v>5</v>
      </c>
    </row>
    <row r="101" spans="2:21" x14ac:dyDescent="0.25">
      <c r="B101" s="47" t="s">
        <v>49</v>
      </c>
      <c r="C101" s="39" t="str">
        <f>VLOOKUP(B101,'拌客源数据1-8月'!D:E,2,0)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/>
      <c r="S101" s="39" t="s">
        <v>111</v>
      </c>
      <c r="T101" s="39" t="s">
        <v>114</v>
      </c>
      <c r="U101" s="39">
        <v>6</v>
      </c>
    </row>
    <row r="102" spans="2:21" x14ac:dyDescent="0.25">
      <c r="B102" s="47" t="s">
        <v>50</v>
      </c>
      <c r="C102" s="39" t="str">
        <f>VLOOKUP(B102,'拌客源数据1-8月'!D:E,2,0)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/>
      <c r="S102" s="39" t="s">
        <v>111</v>
      </c>
      <c r="T102" s="39" t="s">
        <v>114</v>
      </c>
      <c r="U102" s="39">
        <v>7</v>
      </c>
    </row>
    <row r="103" spans="2:21" x14ac:dyDescent="0.25">
      <c r="B103" s="47" t="s">
        <v>51</v>
      </c>
      <c r="C103" s="39" t="str">
        <f>VLOOKUP(B103,'拌客源数据1-8月'!D:E,2,0)</f>
        <v>拌客干拌麻辣烫(武宁路店)</v>
      </c>
      <c r="D103" s="40"/>
      <c r="E103" s="40"/>
      <c r="F103" s="39" t="s">
        <v>160</v>
      </c>
      <c r="G103" s="39">
        <v>8</v>
      </c>
      <c r="O103" s="47" t="s">
        <v>51</v>
      </c>
      <c r="P103" s="38"/>
      <c r="S103" s="39" t="s">
        <v>112</v>
      </c>
      <c r="T103" s="39" t="s">
        <v>115</v>
      </c>
      <c r="U103" s="39">
        <v>8</v>
      </c>
    </row>
    <row r="104" spans="2:21" x14ac:dyDescent="0.25">
      <c r="B104" s="48"/>
      <c r="C104" s="40"/>
      <c r="D104" s="40"/>
      <c r="E104" s="40"/>
      <c r="F104" s="40"/>
      <c r="G104" s="40"/>
      <c r="O104" s="48"/>
      <c r="S104" s="40"/>
      <c r="T104" s="40"/>
      <c r="U104" s="40"/>
    </row>
    <row r="105" spans="2:21" x14ac:dyDescent="0.25">
      <c r="B105" s="48"/>
      <c r="C105" s="40"/>
      <c r="D105" s="40"/>
      <c r="E105" s="40"/>
      <c r="F105" s="40"/>
      <c r="G105" s="40"/>
    </row>
    <row r="106" spans="2:21" x14ac:dyDescent="0.25">
      <c r="B106" s="48"/>
      <c r="C106" s="40"/>
      <c r="D106" s="40"/>
      <c r="E106" s="40"/>
      <c r="F106" s="40"/>
      <c r="G106" s="40"/>
    </row>
    <row r="109" spans="2:21" x14ac:dyDescent="0.25">
      <c r="B109" t="s">
        <v>133</v>
      </c>
    </row>
    <row r="111" spans="2:21" x14ac:dyDescent="0.25">
      <c r="B111" s="61" t="s">
        <v>11</v>
      </c>
      <c r="C111" s="62"/>
      <c r="D111" s="39" t="s">
        <v>103</v>
      </c>
      <c r="E111" s="39" t="s">
        <v>131</v>
      </c>
      <c r="F111" s="39" t="s">
        <v>132</v>
      </c>
      <c r="G111" s="39" t="s">
        <v>55</v>
      </c>
      <c r="H111" s="39" t="s">
        <v>74</v>
      </c>
      <c r="I111" s="39" t="s">
        <v>75</v>
      </c>
      <c r="J111" s="40"/>
    </row>
    <row r="112" spans="2:21" x14ac:dyDescent="0.25">
      <c r="B112" s="61" t="s">
        <v>29</v>
      </c>
      <c r="C112" s="62"/>
      <c r="D112" s="39"/>
      <c r="E112" s="39"/>
      <c r="F112" s="39"/>
      <c r="G112" s="39"/>
      <c r="H112" s="39"/>
      <c r="I112" s="39"/>
      <c r="J112" s="40"/>
    </row>
    <row r="113" spans="2:10" x14ac:dyDescent="0.25">
      <c r="B113" s="61" t="s">
        <v>23</v>
      </c>
      <c r="C113" s="62"/>
      <c r="D113" s="39"/>
      <c r="E113" s="39"/>
      <c r="F113" s="39"/>
      <c r="G113" s="39"/>
      <c r="H113" s="39"/>
      <c r="I113" s="39"/>
      <c r="J113" s="40"/>
    </row>
    <row r="114" spans="2:10" x14ac:dyDescent="0.25">
      <c r="B114" s="61" t="s">
        <v>32</v>
      </c>
      <c r="C114" s="62"/>
      <c r="D114" s="39"/>
      <c r="E114" s="39"/>
      <c r="F114" s="39"/>
      <c r="G114" s="39"/>
      <c r="H114" s="39"/>
      <c r="I114" s="39"/>
      <c r="J114" s="40"/>
    </row>
    <row r="115" spans="2:10" x14ac:dyDescent="0.25">
      <c r="B115" s="61" t="s">
        <v>30</v>
      </c>
      <c r="C115" s="62"/>
      <c r="D115" s="39"/>
      <c r="E115" s="39"/>
      <c r="F115" s="39"/>
      <c r="G115" s="39"/>
      <c r="H115" s="39"/>
      <c r="I115" s="39"/>
      <c r="J115" s="40"/>
    </row>
    <row r="116" spans="2:10" x14ac:dyDescent="0.25">
      <c r="B116" s="61" t="s">
        <v>25</v>
      </c>
      <c r="C116" s="62"/>
      <c r="D116" s="39"/>
      <c r="E116" s="39"/>
      <c r="F116" s="39"/>
      <c r="G116" s="39"/>
      <c r="H116" s="39"/>
      <c r="I116" s="39"/>
      <c r="J116" s="40"/>
    </row>
    <row r="117" spans="2:10" x14ac:dyDescent="0.25">
      <c r="B117" s="61" t="s">
        <v>34</v>
      </c>
      <c r="C117" s="62"/>
      <c r="D117" s="39"/>
      <c r="E117" s="39"/>
      <c r="F117" s="39"/>
      <c r="G117" s="39"/>
      <c r="H117" s="39"/>
      <c r="I117" s="39"/>
      <c r="J117" s="40"/>
    </row>
    <row r="118" spans="2:10" x14ac:dyDescent="0.25">
      <c r="B118" s="61" t="s">
        <v>33</v>
      </c>
      <c r="C118" s="62"/>
      <c r="D118" s="39"/>
      <c r="E118" s="39"/>
      <c r="F118" s="39"/>
      <c r="G118" s="39"/>
      <c r="H118" s="39"/>
      <c r="I118" s="39"/>
      <c r="J118" s="40"/>
    </row>
    <row r="119" spans="2:10" x14ac:dyDescent="0.25">
      <c r="B119" s="61" t="s">
        <v>35</v>
      </c>
      <c r="C119" s="62"/>
      <c r="D119" s="39"/>
      <c r="E119" s="39"/>
      <c r="F119" s="39"/>
      <c r="G119" s="39"/>
      <c r="H119" s="39"/>
      <c r="I119" s="39"/>
      <c r="J119" s="40"/>
    </row>
    <row r="120" spans="2:10" x14ac:dyDescent="0.25">
      <c r="B120" s="61" t="s">
        <v>36</v>
      </c>
      <c r="C120" s="62"/>
      <c r="D120" s="39"/>
      <c r="E120" s="39"/>
      <c r="F120" s="39"/>
      <c r="G120" s="39"/>
      <c r="H120" s="39"/>
      <c r="I120" s="39"/>
      <c r="J120" s="40"/>
    </row>
    <row r="121" spans="2:10" x14ac:dyDescent="0.25">
      <c r="B121" s="61" t="s">
        <v>37</v>
      </c>
      <c r="C121" s="62"/>
      <c r="D121" s="39"/>
      <c r="E121" s="39"/>
      <c r="F121" s="39"/>
      <c r="G121" s="39"/>
      <c r="H121" s="39"/>
      <c r="I121" s="39"/>
      <c r="J121" s="40"/>
    </row>
    <row r="122" spans="2:10" x14ac:dyDescent="0.25">
      <c r="B122" s="61" t="s">
        <v>38</v>
      </c>
      <c r="C122" s="62"/>
      <c r="D122" s="39"/>
      <c r="E122" s="39"/>
      <c r="F122" s="39"/>
      <c r="G122" s="39"/>
      <c r="H122" s="39"/>
      <c r="I122" s="39"/>
      <c r="J122" s="40"/>
    </row>
    <row r="123" spans="2:10" x14ac:dyDescent="0.25">
      <c r="B123" s="61" t="s">
        <v>39</v>
      </c>
      <c r="C123" s="62"/>
      <c r="D123" s="39"/>
      <c r="E123" s="39"/>
      <c r="F123" s="39"/>
      <c r="G123" s="39"/>
      <c r="H123" s="39"/>
      <c r="I123" s="39"/>
      <c r="J123" s="40"/>
    </row>
    <row r="124" spans="2:10" x14ac:dyDescent="0.25">
      <c r="B124" s="61" t="s">
        <v>41</v>
      </c>
      <c r="C124" s="62"/>
      <c r="D124" s="39"/>
      <c r="E124" s="39"/>
      <c r="F124" s="39"/>
      <c r="G124" s="39"/>
      <c r="H124" s="39"/>
      <c r="I124" s="39"/>
      <c r="J124" s="40"/>
    </row>
    <row r="125" spans="2:10" x14ac:dyDescent="0.25">
      <c r="B125" s="61" t="s">
        <v>42</v>
      </c>
      <c r="C125" s="62"/>
      <c r="D125" s="39"/>
      <c r="E125" s="39"/>
      <c r="F125" s="39"/>
      <c r="G125" s="39"/>
      <c r="H125" s="39"/>
      <c r="I125" s="39"/>
      <c r="J125" s="40"/>
    </row>
    <row r="126" spans="2:10" x14ac:dyDescent="0.25">
      <c r="B126" s="61" t="s">
        <v>43</v>
      </c>
      <c r="C126" s="62"/>
      <c r="D126" s="39"/>
      <c r="E126" s="39"/>
      <c r="F126" s="39"/>
      <c r="G126" s="39"/>
      <c r="H126" s="39"/>
      <c r="I126" s="39"/>
      <c r="J126" s="40"/>
    </row>
    <row r="127" spans="2:10" x14ac:dyDescent="0.25">
      <c r="B127" s="49"/>
      <c r="C127" s="49"/>
      <c r="D127" s="40"/>
      <c r="E127" s="40"/>
      <c r="F127" s="40"/>
      <c r="G127" s="40"/>
    </row>
    <row r="128" spans="2:10" x14ac:dyDescent="0.25">
      <c r="B128" s="49"/>
      <c r="C128" s="49"/>
      <c r="D128" s="40"/>
      <c r="E128" s="40"/>
      <c r="F128" s="40"/>
      <c r="G128" s="40"/>
    </row>
    <row r="129" spans="2:7" x14ac:dyDescent="0.25">
      <c r="B129" s="49"/>
      <c r="C129" s="49"/>
      <c r="D129" s="40"/>
      <c r="E129" s="40"/>
      <c r="F129" s="40"/>
      <c r="G129" s="40"/>
    </row>
    <row r="130" spans="2:7" x14ac:dyDescent="0.25">
      <c r="B130" s="49"/>
      <c r="C130" s="49"/>
      <c r="D130" s="40"/>
      <c r="E130" s="40"/>
      <c r="F130" s="40"/>
      <c r="G130" s="40"/>
    </row>
    <row r="131" spans="2:7" x14ac:dyDescent="0.25">
      <c r="B131" s="49"/>
      <c r="C131" s="49"/>
      <c r="D131" s="40"/>
      <c r="E131" s="40"/>
      <c r="F131" s="40"/>
      <c r="G131" s="4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X145"/>
  <sheetViews>
    <sheetView workbookViewId="0"/>
    <sheetView topLeftCell="B13" workbookViewId="1">
      <selection activeCell="D30" sqref="D30"/>
    </sheetView>
  </sheetViews>
  <sheetFormatPr defaultColWidth="9" defaultRowHeight="13.8" x14ac:dyDescent="0.25"/>
  <cols>
    <col min="2" max="2" width="13.33203125" customWidth="1"/>
    <col min="3" max="3" width="45.21875" customWidth="1"/>
    <col min="4" max="4" width="31.33203125" customWidth="1"/>
    <col min="5" max="5" width="34.21875" customWidth="1"/>
    <col min="6" max="6" width="21.33203125" bestFit="1" customWidth="1"/>
    <col min="7" max="7" width="24.44140625" bestFit="1" customWidth="1"/>
    <col min="8" max="8" width="14.21875" customWidth="1"/>
    <col min="9" max="9" width="12.109375" customWidth="1"/>
    <col min="10" max="10" width="19.44140625" bestFit="1" customWidth="1"/>
    <col min="11" max="11" width="28.109375" customWidth="1"/>
    <col min="12" max="12" width="21.77734375" customWidth="1"/>
    <col min="13" max="13" width="11.6640625" bestFit="1" customWidth="1"/>
    <col min="15" max="15" width="11.6640625" bestFit="1" customWidth="1"/>
    <col min="16" max="16" width="12.109375" bestFit="1" customWidth="1"/>
    <col min="19" max="19" width="9.109375" bestFit="1" customWidth="1"/>
    <col min="20" max="20" width="10.44140625" bestFit="1" customWidth="1"/>
    <col min="23" max="23" width="9.109375" bestFit="1" customWidth="1"/>
    <col min="24" max="24" width="10.44140625" bestFit="1" customWidth="1"/>
  </cols>
  <sheetData>
    <row r="1" spans="2:13" x14ac:dyDescent="0.25">
      <c r="M1" s="37"/>
    </row>
    <row r="2" spans="2:13" x14ac:dyDescent="0.25">
      <c r="B2" t="s">
        <v>78</v>
      </c>
      <c r="M2" s="37"/>
    </row>
    <row r="3" spans="2:13" x14ac:dyDescent="0.25">
      <c r="M3" s="37"/>
    </row>
    <row r="4" spans="2:13" x14ac:dyDescent="0.25">
      <c r="B4" s="38"/>
      <c r="C4" s="39" t="s">
        <v>83</v>
      </c>
      <c r="D4" s="39" t="s">
        <v>84</v>
      </c>
      <c r="E4" s="59"/>
      <c r="M4" s="37"/>
    </row>
    <row r="5" spans="2:13" x14ac:dyDescent="0.25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 x14ac:dyDescent="0.25">
      <c r="B6" s="40"/>
      <c r="C6" s="40"/>
      <c r="M6" s="37"/>
    </row>
    <row r="7" spans="2:13" x14ac:dyDescent="0.25">
      <c r="B7" s="40"/>
      <c r="C7" s="40"/>
      <c r="M7" s="37"/>
    </row>
    <row r="8" spans="2:13" x14ac:dyDescent="0.25">
      <c r="B8" s="40"/>
      <c r="C8" s="40"/>
      <c r="M8" s="37"/>
    </row>
    <row r="9" spans="2:13" x14ac:dyDescent="0.25">
      <c r="B9" s="40"/>
      <c r="C9" s="40"/>
      <c r="M9" s="37"/>
    </row>
    <row r="10" spans="2:13" x14ac:dyDescent="0.25">
      <c r="C10" s="41"/>
      <c r="M10" s="37"/>
    </row>
    <row r="11" spans="2:13" x14ac:dyDescent="0.25">
      <c r="M11" s="37"/>
    </row>
    <row r="12" spans="2:13" x14ac:dyDescent="0.25">
      <c r="B12" t="s">
        <v>79</v>
      </c>
      <c r="D12" s="50">
        <f>B16</f>
        <v>44019</v>
      </c>
      <c r="M12" s="37"/>
    </row>
    <row r="13" spans="2:13" x14ac:dyDescent="0.25">
      <c r="M13" s="37"/>
    </row>
    <row r="14" spans="2:13" x14ac:dyDescent="0.25">
      <c r="B14" s="38"/>
      <c r="C14" s="39" t="s">
        <v>55</v>
      </c>
      <c r="F14" s="50"/>
      <c r="G14" s="50"/>
    </row>
    <row r="15" spans="2:13" x14ac:dyDescent="0.25">
      <c r="B15" s="42">
        <v>44013</v>
      </c>
      <c r="C15" s="39">
        <f>SUMIF('拌客源数据1-8月'!A:A,'常用函数-完成版'!B15,'拌客源数据1-8月'!J:J)</f>
        <v>6001.38</v>
      </c>
      <c r="D15" s="43" t="s">
        <v>149</v>
      </c>
      <c r="E15">
        <v>1</v>
      </c>
      <c r="F15" s="50"/>
      <c r="G15" s="50"/>
    </row>
    <row r="16" spans="2:13" x14ac:dyDescent="0.25">
      <c r="B16" s="42">
        <v>44019</v>
      </c>
      <c r="C16" s="39">
        <f>SUMIF('拌客源数据1-8月'!A:A,'常用函数-完成版'!B16,'拌客源数据1-8月'!J:J)</f>
        <v>4764.71</v>
      </c>
      <c r="D16" s="43" t="s">
        <v>149</v>
      </c>
      <c r="E16">
        <v>2</v>
      </c>
      <c r="F16" s="50"/>
      <c r="G16" s="50"/>
    </row>
    <row r="17" spans="2:12" x14ac:dyDescent="0.25">
      <c r="B17" s="42">
        <v>44028</v>
      </c>
      <c r="C17" s="39">
        <f>SUMIF('拌客源数据1-8月'!A:A,'常用函数-完成版'!B17,'拌客源数据1-8月'!J:J)</f>
        <v>11158.91</v>
      </c>
      <c r="D17" s="43" t="s">
        <v>149</v>
      </c>
      <c r="E17">
        <v>1</v>
      </c>
      <c r="F17" s="50"/>
      <c r="G17" s="50"/>
    </row>
    <row r="18" spans="2:12" x14ac:dyDescent="0.25">
      <c r="B18" s="42">
        <v>44029</v>
      </c>
      <c r="C18" s="39">
        <f>SUMIF('拌客源数据1-8月'!A:A,'常用函数-完成版'!B18,'拌客源数据1-8月'!J:J)</f>
        <v>10788.41</v>
      </c>
      <c r="D18" s="43" t="s">
        <v>149</v>
      </c>
      <c r="E18">
        <v>2</v>
      </c>
      <c r="F18" s="50"/>
    </row>
    <row r="19" spans="2:12" x14ac:dyDescent="0.25">
      <c r="B19" s="42">
        <v>44051</v>
      </c>
      <c r="C19" s="39">
        <f>SUMIF('拌客源数据1-8月'!A:A,'常用函数-完成版'!B19,'拌客源数据1-8月'!J:J)</f>
        <v>1374.4099999999999</v>
      </c>
      <c r="D19" s="43" t="s">
        <v>149</v>
      </c>
      <c r="E19">
        <v>1</v>
      </c>
      <c r="F19" s="50"/>
    </row>
    <row r="20" spans="2:12" x14ac:dyDescent="0.25">
      <c r="B20" s="42">
        <v>44062</v>
      </c>
      <c r="C20" s="39">
        <f>SUMIF('拌客源数据1-8月'!A:A,'常用函数-完成版'!B20,'拌客源数据1-8月'!J:J)</f>
        <v>2588.69</v>
      </c>
      <c r="D20" s="43" t="s">
        <v>149</v>
      </c>
      <c r="E20">
        <v>2</v>
      </c>
      <c r="F20" s="50"/>
    </row>
    <row r="21" spans="2:12" x14ac:dyDescent="0.25">
      <c r="B21" s="42">
        <v>44064</v>
      </c>
      <c r="C21" s="39">
        <f>SUMIF('拌客源数据1-8月'!A:A,'常用函数-完成版'!B21,'拌客源数据1-8月'!J:J)</f>
        <v>2118.79</v>
      </c>
      <c r="D21" s="43" t="s">
        <v>149</v>
      </c>
      <c r="E21">
        <v>1</v>
      </c>
      <c r="F21" s="50"/>
    </row>
    <row r="22" spans="2:12" x14ac:dyDescent="0.25">
      <c r="B22" s="44"/>
      <c r="C22" s="40"/>
    </row>
    <row r="23" spans="2:12" x14ac:dyDescent="0.25">
      <c r="B23" s="44"/>
      <c r="C23" s="40"/>
    </row>
    <row r="24" spans="2:12" x14ac:dyDescent="0.25">
      <c r="B24" s="44"/>
      <c r="C24" s="40"/>
    </row>
    <row r="27" spans="2:12" x14ac:dyDescent="0.25">
      <c r="B27" t="s">
        <v>80</v>
      </c>
    </row>
    <row r="29" spans="2:12" x14ac:dyDescent="0.25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25">
      <c r="B30" s="42">
        <v>44013</v>
      </c>
      <c r="C30" s="39">
        <f>SUMIFS('拌客源数据1-8月'!J:J,'拌客源数据1-8月'!A:A,'常用函数-完成版'!B30,'拌客源数据1-8月'!H:H,"美团")</f>
        <v>1008.28</v>
      </c>
      <c r="D30" s="51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1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3">
        <f>YEAR(B30)</f>
        <v>2020</v>
      </c>
      <c r="G30" s="43">
        <f>MONTH(B30)</f>
        <v>7</v>
      </c>
      <c r="H30" s="43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50"/>
    </row>
    <row r="31" spans="2:12" x14ac:dyDescent="0.25">
      <c r="B31" s="42">
        <v>44014</v>
      </c>
      <c r="C31" s="39">
        <f>SUMIFS('拌客源数据1-8月'!J:J,'拌客源数据1-8月'!A:A,'常用函数-完成版'!B31,'拌客源数据1-8月'!H:H,"美团")</f>
        <v>1023.39</v>
      </c>
      <c r="D31" s="51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1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3">
        <f t="shared" ref="F31:F36" si="0">YEAR(B31)</f>
        <v>2020</v>
      </c>
      <c r="G31" s="43">
        <f t="shared" ref="G31:G36" si="1">MONTH(B31)</f>
        <v>7</v>
      </c>
      <c r="H31" s="43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25">
      <c r="B32" s="42">
        <v>44015</v>
      </c>
      <c r="C32" s="39">
        <f>SUMIFS('拌客源数据1-8月'!J:J,'拌客源数据1-8月'!A:A,'常用函数-完成版'!B32,'拌客源数据1-8月'!H:H,"美团")</f>
        <v>999.86</v>
      </c>
      <c r="D32" s="51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1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3">
        <f t="shared" si="0"/>
        <v>2020</v>
      </c>
      <c r="G32" s="43">
        <f t="shared" si="1"/>
        <v>7</v>
      </c>
      <c r="H32" s="43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25">
      <c r="B33" s="42">
        <v>44016</v>
      </c>
      <c r="C33" s="39">
        <f>SUMIFS('拌客源数据1-8月'!J:J,'拌客源数据1-8月'!A:A,'常用函数-完成版'!B33,'拌客源数据1-8月'!H:H,"美团")</f>
        <v>1144.82</v>
      </c>
      <c r="D33" s="51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1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3">
        <f t="shared" si="0"/>
        <v>2020</v>
      </c>
      <c r="G33" s="43">
        <f t="shared" si="1"/>
        <v>7</v>
      </c>
      <c r="H33" s="43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25">
      <c r="B34" s="42">
        <v>44017</v>
      </c>
      <c r="C34" s="39">
        <f>SUMIFS('拌客源数据1-8月'!J:J,'拌客源数据1-8月'!A:A,'常用函数-完成版'!B34,'拌客源数据1-8月'!H:H,"美团")</f>
        <v>755.47</v>
      </c>
      <c r="D34" s="51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1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3">
        <f t="shared" si="0"/>
        <v>2020</v>
      </c>
      <c r="G34" s="43">
        <f t="shared" si="1"/>
        <v>7</v>
      </c>
      <c r="H34" s="43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25">
      <c r="B35" s="42">
        <v>44044</v>
      </c>
      <c r="C35" s="39">
        <f>SUMIFS('拌客源数据1-8月'!J:J,'拌客源数据1-8月'!A:A,'常用函数-完成版'!B35,'拌客源数据1-8月'!H:H,"美团")</f>
        <v>3387.1000000000004</v>
      </c>
      <c r="D35" s="51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1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3">
        <f t="shared" si="0"/>
        <v>2020</v>
      </c>
      <c r="G35" s="43">
        <f t="shared" si="1"/>
        <v>8</v>
      </c>
      <c r="H35" s="43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25">
      <c r="B36" s="42">
        <v>44048</v>
      </c>
      <c r="C36" s="39">
        <f>SUMIFS('拌客源数据1-8月'!J:J,'拌客源数据1-8月'!A:A,'常用函数-完成版'!B36,'拌客源数据1-8月'!H:H,"美团")</f>
        <v>1817.37</v>
      </c>
      <c r="D36" s="51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1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3">
        <f t="shared" si="0"/>
        <v>2020</v>
      </c>
      <c r="G36" s="43">
        <f t="shared" si="1"/>
        <v>8</v>
      </c>
      <c r="H36" s="43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25">
      <c r="F37" s="48"/>
    </row>
    <row r="38" spans="2:10" x14ac:dyDescent="0.25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25">
      <c r="B39" s="45">
        <v>43831</v>
      </c>
      <c r="C39" s="39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2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 x14ac:dyDescent="0.25">
      <c r="B40" s="45">
        <v>43862</v>
      </c>
      <c r="C40" s="3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2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 x14ac:dyDescent="0.25">
      <c r="B41" s="45">
        <v>43891</v>
      </c>
      <c r="C41" s="39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2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 x14ac:dyDescent="0.25">
      <c r="B42" s="45">
        <v>43922</v>
      </c>
      <c r="C42" s="3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2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 x14ac:dyDescent="0.25">
      <c r="B43" s="45">
        <v>43952</v>
      </c>
      <c r="C43" s="39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2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 x14ac:dyDescent="0.25">
      <c r="B44" s="45">
        <v>43983</v>
      </c>
      <c r="C44" s="39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2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 x14ac:dyDescent="0.25">
      <c r="B45" s="45">
        <v>44013</v>
      </c>
      <c r="C45" s="3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2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 x14ac:dyDescent="0.25">
      <c r="B46" s="45">
        <v>44044</v>
      </c>
      <c r="C46" s="39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2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 x14ac:dyDescent="0.25">
      <c r="B47" s="46"/>
    </row>
    <row r="48" spans="2:10" x14ac:dyDescent="0.25">
      <c r="B48" s="46"/>
    </row>
    <row r="49" spans="2:5" x14ac:dyDescent="0.25">
      <c r="B49" s="46"/>
    </row>
    <row r="52" spans="2:5" x14ac:dyDescent="0.25">
      <c r="B52" t="s">
        <v>81</v>
      </c>
    </row>
    <row r="54" spans="2:5" x14ac:dyDescent="0.25">
      <c r="B54" s="38"/>
      <c r="C54" s="39" t="s">
        <v>88</v>
      </c>
      <c r="D54" s="39" t="s">
        <v>89</v>
      </c>
    </row>
    <row r="55" spans="2:5" x14ac:dyDescent="0.25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 x14ac:dyDescent="0.25">
      <c r="B56" s="40"/>
    </row>
    <row r="57" spans="2:5" x14ac:dyDescent="0.25">
      <c r="B57" s="40"/>
    </row>
    <row r="58" spans="2:5" x14ac:dyDescent="0.25">
      <c r="B58" s="40"/>
    </row>
    <row r="61" spans="2:5" x14ac:dyDescent="0.25">
      <c r="B61" t="s">
        <v>82</v>
      </c>
    </row>
    <row r="63" spans="2:5" x14ac:dyDescent="0.25">
      <c r="B63" s="39" t="s">
        <v>98</v>
      </c>
      <c r="C63" s="39" t="s">
        <v>55</v>
      </c>
      <c r="D63" s="39" t="s">
        <v>100</v>
      </c>
      <c r="E63" s="40"/>
    </row>
    <row r="64" spans="2:5" x14ac:dyDescent="0.25">
      <c r="B64" s="39" t="s">
        <v>90</v>
      </c>
      <c r="C64" s="39">
        <v>64233.369999999995</v>
      </c>
      <c r="D64" s="39" t="str">
        <f>IF(C64&gt;100000,"达标","不达标")</f>
        <v>不达标</v>
      </c>
      <c r="E64" s="40"/>
    </row>
    <row r="65" spans="2:11" x14ac:dyDescent="0.25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 x14ac:dyDescent="0.25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 x14ac:dyDescent="0.25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25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25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25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25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 x14ac:dyDescent="0.25">
      <c r="B72" s="40"/>
      <c r="C72" s="40"/>
      <c r="D72" s="40"/>
      <c r="E72" s="40"/>
    </row>
    <row r="73" spans="2:11" x14ac:dyDescent="0.25">
      <c r="B73" s="40"/>
      <c r="C73" s="40"/>
      <c r="D73" s="40"/>
      <c r="E73" s="40"/>
    </row>
    <row r="74" spans="2:11" x14ac:dyDescent="0.25">
      <c r="B74" s="40"/>
      <c r="C74" s="40"/>
      <c r="D74" s="40"/>
      <c r="E74" s="40"/>
    </row>
    <row r="77" spans="2:11" x14ac:dyDescent="0.25">
      <c r="B77" t="s">
        <v>101</v>
      </c>
    </row>
    <row r="78" spans="2:11" x14ac:dyDescent="0.25">
      <c r="I78" t="s">
        <v>109</v>
      </c>
    </row>
    <row r="79" spans="2:11" x14ac:dyDescent="0.25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25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IF(I80=0,IF(J80=0,"AB都等于","A等于B不等于"),IF(J80=0,"A不等于B等于","AB都不等于"))</f>
        <v>AB都等于</v>
      </c>
    </row>
    <row r="81" spans="2:24" x14ac:dyDescent="0.25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>IF(I81=0,IF(J81=0,"AB都等于","A等于B不等于"),IF(J81=0,"A不等于B等于","AB都不等于"))</f>
        <v>A不等于B等于</v>
      </c>
    </row>
    <row r="82" spans="2:24" x14ac:dyDescent="0.25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>IF(I82=0,IF(J82=0,"AB都等于","A等于B不等于"),IF(J82=0,"A不等于B等于","AB都不等于"))</f>
        <v>AB都不等于</v>
      </c>
    </row>
    <row r="83" spans="2:24" x14ac:dyDescent="0.25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>IF(I83=0,IF(J83=0,"AB都等于","A等于B不等于"),IF(J83=0,"A不等于B等于","AB都不等于"))</f>
        <v>A等于B不等于</v>
      </c>
    </row>
    <row r="84" spans="2:24" x14ac:dyDescent="0.25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4" x14ac:dyDescent="0.25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4" x14ac:dyDescent="0.25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4" x14ac:dyDescent="0.25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4" x14ac:dyDescent="0.25">
      <c r="B88" s="40"/>
      <c r="C88" s="40"/>
      <c r="D88" s="40"/>
    </row>
    <row r="89" spans="2:24" x14ac:dyDescent="0.25">
      <c r="B89" s="40"/>
      <c r="C89" s="40"/>
      <c r="D89" s="40"/>
    </row>
    <row r="90" spans="2:24" x14ac:dyDescent="0.25">
      <c r="B90" s="40"/>
      <c r="C90" s="40"/>
      <c r="D90" s="40"/>
    </row>
    <row r="93" spans="2:24" x14ac:dyDescent="0.25">
      <c r="B93" t="s">
        <v>105</v>
      </c>
      <c r="P93">
        <f>VLOOKUP(O96,O110:P117,2,FALSE)</f>
        <v>273854.58</v>
      </c>
    </row>
    <row r="94" spans="2:24" x14ac:dyDescent="0.25">
      <c r="F94" t="s">
        <v>121</v>
      </c>
      <c r="I94" t="s">
        <v>130</v>
      </c>
      <c r="S94" t="s">
        <v>118</v>
      </c>
    </row>
    <row r="95" spans="2:24" x14ac:dyDescent="0.25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  <c r="W95" s="53" t="s">
        <v>135</v>
      </c>
      <c r="X95" t="s">
        <v>144</v>
      </c>
    </row>
    <row r="96" spans="2:24" x14ac:dyDescent="0.25">
      <c r="B96" s="47" t="s">
        <v>46</v>
      </c>
      <c r="C96" s="39" t="str">
        <f>VLOOKUP(B96,'拌客源数据1-8月'!D:E,2,FALSE)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VLOOKUP(I96&amp;"*",F96:G103,2,TRUE)</f>
        <v>1</v>
      </c>
      <c r="O96" s="47" t="s">
        <v>46</v>
      </c>
      <c r="P96" s="38">
        <f>VLOOKUP(O96,$O$109:$P$118,2,FALSE)</f>
        <v>273854.58</v>
      </c>
      <c r="S96" s="39" t="s">
        <v>106</v>
      </c>
      <c r="T96" s="39" t="s">
        <v>114</v>
      </c>
      <c r="U96" s="39">
        <v>1</v>
      </c>
      <c r="W96" s="49" t="s">
        <v>145</v>
      </c>
      <c r="X96">
        <v>19</v>
      </c>
    </row>
    <row r="97" spans="2:24" x14ac:dyDescent="0.25">
      <c r="B97" s="47" t="s">
        <v>47</v>
      </c>
      <c r="C97" s="39" t="str">
        <f>VLOOKUP(B97,'拌客源数据1-8月'!D:E,2,FALSE)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9">VLOOKUP(O97,$O$109:$P$118,2,FALSE)</f>
        <v>16838.82</v>
      </c>
      <c r="S97" s="39" t="s">
        <v>106</v>
      </c>
      <c r="T97" s="39" t="s">
        <v>115</v>
      </c>
      <c r="U97" s="39">
        <v>2</v>
      </c>
      <c r="W97" s="54" t="s">
        <v>140</v>
      </c>
      <c r="X97">
        <v>1</v>
      </c>
    </row>
    <row r="98" spans="2:24" x14ac:dyDescent="0.25">
      <c r="B98" s="47" t="s">
        <v>44</v>
      </c>
      <c r="C98" s="39" t="str">
        <f>VLOOKUP(B98,'拌客源数据1-8月'!D:E,2,FALSE)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9"/>
        <v>6452.04</v>
      </c>
      <c r="S98" s="39" t="s">
        <v>107</v>
      </c>
      <c r="T98" s="39" t="s">
        <v>116</v>
      </c>
      <c r="U98" s="39">
        <v>3</v>
      </c>
      <c r="W98" s="54" t="s">
        <v>141</v>
      </c>
      <c r="X98">
        <v>5</v>
      </c>
    </row>
    <row r="99" spans="2:24" x14ac:dyDescent="0.25">
      <c r="B99" s="47" t="s">
        <v>45</v>
      </c>
      <c r="C99" s="39" t="str">
        <f>VLOOKUP(B99,'拌客源数据1-8月'!D:E,2,FALSE)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VLOOKUP(I99&amp;"??",F95:G103,2,FALSE)</f>
        <v>7</v>
      </c>
      <c r="O99" s="47" t="s">
        <v>45</v>
      </c>
      <c r="P99" s="38">
        <f t="shared" si="9"/>
        <v>60286.000000000022</v>
      </c>
      <c r="S99" s="39" t="s">
        <v>107</v>
      </c>
      <c r="T99" s="39" t="s">
        <v>116</v>
      </c>
      <c r="U99" s="39">
        <v>4</v>
      </c>
      <c r="W99" s="54" t="s">
        <v>142</v>
      </c>
      <c r="X99">
        <v>13</v>
      </c>
    </row>
    <row r="100" spans="2:24" x14ac:dyDescent="0.25">
      <c r="B100" s="47" t="s">
        <v>48</v>
      </c>
      <c r="C100" s="39" t="str">
        <f>VLOOKUP(B100,'拌客源数据1-8月'!D:E,2,FALSE)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9"/>
        <v>4313.57</v>
      </c>
      <c r="S100" s="39" t="s">
        <v>107</v>
      </c>
      <c r="T100" s="39" t="s">
        <v>114</v>
      </c>
      <c r="U100" s="39">
        <v>5</v>
      </c>
      <c r="W100" s="49" t="s">
        <v>146</v>
      </c>
      <c r="X100">
        <v>10</v>
      </c>
    </row>
    <row r="101" spans="2:24" x14ac:dyDescent="0.25">
      <c r="B101" s="47" t="s">
        <v>49</v>
      </c>
      <c r="C101" s="39" t="str">
        <f>VLOOKUP(B101,'拌客源数据1-8月'!D:E,2,FALSE)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 t="shared" si="9"/>
        <v>169975.03999999998</v>
      </c>
      <c r="S101" s="39" t="s">
        <v>111</v>
      </c>
      <c r="T101" s="39" t="s">
        <v>114</v>
      </c>
      <c r="U101" s="39">
        <v>6</v>
      </c>
      <c r="W101" s="54" t="s">
        <v>140</v>
      </c>
      <c r="X101">
        <v>2</v>
      </c>
    </row>
    <row r="102" spans="2:24" x14ac:dyDescent="0.25">
      <c r="B102" s="47" t="s">
        <v>50</v>
      </c>
      <c r="C102" s="39" t="str">
        <f>VLOOKUP(B102,'拌客源数据1-8月'!D:E,2,FALSE)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9"/>
        <v>425745.45999999996</v>
      </c>
      <c r="S102" s="39" t="s">
        <v>111</v>
      </c>
      <c r="T102" s="39" t="s">
        <v>114</v>
      </c>
      <c r="U102" s="39">
        <v>7</v>
      </c>
      <c r="W102" s="54" t="s">
        <v>143</v>
      </c>
      <c r="X102">
        <v>8</v>
      </c>
    </row>
    <row r="103" spans="2:24" x14ac:dyDescent="0.25">
      <c r="B103" s="47" t="s">
        <v>51</v>
      </c>
      <c r="C103" s="39" t="str">
        <f>VLOOKUP(B103,'拌客源数据1-8月'!D:E,2,FALSE)</f>
        <v>拌客干拌麻辣烫(武宁路店)</v>
      </c>
      <c r="D103" s="40"/>
      <c r="E103" s="40"/>
      <c r="F103" s="39" t="s">
        <v>123</v>
      </c>
      <c r="G103" s="39">
        <v>8</v>
      </c>
      <c r="O103" s="47" t="s">
        <v>51</v>
      </c>
      <c r="P103" s="38">
        <f t="shared" si="9"/>
        <v>114007.74</v>
      </c>
      <c r="S103" s="39" t="s">
        <v>112</v>
      </c>
      <c r="T103" s="39" t="s">
        <v>115</v>
      </c>
      <c r="U103" s="39">
        <v>8</v>
      </c>
      <c r="W103" s="49" t="s">
        <v>147</v>
      </c>
      <c r="X103">
        <v>7</v>
      </c>
    </row>
    <row r="104" spans="2:24" x14ac:dyDescent="0.25">
      <c r="B104" s="48"/>
      <c r="C104" s="40"/>
      <c r="D104" s="40"/>
      <c r="E104" s="40"/>
      <c r="F104" s="40"/>
      <c r="G104" s="40"/>
      <c r="O104" s="48"/>
      <c r="S104" s="40"/>
      <c r="T104" s="40"/>
      <c r="U104" s="40"/>
      <c r="W104" s="54" t="s">
        <v>141</v>
      </c>
      <c r="X104">
        <v>7</v>
      </c>
    </row>
    <row r="105" spans="2:24" x14ac:dyDescent="0.25">
      <c r="B105" s="48"/>
      <c r="C105" s="40"/>
      <c r="D105" s="40"/>
      <c r="E105" s="40"/>
      <c r="F105" s="40"/>
      <c r="G105" s="40"/>
      <c r="O105" s="48"/>
      <c r="S105" s="40"/>
      <c r="T105" s="40"/>
      <c r="U105" s="40"/>
      <c r="W105" s="49" t="s">
        <v>136</v>
      </c>
      <c r="X105">
        <v>36</v>
      </c>
    </row>
    <row r="106" spans="2:24" x14ac:dyDescent="0.25">
      <c r="B106" s="48"/>
      <c r="C106" s="40"/>
      <c r="D106" s="40"/>
      <c r="E106" s="40"/>
      <c r="F106" s="40"/>
      <c r="G106" s="40"/>
      <c r="O106" s="48"/>
    </row>
    <row r="109" spans="2:24" x14ac:dyDescent="0.25">
      <c r="B109" t="s">
        <v>133</v>
      </c>
      <c r="O109" s="53" t="s">
        <v>135</v>
      </c>
      <c r="P109" t="s">
        <v>137</v>
      </c>
    </row>
    <row r="110" spans="2:24" x14ac:dyDescent="0.25">
      <c r="O110" s="49" t="s">
        <v>45</v>
      </c>
      <c r="P110">
        <v>60286.000000000022</v>
      </c>
    </row>
    <row r="111" spans="2:24" x14ac:dyDescent="0.25">
      <c r="B111" s="66" t="s">
        <v>11</v>
      </c>
      <c r="C111" s="67"/>
      <c r="D111" s="39" t="s">
        <v>103</v>
      </c>
      <c r="E111" s="39" t="s">
        <v>131</v>
      </c>
      <c r="F111" s="39" t="s">
        <v>132</v>
      </c>
      <c r="G111" s="39" t="s">
        <v>104</v>
      </c>
      <c r="H111" s="39" t="s">
        <v>55</v>
      </c>
      <c r="I111" s="39" t="s">
        <v>74</v>
      </c>
      <c r="J111" s="39" t="s">
        <v>75</v>
      </c>
      <c r="K111" s="40"/>
      <c r="O111" s="49" t="s">
        <v>46</v>
      </c>
      <c r="P111">
        <v>273854.58</v>
      </c>
    </row>
    <row r="112" spans="2:24" x14ac:dyDescent="0.25">
      <c r="B112" s="61" t="s">
        <v>159</v>
      </c>
      <c r="C112" s="62"/>
      <c r="D112" s="39" t="str">
        <f>INDEX('拌客源数据1-8月'!$A:$I,MATCH($B112,'拌客源数据1-8月'!$I:$I,0),MATCH(D$111,'拌客源数据1-8月'!$A$1:$I$1,0))</f>
        <v>2001104355</v>
      </c>
      <c r="E112" s="3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39">
        <f>INDEX('拌客源数据1-8月'!$A:$I,MATCH('常用函数-完成版'!$B112,'拌客源数据1-8月'!$I:$I,0),MATCH('常用函数-完成版'!F$111,'拌客源数据1-8月'!$A$1:$I$1,0))</f>
        <v>4636</v>
      </c>
      <c r="G112" s="39" t="str">
        <f>INDEX('拌客源数据1-8月'!$A:$I,MATCH('常用函数-完成版'!$B112,'拌客源数据1-8月'!$I:$I,0),MATCH('常用函数-完成版'!G$111,'拌客源数据1-8月'!$A$1:$I$1,0))</f>
        <v>宝山店</v>
      </c>
      <c r="H112" s="39">
        <f>SUMIFS(INDEX('拌客源数据1-8月'!$A:$X,0,MATCH('常用函数-完成版'!H$111,'拌客源数据1-8月'!$A$1:$X$1,0)),'拌客源数据1-8月'!$I:$I,'常用函数-完成版'!$B112)</f>
        <v>116343.26000000004</v>
      </c>
      <c r="I112" s="39">
        <f>SUMIFS(INDEX('拌客源数据1-8月'!$A:$X,0,MATCH('常用函数-完成版'!I$111,'拌客源数据1-8月'!$A$1:$X$1,0)),'拌客源数据1-8月'!$I:$I,'常用函数-完成版'!$B112)</f>
        <v>11204</v>
      </c>
      <c r="J112" s="39">
        <f>SUMIFS(INDEX('拌客源数据1-8月'!$A:$X,0,MATCH('常用函数-完成版'!J$111,'拌客源数据1-8月'!$A$1:$X$1,0)),'拌客源数据1-8月'!$I:$I,'常用函数-完成版'!$B112)</f>
        <v>1646</v>
      </c>
      <c r="O112" s="49" t="s">
        <v>44</v>
      </c>
      <c r="P112">
        <v>6452.04</v>
      </c>
    </row>
    <row r="113" spans="2:16" x14ac:dyDescent="0.25">
      <c r="B113" s="61" t="s">
        <v>23</v>
      </c>
      <c r="C113" s="62"/>
      <c r="D113" s="39" t="str">
        <f>INDEX('拌客源数据1-8月'!$A:$I,MATCH($B113,'拌客源数据1-8月'!$I:$I,0),MATCH(D$111,'拌客源数据1-8月'!$A$1:$I$1,0))</f>
        <v>8184590</v>
      </c>
      <c r="E113" s="3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39">
        <f>INDEX('拌客源数据1-8月'!$A:$I,MATCH('常用函数-完成版'!$B113,'拌客源数据1-8月'!$I:$I,0),MATCH('常用函数-完成版'!F$111,'拌客源数据1-8月'!$A$1:$I$1,0))</f>
        <v>4636</v>
      </c>
      <c r="G113" s="39" t="str">
        <f>INDEX('拌客源数据1-8月'!$A:$I,MATCH('常用函数-完成版'!$B113,'拌客源数据1-8月'!$I:$I,0),MATCH('常用函数-完成版'!G$111,'拌客源数据1-8月'!$A$1:$I$1,0))</f>
        <v>五角场店</v>
      </c>
      <c r="H113" s="39">
        <f>SUMIFS(INDEX('拌客源数据1-8月'!$A:$X,0,MATCH('常用函数-完成版'!H$111,'拌客源数据1-8月'!$A$1:$X$1,0)),'拌客源数据1-8月'!$I:$I,'常用函数-完成版'!$B113)</f>
        <v>6787.9800000000005</v>
      </c>
      <c r="I113" s="39">
        <f>SUMIFS(INDEX('拌客源数据1-8月'!$A:$X,0,MATCH('常用函数-完成版'!I$111,'拌客源数据1-8月'!$A$1:$X$1,0)),'拌客源数据1-8月'!$I:$I,'常用函数-完成版'!$B113)</f>
        <v>775</v>
      </c>
      <c r="J113" s="39">
        <f>SUMIFS(INDEX('拌客源数据1-8月'!$A:$X,0,MATCH('常用函数-完成版'!J$111,'拌客源数据1-8月'!$A$1:$X$1,0)),'拌客源数据1-8月'!$I:$I,'常用函数-完成版'!$B113)</f>
        <v>113</v>
      </c>
      <c r="O113" s="49" t="s">
        <v>50</v>
      </c>
      <c r="P113">
        <v>425745.45999999996</v>
      </c>
    </row>
    <row r="114" spans="2:16" x14ac:dyDescent="0.25">
      <c r="B114" s="61" t="s">
        <v>32</v>
      </c>
      <c r="C114" s="62"/>
      <c r="D114" s="39" t="str">
        <f>INDEX('拌客源数据1-8月'!$A:$I,MATCH($B114,'拌客源数据1-8月'!$I:$I,0),MATCH(D$111,'拌客源数据1-8月'!$A$1:$I$1,0))</f>
        <v>305225345</v>
      </c>
      <c r="E114" s="3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39">
        <f>INDEX('拌客源数据1-8月'!$A:$I,MATCH('常用函数-完成版'!$B114,'拌客源数据1-8月'!$I:$I,0),MATCH('常用函数-完成版'!F$111,'拌客源数据1-8月'!$A$1:$I$1,0))</f>
        <v>4636</v>
      </c>
      <c r="G114" s="39" t="str">
        <f>INDEX('拌客源数据1-8月'!$A:$I,MATCH('常用函数-完成版'!$B114,'拌客源数据1-8月'!$I:$I,0),MATCH('常用函数-完成版'!G$111,'拌客源数据1-8月'!$A$1:$I$1,0))</f>
        <v>龙阳广场店</v>
      </c>
      <c r="H114" s="39">
        <f>SUMIFS(INDEX('拌客源数据1-8月'!$A:$X,0,MATCH('常用函数-完成版'!H$111,'拌客源数据1-8月'!$A$1:$X$1,0)),'拌客源数据1-8月'!$I:$I,'常用函数-完成版'!$B114)</f>
        <v>6452.04</v>
      </c>
      <c r="I114" s="39">
        <f>SUMIFS(INDEX('拌客源数据1-8月'!$A:$X,0,MATCH('常用函数-完成版'!I$111,'拌客源数据1-8月'!$A$1:$X$1,0)),'拌客源数据1-8月'!$I:$I,'常用函数-完成版'!$B114)</f>
        <v>590</v>
      </c>
      <c r="J114" s="39">
        <f>SUMIFS(INDEX('拌客源数据1-8月'!$A:$X,0,MATCH('常用函数-完成版'!J$111,'拌客源数据1-8月'!$A$1:$X$1,0)),'拌客源数据1-8月'!$I:$I,'常用函数-完成版'!$B114)</f>
        <v>108</v>
      </c>
      <c r="O114" s="49" t="s">
        <v>48</v>
      </c>
      <c r="P114">
        <v>4313.57</v>
      </c>
    </row>
    <row r="115" spans="2:16" x14ac:dyDescent="0.25">
      <c r="B115" s="61" t="s">
        <v>30</v>
      </c>
      <c r="C115" s="62"/>
      <c r="D115" s="39" t="str">
        <f>INDEX('拌客源数据1-8月'!$A:$I,MATCH($B115,'拌客源数据1-8月'!$I:$I,0),MATCH(D$111,'拌客源数据1-8月'!$A$1:$I$1,0))</f>
        <v>2000507076</v>
      </c>
      <c r="E115" s="3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39">
        <f>INDEX('拌客源数据1-8月'!$A:$I,MATCH('常用函数-完成版'!$B115,'拌客源数据1-8月'!$I:$I,0),MATCH('常用函数-完成版'!F$111,'拌客源数据1-8月'!$A$1:$I$1,0))</f>
        <v>4636</v>
      </c>
      <c r="G115" s="39" t="str">
        <f>INDEX('拌客源数据1-8月'!$A:$I,MATCH('常用函数-完成版'!$B115,'拌客源数据1-8月'!$I:$I,0),MATCH('常用函数-完成版'!G$111,'拌客源数据1-8月'!$A$1:$I$1,0))</f>
        <v>五角场店</v>
      </c>
      <c r="H115" s="39">
        <f>SUMIFS(INDEX('拌客源数据1-8月'!$A:$X,0,MATCH('常用函数-完成版'!H$111,'拌客源数据1-8月'!$A$1:$X$1,0)),'拌客源数据1-8月'!$I:$I,'常用函数-完成版'!$B115)</f>
        <v>33744.82</v>
      </c>
      <c r="I115" s="39">
        <f>SUMIFS(INDEX('拌客源数据1-8月'!$A:$X,0,MATCH('常用函数-完成版'!I$111,'拌客源数据1-8月'!$A$1:$X$1,0)),'拌客源数据1-8月'!$I:$I,'常用函数-完成版'!$B115)</f>
        <v>2490</v>
      </c>
      <c r="J115" s="39">
        <f>SUMIFS(INDEX('拌客源数据1-8月'!$A:$X,0,MATCH('常用函数-完成版'!J$111,'拌客源数据1-8月'!$A$1:$X$1,0)),'拌客源数据1-8月'!$I:$I,'常用函数-完成版'!$B115)</f>
        <v>512</v>
      </c>
      <c r="O115" s="49" t="s">
        <v>47</v>
      </c>
      <c r="P115">
        <v>16838.82</v>
      </c>
    </row>
    <row r="116" spans="2:16" x14ac:dyDescent="0.25">
      <c r="B116" s="61" t="s">
        <v>25</v>
      </c>
      <c r="C116" s="62"/>
      <c r="D116" s="39" t="str">
        <f>INDEX('拌客源数据1-8月'!$A:$I,MATCH($B116,'拌客源数据1-8月'!$I:$I,0),MATCH(D$111,'拌客源数据1-8月'!$A$1:$I$1,0))</f>
        <v>8106681</v>
      </c>
      <c r="E116" s="3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39">
        <f>INDEX('拌客源数据1-8月'!$A:$I,MATCH('常用函数-完成版'!$B116,'拌客源数据1-8月'!$I:$I,0),MATCH('常用函数-完成版'!F$111,'拌客源数据1-8月'!$A$1:$I$1,0))</f>
        <v>4636</v>
      </c>
      <c r="G116" s="39" t="str">
        <f>INDEX('拌客源数据1-8月'!$A:$I,MATCH('常用函数-完成版'!$B116,'拌客源数据1-8月'!$I:$I,0),MATCH('常用函数-完成版'!G$111,'拌客源数据1-8月'!$A$1:$I$1,0))</f>
        <v>怒江路店</v>
      </c>
      <c r="H116" s="39">
        <f>SUMIFS(INDEX('拌客源数据1-8月'!$A:$X,0,MATCH('常用函数-完成版'!H$111,'拌客源数据1-8月'!$A$1:$X$1,0)),'拌客源数据1-8月'!$I:$I,'常用函数-完成版'!$B116)</f>
        <v>4313.57</v>
      </c>
      <c r="I116" s="39">
        <f>SUMIFS(INDEX('拌客源数据1-8月'!$A:$X,0,MATCH('常用函数-完成版'!I$111,'拌客源数据1-8月'!$A$1:$X$1,0)),'拌客源数据1-8月'!$I:$I,'常用函数-完成版'!$B116)</f>
        <v>367</v>
      </c>
      <c r="J116" s="39">
        <f>SUMIFS(INDEX('拌客源数据1-8月'!$A:$X,0,MATCH('常用函数-完成版'!J$111,'拌客源数据1-8月'!$A$1:$X$1,0)),'拌客源数据1-8月'!$I:$I,'常用函数-完成版'!$B116)</f>
        <v>66</v>
      </c>
      <c r="O116" s="49" t="s">
        <v>49</v>
      </c>
      <c r="P116">
        <v>169975.03999999998</v>
      </c>
    </row>
    <row r="117" spans="2:16" x14ac:dyDescent="0.25">
      <c r="B117" s="61" t="s">
        <v>34</v>
      </c>
      <c r="C117" s="62"/>
      <c r="D117" s="39" t="str">
        <f>INDEX('拌客源数据1-8月'!$A:$I,MATCH($B117,'拌客源数据1-8月'!$I:$I,0),MATCH(D$111,'拌客源数据1-8月'!$A$1:$I$1,0))</f>
        <v>8491999</v>
      </c>
      <c r="E117" s="3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39">
        <f>INDEX('拌客源数据1-8月'!$A:$I,MATCH('常用函数-完成版'!$B117,'拌客源数据1-8月'!$I:$I,0),MATCH('常用函数-完成版'!F$111,'拌客源数据1-8月'!$A$1:$I$1,0))</f>
        <v>4636</v>
      </c>
      <c r="G117" s="39" t="str">
        <f>INDEX('拌客源数据1-8月'!$A:$I,MATCH('常用函数-完成版'!$B117,'拌客源数据1-8月'!$I:$I,0),MATCH('常用函数-完成版'!G$111,'拌客源数据1-8月'!$A$1:$I$1,0))</f>
        <v>宝山店</v>
      </c>
      <c r="H117" s="39">
        <f>SUMIFS(INDEX('拌客源数据1-8月'!$A:$X,0,MATCH('常用函数-完成版'!H$111,'拌客源数据1-8月'!$A$1:$X$1,0)),'拌客源数据1-8月'!$I:$I,'常用函数-完成版'!$B117)</f>
        <v>169975.03999999998</v>
      </c>
      <c r="I117" s="39">
        <f>SUMIFS(INDEX('拌客源数据1-8月'!$A:$X,0,MATCH('常用函数-完成版'!I$111,'拌客源数据1-8月'!$A$1:$X$1,0)),'拌客源数据1-8月'!$I:$I,'常用函数-完成版'!$B117)</f>
        <v>15813</v>
      </c>
      <c r="J117" s="39">
        <f>SUMIFS(INDEX('拌客源数据1-8月'!$A:$X,0,MATCH('常用函数-完成版'!J$111,'拌客源数据1-8月'!$A$1:$X$1,0)),'拌客源数据1-8月'!$I:$I,'常用函数-完成版'!$B117)</f>
        <v>2969</v>
      </c>
      <c r="O117" s="49" t="s">
        <v>51</v>
      </c>
      <c r="P117">
        <v>114007.74</v>
      </c>
    </row>
    <row r="118" spans="2:16" x14ac:dyDescent="0.25">
      <c r="B118" s="61" t="s">
        <v>33</v>
      </c>
      <c r="C118" s="62"/>
      <c r="D118" s="39" t="str">
        <f>INDEX('拌客源数据1-8月'!$A:$I,MATCH($B118,'拌客源数据1-8月'!$I:$I,0),MATCH(D$111,'拌客源数据1-8月'!$A$1:$I$1,0))</f>
        <v>8184590</v>
      </c>
      <c r="E118" s="3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39">
        <f>INDEX('拌客源数据1-8月'!$A:$I,MATCH('常用函数-完成版'!$B118,'拌客源数据1-8月'!$I:$I,0),MATCH('常用函数-完成版'!F$111,'拌客源数据1-8月'!$A$1:$I$1,0))</f>
        <v>4636</v>
      </c>
      <c r="G118" s="39" t="str">
        <f>INDEX('拌客源数据1-8月'!$A:$I,MATCH('常用函数-完成版'!$B118,'拌客源数据1-8月'!$I:$I,0),MATCH('常用函数-完成版'!G$111,'拌客源数据1-8月'!$A$1:$I$1,0))</f>
        <v>五角场店</v>
      </c>
      <c r="H118" s="39">
        <f>SUMIFS(INDEX('拌客源数据1-8月'!$A:$X,0,MATCH('常用函数-完成版'!H$111,'拌客源数据1-8月'!$A$1:$X$1,0)),'拌客源数据1-8月'!$I:$I,'常用函数-完成版'!$B118)</f>
        <v>9368.7099999999973</v>
      </c>
      <c r="I118" s="39">
        <f>SUMIFS(INDEX('拌客源数据1-8月'!$A:$X,0,MATCH('常用函数-完成版'!I$111,'拌客源数据1-8月'!$A$1:$X$1,0)),'拌客源数据1-8月'!$I:$I,'常用函数-完成版'!$B118)</f>
        <v>791</v>
      </c>
      <c r="J118" s="39">
        <f>SUMIFS(INDEX('拌客源数据1-8月'!$A:$X,0,MATCH('常用函数-完成版'!J$111,'拌客源数据1-8月'!$A$1:$X$1,0)),'拌客源数据1-8月'!$I:$I,'常用函数-完成版'!$B118)</f>
        <v>154</v>
      </c>
      <c r="O118" s="49" t="s">
        <v>136</v>
      </c>
      <c r="P118">
        <v>1071473.2499999998</v>
      </c>
    </row>
    <row r="119" spans="2:16" x14ac:dyDescent="0.25">
      <c r="B119" s="61" t="s">
        <v>35</v>
      </c>
      <c r="C119" s="62"/>
      <c r="D119" s="39" t="str">
        <f>INDEX('拌客源数据1-8月'!$A:$I,MATCH($B119,'拌客源数据1-8月'!$I:$I,0),MATCH(D$111,'拌客源数据1-8月'!$A$1:$I$1,0))</f>
        <v>2000507076</v>
      </c>
      <c r="E119" s="3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39">
        <f>INDEX('拌客源数据1-8月'!$A:$I,MATCH('常用函数-完成版'!$B119,'拌客源数据1-8月'!$I:$I,0),MATCH('常用函数-完成版'!F$111,'拌客源数据1-8月'!$A$1:$I$1,0))</f>
        <v>4636</v>
      </c>
      <c r="G119" s="39" t="str">
        <f>INDEX('拌客源数据1-8月'!$A:$I,MATCH('常用函数-完成版'!$B119,'拌客源数据1-8月'!$I:$I,0),MATCH('常用函数-完成版'!G$111,'拌客源数据1-8月'!$A$1:$I$1,0))</f>
        <v>五角场店</v>
      </c>
      <c r="H119" s="39">
        <f>SUMIFS(INDEX('拌客源数据1-8月'!$A:$X,0,MATCH('常用函数-完成版'!H$111,'拌客源数据1-8月'!$A$1:$X$1,0)),'拌客源数据1-8月'!$I:$I,'常用函数-完成版'!$B119)</f>
        <v>784.71</v>
      </c>
      <c r="I119" s="39">
        <f>SUMIFS(INDEX('拌客源数据1-8月'!$A:$X,0,MATCH('常用函数-完成版'!I$111,'拌客源数据1-8月'!$A$1:$X$1,0)),'拌客源数据1-8月'!$I:$I,'常用函数-完成版'!$B119)</f>
        <v>48</v>
      </c>
      <c r="J119" s="39">
        <f>SUMIFS(INDEX('拌客源数据1-8月'!$A:$X,0,MATCH('常用函数-完成版'!J$111,'拌客源数据1-8月'!$A$1:$X$1,0)),'拌客源数据1-8月'!$I:$I,'常用函数-完成版'!$B119)</f>
        <v>11</v>
      </c>
    </row>
    <row r="120" spans="2:16" x14ac:dyDescent="0.25">
      <c r="B120" s="61" t="s">
        <v>36</v>
      </c>
      <c r="C120" s="62"/>
      <c r="D120" s="39" t="str">
        <f>INDEX('拌客源数据1-8月'!$A:$I,MATCH($B120,'拌客源数据1-8月'!$I:$I,0),MATCH(D$111,'拌客源数据1-8月'!$A$1:$I$1,0))</f>
        <v>2000507076</v>
      </c>
      <c r="E120" s="3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39">
        <f>INDEX('拌客源数据1-8月'!$A:$I,MATCH('常用函数-完成版'!$B120,'拌客源数据1-8月'!$I:$I,0),MATCH('常用函数-完成版'!F$111,'拌客源数据1-8月'!$A$1:$I$1,0))</f>
        <v>4636</v>
      </c>
      <c r="G120" s="39" t="str">
        <f>INDEX('拌客源数据1-8月'!$A:$I,MATCH('常用函数-完成版'!$B120,'拌客源数据1-8月'!$I:$I,0),MATCH('常用函数-完成版'!G$111,'拌客源数据1-8月'!$A$1:$I$1,0))</f>
        <v>五角场店</v>
      </c>
      <c r="H120" s="39">
        <f>SUMIFS(INDEX('拌客源数据1-8月'!$A:$X,0,MATCH('常用函数-完成版'!H$111,'拌客源数据1-8月'!$A$1:$X$1,0)),'拌客源数据1-8月'!$I:$I,'常用函数-完成版'!$B120)</f>
        <v>11932.99</v>
      </c>
      <c r="I120" s="39">
        <f>SUMIFS(INDEX('拌客源数据1-8月'!$A:$X,0,MATCH('常用函数-完成版'!I$111,'拌客源数据1-8月'!$A$1:$X$1,0)),'拌客源数据1-8月'!$I:$I,'常用函数-完成版'!$B120)</f>
        <v>699</v>
      </c>
      <c r="J120" s="39">
        <f>SUMIFS(INDEX('拌客源数据1-8月'!$A:$X,0,MATCH('常用函数-完成版'!J$111,'拌客源数据1-8月'!$A$1:$X$1,0)),'拌客源数据1-8月'!$I:$I,'常用函数-完成版'!$B120)</f>
        <v>167</v>
      </c>
    </row>
    <row r="121" spans="2:16" x14ac:dyDescent="0.25">
      <c r="B121" s="61" t="s">
        <v>37</v>
      </c>
      <c r="C121" s="62"/>
      <c r="D121" s="39" t="str">
        <f>INDEX('拌客源数据1-8月'!$A:$I,MATCH($B121,'拌客源数据1-8月'!$I:$I,0),MATCH(D$111,'拌客源数据1-8月'!$A$1:$I$1,0))</f>
        <v>2001104355</v>
      </c>
      <c r="E121" s="3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39">
        <f>INDEX('拌客源数据1-8月'!$A:$I,MATCH('常用函数-完成版'!$B121,'拌客源数据1-8月'!$I:$I,0),MATCH('常用函数-完成版'!F$111,'拌客源数据1-8月'!$A$1:$I$1,0))</f>
        <v>4636</v>
      </c>
      <c r="G121" s="39" t="str">
        <f>INDEX('拌客源数据1-8月'!$A:$I,MATCH('常用函数-完成版'!$B121,'拌客源数据1-8月'!$I:$I,0),MATCH('常用函数-完成版'!G$111,'拌客源数据1-8月'!$A$1:$I$1,0))</f>
        <v>宝山店</v>
      </c>
      <c r="H121" s="39">
        <f>SUMIFS(INDEX('拌客源数据1-8月'!$A:$X,0,MATCH('常用函数-完成版'!H$111,'拌客源数据1-8月'!$A$1:$X$1,0)),'拌客源数据1-8月'!$I:$I,'常用函数-完成版'!$B121)</f>
        <v>157511.31999999995</v>
      </c>
      <c r="I121" s="39">
        <f>SUMIFS(INDEX('拌客源数据1-8月'!$A:$X,0,MATCH('常用函数-完成版'!I$111,'拌客源数据1-8月'!$A$1:$X$1,0)),'拌客源数据1-8月'!$I:$I,'常用函数-完成版'!$B121)</f>
        <v>10924</v>
      </c>
      <c r="J121" s="39">
        <f>SUMIFS(INDEX('拌客源数据1-8月'!$A:$X,0,MATCH('常用函数-完成版'!J$111,'拌客源数据1-8月'!$A$1:$X$1,0)),'拌客源数据1-8月'!$I:$I,'常用函数-完成版'!$B121)</f>
        <v>2362</v>
      </c>
    </row>
    <row r="122" spans="2:16" x14ac:dyDescent="0.25">
      <c r="B122" s="61" t="s">
        <v>38</v>
      </c>
      <c r="C122" s="62"/>
      <c r="D122" s="39" t="str">
        <f>INDEX('拌客源数据1-8月'!$A:$I,MATCH($B122,'拌客源数据1-8月'!$I:$I,0),MATCH(D$111,'拌客源数据1-8月'!$A$1:$I$1,0))</f>
        <v>2000507076</v>
      </c>
      <c r="E122" s="3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39">
        <f>INDEX('拌客源数据1-8月'!$A:$I,MATCH('常用函数-完成版'!$B122,'拌客源数据1-8月'!$I:$I,0),MATCH('常用函数-完成版'!F$111,'拌客源数据1-8月'!$A$1:$I$1,0))</f>
        <v>4636</v>
      </c>
      <c r="G122" s="39" t="str">
        <f>INDEX('拌客源数据1-8月'!$A:$I,MATCH('常用函数-完成版'!$B122,'拌客源数据1-8月'!$I:$I,0),MATCH('常用函数-完成版'!G$111,'拌客源数据1-8月'!$A$1:$I$1,0))</f>
        <v>五角场店</v>
      </c>
      <c r="H122" s="39">
        <f>SUMIFS(INDEX('拌客源数据1-8月'!$A:$X,0,MATCH('常用函数-完成版'!H$111,'拌客源数据1-8月'!$A$1:$X$1,0)),'拌客源数据1-8月'!$I:$I,'常用函数-完成版'!$B122)</f>
        <v>13823.480000000001</v>
      </c>
      <c r="I122" s="39">
        <f>SUMIFS(INDEX('拌客源数据1-8月'!$A:$X,0,MATCH('常用函数-完成版'!I$111,'拌客源数据1-8月'!$A$1:$X$1,0)),'拌客源数据1-8月'!$I:$I,'常用函数-完成版'!$B122)</f>
        <v>849</v>
      </c>
      <c r="J122" s="39">
        <f>SUMIFS(INDEX('拌客源数据1-8月'!$A:$X,0,MATCH('常用函数-完成版'!J$111,'拌客源数据1-8月'!$A$1:$X$1,0)),'拌客源数据1-8月'!$I:$I,'常用函数-完成版'!$B122)</f>
        <v>205</v>
      </c>
    </row>
    <row r="123" spans="2:16" x14ac:dyDescent="0.25">
      <c r="B123" s="61" t="s">
        <v>39</v>
      </c>
      <c r="C123" s="62"/>
      <c r="D123" s="39" t="str">
        <f>INDEX('拌客源数据1-8月'!$A:$I,MATCH($B123,'拌客源数据1-8月'!$I:$I,0),MATCH(D$111,'拌客源数据1-8月'!$A$1:$I$1,0))</f>
        <v>8184590</v>
      </c>
      <c r="E123" s="3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39">
        <f>INDEX('拌客源数据1-8月'!$A:$I,MATCH('常用函数-完成版'!$B123,'拌客源数据1-8月'!$I:$I,0),MATCH('常用函数-完成版'!F$111,'拌客源数据1-8月'!$A$1:$I$1,0))</f>
        <v>4636</v>
      </c>
      <c r="G123" s="39" t="str">
        <f>INDEX('拌客源数据1-8月'!$A:$I,MATCH('常用函数-完成版'!$B123,'拌客源数据1-8月'!$I:$I,0),MATCH('常用函数-完成版'!G$111,'拌客源数据1-8月'!$A$1:$I$1,0))</f>
        <v>五角场店</v>
      </c>
      <c r="H123" s="39">
        <f>SUMIFS(INDEX('拌客源数据1-8月'!$A:$X,0,MATCH('常用函数-完成版'!H$111,'拌客源数据1-8月'!$A$1:$X$1,0)),'拌客源数据1-8月'!$I:$I,'常用函数-完成版'!$B123)</f>
        <v>682.13</v>
      </c>
      <c r="I123" s="39">
        <f>SUMIFS(INDEX('拌客源数据1-8月'!$A:$X,0,MATCH('常用函数-完成版'!I$111,'拌客源数据1-8月'!$A$1:$X$1,0)),'拌客源数据1-8月'!$I:$I,'常用函数-完成版'!$B123)</f>
        <v>45</v>
      </c>
      <c r="J123" s="39">
        <f>SUMIFS(INDEX('拌客源数据1-8月'!$A:$X,0,MATCH('常用函数-完成版'!J$111,'拌客源数据1-8月'!$A$1:$X$1,0)),'拌客源数据1-8月'!$I:$I,'常用函数-完成版'!$B123)</f>
        <v>8</v>
      </c>
    </row>
    <row r="124" spans="2:16" x14ac:dyDescent="0.25">
      <c r="B124" s="61" t="s">
        <v>41</v>
      </c>
      <c r="C124" s="62"/>
      <c r="D124" s="39" t="str">
        <f>INDEX('拌客源数据1-8月'!$A:$I,MATCH($B124,'拌客源数据1-8月'!$I:$I,0),MATCH(D$111,'拌客源数据1-8月'!$A$1:$I$1,0))</f>
        <v>337460136</v>
      </c>
      <c r="E124" s="3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39">
        <f>INDEX('拌客源数据1-8月'!$A:$I,MATCH('常用函数-完成版'!$B124,'拌客源数据1-8月'!$I:$I,0),MATCH('常用函数-完成版'!F$111,'拌客源数据1-8月'!$A$1:$I$1,0))</f>
        <v>6108</v>
      </c>
      <c r="G124" s="3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39">
        <f>SUMIFS(INDEX('拌客源数据1-8月'!$A:$X,0,MATCH('常用函数-完成版'!H$111,'拌客源数据1-8月'!$A$1:$X$1,0)),'拌客源数据1-8月'!$I:$I,'常用函数-完成版'!$B124)</f>
        <v>3913.76</v>
      </c>
      <c r="I124" s="39">
        <f>SUMIFS(INDEX('拌客源数据1-8月'!$A:$X,0,MATCH('常用函数-完成版'!I$111,'拌客源数据1-8月'!$A$1:$X$1,0)),'拌客源数据1-8月'!$I:$I,'常用函数-完成版'!$B124)</f>
        <v>441</v>
      </c>
      <c r="J124" s="39">
        <f>SUMIFS(INDEX('拌客源数据1-8月'!$A:$X,0,MATCH('常用函数-完成版'!J$111,'拌客源数据1-8月'!$A$1:$X$1,0)),'拌客源数据1-8月'!$I:$I,'常用函数-完成版'!$B124)</f>
        <v>72</v>
      </c>
    </row>
    <row r="125" spans="2:16" x14ac:dyDescent="0.25">
      <c r="B125" s="61" t="s">
        <v>42</v>
      </c>
      <c r="C125" s="62"/>
      <c r="D125" s="39" t="str">
        <f>INDEX('拌客源数据1-8月'!$A:$I,MATCH($B125,'拌客源数据1-8月'!$I:$I,0),MATCH(D$111,'拌客源数据1-8月'!$A$1:$I$1,0))</f>
        <v>337460136</v>
      </c>
      <c r="E125" s="3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39">
        <f>INDEX('拌客源数据1-8月'!$A:$I,MATCH('常用函数-完成版'!$B125,'拌客源数据1-8月'!$I:$I,0),MATCH('常用函数-完成版'!F$111,'拌客源数据1-8月'!$A$1:$I$1,0))</f>
        <v>6108</v>
      </c>
      <c r="G125" s="3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39">
        <f>SUMIFS(INDEX('拌客源数据1-8月'!$A:$X,0,MATCH('常用函数-完成版'!H$111,'拌客源数据1-8月'!$A$1:$X$1,0)),'拌客源数据1-8月'!$I:$I,'常用函数-完成版'!$B125)</f>
        <v>421831.69999999995</v>
      </c>
      <c r="I125" s="39">
        <f>SUMIFS(INDEX('拌客源数据1-8月'!$A:$X,0,MATCH('常用函数-完成版'!I$111,'拌客源数据1-8月'!$A$1:$X$1,0)),'拌客源数据1-8月'!$I:$I,'常用函数-完成版'!$B125)</f>
        <v>31427</v>
      </c>
      <c r="J125" s="39">
        <f>SUMIFS(INDEX('拌客源数据1-8月'!$A:$X,0,MATCH('常用函数-完成版'!J$111,'拌客源数据1-8月'!$A$1:$X$1,0)),'拌客源数据1-8月'!$I:$I,'常用函数-完成版'!$B125)</f>
        <v>8314</v>
      </c>
    </row>
    <row r="126" spans="2:16" x14ac:dyDescent="0.25">
      <c r="B126" s="61" t="s">
        <v>43</v>
      </c>
      <c r="C126" s="62"/>
      <c r="D126" s="39" t="str">
        <f>INDEX('拌客源数据1-8月'!$A:$I,MATCH($B126,'拌客源数据1-8月'!$I:$I,0),MATCH(D$111,'拌客源数据1-8月'!$A$1:$I$1,0))</f>
        <v>9428110</v>
      </c>
      <c r="E126" s="3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39">
        <f>INDEX('拌客源数据1-8月'!$A:$I,MATCH('常用函数-完成版'!$B126,'拌客源数据1-8月'!$I:$I,0),MATCH('常用函数-完成版'!F$111,'拌客源数据1-8月'!$A$1:$I$1,0))</f>
        <v>6108</v>
      </c>
      <c r="G126" s="3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39">
        <f>SUMIFS(INDEX('拌客源数据1-8月'!$A:$X,0,MATCH('常用函数-完成版'!H$111,'拌客源数据1-8月'!$A$1:$X$1,0)),'拌客源数据1-8月'!$I:$I,'常用函数-完成版'!$B126)</f>
        <v>114007.74</v>
      </c>
      <c r="I126" s="39">
        <f>SUMIFS(INDEX('拌客源数据1-8月'!$A:$X,0,MATCH('常用函数-完成版'!I$111,'拌客源数据1-8月'!$A$1:$X$1,0)),'拌客源数据1-8月'!$I:$I,'常用函数-完成版'!$B126)</f>
        <v>7867</v>
      </c>
      <c r="J126" s="39">
        <f>SUMIFS(INDEX('拌客源数据1-8月'!$A:$X,0,MATCH('常用函数-完成版'!J$111,'拌客源数据1-8月'!$A$1:$X$1,0)),'拌客源数据1-8月'!$I:$I,'常用函数-完成版'!$B126)</f>
        <v>2329</v>
      </c>
    </row>
    <row r="127" spans="2:16" x14ac:dyDescent="0.25">
      <c r="B127" s="49"/>
      <c r="C127" s="49"/>
      <c r="D127" s="40"/>
      <c r="E127" s="40"/>
      <c r="F127" s="40"/>
      <c r="G127" s="40"/>
    </row>
    <row r="128" spans="2:16" x14ac:dyDescent="0.25">
      <c r="B128" s="49"/>
      <c r="C128" s="49"/>
      <c r="D128" s="40"/>
      <c r="E128" s="40"/>
      <c r="F128" s="40"/>
      <c r="G128" s="40"/>
      <c r="H128" s="40"/>
    </row>
    <row r="129" spans="2:10" x14ac:dyDescent="0.25">
      <c r="B129" s="49"/>
      <c r="C129" s="49"/>
      <c r="D129" s="49"/>
      <c r="E129" s="40"/>
      <c r="F129" s="40"/>
      <c r="G129" s="40"/>
      <c r="H129" s="40"/>
      <c r="I129" s="40"/>
      <c r="J129" s="40"/>
    </row>
    <row r="130" spans="2:10" x14ac:dyDescent="0.25">
      <c r="B130" s="49"/>
      <c r="C130" s="49"/>
      <c r="D130" s="40"/>
      <c r="E130" s="40"/>
      <c r="F130" s="40"/>
      <c r="G130" s="40"/>
      <c r="H130" s="40"/>
      <c r="I130" s="40"/>
      <c r="J130" s="40"/>
    </row>
    <row r="131" spans="2:10" x14ac:dyDescent="0.25">
      <c r="B131" s="49"/>
      <c r="C131" s="49"/>
      <c r="D131" s="40"/>
      <c r="E131" s="40"/>
      <c r="F131" s="40"/>
      <c r="G131" s="40"/>
      <c r="H131" s="40"/>
      <c r="I131" s="40"/>
      <c r="J131" s="40"/>
    </row>
    <row r="132" spans="2:10" x14ac:dyDescent="0.25">
      <c r="D132" s="40"/>
      <c r="E132" s="40"/>
      <c r="F132" s="40"/>
      <c r="G132" s="40"/>
      <c r="H132" s="40"/>
      <c r="I132" s="40"/>
      <c r="J132" s="40"/>
    </row>
    <row r="133" spans="2:10" x14ac:dyDescent="0.25">
      <c r="D133" s="40"/>
      <c r="E133" s="40"/>
      <c r="F133" s="40"/>
      <c r="G133" s="40"/>
      <c r="H133" s="40"/>
      <c r="I133" s="40"/>
      <c r="J133" s="40"/>
    </row>
    <row r="134" spans="2:10" x14ac:dyDescent="0.25">
      <c r="D134" s="40"/>
      <c r="E134" s="40"/>
      <c r="F134" s="40"/>
      <c r="G134" s="40"/>
      <c r="H134" s="40"/>
      <c r="I134" s="40"/>
      <c r="J134" s="40"/>
    </row>
    <row r="135" spans="2:10" x14ac:dyDescent="0.25">
      <c r="D135" s="40"/>
      <c r="E135" s="40"/>
      <c r="F135" s="40"/>
      <c r="G135" s="40"/>
      <c r="H135" s="40"/>
      <c r="I135" s="40"/>
      <c r="J135" s="40"/>
    </row>
    <row r="136" spans="2:10" x14ac:dyDescent="0.25">
      <c r="D136" s="40"/>
      <c r="E136" s="40"/>
      <c r="F136" s="40"/>
      <c r="G136" s="40"/>
      <c r="H136" s="40"/>
      <c r="I136" s="40"/>
      <c r="J136" s="40"/>
    </row>
    <row r="137" spans="2:10" x14ac:dyDescent="0.25">
      <c r="D137" s="40"/>
      <c r="E137" s="40"/>
      <c r="F137" s="40"/>
      <c r="G137" s="40"/>
      <c r="H137" s="40"/>
      <c r="I137" s="40"/>
      <c r="J137" s="40"/>
    </row>
    <row r="138" spans="2:10" x14ac:dyDescent="0.25">
      <c r="D138" s="40"/>
      <c r="E138" s="40"/>
      <c r="F138" s="40"/>
      <c r="G138" s="40"/>
      <c r="H138" s="40"/>
      <c r="I138" s="40"/>
      <c r="J138" s="40"/>
    </row>
    <row r="139" spans="2:10" x14ac:dyDescent="0.25">
      <c r="D139" s="40"/>
      <c r="E139" s="40"/>
      <c r="F139" s="40"/>
      <c r="G139" s="40"/>
      <c r="H139" s="40"/>
      <c r="I139" s="40"/>
      <c r="J139" s="40"/>
    </row>
    <row r="140" spans="2:10" x14ac:dyDescent="0.25">
      <c r="D140" s="40"/>
      <c r="E140" s="40"/>
      <c r="F140" s="40"/>
      <c r="G140" s="40"/>
      <c r="H140" s="40"/>
      <c r="I140" s="40"/>
      <c r="J140" s="40"/>
    </row>
    <row r="141" spans="2:10" x14ac:dyDescent="0.25">
      <c r="D141" s="40"/>
      <c r="E141" s="40"/>
      <c r="F141" s="40"/>
      <c r="G141" s="40"/>
      <c r="H141" s="40"/>
      <c r="I141" s="40"/>
      <c r="J141" s="40"/>
    </row>
    <row r="142" spans="2:10" x14ac:dyDescent="0.25">
      <c r="D142" s="40"/>
      <c r="E142" s="40"/>
      <c r="F142" s="40"/>
      <c r="G142" s="40"/>
      <c r="H142" s="40"/>
      <c r="I142" s="40"/>
      <c r="J142" s="40"/>
    </row>
    <row r="143" spans="2:10" x14ac:dyDescent="0.25">
      <c r="D143" s="40"/>
      <c r="E143" s="40"/>
      <c r="F143" s="40"/>
      <c r="G143" s="40"/>
      <c r="H143" s="40"/>
      <c r="I143" s="40"/>
      <c r="J143" s="40"/>
    </row>
    <row r="144" spans="2:10" x14ac:dyDescent="0.25">
      <c r="E144" s="40"/>
      <c r="F144" s="40"/>
      <c r="G144" s="40"/>
      <c r="H144" s="40"/>
      <c r="I144" s="40"/>
      <c r="J144" s="40"/>
    </row>
    <row r="145" spans="5:10" x14ac:dyDescent="0.25">
      <c r="E145" s="40"/>
      <c r="F145" s="40"/>
      <c r="G145" s="40"/>
      <c r="H145" s="40"/>
      <c r="I145" s="40"/>
      <c r="J145" s="40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/>
    <sheetView tabSelected="1" zoomScale="62" workbookViewId="1">
      <selection activeCell="H8" sqref="H8"/>
    </sheetView>
  </sheetViews>
  <sheetFormatPr defaultColWidth="9" defaultRowHeight="17.399999999999999" x14ac:dyDescent="0.25"/>
  <cols>
    <col min="1" max="1" width="13.88671875" style="2" bestFit="1" customWidth="1"/>
    <col min="2" max="2" width="12.44140625" style="2" customWidth="1"/>
    <col min="3" max="3" width="12.44140625" style="2" bestFit="1" customWidth="1"/>
    <col min="4" max="4" width="13.21875" style="2" customWidth="1"/>
    <col min="5" max="5" width="11.33203125" style="2" bestFit="1" customWidth="1"/>
    <col min="6" max="6" width="11.88671875" style="2" customWidth="1"/>
    <col min="7" max="7" width="11.21875" style="2" bestFit="1" customWidth="1"/>
    <col min="8" max="8" width="11.44140625" style="2" bestFit="1" customWidth="1"/>
    <col min="9" max="9" width="11.6640625" style="2" bestFit="1" customWidth="1"/>
    <col min="10" max="16384" width="9" style="2"/>
  </cols>
  <sheetData>
    <row r="1" spans="1:11" x14ac:dyDescent="0.25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25">
      <c r="A2" s="68" t="s">
        <v>57</v>
      </c>
      <c r="B2" s="69"/>
      <c r="C2" s="69"/>
      <c r="D2" s="69"/>
      <c r="E2" s="69"/>
      <c r="F2" s="69"/>
      <c r="G2" s="69"/>
      <c r="H2" s="69"/>
    </row>
    <row r="3" spans="1:11" x14ac:dyDescent="0.25">
      <c r="A3" s="69"/>
      <c r="B3" s="69"/>
      <c r="C3" s="69"/>
      <c r="D3" s="69"/>
      <c r="E3" s="69"/>
      <c r="F3" s="69"/>
      <c r="G3" s="69"/>
      <c r="H3" s="69"/>
    </row>
    <row r="4" spans="1:11" ht="18" thickBot="1" x14ac:dyDescent="0.3">
      <c r="A4" s="3" t="s">
        <v>58</v>
      </c>
    </row>
    <row r="5" spans="1:11" x14ac:dyDescent="0.25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x14ac:dyDescent="0.25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70" t="s">
        <v>63</v>
      </c>
      <c r="H6" s="71"/>
    </row>
    <row r="7" spans="1:11" x14ac:dyDescent="0.25">
      <c r="A7" s="3" t="s">
        <v>64</v>
      </c>
      <c r="G7" s="72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73"/>
      <c r="I7" s="10"/>
      <c r="K7" s="55"/>
    </row>
    <row r="8" spans="1:11" ht="18" thickBot="1" x14ac:dyDescent="0.3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x14ac:dyDescent="0.25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x14ac:dyDescent="0.25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25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25">
      <c r="A13" s="22">
        <v>44053</v>
      </c>
      <c r="B13" s="23">
        <f>A13</f>
        <v>44053</v>
      </c>
      <c r="C13" s="5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5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25">
      <c r="A14" s="22">
        <f>A13+1</f>
        <v>44054</v>
      </c>
      <c r="B14" s="23">
        <f t="shared" ref="B14:B19" si="0">A14</f>
        <v>44054</v>
      </c>
      <c r="C14" s="5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5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1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48.189615384615387</v>
      </c>
    </row>
    <row r="15" spans="1:11" x14ac:dyDescent="0.25">
      <c r="A15" s="22">
        <f t="shared" ref="A15:A19" si="3">A14+1</f>
        <v>44055</v>
      </c>
      <c r="B15" s="23">
        <f t="shared" si="0"/>
        <v>44055</v>
      </c>
      <c r="C15" s="5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5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1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60.790666666666667</v>
      </c>
    </row>
    <row r="16" spans="1:11" x14ac:dyDescent="0.25">
      <c r="A16" s="22">
        <f t="shared" si="3"/>
        <v>44056</v>
      </c>
      <c r="B16" s="23">
        <f t="shared" si="0"/>
        <v>44056</v>
      </c>
      <c r="C16" s="5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5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1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50.211428571428577</v>
      </c>
    </row>
    <row r="17" spans="1:8" x14ac:dyDescent="0.25">
      <c r="A17" s="22">
        <f t="shared" si="3"/>
        <v>44057</v>
      </c>
      <c r="B17" s="23">
        <f t="shared" si="0"/>
        <v>44057</v>
      </c>
      <c r="C17" s="5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5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1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56.206111111111113</v>
      </c>
    </row>
    <row r="18" spans="1:8" x14ac:dyDescent="0.25">
      <c r="A18" s="22">
        <f t="shared" si="3"/>
        <v>44058</v>
      </c>
      <c r="B18" s="23">
        <f t="shared" si="0"/>
        <v>44058</v>
      </c>
      <c r="C18" s="5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5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1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51.788636363636357</v>
      </c>
    </row>
    <row r="19" spans="1:8" x14ac:dyDescent="0.25">
      <c r="A19" s="27">
        <f t="shared" si="3"/>
        <v>44059</v>
      </c>
      <c r="B19" s="28">
        <f t="shared" si="0"/>
        <v>44059</v>
      </c>
      <c r="C19" s="57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57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1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55.429523809523808</v>
      </c>
    </row>
    <row r="20" spans="1:8" x14ac:dyDescent="0.25">
      <c r="A20" s="24" t="s">
        <v>72</v>
      </c>
      <c r="B20" s="23"/>
      <c r="C20" s="56">
        <f>SUM(C13:C19)</f>
        <v>8072.68</v>
      </c>
      <c r="D20" s="56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x14ac:dyDescent="0.25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5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5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25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25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25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25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25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25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25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A13:B13 E13:H13 A14:H19">
    <cfRule type="expression" dxfId="10" priority="14">
      <formula>$C13&lt;AVERAGE($C$13:$C$19)</formula>
    </cfRule>
  </conditionalFormatting>
  <conditionalFormatting sqref="B9">
    <cfRule type="cellIs" dxfId="9" priority="18" operator="greaterThan">
      <formula>0</formula>
    </cfRule>
    <cfRule type="cellIs" dxfId="8" priority="19" operator="lessThan">
      <formula>0</formula>
    </cfRule>
  </conditionalFormatting>
  <conditionalFormatting sqref="D9">
    <cfRule type="cellIs" dxfId="7" priority="3" operator="greaterThan">
      <formula>0</formula>
    </cfRule>
    <cfRule type="cellIs" dxfId="6" priority="4" operator="lessThan">
      <formula>0</formula>
    </cfRule>
    <cfRule type="cellIs" dxfId="5" priority="10" operator="lessThan">
      <formula>0</formula>
    </cfRule>
    <cfRule type="cellIs" dxfId="4" priority="11" operator="greaterThan">
      <formula>0</formula>
    </cfRule>
  </conditionalFormatting>
  <conditionalFormatting sqref="F9">
    <cfRule type="cellIs" dxfId="3" priority="1" operator="greaterThan">
      <formula>0</formula>
    </cfRule>
    <cfRule type="cellIs" dxfId="2" priority="2" operator="lessThan">
      <formula>0</formula>
    </cfRule>
    <cfRule type="cellIs" dxfId="1" priority="16" operator="lessThan">
      <formula>0</formula>
    </cfRule>
    <cfRule type="cellIs" dxfId="0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2"/>
  <sheetViews>
    <sheetView workbookViewId="0">
      <selection activeCell="K21" sqref="K21"/>
    </sheetView>
    <sheetView workbookViewId="1"/>
  </sheetViews>
  <sheetFormatPr defaultRowHeight="17.399999999999999" x14ac:dyDescent="0.25"/>
  <cols>
    <col min="1" max="1" width="15.6640625" style="58" bestFit="1" customWidth="1"/>
    <col min="2" max="2" width="12.21875" style="58" customWidth="1"/>
    <col min="3" max="3" width="11.88671875" style="58" customWidth="1"/>
    <col min="4" max="4" width="11.6640625" style="58" customWidth="1"/>
    <col min="5" max="6" width="12.33203125" style="58" customWidth="1"/>
    <col min="7" max="7" width="12.44140625" style="58" customWidth="1"/>
    <col min="8" max="8" width="11.109375" style="58" customWidth="1"/>
  </cols>
  <sheetData>
    <row r="1" spans="1:7" x14ac:dyDescent="0.25">
      <c r="A1" s="58" t="s">
        <v>56</v>
      </c>
    </row>
    <row r="4" spans="1:7" x14ac:dyDescent="0.25">
      <c r="A4" s="58" t="s">
        <v>58</v>
      </c>
    </row>
    <row r="5" spans="1:7" x14ac:dyDescent="0.25">
      <c r="G5" s="58" t="s">
        <v>62</v>
      </c>
    </row>
    <row r="6" spans="1:7" x14ac:dyDescent="0.25">
      <c r="G6" s="58" t="s">
        <v>63</v>
      </c>
    </row>
    <row r="7" spans="1:7" x14ac:dyDescent="0.25">
      <c r="A7" s="58" t="s">
        <v>64</v>
      </c>
    </row>
    <row r="8" spans="1:7" x14ac:dyDescent="0.25">
      <c r="G8" s="58" t="s">
        <v>66</v>
      </c>
    </row>
    <row r="11" spans="1:7" x14ac:dyDescent="0.25">
      <c r="A11" s="58" t="s">
        <v>67</v>
      </c>
      <c r="C11" s="58" t="s">
        <v>68</v>
      </c>
    </row>
    <row r="12" spans="1:7" x14ac:dyDescent="0.25">
      <c r="A12" s="58" t="s">
        <v>69</v>
      </c>
    </row>
    <row r="20" spans="1:3" x14ac:dyDescent="0.25">
      <c r="A20" s="58" t="s">
        <v>72</v>
      </c>
    </row>
    <row r="23" spans="1:3" x14ac:dyDescent="0.25">
      <c r="A23" s="58" t="s">
        <v>73</v>
      </c>
      <c r="C23" s="58" t="s">
        <v>68</v>
      </c>
    </row>
    <row r="24" spans="1:3" x14ac:dyDescent="0.25">
      <c r="A24" s="58" t="s">
        <v>69</v>
      </c>
      <c r="B24" s="58" t="s">
        <v>70</v>
      </c>
    </row>
    <row r="32" spans="1:3" x14ac:dyDescent="0.25">
      <c r="A32" s="58" t="s">
        <v>72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拌客源数据1-8月</vt:lpstr>
      <vt:lpstr>数据透视图表-完成版</vt:lpstr>
      <vt:lpstr>常用函数-练习版</vt:lpstr>
      <vt:lpstr>常用函数-完成版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yue chen</cp:lastModifiedBy>
  <dcterms:created xsi:type="dcterms:W3CDTF">2021-06-18T07:16:56Z</dcterms:created>
  <dcterms:modified xsi:type="dcterms:W3CDTF">2025-02-28T12:42:40Z</dcterms:modified>
</cp:coreProperties>
</file>