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hbo\Desktop\"/>
    </mc:Choice>
  </mc:AlternateContent>
  <xr:revisionPtr revIDLastSave="0" documentId="8_{212E6473-6F09-4F99-8547-53A11F913932}" xr6:coauthVersionLast="33" xr6:coauthVersionMax="33" xr10:uidLastSave="{00000000-0000-0000-0000-000000000000}"/>
  <bookViews>
    <workbookView xWindow="0" yWindow="0" windowWidth="17970" windowHeight="8595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2" l="1"/>
  <c r="N16" i="2" s="1"/>
  <c r="O28" i="4" l="1"/>
  <c r="O3" i="4"/>
  <c r="O12" i="4" s="1"/>
  <c r="O2" i="4"/>
  <c r="O11" i="4" s="1"/>
  <c r="O30" i="4" s="1"/>
  <c r="O6" i="4"/>
  <c r="O5" i="4"/>
  <c r="O14" i="4" s="1"/>
  <c r="M10" i="3"/>
  <c r="M9" i="3"/>
  <c r="M2" i="3"/>
  <c r="N13" i="2"/>
  <c r="N12" i="2"/>
  <c r="N10" i="2"/>
  <c r="N9" i="2"/>
  <c r="N8" i="2"/>
  <c r="N7" i="2"/>
  <c r="N11" i="2" l="1"/>
  <c r="N15" i="2" s="1"/>
  <c r="N19" i="2"/>
  <c r="O16" i="4"/>
  <c r="O15" i="4"/>
  <c r="R19" i="1" l="1"/>
  <c r="N12" i="1"/>
  <c r="N11" i="1"/>
  <c r="N10" i="1"/>
  <c r="N14" i="1" s="1"/>
  <c r="N8" i="1"/>
  <c r="N7" i="1"/>
  <c r="N9" i="1" s="1"/>
  <c r="N6" i="1"/>
  <c r="N5" i="1"/>
  <c r="N15" i="1" l="1"/>
  <c r="N18" i="1" s="1"/>
  <c r="P18" i="4"/>
  <c r="P17" i="4"/>
  <c r="M8" i="3"/>
  <c r="M14" i="3" s="1"/>
  <c r="M31" i="3"/>
  <c r="M30" i="3"/>
  <c r="M1" i="3"/>
  <c r="M7" i="3" s="1"/>
  <c r="M13" i="3" l="1"/>
  <c r="M11" i="3"/>
  <c r="N19" i="1"/>
  <c r="R8" i="1"/>
  <c r="R9" i="1"/>
  <c r="R10" i="1"/>
  <c r="R11" i="1"/>
  <c r="R12" i="1"/>
  <c r="R15" i="1" s="1"/>
  <c r="R16" i="1" s="1"/>
  <c r="R13" i="1"/>
  <c r="R7" i="1"/>
  <c r="M12" i="3" l="1"/>
  <c r="M17" i="3"/>
  <c r="M18" i="3" s="1"/>
  <c r="M19" i="3" s="1"/>
</calcChain>
</file>

<file path=xl/sharedStrings.xml><?xml version="1.0" encoding="utf-8"?>
<sst xmlns="http://schemas.openxmlformats.org/spreadsheetml/2006/main" count="146" uniqueCount="94">
  <si>
    <t>x1</t>
  </si>
  <si>
    <t>x2</t>
  </si>
  <si>
    <t xml:space="preserve"> </t>
  </si>
  <si>
    <r>
      <t xml:space="preserve">95% CI for </t>
    </r>
    <r>
      <rPr>
        <sz val="11"/>
        <color theme="1"/>
        <rFont val="Calibri"/>
        <family val="2"/>
      </rPr>
      <t>µ1 -  µ2</t>
    </r>
  </si>
  <si>
    <t>n1</t>
  </si>
  <si>
    <t>n2</t>
  </si>
  <si>
    <r>
      <t xml:space="preserve"> (σ1)</t>
    </r>
    <r>
      <rPr>
        <vertAlign val="superscript"/>
        <sz val="11"/>
        <color theme="1"/>
        <rFont val="Calibri"/>
        <family val="2"/>
        <scheme val="minor"/>
      </rPr>
      <t>2</t>
    </r>
  </si>
  <si>
    <r>
      <t xml:space="preserve"> (σ2)</t>
    </r>
    <r>
      <rPr>
        <vertAlign val="superscript"/>
        <sz val="11"/>
        <color theme="1"/>
        <rFont val="Calibri"/>
        <family val="2"/>
        <scheme val="minor"/>
      </rPr>
      <t>2</t>
    </r>
  </si>
  <si>
    <t>sampling Error</t>
  </si>
  <si>
    <t>Sample 1 mean</t>
  </si>
  <si>
    <t xml:space="preserve">Sample 2 mean </t>
  </si>
  <si>
    <t>Zc</t>
  </si>
  <si>
    <r>
      <t xml:space="preserve">Assume </t>
    </r>
    <r>
      <rPr>
        <sz val="11"/>
        <color theme="1"/>
        <rFont val="Calibri"/>
        <family val="2"/>
      </rPr>
      <t>σ1 = 10  and  σ2 = 10</t>
    </r>
  </si>
  <si>
    <t>CI Lower  for µ1 -  µ2</t>
  </si>
  <si>
    <t>CI Upper  for µ1 -  µ2</t>
  </si>
  <si>
    <t>Use alpha = 0.05 to test the hypothsis that µ1 &gt;  µ2</t>
  </si>
  <si>
    <r>
      <t xml:space="preserve">Ho: µ1 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 xml:space="preserve">  µ2</t>
    </r>
  </si>
  <si>
    <r>
      <t xml:space="preserve">HA: µ1 </t>
    </r>
    <r>
      <rPr>
        <sz val="11"/>
        <color theme="1"/>
        <rFont val="Calibri"/>
        <family val="2"/>
      </rPr>
      <t>&gt;</t>
    </r>
    <r>
      <rPr>
        <sz val="11"/>
        <color theme="1"/>
        <rFont val="Calibri"/>
        <family val="2"/>
        <scheme val="minor"/>
      </rPr>
      <t xml:space="preserve">  µ2</t>
    </r>
  </si>
  <si>
    <t>Test Statistic Z</t>
  </si>
  <si>
    <t>P-value:</t>
  </si>
  <si>
    <t>Critical Z value for alpha=0.05:</t>
  </si>
  <si>
    <r>
      <t xml:space="preserve"> µ1 -  µ2 </t>
    </r>
    <r>
      <rPr>
        <b/>
        <sz val="11"/>
        <color theme="1"/>
        <rFont val="Calibri"/>
        <family val="2"/>
      </rPr>
      <t>≤</t>
    </r>
    <r>
      <rPr>
        <b/>
        <sz val="11"/>
        <color theme="1"/>
        <rFont val="Calibri"/>
        <family val="2"/>
        <scheme val="minor"/>
      </rPr>
      <t xml:space="preserve">  0</t>
    </r>
  </si>
  <si>
    <r>
      <t xml:space="preserve"> µ1 -  µ2 </t>
    </r>
    <r>
      <rPr>
        <b/>
        <sz val="11"/>
        <color theme="1"/>
        <rFont val="Calibri"/>
        <family val="2"/>
      </rPr>
      <t>&gt; 0</t>
    </r>
    <r>
      <rPr>
        <b/>
        <sz val="11"/>
        <color theme="1"/>
        <rFont val="Calibri"/>
        <family val="2"/>
        <scheme val="minor"/>
      </rPr>
      <t xml:space="preserve">  </t>
    </r>
    <r>
      <rPr>
        <sz val="11"/>
        <color theme="1"/>
        <rFont val="Calibri"/>
        <family val="2"/>
        <scheme val="minor"/>
      </rPr>
      <t/>
    </r>
  </si>
  <si>
    <t>Sample 1 mean - Sample 2 mean</t>
  </si>
  <si>
    <t>Margin of Error E</t>
  </si>
  <si>
    <r>
      <t xml:space="preserve">Use alpha = 0.05 to test the hypothsis that µ1 </t>
    </r>
    <r>
      <rPr>
        <sz val="11"/>
        <color theme="1"/>
        <rFont val="Calibri"/>
        <family val="2"/>
      </rPr>
      <t>≠</t>
    </r>
    <r>
      <rPr>
        <sz val="11"/>
        <color theme="1"/>
        <rFont val="Calibri"/>
        <family val="2"/>
        <scheme val="minor"/>
      </rPr>
      <t xml:space="preserve">  µ2</t>
    </r>
  </si>
  <si>
    <r>
      <t xml:space="preserve">HA: µ1 </t>
    </r>
    <r>
      <rPr>
        <sz val="11"/>
        <color theme="1"/>
        <rFont val="Calibri"/>
        <family val="2"/>
      </rPr>
      <t xml:space="preserve"> ≠  </t>
    </r>
    <r>
      <rPr>
        <sz val="11"/>
        <color theme="1"/>
        <rFont val="Calibri"/>
        <family val="2"/>
        <scheme val="minor"/>
      </rPr>
      <t xml:space="preserve">  µ2</t>
    </r>
  </si>
  <si>
    <r>
      <t xml:space="preserve"> µ1 -  µ2  ≠  </t>
    </r>
    <r>
      <rPr>
        <b/>
        <sz val="11"/>
        <color theme="1"/>
        <rFont val="Calibri"/>
        <family val="2"/>
      </rPr>
      <t xml:space="preserve"> 0</t>
    </r>
    <r>
      <rPr>
        <b/>
        <sz val="11"/>
        <color theme="1"/>
        <rFont val="Calibri"/>
        <family val="2"/>
        <scheme val="minor"/>
      </rPr>
      <t xml:space="preserve">  </t>
    </r>
    <r>
      <rPr>
        <sz val="11"/>
        <color theme="1"/>
        <rFont val="Calibri"/>
        <family val="2"/>
        <scheme val="minor"/>
      </rPr>
      <t/>
    </r>
  </si>
  <si>
    <r>
      <t xml:space="preserve">Ho: µ1 </t>
    </r>
    <r>
      <rPr>
        <sz val="11"/>
        <color theme="1"/>
        <rFont val="Calibri"/>
        <family val="2"/>
      </rPr>
      <t>=</t>
    </r>
    <r>
      <rPr>
        <sz val="11"/>
        <color theme="1"/>
        <rFont val="Calibri"/>
        <family val="2"/>
        <scheme val="minor"/>
      </rPr>
      <t xml:space="preserve">  µ2</t>
    </r>
  </si>
  <si>
    <r>
      <t xml:space="preserve"> µ1 -  µ2 </t>
    </r>
    <r>
      <rPr>
        <b/>
        <sz val="11"/>
        <color theme="1"/>
        <rFont val="Calibri"/>
        <family val="2"/>
      </rPr>
      <t>=</t>
    </r>
    <r>
      <rPr>
        <b/>
        <sz val="11"/>
        <color theme="1"/>
        <rFont val="Calibri"/>
        <family val="2"/>
        <scheme val="minor"/>
      </rPr>
      <t xml:space="preserve">  0</t>
    </r>
  </si>
  <si>
    <r>
      <t xml:space="preserve"> (S1)</t>
    </r>
    <r>
      <rPr>
        <vertAlign val="superscript"/>
        <sz val="11"/>
        <color theme="1"/>
        <rFont val="Calibri"/>
        <family val="2"/>
        <scheme val="minor"/>
      </rPr>
      <t>2</t>
    </r>
  </si>
  <si>
    <r>
      <t xml:space="preserve"> (S2)</t>
    </r>
    <r>
      <rPr>
        <vertAlign val="superscript"/>
        <sz val="11"/>
        <color theme="1"/>
        <rFont val="Calibri"/>
        <family val="2"/>
        <scheme val="minor"/>
      </rPr>
      <t>2</t>
    </r>
  </si>
  <si>
    <t>DF</t>
  </si>
  <si>
    <r>
      <t>Ha:  p1 &lt;</t>
    </r>
    <r>
      <rPr>
        <sz val="11"/>
        <color theme="1"/>
        <rFont val="Calibri"/>
        <family val="2"/>
      </rPr>
      <t xml:space="preserve"> p2  ---&gt;     p1 - p2 &lt; 0</t>
    </r>
  </si>
  <si>
    <r>
      <t xml:space="preserve">Ho:  p1 </t>
    </r>
    <r>
      <rPr>
        <sz val="11"/>
        <color theme="1"/>
        <rFont val="Calibri"/>
        <family val="2"/>
      </rPr>
      <t>≥ p2  ---&gt;     p1 - p2 ≥ 0</t>
    </r>
  </si>
  <si>
    <t>Sample 1 size  n1</t>
  </si>
  <si>
    <t>Sample 2 size  n2</t>
  </si>
  <si>
    <t>Sample 1 Success  X1</t>
  </si>
  <si>
    <t>Sample 2 Success  X2</t>
  </si>
  <si>
    <t>p-Bar: Pooled Estimate for proportions</t>
  </si>
  <si>
    <t>q-Bar</t>
  </si>
  <si>
    <t>Sample proportion 1  (p1-Hat)</t>
  </si>
  <si>
    <t>Sample proportion 2  (p2-Hat)</t>
  </si>
  <si>
    <t>Standard Error</t>
  </si>
  <si>
    <t>Test Statistic Z:</t>
  </si>
  <si>
    <t>What are the critical Z values for alpha = 0.05?</t>
  </si>
  <si>
    <t>Left Critical Z</t>
  </si>
  <si>
    <t>Right Critical Z</t>
  </si>
  <si>
    <t xml:space="preserve">Test whether the proportion in the first sample that are greater than 75 is less than that in the second sample. </t>
  </si>
  <si>
    <t>Sample size  n2</t>
  </si>
  <si>
    <t>Sample 1 variance</t>
  </si>
  <si>
    <t>Sample 2 variance</t>
  </si>
  <si>
    <t>f test statistic</t>
  </si>
  <si>
    <t>DF1</t>
  </si>
  <si>
    <t>DF2</t>
  </si>
  <si>
    <t>Use alpha =0.05 to test whether the two varinaces are different</t>
  </si>
  <si>
    <r>
      <t xml:space="preserve">Ha: </t>
    </r>
    <r>
      <rPr>
        <sz val="11"/>
        <color theme="1"/>
        <rFont val="Calibri"/>
        <family val="2"/>
      </rPr>
      <t>σ</t>
    </r>
    <r>
      <rPr>
        <vertAlign val="subscript"/>
        <sz val="11"/>
        <color theme="1"/>
        <rFont val="Calibri"/>
        <family val="2"/>
      </rPr>
      <t>1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≠  σ</t>
    </r>
    <r>
      <rPr>
        <vertAlign val="subscript"/>
        <sz val="11"/>
        <color theme="1"/>
        <rFont val="Calibri"/>
        <family val="2"/>
      </rPr>
      <t>2</t>
    </r>
    <r>
      <rPr>
        <vertAlign val="superscript"/>
        <sz val="11"/>
        <color theme="1"/>
        <rFont val="Calibri"/>
        <family val="2"/>
      </rPr>
      <t xml:space="preserve">2    </t>
    </r>
  </si>
  <si>
    <r>
      <t xml:space="preserve">or  Ha:    </t>
    </r>
    <r>
      <rPr>
        <sz val="11"/>
        <color theme="1"/>
        <rFont val="Calibri"/>
        <family val="2"/>
      </rPr>
      <t>σ</t>
    </r>
    <r>
      <rPr>
        <vertAlign val="subscript"/>
        <sz val="11"/>
        <color theme="1"/>
        <rFont val="Calibri"/>
        <family val="2"/>
      </rPr>
      <t>1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/ σ</t>
    </r>
    <r>
      <rPr>
        <vertAlign val="subscript"/>
        <sz val="11"/>
        <color theme="1"/>
        <rFont val="Calibri"/>
        <family val="2"/>
      </rPr>
      <t>2</t>
    </r>
    <r>
      <rPr>
        <vertAlign val="superscript"/>
        <sz val="11"/>
        <color theme="1"/>
        <rFont val="Calibri"/>
        <family val="2"/>
      </rPr>
      <t xml:space="preserve">2 </t>
    </r>
    <r>
      <rPr>
        <sz val="11"/>
        <color theme="1"/>
        <rFont val="Calibri"/>
        <family val="2"/>
      </rPr>
      <t>≠ 1</t>
    </r>
  </si>
  <si>
    <r>
      <t xml:space="preserve">Ho: </t>
    </r>
    <r>
      <rPr>
        <sz val="11"/>
        <color theme="1"/>
        <rFont val="Calibri"/>
        <family val="2"/>
      </rPr>
      <t>σ</t>
    </r>
    <r>
      <rPr>
        <vertAlign val="subscript"/>
        <sz val="11"/>
        <color theme="1"/>
        <rFont val="Calibri"/>
        <family val="2"/>
      </rPr>
      <t>1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= σ</t>
    </r>
    <r>
      <rPr>
        <vertAlign val="subscript"/>
        <sz val="11"/>
        <color theme="1"/>
        <rFont val="Calibri"/>
        <family val="2"/>
      </rPr>
      <t>2</t>
    </r>
    <r>
      <rPr>
        <vertAlign val="superscript"/>
        <sz val="11"/>
        <color theme="1"/>
        <rFont val="Calibri"/>
        <family val="2"/>
      </rPr>
      <t xml:space="preserve">2    </t>
    </r>
  </si>
  <si>
    <r>
      <t xml:space="preserve">or  Ha:    </t>
    </r>
    <r>
      <rPr>
        <sz val="11"/>
        <color theme="1"/>
        <rFont val="Calibri"/>
        <family val="2"/>
      </rPr>
      <t>σ</t>
    </r>
    <r>
      <rPr>
        <vertAlign val="subscript"/>
        <sz val="11"/>
        <color theme="1"/>
        <rFont val="Calibri"/>
        <family val="2"/>
      </rPr>
      <t>1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/ σ</t>
    </r>
    <r>
      <rPr>
        <vertAlign val="subscript"/>
        <sz val="11"/>
        <color theme="1"/>
        <rFont val="Calibri"/>
        <family val="2"/>
      </rPr>
      <t>2</t>
    </r>
    <r>
      <rPr>
        <vertAlign val="superscript"/>
        <sz val="11"/>
        <color theme="1"/>
        <rFont val="Calibri"/>
        <family val="2"/>
      </rPr>
      <t xml:space="preserve">2 </t>
    </r>
    <r>
      <rPr>
        <sz val="11"/>
        <color theme="1"/>
        <rFont val="Calibri"/>
        <family val="2"/>
      </rPr>
      <t>= 1</t>
    </r>
  </si>
  <si>
    <t>P-Value</t>
  </si>
  <si>
    <t>There is not sufficient evidence to conclude that the alternative hypothesis is true</t>
  </si>
  <si>
    <t>z-Test: Two Sample for Means</t>
  </si>
  <si>
    <t>Variable 1</t>
  </si>
  <si>
    <t>Variable 2</t>
  </si>
  <si>
    <t>Mean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</si>
  <si>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</si>
  <si>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</si>
  <si>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</si>
  <si>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</si>
  <si>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</si>
  <si>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</si>
  <si>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</si>
  <si>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</si>
  <si>
    <t>Test Statistic T</t>
  </si>
  <si>
    <t>Critical T  value for alpha=0.05:</t>
  </si>
  <si>
    <t xml:space="preserve">There is not enough evidence to conclude that the two population means are different. </t>
  </si>
  <si>
    <t>t-Test: Two-Sample Assuming Unequal Variances</t>
  </si>
  <si>
    <t>Variance</t>
  </si>
  <si>
    <t>df</t>
  </si>
  <si>
    <t>t Stat</t>
  </si>
  <si>
    <t>P(T&lt;=t) one-tail</t>
  </si>
  <si>
    <t>t Critical one-tail</t>
  </si>
  <si>
    <t>P(T&lt;=t) two-tail</t>
  </si>
  <si>
    <t>t Critical two-tail</t>
  </si>
  <si>
    <t>There is not enough evidence to conclude that the proportion of measurements that are less than 75</t>
  </si>
  <si>
    <t xml:space="preserve">in the first population is smaller than that in the second population. </t>
  </si>
  <si>
    <t>F-Test Two-Sample for Variances</t>
  </si>
  <si>
    <t>F</t>
  </si>
  <si>
    <t>P(F&lt;=f) one-tail</t>
  </si>
  <si>
    <t>F Critical one-tail</t>
  </si>
  <si>
    <t>F Critical two-tail</t>
  </si>
  <si>
    <t xml:space="preserve">f critical value </t>
  </si>
  <si>
    <t>2P(F&lt;=f)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</si>
</sst>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00"/>
    <numFmt numFmtId="167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167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1" xfId="0" applyNumberFormat="1" applyBorder="1"/>
    <xf numFmtId="2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  <xf numFmtId="0" fontId="0" fillId="3" borderId="0" xfId="0" applyFill="1" applyAlignment="1">
      <alignment horizontal="right"/>
    </xf>
    <xf numFmtId="166" fontId="0" fillId="3" borderId="0" xfId="0" applyNumberFormat="1" applyFill="1"/>
    <xf numFmtId="166" fontId="0" fillId="0" borderId="0" xfId="0" applyNumberFormat="1"/>
    <xf numFmtId="0" fontId="0" fillId="0" borderId="1" xfId="0" applyBorder="1" applyAlignment="1">
      <alignment horizontal="right"/>
    </xf>
    <xf numFmtId="10" fontId="0" fillId="0" borderId="1" xfId="2" applyNumberFormat="1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right"/>
    </xf>
    <xf numFmtId="166" fontId="0" fillId="3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2" fontId="2" fillId="2" borderId="1" xfId="0" applyNumberFormat="1" applyFont="1" applyFill="1" applyBorder="1" applyAlignment="1">
      <alignment horizontal="center"/>
    </xf>
    <xf numFmtId="1" fontId="0" fillId="0" borderId="0" xfId="0" applyNumberFormat="1"/>
    <xf numFmtId="167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2" xfId="0" applyFill="1" applyBorder="1" applyAlignment="1"/>
    <xf numFmtId="0" fontId="8" fillId="0" borderId="3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7" fontId="2" fillId="2" borderId="1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6</xdr:col>
      <xdr:colOff>123352</xdr:colOff>
      <xdr:row>16</xdr:row>
      <xdr:rowOff>132962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CEB9CB-2FFC-4455-AF0F-EF07B8FD8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3780952" cy="31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6</xdr:col>
      <xdr:colOff>599543</xdr:colOff>
      <xdr:row>49</xdr:row>
      <xdr:rowOff>151640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2FDFB7-3379-4630-BEA7-53E93679F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429000"/>
          <a:ext cx="4257143" cy="60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7</xdr:col>
      <xdr:colOff>361345</xdr:colOff>
      <xdr:row>34</xdr:row>
      <xdr:rowOff>46849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D4D76F-5ACF-4C6E-8EE1-37D2B7139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4838095" cy="62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6</xdr:col>
      <xdr:colOff>94649</xdr:colOff>
      <xdr:row>26</xdr:row>
      <xdr:rowOff>94643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95144D-7CE3-48D2-BF7B-A33A86B31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4809524" cy="48571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38100</xdr:rowOff>
    </xdr:from>
    <xdr:to>
      <xdr:col>6</xdr:col>
      <xdr:colOff>475746</xdr:colOff>
      <xdr:row>17</xdr:row>
      <xdr:rowOff>56731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2A964-49EB-49D9-9F26-5B3530C7E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38100"/>
          <a:ext cx="4028571" cy="3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17</xdr:row>
      <xdr:rowOff>0</xdr:rowOff>
    </xdr:from>
    <xdr:to>
      <xdr:col>6</xdr:col>
      <xdr:colOff>513838</xdr:colOff>
      <xdr:row>34</xdr:row>
      <xdr:rowOff>123401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CEA9F4A-FEAA-451A-BF4E-3AE77FA995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3333750"/>
          <a:ext cx="4095238" cy="33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1:R36"/>
  <sheetViews>
    <sheetView tabSelected="1" workbookViewId="0">
      <selection activeCell="K7" sqref="K7"/>
    </sheetView>
  </sheetViews>
  <sheetFormatPr defaultRowHeight="15" x14ac:dyDescent="0.25"/>
  <cols>
    <col min="9" max="12" width="9.140625" style="1"/>
    <col min="13" max="13" width="30.85546875" style="1" customWidth="1"/>
    <col min="14" max="16" width="9.140625" style="1"/>
    <col min="17" max="17" width="26" customWidth="1"/>
    <col min="18" max="18" width="13.7109375" customWidth="1"/>
  </cols>
  <sheetData>
    <row r="1" spans="9:18" x14ac:dyDescent="0.25">
      <c r="I1" s="1" t="s">
        <v>0</v>
      </c>
      <c r="J1" s="1" t="s">
        <v>1</v>
      </c>
    </row>
    <row r="2" spans="9:18" x14ac:dyDescent="0.25">
      <c r="I2" s="1">
        <v>43.62</v>
      </c>
      <c r="J2" s="1">
        <v>60.81</v>
      </c>
      <c r="M2" t="s">
        <v>3</v>
      </c>
      <c r="N2"/>
      <c r="Q2" t="s">
        <v>15</v>
      </c>
    </row>
    <row r="3" spans="9:18" x14ac:dyDescent="0.25">
      <c r="I3" s="1">
        <v>79.209999999999994</v>
      </c>
      <c r="J3" s="1">
        <v>54.8</v>
      </c>
      <c r="M3" t="s">
        <v>12</v>
      </c>
      <c r="N3"/>
    </row>
    <row r="4" spans="9:18" x14ac:dyDescent="0.25">
      <c r="I4" s="1">
        <v>70.290000000000006</v>
      </c>
      <c r="J4" s="1">
        <v>66.36</v>
      </c>
      <c r="M4" s="2"/>
      <c r="N4"/>
      <c r="Q4" s="5" t="s">
        <v>16</v>
      </c>
      <c r="R4" s="6" t="s">
        <v>21</v>
      </c>
    </row>
    <row r="5" spans="9:18" x14ac:dyDescent="0.25">
      <c r="I5" s="1">
        <v>67.55</v>
      </c>
      <c r="J5" s="1">
        <v>62.45</v>
      </c>
      <c r="M5" s="3" t="s">
        <v>4</v>
      </c>
      <c r="N5" s="3">
        <f>COUNT(I2:I35)</f>
        <v>34</v>
      </c>
      <c r="Q5" s="5" t="s">
        <v>17</v>
      </c>
      <c r="R5" s="6" t="s">
        <v>22</v>
      </c>
    </row>
    <row r="6" spans="9:18" x14ac:dyDescent="0.25">
      <c r="I6" s="1">
        <v>71.92</v>
      </c>
      <c r="J6" s="1">
        <v>72.64</v>
      </c>
      <c r="M6" s="3" t="s">
        <v>5</v>
      </c>
      <c r="N6" s="3">
        <f>COUNT(J2:J31)</f>
        <v>30</v>
      </c>
    </row>
    <row r="7" spans="9:18" ht="17.25" x14ac:dyDescent="0.25">
      <c r="I7" s="1">
        <v>81.33</v>
      </c>
      <c r="J7" s="1">
        <v>65.260000000000005</v>
      </c>
      <c r="M7" s="3" t="s">
        <v>6</v>
      </c>
      <c r="N7" s="3">
        <f>10^2</f>
        <v>100</v>
      </c>
      <c r="Q7" s="3" t="s">
        <v>4</v>
      </c>
      <c r="R7" s="3">
        <f>N5</f>
        <v>34</v>
      </c>
    </row>
    <row r="8" spans="9:18" ht="17.25" x14ac:dyDescent="0.25">
      <c r="I8" s="1">
        <v>72.09</v>
      </c>
      <c r="J8" s="1">
        <v>70.05</v>
      </c>
      <c r="M8" s="3" t="s">
        <v>7</v>
      </c>
      <c r="N8" s="3">
        <f>10^2</f>
        <v>100</v>
      </c>
      <c r="Q8" s="3" t="s">
        <v>5</v>
      </c>
      <c r="R8" s="3">
        <f t="shared" ref="R8:R13" si="0">N6</f>
        <v>30</v>
      </c>
    </row>
    <row r="9" spans="9:18" ht="17.25" x14ac:dyDescent="0.25">
      <c r="I9" s="1">
        <v>45.17</v>
      </c>
      <c r="J9" s="1">
        <v>67.34</v>
      </c>
      <c r="M9" s="3" t="s">
        <v>8</v>
      </c>
      <c r="N9" s="4">
        <f>SQRT((N7/N5)+(N8/N6))</f>
        <v>2.5048971643405982</v>
      </c>
      <c r="Q9" s="3" t="s">
        <v>6</v>
      </c>
      <c r="R9" s="8">
        <f t="shared" si="0"/>
        <v>100</v>
      </c>
    </row>
    <row r="10" spans="9:18" ht="17.25" x14ac:dyDescent="0.25">
      <c r="I10" s="1">
        <v>72.959999999999994</v>
      </c>
      <c r="J10" s="1">
        <v>55.57</v>
      </c>
      <c r="M10" s="3" t="s">
        <v>9</v>
      </c>
      <c r="N10" s="8">
        <f>AVERAGE(I2:I35)</f>
        <v>67.164705882352948</v>
      </c>
      <c r="Q10" s="3" t="s">
        <v>7</v>
      </c>
      <c r="R10" s="8">
        <f t="shared" si="0"/>
        <v>100</v>
      </c>
    </row>
    <row r="11" spans="9:18" x14ac:dyDescent="0.25">
      <c r="I11" s="1">
        <v>56.6</v>
      </c>
      <c r="J11" s="1">
        <v>61.54</v>
      </c>
      <c r="M11" s="3" t="s">
        <v>10</v>
      </c>
      <c r="N11" s="8">
        <f>AVERAGE(J2:J31)</f>
        <v>64.640333333333317</v>
      </c>
      <c r="Q11" s="3" t="s">
        <v>8</v>
      </c>
      <c r="R11" s="8">
        <f t="shared" si="0"/>
        <v>2.5048971643405982</v>
      </c>
    </row>
    <row r="12" spans="9:18" x14ac:dyDescent="0.25">
      <c r="I12" s="1">
        <v>59.75</v>
      </c>
      <c r="J12" s="1">
        <v>68.11</v>
      </c>
      <c r="M12" s="3" t="s">
        <v>11</v>
      </c>
      <c r="N12" s="8">
        <f>_xlfn.NORM.S.INV(0.975)</f>
        <v>1.9599639845400536</v>
      </c>
      <c r="Q12" s="3" t="s">
        <v>9</v>
      </c>
      <c r="R12" s="8">
        <f t="shared" si="0"/>
        <v>67.164705882352948</v>
      </c>
    </row>
    <row r="13" spans="9:18" x14ac:dyDescent="0.25">
      <c r="I13" s="1">
        <v>82.74</v>
      </c>
      <c r="J13" s="1">
        <v>75.75</v>
      </c>
      <c r="Q13" s="3" t="s">
        <v>10</v>
      </c>
      <c r="R13" s="8">
        <f t="shared" si="0"/>
        <v>64.640333333333317</v>
      </c>
    </row>
    <row r="14" spans="9:18" x14ac:dyDescent="0.25">
      <c r="I14" s="1">
        <v>60.51</v>
      </c>
      <c r="J14" s="1">
        <v>70.86</v>
      </c>
      <c r="M14" s="3" t="s">
        <v>23</v>
      </c>
      <c r="N14" s="8">
        <f>N10-N11</f>
        <v>2.5243725490196312</v>
      </c>
      <c r="R14" s="10"/>
    </row>
    <row r="15" spans="9:18" x14ac:dyDescent="0.25">
      <c r="I15" s="1">
        <v>81.86</v>
      </c>
      <c r="J15" s="1">
        <v>59.05</v>
      </c>
      <c r="M15" s="3" t="s">
        <v>24</v>
      </c>
      <c r="N15" s="8">
        <f>N12*N9</f>
        <v>4.9095082270840802</v>
      </c>
      <c r="Q15" s="3" t="s">
        <v>18</v>
      </c>
      <c r="R15" s="11">
        <f>(R12-R13)/R11</f>
        <v>1.0077749238397018</v>
      </c>
    </row>
    <row r="16" spans="9:18" x14ac:dyDescent="0.25">
      <c r="I16" s="1">
        <v>62.35</v>
      </c>
      <c r="J16" s="1">
        <v>82.83</v>
      </c>
      <c r="N16" s="9"/>
      <c r="Q16" s="3" t="s">
        <v>19</v>
      </c>
      <c r="R16" s="26">
        <f>1-_xlfn.NORM.S.DIST(R15,1)</f>
        <v>0.15678126340079857</v>
      </c>
    </row>
    <row r="17" spans="9:18" x14ac:dyDescent="0.25">
      <c r="I17" s="1">
        <v>51.62</v>
      </c>
      <c r="J17" s="1">
        <v>51.57</v>
      </c>
      <c r="N17" s="9"/>
      <c r="O17" s="1" t="s">
        <v>2</v>
      </c>
      <c r="P17" s="1" t="s">
        <v>2</v>
      </c>
      <c r="Q17" s="27" t="s">
        <v>61</v>
      </c>
      <c r="R17" s="25"/>
    </row>
    <row r="18" spans="9:18" x14ac:dyDescent="0.25">
      <c r="I18" s="1">
        <v>74.62</v>
      </c>
      <c r="J18" s="1">
        <v>60.54</v>
      </c>
      <c r="M18" s="3" t="s">
        <v>13</v>
      </c>
      <c r="N18" s="8">
        <f>N14-N15</f>
        <v>-2.385135678064449</v>
      </c>
      <c r="R18" s="10"/>
    </row>
    <row r="19" spans="9:18" x14ac:dyDescent="0.25">
      <c r="I19" s="1">
        <v>68.290000000000006</v>
      </c>
      <c r="J19" s="1">
        <v>55.85</v>
      </c>
      <c r="M19" s="3" t="s">
        <v>14</v>
      </c>
      <c r="N19" s="8">
        <f>N14+N15</f>
        <v>7.4338807761037113</v>
      </c>
      <c r="Q19" s="3" t="s">
        <v>20</v>
      </c>
      <c r="R19" s="11">
        <f>_xlfn.NORM.S.INV(0.95)</f>
        <v>1.6448536269514715</v>
      </c>
    </row>
    <row r="20" spans="9:18" x14ac:dyDescent="0.25">
      <c r="I20" s="1">
        <v>81.86</v>
      </c>
      <c r="J20" s="1">
        <v>53.86</v>
      </c>
      <c r="O20" s="1" t="s">
        <v>2</v>
      </c>
      <c r="P20" s="1" t="s">
        <v>2</v>
      </c>
      <c r="Q20" s="1" t="s">
        <v>2</v>
      </c>
    </row>
    <row r="21" spans="9:18" x14ac:dyDescent="0.25">
      <c r="I21" s="1">
        <v>65.55</v>
      </c>
      <c r="J21" s="1">
        <v>47.28</v>
      </c>
    </row>
    <row r="22" spans="9:18" x14ac:dyDescent="0.25">
      <c r="I22" s="1">
        <v>64.67</v>
      </c>
      <c r="J22" s="1">
        <v>57.05</v>
      </c>
    </row>
    <row r="23" spans="9:18" x14ac:dyDescent="0.25">
      <c r="I23" s="1">
        <v>69.069999999999993</v>
      </c>
      <c r="J23" s="1">
        <v>64.3</v>
      </c>
    </row>
    <row r="24" spans="9:18" x14ac:dyDescent="0.25">
      <c r="I24" s="1">
        <v>61.24</v>
      </c>
      <c r="J24" s="1">
        <v>55.69</v>
      </c>
    </row>
    <row r="25" spans="9:18" x14ac:dyDescent="0.25">
      <c r="I25" s="1">
        <v>68.400000000000006</v>
      </c>
      <c r="J25" s="1">
        <v>85.93</v>
      </c>
      <c r="M25" t="s">
        <v>62</v>
      </c>
      <c r="N25"/>
      <c r="O25"/>
    </row>
    <row r="26" spans="9:18" ht="15.75" thickBot="1" x14ac:dyDescent="0.3">
      <c r="I26" s="1">
        <v>57.25</v>
      </c>
      <c r="J26" s="1">
        <v>62.79</v>
      </c>
      <c r="M26"/>
      <c r="N26"/>
      <c r="O26"/>
    </row>
    <row r="27" spans="9:18" x14ac:dyDescent="0.25">
      <c r="I27" s="1">
        <v>67.08</v>
      </c>
      <c r="J27" s="1">
        <v>86.86</v>
      </c>
      <c r="M27" s="30"/>
      <c r="N27" s="30" t="s">
        <v>63</v>
      </c>
      <c r="O27" s="30" t="s">
        <v>64</v>
      </c>
    </row>
    <row r="28" spans="9:18" x14ac:dyDescent="0.25">
      <c r="I28" s="1">
        <v>52.68</v>
      </c>
      <c r="J28" s="1">
        <v>63.05</v>
      </c>
      <c r="M28" s="28" t="s">
        <v>65</v>
      </c>
      <c r="N28" s="28">
        <v>67.164705882352948</v>
      </c>
      <c r="O28" s="28">
        <v>64.640333333333317</v>
      </c>
    </row>
    <row r="29" spans="9:18" x14ac:dyDescent="0.25">
      <c r="I29" s="1">
        <v>70.41</v>
      </c>
      <c r="J29" s="1">
        <v>65.06</v>
      </c>
      <c r="M29" s="28" t="s">
        <v>66</v>
      </c>
      <c r="N29" s="28">
        <v>100</v>
      </c>
      <c r="O29" s="28">
        <v>100</v>
      </c>
    </row>
    <row r="30" spans="9:18" x14ac:dyDescent="0.25">
      <c r="I30" s="1">
        <v>79.03</v>
      </c>
      <c r="J30" s="1">
        <v>73.510000000000005</v>
      </c>
      <c r="M30" s="28" t="s">
        <v>67</v>
      </c>
      <c r="N30" s="28">
        <v>34</v>
      </c>
      <c r="O30" s="28">
        <v>30</v>
      </c>
    </row>
    <row r="31" spans="9:18" x14ac:dyDescent="0.25">
      <c r="I31" s="1">
        <v>69.540000000000006</v>
      </c>
      <c r="J31" s="1">
        <v>62.45</v>
      </c>
      <c r="M31" s="28" t="s">
        <v>68</v>
      </c>
      <c r="N31" s="28">
        <v>0</v>
      </c>
      <c r="O31" s="28"/>
    </row>
    <row r="32" spans="9:18" x14ac:dyDescent="0.25">
      <c r="I32" s="1">
        <v>44.92</v>
      </c>
      <c r="M32" s="28" t="s">
        <v>69</v>
      </c>
      <c r="N32" s="28">
        <v>1.0077749238397018</v>
      </c>
      <c r="O32" s="28"/>
    </row>
    <row r="33" spans="9:15" x14ac:dyDescent="0.25">
      <c r="I33" s="1">
        <v>67.34</v>
      </c>
      <c r="M33" s="28" t="s">
        <v>70</v>
      </c>
      <c r="N33" s="28">
        <v>0.15678126340079857</v>
      </c>
      <c r="O33" s="28"/>
    </row>
    <row r="34" spans="9:15" x14ac:dyDescent="0.25">
      <c r="I34" s="1">
        <v>82.03</v>
      </c>
      <c r="M34" s="28" t="s">
        <v>71</v>
      </c>
      <c r="N34" s="28">
        <v>1.6448536269514715</v>
      </c>
      <c r="O34" s="28"/>
    </row>
    <row r="35" spans="9:15" x14ac:dyDescent="0.25">
      <c r="I35" s="1">
        <v>80.05</v>
      </c>
      <c r="M35" s="28" t="s">
        <v>72</v>
      </c>
      <c r="N35" s="28">
        <v>0.31356252680159713</v>
      </c>
      <c r="O35" s="28"/>
    </row>
    <row r="36" spans="9:15" ht="15.75" thickBot="1" x14ac:dyDescent="0.3">
      <c r="M36" s="29" t="s">
        <v>73</v>
      </c>
      <c r="N36" s="29">
        <v>1.9599639845400536</v>
      </c>
      <c r="O36" s="2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I1:O36"/>
  <sheetViews>
    <sheetView topLeftCell="A12" workbookViewId="0">
      <selection activeCell="N14" sqref="N14"/>
    </sheetView>
  </sheetViews>
  <sheetFormatPr defaultRowHeight="15" x14ac:dyDescent="0.25"/>
  <cols>
    <col min="6" max="6" width="12.28515625" customWidth="1"/>
    <col min="9" max="10" width="9.140625" style="1"/>
    <col min="13" max="13" width="33.7109375" customWidth="1"/>
    <col min="14" max="14" width="14.7109375" customWidth="1"/>
    <col min="15" max="15" width="21.85546875" customWidth="1"/>
  </cols>
  <sheetData>
    <row r="1" spans="9:14" x14ac:dyDescent="0.25">
      <c r="I1" s="1" t="s">
        <v>0</v>
      </c>
      <c r="J1" s="1" t="s">
        <v>1</v>
      </c>
    </row>
    <row r="2" spans="9:14" x14ac:dyDescent="0.25">
      <c r="I2" s="1">
        <v>48.95</v>
      </c>
      <c r="J2" s="1">
        <v>62.88</v>
      </c>
      <c r="M2" t="s">
        <v>25</v>
      </c>
    </row>
    <row r="3" spans="9:14" x14ac:dyDescent="0.25">
      <c r="I3" s="1">
        <v>79.66</v>
      </c>
      <c r="J3" s="1">
        <v>66.44</v>
      </c>
    </row>
    <row r="4" spans="9:14" x14ac:dyDescent="0.25">
      <c r="I4" s="1">
        <v>75.56</v>
      </c>
      <c r="J4" s="1">
        <v>68.680000000000007</v>
      </c>
      <c r="M4" s="5" t="s">
        <v>28</v>
      </c>
      <c r="N4" s="6" t="s">
        <v>29</v>
      </c>
    </row>
    <row r="5" spans="9:14" x14ac:dyDescent="0.25">
      <c r="I5" s="1">
        <v>63.14</v>
      </c>
      <c r="J5" s="1">
        <v>75.650000000000006</v>
      </c>
      <c r="M5" s="5" t="s">
        <v>26</v>
      </c>
      <c r="N5" s="6" t="s">
        <v>27</v>
      </c>
    </row>
    <row r="6" spans="9:14" x14ac:dyDescent="0.25">
      <c r="I6" s="1">
        <v>62.59</v>
      </c>
      <c r="J6" s="1">
        <v>60.24</v>
      </c>
    </row>
    <row r="7" spans="9:14" x14ac:dyDescent="0.25">
      <c r="I7" s="1">
        <v>74.900000000000006</v>
      </c>
      <c r="J7" s="1">
        <v>72.349999999999994</v>
      </c>
      <c r="M7" s="3" t="s">
        <v>4</v>
      </c>
      <c r="N7" s="3">
        <f>COUNT(I2:I22)</f>
        <v>21</v>
      </c>
    </row>
    <row r="8" spans="9:14" x14ac:dyDescent="0.25">
      <c r="I8" s="1">
        <v>68.39</v>
      </c>
      <c r="J8" s="1">
        <v>74.540000000000006</v>
      </c>
      <c r="M8" s="3" t="s">
        <v>5</v>
      </c>
      <c r="N8" s="3">
        <f>COUNT(J2:J24)</f>
        <v>23</v>
      </c>
    </row>
    <row r="9" spans="9:14" ht="17.25" x14ac:dyDescent="0.25">
      <c r="I9" s="1">
        <v>72.02</v>
      </c>
      <c r="J9" s="1">
        <v>79.59</v>
      </c>
      <c r="M9" s="3" t="s">
        <v>30</v>
      </c>
      <c r="N9" s="8">
        <f>_xlfn.VAR.S(I2:I22)</f>
        <v>70.324781428569253</v>
      </c>
    </row>
    <row r="10" spans="9:14" ht="17.25" x14ac:dyDescent="0.25">
      <c r="I10" s="1">
        <v>68.16</v>
      </c>
      <c r="J10" s="1">
        <v>50.31</v>
      </c>
      <c r="M10" s="3" t="s">
        <v>31</v>
      </c>
      <c r="N10" s="8">
        <f>_xlfn.VAR.S(J5:J24)</f>
        <v>107.59414631579114</v>
      </c>
    </row>
    <row r="11" spans="9:14" x14ac:dyDescent="0.25">
      <c r="I11" s="1">
        <v>69.36</v>
      </c>
      <c r="J11" s="1">
        <v>58.57</v>
      </c>
      <c r="M11" s="3" t="s">
        <v>8</v>
      </c>
      <c r="N11" s="8">
        <f>SQRT((N9/N7)+(N10/N8))</f>
        <v>2.8331617456831317</v>
      </c>
    </row>
    <row r="12" spans="9:14" x14ac:dyDescent="0.25">
      <c r="I12" s="1">
        <v>64.650000000000006</v>
      </c>
      <c r="J12" s="1">
        <v>62.67</v>
      </c>
      <c r="M12" s="3" t="s">
        <v>9</v>
      </c>
      <c r="N12" s="8">
        <f>AVERAGE(I2:I22)</f>
        <v>68.502857142857152</v>
      </c>
    </row>
    <row r="13" spans="9:14" x14ac:dyDescent="0.25">
      <c r="I13" s="1">
        <v>63.52</v>
      </c>
      <c r="J13" s="1">
        <v>62.64</v>
      </c>
      <c r="M13" s="3" t="s">
        <v>10</v>
      </c>
      <c r="N13" s="8">
        <f>AVERAGE(J2:J24)</f>
        <v>66.773043478260874</v>
      </c>
    </row>
    <row r="14" spans="9:14" x14ac:dyDescent="0.25">
      <c r="I14" s="1">
        <v>59.74</v>
      </c>
      <c r="J14" s="1">
        <v>58.52</v>
      </c>
      <c r="M14" s="3" t="s">
        <v>32</v>
      </c>
      <c r="N14" s="31">
        <f>ROUNDUP(((N9/N7)+(N10/N8))^2/((N9/N7)^2/(N7-1)+(N10/N8)^2/(N8-1)),0)</f>
        <v>42</v>
      </c>
    </row>
    <row r="15" spans="9:14" x14ac:dyDescent="0.25">
      <c r="I15" s="1">
        <v>89.22</v>
      </c>
      <c r="J15" s="1">
        <v>66.42</v>
      </c>
      <c r="M15" s="3" t="s">
        <v>74</v>
      </c>
      <c r="N15" s="8">
        <f>(N12-N13)/N11</f>
        <v>0.61055944554947605</v>
      </c>
    </row>
    <row r="16" spans="9:14" x14ac:dyDescent="0.25">
      <c r="I16" s="1">
        <v>68.400000000000006</v>
      </c>
      <c r="J16" s="1">
        <v>54.91</v>
      </c>
      <c r="M16" s="3" t="s">
        <v>19</v>
      </c>
      <c r="N16" s="12">
        <f>2*(1-_xlfn.T.DIST(N15,N14,1))</f>
        <v>0.54478129069439896</v>
      </c>
    </row>
    <row r="17" spans="9:15" x14ac:dyDescent="0.25">
      <c r="I17" s="1">
        <v>72.180000000000007</v>
      </c>
      <c r="J17" s="1">
        <v>79.59</v>
      </c>
      <c r="M17" s="27" t="s">
        <v>2</v>
      </c>
      <c r="N17" s="10"/>
    </row>
    <row r="18" spans="9:15" x14ac:dyDescent="0.25">
      <c r="I18" s="1">
        <v>71.38</v>
      </c>
      <c r="J18" s="1">
        <v>59.67</v>
      </c>
      <c r="N18" s="10"/>
    </row>
    <row r="19" spans="9:15" x14ac:dyDescent="0.25">
      <c r="I19" s="1">
        <v>68.64</v>
      </c>
      <c r="J19" s="1">
        <v>83.51</v>
      </c>
      <c r="M19" s="3" t="s">
        <v>75</v>
      </c>
      <c r="N19" s="8">
        <f>_xlfn.T.INV(1-0.05/2,N14)</f>
        <v>2.0180817028184439</v>
      </c>
    </row>
    <row r="20" spans="9:15" x14ac:dyDescent="0.25">
      <c r="I20" s="1">
        <v>64.38</v>
      </c>
      <c r="J20" s="1">
        <v>52.91</v>
      </c>
      <c r="M20" s="27" t="s">
        <v>76</v>
      </c>
    </row>
    <row r="21" spans="9:15" x14ac:dyDescent="0.25">
      <c r="I21" s="1">
        <v>75.290000000000006</v>
      </c>
      <c r="J21" s="1">
        <v>81.08</v>
      </c>
    </row>
    <row r="22" spans="9:15" x14ac:dyDescent="0.25">
      <c r="I22" s="1">
        <v>58.43</v>
      </c>
      <c r="J22" s="1">
        <v>57.31</v>
      </c>
    </row>
    <row r="23" spans="9:15" x14ac:dyDescent="0.25">
      <c r="J23" s="1">
        <v>75.92</v>
      </c>
    </row>
    <row r="24" spans="9:15" x14ac:dyDescent="0.25">
      <c r="J24" s="1">
        <v>71.38</v>
      </c>
      <c r="M24" t="s">
        <v>77</v>
      </c>
    </row>
    <row r="25" spans="9:15" ht="15.75" thickBot="1" x14ac:dyDescent="0.3"/>
    <row r="26" spans="9:15" x14ac:dyDescent="0.25">
      <c r="M26" s="30"/>
      <c r="N26" s="30" t="s">
        <v>63</v>
      </c>
      <c r="O26" s="30" t="s">
        <v>64</v>
      </c>
    </row>
    <row r="27" spans="9:15" x14ac:dyDescent="0.25">
      <c r="M27" s="28" t="s">
        <v>65</v>
      </c>
      <c r="N27" s="28">
        <v>68.502857142857152</v>
      </c>
      <c r="O27" s="28">
        <v>66.773043478260874</v>
      </c>
    </row>
    <row r="28" spans="9:15" x14ac:dyDescent="0.25">
      <c r="M28" s="28" t="s">
        <v>78</v>
      </c>
      <c r="N28" s="28">
        <v>70.324781428569253</v>
      </c>
      <c r="O28" s="28">
        <v>93.793676679840829</v>
      </c>
    </row>
    <row r="29" spans="9:15" x14ac:dyDescent="0.25">
      <c r="M29" s="28" t="s">
        <v>67</v>
      </c>
      <c r="N29" s="28">
        <v>21</v>
      </c>
      <c r="O29" s="28">
        <v>23</v>
      </c>
    </row>
    <row r="30" spans="9:15" x14ac:dyDescent="0.25">
      <c r="M30" s="28" t="s">
        <v>68</v>
      </c>
      <c r="N30" s="28">
        <v>0</v>
      </c>
      <c r="O30" s="28"/>
    </row>
    <row r="31" spans="9:15" x14ac:dyDescent="0.25">
      <c r="M31" s="28" t="s">
        <v>79</v>
      </c>
      <c r="N31" s="28">
        <v>42</v>
      </c>
      <c r="O31" s="28"/>
    </row>
    <row r="32" spans="9:15" x14ac:dyDescent="0.25">
      <c r="M32" s="28" t="s">
        <v>80</v>
      </c>
      <c r="N32" s="28">
        <v>0.63474442624687666</v>
      </c>
      <c r="O32" s="28"/>
    </row>
    <row r="33" spans="13:15" x14ac:dyDescent="0.25">
      <c r="M33" s="28" t="s">
        <v>81</v>
      </c>
      <c r="N33" s="28">
        <v>0.26451894445249285</v>
      </c>
      <c r="O33" s="28"/>
    </row>
    <row r="34" spans="13:15" x14ac:dyDescent="0.25">
      <c r="M34" s="28" t="s">
        <v>82</v>
      </c>
      <c r="N34" s="28">
        <v>1.6819523574675355</v>
      </c>
      <c r="O34" s="28"/>
    </row>
    <row r="35" spans="13:15" x14ac:dyDescent="0.25">
      <c r="M35" s="28" t="s">
        <v>83</v>
      </c>
      <c r="N35" s="28">
        <v>0.52903788890498571</v>
      </c>
      <c r="O35" s="28"/>
    </row>
    <row r="36" spans="13:15" ht="15.75" thickBot="1" x14ac:dyDescent="0.3">
      <c r="M36" s="29" t="s">
        <v>84</v>
      </c>
      <c r="N36" s="29">
        <v>2.0180817028184461</v>
      </c>
      <c r="O36" s="2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H1:O262"/>
  <sheetViews>
    <sheetView workbookViewId="0">
      <selection activeCell="L27" sqref="L27"/>
    </sheetView>
  </sheetViews>
  <sheetFormatPr defaultRowHeight="15" x14ac:dyDescent="0.25"/>
  <cols>
    <col min="5" max="5" width="25" customWidth="1"/>
    <col min="9" max="9" width="9.140625" style="1"/>
    <col min="12" max="12" width="43.85546875" customWidth="1"/>
    <col min="13" max="13" width="15.85546875" customWidth="1"/>
    <col min="14" max="14" width="41.85546875" customWidth="1"/>
  </cols>
  <sheetData>
    <row r="1" spans="8:15" x14ac:dyDescent="0.25">
      <c r="H1" s="1" t="s">
        <v>0</v>
      </c>
      <c r="I1" s="1" t="s">
        <v>1</v>
      </c>
      <c r="L1" s="3" t="s">
        <v>4</v>
      </c>
      <c r="M1" s="3">
        <f>COUNT(H2:H202)</f>
        <v>201</v>
      </c>
    </row>
    <row r="2" spans="8:15" x14ac:dyDescent="0.25">
      <c r="H2" s="1">
        <v>81.99</v>
      </c>
      <c r="I2" s="1">
        <v>82.58</v>
      </c>
      <c r="L2" s="3" t="s">
        <v>5</v>
      </c>
      <c r="M2" s="3">
        <f>COUNT(I2:I262)</f>
        <v>261</v>
      </c>
      <c r="O2" t="s">
        <v>2</v>
      </c>
    </row>
    <row r="3" spans="8:15" x14ac:dyDescent="0.25">
      <c r="H3" s="1">
        <v>70.680000000000007</v>
      </c>
      <c r="I3" s="1">
        <v>61.32</v>
      </c>
      <c r="L3" s="14" t="s">
        <v>48</v>
      </c>
      <c r="O3" t="s">
        <v>2</v>
      </c>
    </row>
    <row r="4" spans="8:15" x14ac:dyDescent="0.25">
      <c r="H4" s="1">
        <v>58.11</v>
      </c>
      <c r="I4" s="1">
        <v>63.93</v>
      </c>
      <c r="L4" s="13" t="s">
        <v>34</v>
      </c>
    </row>
    <row r="5" spans="8:15" x14ac:dyDescent="0.25">
      <c r="H5" s="1">
        <v>65.459999999999994</v>
      </c>
      <c r="I5" s="1">
        <v>91.46</v>
      </c>
      <c r="L5" s="13" t="s">
        <v>33</v>
      </c>
    </row>
    <row r="6" spans="8:15" x14ac:dyDescent="0.25">
      <c r="H6" s="1">
        <v>81.93</v>
      </c>
      <c r="I6" s="1">
        <v>80.28</v>
      </c>
    </row>
    <row r="7" spans="8:15" x14ac:dyDescent="0.25">
      <c r="H7" s="1">
        <v>80.53</v>
      </c>
      <c r="I7" s="1">
        <v>73.930000000000007</v>
      </c>
      <c r="L7" s="18" t="s">
        <v>35</v>
      </c>
      <c r="M7" s="3">
        <f>M1</f>
        <v>201</v>
      </c>
    </row>
    <row r="8" spans="8:15" x14ac:dyDescent="0.25">
      <c r="H8" s="1">
        <v>85.21</v>
      </c>
      <c r="I8" s="1">
        <v>76.349999999999994</v>
      </c>
      <c r="L8" s="18" t="s">
        <v>36</v>
      </c>
      <c r="M8" s="3">
        <f>M2</f>
        <v>261</v>
      </c>
    </row>
    <row r="9" spans="8:15" x14ac:dyDescent="0.25">
      <c r="H9" s="1">
        <v>78.34</v>
      </c>
      <c r="I9" s="1">
        <v>74.27</v>
      </c>
      <c r="L9" s="18" t="s">
        <v>37</v>
      </c>
      <c r="M9" s="3">
        <f>COUNTIF(H2:H202,"&gt;=75")</f>
        <v>52</v>
      </c>
    </row>
    <row r="10" spans="8:15" x14ac:dyDescent="0.25">
      <c r="H10" s="1">
        <v>77.89</v>
      </c>
      <c r="I10" s="1">
        <v>81</v>
      </c>
      <c r="L10" s="18" t="s">
        <v>38</v>
      </c>
      <c r="M10" s="3">
        <f>COUNTIF(I2:I262,"&gt;=75")</f>
        <v>75</v>
      </c>
    </row>
    <row r="11" spans="8:15" x14ac:dyDescent="0.25">
      <c r="H11" s="1">
        <v>80.650000000000006</v>
      </c>
      <c r="I11" s="1">
        <v>74.7</v>
      </c>
      <c r="L11" s="18" t="s">
        <v>39</v>
      </c>
      <c r="M11" s="19">
        <f>SUM(M9:M10)/SUM(M7:M8)</f>
        <v>0.27489177489177491</v>
      </c>
    </row>
    <row r="12" spans="8:15" x14ac:dyDescent="0.25">
      <c r="H12" s="1">
        <v>88.92</v>
      </c>
      <c r="I12" s="1">
        <v>62.32</v>
      </c>
      <c r="L12" s="18" t="s">
        <v>40</v>
      </c>
      <c r="M12" s="19">
        <f>1-M11</f>
        <v>0.72510822510822504</v>
      </c>
    </row>
    <row r="13" spans="8:15" x14ac:dyDescent="0.25">
      <c r="H13" s="1">
        <v>76.209999999999994</v>
      </c>
      <c r="I13" s="1">
        <v>87.44</v>
      </c>
      <c r="L13" s="18" t="s">
        <v>41</v>
      </c>
      <c r="M13" s="20">
        <f>M9/M7</f>
        <v>0.25870646766169153</v>
      </c>
    </row>
    <row r="14" spans="8:15" x14ac:dyDescent="0.25">
      <c r="H14" s="1">
        <v>78.900000000000006</v>
      </c>
      <c r="I14" s="1">
        <v>74.03</v>
      </c>
      <c r="L14" s="18" t="s">
        <v>42</v>
      </c>
      <c r="M14" s="20">
        <f>M10/M8</f>
        <v>0.28735632183908044</v>
      </c>
    </row>
    <row r="15" spans="8:15" x14ac:dyDescent="0.25">
      <c r="H15" s="1">
        <v>77.34</v>
      </c>
      <c r="I15" s="1">
        <v>68.959999999999994</v>
      </c>
      <c r="L15" s="5"/>
      <c r="M15" s="3"/>
    </row>
    <row r="16" spans="8:15" x14ac:dyDescent="0.25">
      <c r="H16" s="1">
        <v>79.3</v>
      </c>
      <c r="I16" s="1">
        <v>65.58</v>
      </c>
      <c r="L16" s="5"/>
      <c r="M16" s="3"/>
    </row>
    <row r="17" spans="8:13" x14ac:dyDescent="0.25">
      <c r="H17" s="1">
        <v>75.73</v>
      </c>
      <c r="I17" s="1">
        <v>59.26</v>
      </c>
      <c r="L17" s="18" t="s">
        <v>43</v>
      </c>
      <c r="M17" s="19">
        <f>SQRT(M11*M12*((1/M7)+(1/M8)))</f>
        <v>4.1897199412296152E-2</v>
      </c>
    </row>
    <row r="18" spans="8:13" x14ac:dyDescent="0.25">
      <c r="H18" s="1">
        <v>72.959999999999994</v>
      </c>
      <c r="I18" s="1">
        <v>67.31</v>
      </c>
      <c r="L18" s="21" t="s">
        <v>44</v>
      </c>
      <c r="M18" s="22">
        <f>(M13-M14)/M17</f>
        <v>-0.68381310873443824</v>
      </c>
    </row>
    <row r="19" spans="8:13" x14ac:dyDescent="0.25">
      <c r="H19" s="1">
        <v>65.709999999999994</v>
      </c>
      <c r="I19" s="1">
        <v>61.93</v>
      </c>
      <c r="L19" s="18" t="s">
        <v>19</v>
      </c>
      <c r="M19" s="7">
        <f>_xlfn.NORM.S.DIST(M18,1)</f>
        <v>0.24704659392678568</v>
      </c>
    </row>
    <row r="20" spans="8:13" x14ac:dyDescent="0.25">
      <c r="H20" s="1">
        <v>89.23</v>
      </c>
      <c r="I20" s="1">
        <v>54.95</v>
      </c>
    </row>
    <row r="21" spans="8:13" x14ac:dyDescent="0.25">
      <c r="H21" s="1">
        <v>70.209999999999994</v>
      </c>
      <c r="I21" s="1">
        <v>50.49</v>
      </c>
      <c r="L21" s="18" t="s">
        <v>45</v>
      </c>
      <c r="M21" s="5"/>
    </row>
    <row r="22" spans="8:13" x14ac:dyDescent="0.25">
      <c r="H22" s="1">
        <v>62.57</v>
      </c>
      <c r="I22" s="1">
        <v>77.569999999999993</v>
      </c>
    </row>
    <row r="23" spans="8:13" x14ac:dyDescent="0.25">
      <c r="H23" s="1">
        <v>74.34</v>
      </c>
      <c r="I23" s="1">
        <v>54.78</v>
      </c>
      <c r="L23" t="s">
        <v>85</v>
      </c>
    </row>
    <row r="24" spans="8:13" x14ac:dyDescent="0.25">
      <c r="H24" s="1">
        <v>65.44</v>
      </c>
      <c r="I24" s="1">
        <v>63.84</v>
      </c>
      <c r="L24" t="s">
        <v>86</v>
      </c>
    </row>
    <row r="25" spans="8:13" x14ac:dyDescent="0.25">
      <c r="H25" s="1">
        <v>77.42</v>
      </c>
      <c r="I25" s="1">
        <v>71.55</v>
      </c>
    </row>
    <row r="26" spans="8:13" x14ac:dyDescent="0.25">
      <c r="H26" s="1">
        <v>68.930000000000007</v>
      </c>
      <c r="I26" s="1">
        <v>62.24</v>
      </c>
    </row>
    <row r="27" spans="8:13" x14ac:dyDescent="0.25">
      <c r="H27" s="1">
        <v>60.66</v>
      </c>
      <c r="I27" s="1">
        <v>71.73</v>
      </c>
    </row>
    <row r="28" spans="8:13" x14ac:dyDescent="0.25">
      <c r="H28" s="1">
        <v>66.25</v>
      </c>
      <c r="I28" s="1">
        <v>62.48</v>
      </c>
    </row>
    <row r="29" spans="8:13" x14ac:dyDescent="0.25">
      <c r="H29" s="1">
        <v>58.79</v>
      </c>
      <c r="I29" s="1">
        <v>71.849999999999994</v>
      </c>
    </row>
    <row r="30" spans="8:13" x14ac:dyDescent="0.25">
      <c r="H30" s="1">
        <v>66.55</v>
      </c>
      <c r="I30" s="1">
        <v>71.349999999999994</v>
      </c>
      <c r="L30" s="15" t="s">
        <v>46</v>
      </c>
      <c r="M30" s="16">
        <f>_xlfn.NORM.S.INV(0.025)</f>
        <v>-1.9599639845400538</v>
      </c>
    </row>
    <row r="31" spans="8:13" x14ac:dyDescent="0.25">
      <c r="H31" s="1">
        <v>46.2</v>
      </c>
      <c r="I31" s="1">
        <v>72.39</v>
      </c>
      <c r="L31" s="13" t="s">
        <v>47</v>
      </c>
      <c r="M31" s="17">
        <f>_xlfn.NORM.S.INV(0.975)</f>
        <v>1.9599639845400536</v>
      </c>
    </row>
    <row r="32" spans="8:13" x14ac:dyDescent="0.25">
      <c r="H32" s="1">
        <v>86.79</v>
      </c>
      <c r="I32" s="1">
        <v>74.680000000000007</v>
      </c>
    </row>
    <row r="33" spans="8:9" x14ac:dyDescent="0.25">
      <c r="H33" s="1">
        <v>61.77</v>
      </c>
      <c r="I33" s="1">
        <v>79.17</v>
      </c>
    </row>
    <row r="34" spans="8:9" x14ac:dyDescent="0.25">
      <c r="H34" s="1">
        <v>65.95</v>
      </c>
      <c r="I34" s="1">
        <v>78.239999999999995</v>
      </c>
    </row>
    <row r="35" spans="8:9" x14ac:dyDescent="0.25">
      <c r="H35" s="1">
        <v>60.57</v>
      </c>
      <c r="I35" s="1">
        <v>79.849999999999994</v>
      </c>
    </row>
    <row r="36" spans="8:9" x14ac:dyDescent="0.25">
      <c r="H36" s="1">
        <v>64.849999999999994</v>
      </c>
      <c r="I36" s="1">
        <v>73.94</v>
      </c>
    </row>
    <row r="37" spans="8:9" x14ac:dyDescent="0.25">
      <c r="H37" s="1">
        <v>66.78</v>
      </c>
      <c r="I37" s="1">
        <v>53.14</v>
      </c>
    </row>
    <row r="38" spans="8:9" x14ac:dyDescent="0.25">
      <c r="H38" s="1">
        <v>77.540000000000006</v>
      </c>
      <c r="I38" s="1">
        <v>53.1</v>
      </c>
    </row>
    <row r="39" spans="8:9" x14ac:dyDescent="0.25">
      <c r="H39" s="1">
        <v>75.08</v>
      </c>
      <c r="I39" s="1">
        <v>43.66</v>
      </c>
    </row>
    <row r="40" spans="8:9" x14ac:dyDescent="0.25">
      <c r="H40" s="1">
        <v>64.84</v>
      </c>
      <c r="I40" s="1">
        <v>61.12</v>
      </c>
    </row>
    <row r="41" spans="8:9" x14ac:dyDescent="0.25">
      <c r="H41" s="1">
        <v>56.01</v>
      </c>
      <c r="I41" s="1">
        <v>71.94</v>
      </c>
    </row>
    <row r="42" spans="8:9" x14ac:dyDescent="0.25">
      <c r="H42" s="1">
        <v>65.959999999999994</v>
      </c>
      <c r="I42" s="1">
        <v>99.51</v>
      </c>
    </row>
    <row r="43" spans="8:9" x14ac:dyDescent="0.25">
      <c r="H43" s="1">
        <v>73.94</v>
      </c>
      <c r="I43" s="1">
        <v>83.98</v>
      </c>
    </row>
    <row r="44" spans="8:9" x14ac:dyDescent="0.25">
      <c r="H44" s="1">
        <v>58.34</v>
      </c>
      <c r="I44" s="1">
        <v>61.93</v>
      </c>
    </row>
    <row r="45" spans="8:9" x14ac:dyDescent="0.25">
      <c r="H45" s="1">
        <v>50.66</v>
      </c>
      <c r="I45" s="1">
        <v>74.790000000000006</v>
      </c>
    </row>
    <row r="46" spans="8:9" x14ac:dyDescent="0.25">
      <c r="H46" s="1">
        <v>57.24</v>
      </c>
      <c r="I46" s="1">
        <v>47.69</v>
      </c>
    </row>
    <row r="47" spans="8:9" x14ac:dyDescent="0.25">
      <c r="H47" s="1">
        <v>72.91</v>
      </c>
      <c r="I47" s="1">
        <v>67.540000000000006</v>
      </c>
    </row>
    <row r="48" spans="8:9" x14ac:dyDescent="0.25">
      <c r="H48" s="1">
        <v>76.08</v>
      </c>
      <c r="I48" s="1">
        <v>49.55</v>
      </c>
    </row>
    <row r="49" spans="8:9" x14ac:dyDescent="0.25">
      <c r="H49" s="1">
        <v>73.78</v>
      </c>
      <c r="I49" s="1">
        <v>65.739999999999995</v>
      </c>
    </row>
    <row r="50" spans="8:9" x14ac:dyDescent="0.25">
      <c r="H50" s="1">
        <v>79.19</v>
      </c>
      <c r="I50" s="1">
        <v>81.59</v>
      </c>
    </row>
    <row r="51" spans="8:9" x14ac:dyDescent="0.25">
      <c r="H51" s="1">
        <v>75.06</v>
      </c>
      <c r="I51" s="1">
        <v>67.760000000000005</v>
      </c>
    </row>
    <row r="52" spans="8:9" x14ac:dyDescent="0.25">
      <c r="H52" s="1">
        <v>73.48</v>
      </c>
      <c r="I52" s="1">
        <v>66.62</v>
      </c>
    </row>
    <row r="53" spans="8:9" x14ac:dyDescent="0.25">
      <c r="H53" s="1">
        <v>64.040000000000006</v>
      </c>
      <c r="I53" s="1">
        <v>72.739999999999995</v>
      </c>
    </row>
    <row r="54" spans="8:9" x14ac:dyDescent="0.25">
      <c r="H54" s="1">
        <v>83.99</v>
      </c>
      <c r="I54" s="1">
        <v>75.319999999999993</v>
      </c>
    </row>
    <row r="55" spans="8:9" x14ac:dyDescent="0.25">
      <c r="H55" s="1">
        <v>65.19</v>
      </c>
      <c r="I55" s="1">
        <v>76.7</v>
      </c>
    </row>
    <row r="56" spans="8:9" x14ac:dyDescent="0.25">
      <c r="H56" s="1">
        <v>72.42</v>
      </c>
      <c r="I56" s="1">
        <v>78.83</v>
      </c>
    </row>
    <row r="57" spans="8:9" x14ac:dyDescent="0.25">
      <c r="H57" s="1">
        <v>70.02</v>
      </c>
      <c r="I57" s="1">
        <v>73.739999999999995</v>
      </c>
    </row>
    <row r="58" spans="8:9" x14ac:dyDescent="0.25">
      <c r="H58" s="1">
        <v>68.88</v>
      </c>
      <c r="I58" s="1">
        <v>82.32</v>
      </c>
    </row>
    <row r="59" spans="8:9" x14ac:dyDescent="0.25">
      <c r="H59" s="1">
        <v>75.040000000000006</v>
      </c>
      <c r="I59" s="1">
        <v>77.260000000000005</v>
      </c>
    </row>
    <row r="60" spans="8:9" x14ac:dyDescent="0.25">
      <c r="H60" s="1">
        <v>81.900000000000006</v>
      </c>
      <c r="I60" s="1">
        <v>59.49</v>
      </c>
    </row>
    <row r="61" spans="8:9" x14ac:dyDescent="0.25">
      <c r="H61" s="1">
        <v>70.680000000000007</v>
      </c>
      <c r="I61" s="1">
        <v>51.35</v>
      </c>
    </row>
    <row r="62" spans="8:9" x14ac:dyDescent="0.25">
      <c r="H62" s="1">
        <v>71.34</v>
      </c>
      <c r="I62" s="1">
        <v>73.5</v>
      </c>
    </row>
    <row r="63" spans="8:9" x14ac:dyDescent="0.25">
      <c r="H63" s="1">
        <v>73.099999999999994</v>
      </c>
      <c r="I63" s="1">
        <v>64.040000000000006</v>
      </c>
    </row>
    <row r="64" spans="8:9" x14ac:dyDescent="0.25">
      <c r="H64" s="1">
        <v>80.42</v>
      </c>
      <c r="I64" s="1">
        <v>80.62</v>
      </c>
    </row>
    <row r="65" spans="8:9" x14ac:dyDescent="0.25">
      <c r="H65" s="1">
        <v>53.51</v>
      </c>
      <c r="I65" s="1">
        <v>88.8</v>
      </c>
    </row>
    <row r="66" spans="8:9" x14ac:dyDescent="0.25">
      <c r="H66" s="1">
        <v>85.81</v>
      </c>
      <c r="I66" s="1">
        <v>71.13</v>
      </c>
    </row>
    <row r="67" spans="8:9" x14ac:dyDescent="0.25">
      <c r="H67" s="1">
        <v>78.06</v>
      </c>
      <c r="I67" s="1">
        <v>56.39</v>
      </c>
    </row>
    <row r="68" spans="8:9" x14ac:dyDescent="0.25">
      <c r="H68" s="1">
        <v>73.77</v>
      </c>
      <c r="I68" s="1">
        <v>62.23</v>
      </c>
    </row>
    <row r="69" spans="8:9" x14ac:dyDescent="0.25">
      <c r="H69" s="1">
        <v>60.97</v>
      </c>
      <c r="I69" s="1">
        <v>79.87</v>
      </c>
    </row>
    <row r="70" spans="8:9" x14ac:dyDescent="0.25">
      <c r="H70" s="1">
        <v>56.46</v>
      </c>
      <c r="I70" s="1">
        <v>66.12</v>
      </c>
    </row>
    <row r="71" spans="8:9" x14ac:dyDescent="0.25">
      <c r="H71" s="1">
        <v>61.11</v>
      </c>
      <c r="I71" s="1">
        <v>61.84</v>
      </c>
    </row>
    <row r="72" spans="8:9" x14ac:dyDescent="0.25">
      <c r="H72" s="1">
        <v>72.12</v>
      </c>
      <c r="I72" s="1">
        <v>67.83</v>
      </c>
    </row>
    <row r="73" spans="8:9" x14ac:dyDescent="0.25">
      <c r="H73" s="1">
        <v>68.459999999999994</v>
      </c>
      <c r="I73" s="1">
        <v>60.83</v>
      </c>
    </row>
    <row r="74" spans="8:9" x14ac:dyDescent="0.25">
      <c r="H74" s="1">
        <v>73.930000000000007</v>
      </c>
      <c r="I74" s="1">
        <v>74.680000000000007</v>
      </c>
    </row>
    <row r="75" spans="8:9" x14ac:dyDescent="0.25">
      <c r="H75" s="1">
        <v>97.46</v>
      </c>
      <c r="I75" s="1">
        <v>55.84</v>
      </c>
    </row>
    <row r="76" spans="8:9" x14ac:dyDescent="0.25">
      <c r="H76" s="1">
        <v>58.68</v>
      </c>
      <c r="I76" s="1">
        <v>85</v>
      </c>
    </row>
    <row r="77" spans="8:9" x14ac:dyDescent="0.25">
      <c r="H77" s="1">
        <v>51.27</v>
      </c>
      <c r="I77" s="1">
        <v>62.02</v>
      </c>
    </row>
    <row r="78" spans="8:9" x14ac:dyDescent="0.25">
      <c r="H78" s="1">
        <v>75.89</v>
      </c>
      <c r="I78" s="1">
        <v>72.760000000000005</v>
      </c>
    </row>
    <row r="79" spans="8:9" x14ac:dyDescent="0.25">
      <c r="H79" s="1">
        <v>55.26</v>
      </c>
      <c r="I79" s="1">
        <v>58.52</v>
      </c>
    </row>
    <row r="80" spans="8:9" x14ac:dyDescent="0.25">
      <c r="H80" s="1">
        <v>76.97</v>
      </c>
      <c r="I80" s="1">
        <v>69.47</v>
      </c>
    </row>
    <row r="81" spans="8:9" x14ac:dyDescent="0.25">
      <c r="H81" s="1">
        <v>64.099999999999994</v>
      </c>
      <c r="I81" s="1">
        <v>68.16</v>
      </c>
    </row>
    <row r="82" spans="8:9" x14ac:dyDescent="0.25">
      <c r="H82" s="1">
        <v>68.540000000000006</v>
      </c>
      <c r="I82" s="1">
        <v>64.83</v>
      </c>
    </row>
    <row r="83" spans="8:9" x14ac:dyDescent="0.25">
      <c r="H83" s="1">
        <v>66.98</v>
      </c>
      <c r="I83" s="1">
        <v>79.760000000000005</v>
      </c>
    </row>
    <row r="84" spans="8:9" x14ac:dyDescent="0.25">
      <c r="H84" s="1">
        <v>65.02</v>
      </c>
      <c r="I84" s="1">
        <v>84.23</v>
      </c>
    </row>
    <row r="85" spans="8:9" x14ac:dyDescent="0.25">
      <c r="H85" s="1">
        <v>75.33</v>
      </c>
      <c r="I85" s="1">
        <v>73.319999999999993</v>
      </c>
    </row>
    <row r="86" spans="8:9" x14ac:dyDescent="0.25">
      <c r="H86" s="1">
        <v>65.19</v>
      </c>
      <c r="I86" s="1">
        <v>66.739999999999995</v>
      </c>
    </row>
    <row r="87" spans="8:9" x14ac:dyDescent="0.25">
      <c r="H87" s="1">
        <v>65.48</v>
      </c>
      <c r="I87" s="1">
        <v>88.82</v>
      </c>
    </row>
    <row r="88" spans="8:9" x14ac:dyDescent="0.25">
      <c r="H88" s="1">
        <v>64.989999999999995</v>
      </c>
      <c r="I88" s="1">
        <v>70.069999999999993</v>
      </c>
    </row>
    <row r="89" spans="8:9" x14ac:dyDescent="0.25">
      <c r="H89" s="1">
        <v>56.5</v>
      </c>
      <c r="I89" s="1">
        <v>68.48</v>
      </c>
    </row>
    <row r="90" spans="8:9" x14ac:dyDescent="0.25">
      <c r="H90" s="1">
        <v>73.540000000000006</v>
      </c>
      <c r="I90" s="1">
        <v>69.98</v>
      </c>
    </row>
    <row r="91" spans="8:9" x14ac:dyDescent="0.25">
      <c r="H91" s="1">
        <v>70.52</v>
      </c>
      <c r="I91" s="1">
        <v>81.319999999999993</v>
      </c>
    </row>
    <row r="92" spans="8:9" x14ac:dyDescent="0.25">
      <c r="H92" s="1">
        <v>64.61</v>
      </c>
      <c r="I92" s="1">
        <v>71.010000000000005</v>
      </c>
    </row>
    <row r="93" spans="8:9" x14ac:dyDescent="0.25">
      <c r="H93" s="1">
        <v>76.11</v>
      </c>
      <c r="I93" s="1">
        <v>78.22</v>
      </c>
    </row>
    <row r="94" spans="8:9" x14ac:dyDescent="0.25">
      <c r="H94" s="1">
        <v>78.739999999999995</v>
      </c>
      <c r="I94" s="1">
        <v>78.959999999999994</v>
      </c>
    </row>
    <row r="95" spans="8:9" x14ac:dyDescent="0.25">
      <c r="H95" s="1">
        <v>55.63</v>
      </c>
      <c r="I95" s="1">
        <v>58.01</v>
      </c>
    </row>
    <row r="96" spans="8:9" x14ac:dyDescent="0.25">
      <c r="H96" s="1">
        <v>65.959999999999994</v>
      </c>
      <c r="I96" s="1">
        <v>37.08</v>
      </c>
    </row>
    <row r="97" spans="8:9" x14ac:dyDescent="0.25">
      <c r="H97" s="1">
        <v>49.65</v>
      </c>
      <c r="I97" s="1">
        <v>83.6</v>
      </c>
    </row>
    <row r="98" spans="8:9" x14ac:dyDescent="0.25">
      <c r="H98" s="1">
        <v>87.38</v>
      </c>
      <c r="I98" s="1">
        <v>66.540000000000006</v>
      </c>
    </row>
    <row r="99" spans="8:9" x14ac:dyDescent="0.25">
      <c r="H99" s="1">
        <v>75.59</v>
      </c>
      <c r="I99" s="1">
        <v>56.31</v>
      </c>
    </row>
    <row r="100" spans="8:9" x14ac:dyDescent="0.25">
      <c r="H100" s="1">
        <v>59.43</v>
      </c>
      <c r="I100" s="1">
        <v>64.84</v>
      </c>
    </row>
    <row r="101" spans="8:9" x14ac:dyDescent="0.25">
      <c r="H101" s="1">
        <v>55.82</v>
      </c>
      <c r="I101" s="1">
        <v>67.569999999999993</v>
      </c>
    </row>
    <row r="102" spans="8:9" x14ac:dyDescent="0.25">
      <c r="H102" s="1">
        <v>71.069999999999993</v>
      </c>
      <c r="I102" s="1">
        <v>67.52</v>
      </c>
    </row>
    <row r="103" spans="8:9" x14ac:dyDescent="0.25">
      <c r="H103" s="1">
        <v>74.98</v>
      </c>
      <c r="I103" s="1">
        <v>64.03</v>
      </c>
    </row>
    <row r="104" spans="8:9" x14ac:dyDescent="0.25">
      <c r="H104" s="1">
        <v>71.14</v>
      </c>
      <c r="I104" s="1">
        <v>67.680000000000007</v>
      </c>
    </row>
    <row r="105" spans="8:9" x14ac:dyDescent="0.25">
      <c r="H105" s="1">
        <v>56.95</v>
      </c>
      <c r="I105" s="1">
        <v>70.89</v>
      </c>
    </row>
    <row r="106" spans="8:9" x14ac:dyDescent="0.25">
      <c r="H106" s="1">
        <v>63.73</v>
      </c>
      <c r="I106" s="1">
        <v>66.010000000000005</v>
      </c>
    </row>
    <row r="107" spans="8:9" x14ac:dyDescent="0.25">
      <c r="H107" s="1">
        <v>77.849999999999994</v>
      </c>
      <c r="I107" s="1">
        <v>68.13</v>
      </c>
    </row>
    <row r="108" spans="8:9" x14ac:dyDescent="0.25">
      <c r="H108" s="1">
        <v>57.54</v>
      </c>
      <c r="I108" s="1">
        <v>61.68</v>
      </c>
    </row>
    <row r="109" spans="8:9" x14ac:dyDescent="0.25">
      <c r="H109" s="1">
        <v>51.28</v>
      </c>
      <c r="I109" s="1">
        <v>78.11</v>
      </c>
    </row>
    <row r="110" spans="8:9" x14ac:dyDescent="0.25">
      <c r="H110" s="1">
        <v>64.959999999999994</v>
      </c>
      <c r="I110" s="1">
        <v>69.28</v>
      </c>
    </row>
    <row r="111" spans="8:9" x14ac:dyDescent="0.25">
      <c r="H111" s="1">
        <v>52.58</v>
      </c>
      <c r="I111" s="1">
        <v>79.64</v>
      </c>
    </row>
    <row r="112" spans="8:9" x14ac:dyDescent="0.25">
      <c r="H112" s="1">
        <v>60.27</v>
      </c>
      <c r="I112" s="1">
        <v>47.54</v>
      </c>
    </row>
    <row r="113" spans="8:9" x14ac:dyDescent="0.25">
      <c r="H113" s="1">
        <v>70.45</v>
      </c>
      <c r="I113" s="1">
        <v>93.07</v>
      </c>
    </row>
    <row r="114" spans="8:9" x14ac:dyDescent="0.25">
      <c r="H114" s="1">
        <v>64.010000000000005</v>
      </c>
      <c r="I114" s="1">
        <v>68.849999999999994</v>
      </c>
    </row>
    <row r="115" spans="8:9" x14ac:dyDescent="0.25">
      <c r="H115" s="1">
        <v>69.94</v>
      </c>
      <c r="I115" s="1">
        <v>61.6</v>
      </c>
    </row>
    <row r="116" spans="8:9" x14ac:dyDescent="0.25">
      <c r="H116" s="1">
        <v>68.78</v>
      </c>
      <c r="I116" s="1">
        <v>76.010000000000005</v>
      </c>
    </row>
    <row r="117" spans="8:9" x14ac:dyDescent="0.25">
      <c r="H117" s="1">
        <v>62.36</v>
      </c>
      <c r="I117" s="1">
        <v>70.510000000000005</v>
      </c>
    </row>
    <row r="118" spans="8:9" x14ac:dyDescent="0.25">
      <c r="H118" s="1">
        <v>72.680000000000007</v>
      </c>
      <c r="I118" s="1">
        <v>82.67</v>
      </c>
    </row>
    <row r="119" spans="8:9" x14ac:dyDescent="0.25">
      <c r="H119" s="1">
        <v>84.42</v>
      </c>
      <c r="I119" s="1">
        <v>82.02</v>
      </c>
    </row>
    <row r="120" spans="8:9" x14ac:dyDescent="0.25">
      <c r="H120" s="1">
        <v>75.150000000000006</v>
      </c>
      <c r="I120" s="1">
        <v>76.45</v>
      </c>
    </row>
    <row r="121" spans="8:9" x14ac:dyDescent="0.25">
      <c r="H121" s="1">
        <v>58.22</v>
      </c>
      <c r="I121" s="1">
        <v>74.73</v>
      </c>
    </row>
    <row r="122" spans="8:9" x14ac:dyDescent="0.25">
      <c r="H122" s="1">
        <v>64.83</v>
      </c>
      <c r="I122" s="1">
        <v>59.71</v>
      </c>
    </row>
    <row r="123" spans="8:9" x14ac:dyDescent="0.25">
      <c r="H123" s="1">
        <v>58.14</v>
      </c>
      <c r="I123" s="1">
        <v>70.95</v>
      </c>
    </row>
    <row r="124" spans="8:9" x14ac:dyDescent="0.25">
      <c r="H124" s="1">
        <v>78.84</v>
      </c>
      <c r="I124" s="1">
        <v>56.07</v>
      </c>
    </row>
    <row r="125" spans="8:9" x14ac:dyDescent="0.25">
      <c r="H125" s="1">
        <v>77.52</v>
      </c>
      <c r="I125" s="1">
        <v>59.07</v>
      </c>
    </row>
    <row r="126" spans="8:9" x14ac:dyDescent="0.25">
      <c r="H126" s="1">
        <v>70.33</v>
      </c>
      <c r="I126" s="1">
        <v>67.239999999999995</v>
      </c>
    </row>
    <row r="127" spans="8:9" x14ac:dyDescent="0.25">
      <c r="H127" s="1">
        <v>71.91</v>
      </c>
      <c r="I127" s="1">
        <v>69.66</v>
      </c>
    </row>
    <row r="128" spans="8:9" x14ac:dyDescent="0.25">
      <c r="H128" s="1">
        <v>72.11</v>
      </c>
      <c r="I128" s="1">
        <v>71.83</v>
      </c>
    </row>
    <row r="129" spans="8:9" x14ac:dyDescent="0.25">
      <c r="H129" s="1">
        <v>59.08</v>
      </c>
      <c r="I129" s="1">
        <v>50.71</v>
      </c>
    </row>
    <row r="130" spans="8:9" x14ac:dyDescent="0.25">
      <c r="H130" s="1">
        <v>55.51</v>
      </c>
      <c r="I130" s="1">
        <v>75.010000000000005</v>
      </c>
    </row>
    <row r="131" spans="8:9" x14ac:dyDescent="0.25">
      <c r="H131" s="1">
        <v>69.47</v>
      </c>
      <c r="I131" s="1">
        <v>68.430000000000007</v>
      </c>
    </row>
    <row r="132" spans="8:9" x14ac:dyDescent="0.25">
      <c r="H132" s="1">
        <v>67.540000000000006</v>
      </c>
      <c r="I132" s="1">
        <v>64.52</v>
      </c>
    </row>
    <row r="133" spans="8:9" x14ac:dyDescent="0.25">
      <c r="H133" s="1">
        <v>53.5</v>
      </c>
      <c r="I133" s="1">
        <v>69.22</v>
      </c>
    </row>
    <row r="134" spans="8:9" x14ac:dyDescent="0.25">
      <c r="H134" s="1">
        <v>97.99</v>
      </c>
      <c r="I134" s="1">
        <v>76.989999999999995</v>
      </c>
    </row>
    <row r="135" spans="8:9" x14ac:dyDescent="0.25">
      <c r="H135" s="1">
        <v>82.38</v>
      </c>
      <c r="I135" s="1">
        <v>71.709999999999994</v>
      </c>
    </row>
    <row r="136" spans="8:9" x14ac:dyDescent="0.25">
      <c r="H136" s="1">
        <v>65.010000000000005</v>
      </c>
      <c r="I136" s="1">
        <v>76.290000000000006</v>
      </c>
    </row>
    <row r="137" spans="8:9" x14ac:dyDescent="0.25">
      <c r="H137" s="1">
        <v>71.03</v>
      </c>
      <c r="I137" s="1">
        <v>65.260000000000005</v>
      </c>
    </row>
    <row r="138" spans="8:9" x14ac:dyDescent="0.25">
      <c r="H138" s="1">
        <v>70.22</v>
      </c>
      <c r="I138" s="1">
        <v>66.349999999999994</v>
      </c>
    </row>
    <row r="139" spans="8:9" x14ac:dyDescent="0.25">
      <c r="H139" s="1">
        <v>73.010000000000005</v>
      </c>
      <c r="I139" s="1">
        <v>60.83</v>
      </c>
    </row>
    <row r="140" spans="8:9" x14ac:dyDescent="0.25">
      <c r="H140" s="1">
        <v>60.49</v>
      </c>
      <c r="I140" s="1">
        <v>79.959999999999994</v>
      </c>
    </row>
    <row r="141" spans="8:9" x14ac:dyDescent="0.25">
      <c r="H141" s="1">
        <v>62.58</v>
      </c>
      <c r="I141" s="1">
        <v>83.57</v>
      </c>
    </row>
    <row r="142" spans="8:9" x14ac:dyDescent="0.25">
      <c r="H142" s="1">
        <v>56.51</v>
      </c>
      <c r="I142" s="1">
        <v>63.73</v>
      </c>
    </row>
    <row r="143" spans="8:9" x14ac:dyDescent="0.25">
      <c r="H143" s="1">
        <v>70.989999999999995</v>
      </c>
      <c r="I143" s="1">
        <v>51.63</v>
      </c>
    </row>
    <row r="144" spans="8:9" x14ac:dyDescent="0.25">
      <c r="H144" s="1">
        <v>76</v>
      </c>
      <c r="I144" s="1">
        <v>82.93</v>
      </c>
    </row>
    <row r="145" spans="8:9" x14ac:dyDescent="0.25">
      <c r="H145" s="1">
        <v>71.010000000000005</v>
      </c>
      <c r="I145" s="1">
        <v>74.05</v>
      </c>
    </row>
    <row r="146" spans="8:9" x14ac:dyDescent="0.25">
      <c r="H146" s="1">
        <v>72.95</v>
      </c>
      <c r="I146" s="1">
        <v>68.989999999999995</v>
      </c>
    </row>
    <row r="147" spans="8:9" x14ac:dyDescent="0.25">
      <c r="H147" s="1">
        <v>74.739999999999995</v>
      </c>
      <c r="I147" s="1">
        <v>69.180000000000007</v>
      </c>
    </row>
    <row r="148" spans="8:9" x14ac:dyDescent="0.25">
      <c r="H148" s="1">
        <v>69.34</v>
      </c>
      <c r="I148" s="1">
        <v>52.88</v>
      </c>
    </row>
    <row r="149" spans="8:9" x14ac:dyDescent="0.25">
      <c r="H149" s="1">
        <v>70.680000000000007</v>
      </c>
      <c r="I149" s="1">
        <v>64.260000000000005</v>
      </c>
    </row>
    <row r="150" spans="8:9" x14ac:dyDescent="0.25">
      <c r="H150" s="1">
        <v>63.66</v>
      </c>
      <c r="I150" s="1">
        <v>78.91</v>
      </c>
    </row>
    <row r="151" spans="8:9" x14ac:dyDescent="0.25">
      <c r="H151" s="1">
        <v>65.37</v>
      </c>
      <c r="I151" s="1">
        <v>49.52</v>
      </c>
    </row>
    <row r="152" spans="8:9" x14ac:dyDescent="0.25">
      <c r="H152" s="1">
        <v>84.39</v>
      </c>
      <c r="I152" s="1">
        <v>81.89</v>
      </c>
    </row>
    <row r="153" spans="8:9" x14ac:dyDescent="0.25">
      <c r="H153" s="1">
        <v>58.78</v>
      </c>
      <c r="I153" s="1">
        <v>68.77</v>
      </c>
    </row>
    <row r="154" spans="8:9" x14ac:dyDescent="0.25">
      <c r="H154" s="1">
        <v>68.42</v>
      </c>
      <c r="I154" s="1">
        <v>86.1</v>
      </c>
    </row>
    <row r="155" spans="8:9" x14ac:dyDescent="0.25">
      <c r="H155" s="1">
        <v>75.010000000000005</v>
      </c>
      <c r="I155" s="1">
        <v>64.59</v>
      </c>
    </row>
    <row r="156" spans="8:9" x14ac:dyDescent="0.25">
      <c r="H156" s="1">
        <v>73.48</v>
      </c>
      <c r="I156" s="1">
        <v>84.61</v>
      </c>
    </row>
    <row r="157" spans="8:9" x14ac:dyDescent="0.25">
      <c r="H157" s="1">
        <v>60.88</v>
      </c>
      <c r="I157" s="1">
        <v>99.2</v>
      </c>
    </row>
    <row r="158" spans="8:9" x14ac:dyDescent="0.25">
      <c r="H158" s="1">
        <v>73.540000000000006</v>
      </c>
      <c r="I158" s="1">
        <v>67.17</v>
      </c>
    </row>
    <row r="159" spans="8:9" x14ac:dyDescent="0.25">
      <c r="H159" s="1">
        <v>53.92</v>
      </c>
      <c r="I159" s="1">
        <v>85.37</v>
      </c>
    </row>
    <row r="160" spans="8:9" x14ac:dyDescent="0.25">
      <c r="H160" s="1">
        <v>61.22</v>
      </c>
      <c r="I160" s="1">
        <v>68.48</v>
      </c>
    </row>
    <row r="161" spans="8:9" x14ac:dyDescent="0.25">
      <c r="H161" s="1">
        <v>63.69</v>
      </c>
      <c r="I161" s="1">
        <v>62.35</v>
      </c>
    </row>
    <row r="162" spans="8:9" x14ac:dyDescent="0.25">
      <c r="H162" s="1">
        <v>51.64</v>
      </c>
      <c r="I162" s="1">
        <v>70.94</v>
      </c>
    </row>
    <row r="163" spans="8:9" x14ac:dyDescent="0.25">
      <c r="H163" s="1">
        <v>67.02</v>
      </c>
      <c r="I163" s="1">
        <v>74.989999999999995</v>
      </c>
    </row>
    <row r="164" spans="8:9" x14ac:dyDescent="0.25">
      <c r="H164" s="1">
        <v>62.61</v>
      </c>
      <c r="I164" s="1">
        <v>78.8</v>
      </c>
    </row>
    <row r="165" spans="8:9" x14ac:dyDescent="0.25">
      <c r="H165" s="1">
        <v>78.02</v>
      </c>
      <c r="I165" s="1">
        <v>72.209999999999994</v>
      </c>
    </row>
    <row r="166" spans="8:9" x14ac:dyDescent="0.25">
      <c r="H166" s="1">
        <v>72.22</v>
      </c>
      <c r="I166" s="1">
        <v>69.290000000000006</v>
      </c>
    </row>
    <row r="167" spans="8:9" x14ac:dyDescent="0.25">
      <c r="H167" s="1">
        <v>54.43</v>
      </c>
      <c r="I167" s="1">
        <v>65.12</v>
      </c>
    </row>
    <row r="168" spans="8:9" x14ac:dyDescent="0.25">
      <c r="H168" s="1">
        <v>64.78</v>
      </c>
      <c r="I168" s="1">
        <v>74.260000000000005</v>
      </c>
    </row>
    <row r="169" spans="8:9" x14ac:dyDescent="0.25">
      <c r="H169" s="1">
        <v>54.54</v>
      </c>
      <c r="I169" s="1">
        <v>70.64</v>
      </c>
    </row>
    <row r="170" spans="8:9" x14ac:dyDescent="0.25">
      <c r="H170" s="1">
        <v>55.17</v>
      </c>
      <c r="I170" s="1">
        <v>49.29</v>
      </c>
    </row>
    <row r="171" spans="8:9" x14ac:dyDescent="0.25">
      <c r="H171" s="1">
        <v>72.13</v>
      </c>
      <c r="I171" s="1">
        <v>76.680000000000007</v>
      </c>
    </row>
    <row r="172" spans="8:9" x14ac:dyDescent="0.25">
      <c r="H172" s="1">
        <v>54.46</v>
      </c>
      <c r="I172" s="1">
        <v>54.56</v>
      </c>
    </row>
    <row r="173" spans="8:9" x14ac:dyDescent="0.25">
      <c r="H173" s="1">
        <v>58.85</v>
      </c>
      <c r="I173" s="1">
        <v>68.44</v>
      </c>
    </row>
    <row r="174" spans="8:9" x14ac:dyDescent="0.25">
      <c r="H174" s="1">
        <v>59.13</v>
      </c>
      <c r="I174" s="1">
        <v>80.239999999999995</v>
      </c>
    </row>
    <row r="175" spans="8:9" x14ac:dyDescent="0.25">
      <c r="H175" s="1">
        <v>39.22</v>
      </c>
      <c r="I175" s="1">
        <v>71.33</v>
      </c>
    </row>
    <row r="176" spans="8:9" x14ac:dyDescent="0.25">
      <c r="H176" s="1">
        <v>81.680000000000007</v>
      </c>
      <c r="I176" s="1">
        <v>89.36</v>
      </c>
    </row>
    <row r="177" spans="8:9" x14ac:dyDescent="0.25">
      <c r="H177" s="1">
        <v>77.099999999999994</v>
      </c>
      <c r="I177" s="1">
        <v>68.349999999999994</v>
      </c>
    </row>
    <row r="178" spans="8:9" x14ac:dyDescent="0.25">
      <c r="H178" s="1">
        <v>84.94</v>
      </c>
      <c r="I178" s="1">
        <v>68.53</v>
      </c>
    </row>
    <row r="179" spans="8:9" x14ac:dyDescent="0.25">
      <c r="H179" s="1">
        <v>55.7</v>
      </c>
      <c r="I179" s="1">
        <v>56.95</v>
      </c>
    </row>
    <row r="180" spans="8:9" x14ac:dyDescent="0.25">
      <c r="H180" s="1">
        <v>68.84</v>
      </c>
      <c r="I180" s="1">
        <v>62.53</v>
      </c>
    </row>
    <row r="181" spans="8:9" x14ac:dyDescent="0.25">
      <c r="H181" s="1">
        <v>72.02</v>
      </c>
      <c r="I181" s="1">
        <v>69.81</v>
      </c>
    </row>
    <row r="182" spans="8:9" x14ac:dyDescent="0.25">
      <c r="H182" s="1">
        <v>49.1</v>
      </c>
      <c r="I182" s="1">
        <v>80.319999999999993</v>
      </c>
    </row>
    <row r="183" spans="8:9" x14ac:dyDescent="0.25">
      <c r="H183" s="1">
        <v>57.99</v>
      </c>
      <c r="I183" s="1">
        <v>70.56</v>
      </c>
    </row>
    <row r="184" spans="8:9" x14ac:dyDescent="0.25">
      <c r="H184" s="1">
        <v>77.92</v>
      </c>
      <c r="I184" s="1">
        <v>61.99</v>
      </c>
    </row>
    <row r="185" spans="8:9" x14ac:dyDescent="0.25">
      <c r="H185" s="1">
        <v>69.34</v>
      </c>
      <c r="I185" s="1">
        <v>72.91</v>
      </c>
    </row>
    <row r="186" spans="8:9" x14ac:dyDescent="0.25">
      <c r="H186" s="1">
        <v>59.58</v>
      </c>
      <c r="I186" s="1">
        <v>73.39</v>
      </c>
    </row>
    <row r="187" spans="8:9" x14ac:dyDescent="0.25">
      <c r="H187" s="1">
        <v>66.489999999999995</v>
      </c>
      <c r="I187" s="1">
        <v>60.69</v>
      </c>
    </row>
    <row r="188" spans="8:9" x14ac:dyDescent="0.25">
      <c r="H188" s="1">
        <v>63.54</v>
      </c>
      <c r="I188" s="1">
        <v>85.82</v>
      </c>
    </row>
    <row r="189" spans="8:9" x14ac:dyDescent="0.25">
      <c r="H189" s="1">
        <v>80.319999999999993</v>
      </c>
      <c r="I189" s="1">
        <v>65.86</v>
      </c>
    </row>
    <row r="190" spans="8:9" x14ac:dyDescent="0.25">
      <c r="H190" s="1">
        <v>52.57</v>
      </c>
      <c r="I190" s="1">
        <v>69.27</v>
      </c>
    </row>
    <row r="191" spans="8:9" x14ac:dyDescent="0.25">
      <c r="H191" s="1">
        <v>72.48</v>
      </c>
      <c r="I191" s="1">
        <v>76.39</v>
      </c>
    </row>
    <row r="192" spans="8:9" x14ac:dyDescent="0.25">
      <c r="H192" s="1">
        <v>84.56</v>
      </c>
      <c r="I192" s="1">
        <v>78.069999999999993</v>
      </c>
    </row>
    <row r="193" spans="8:9" x14ac:dyDescent="0.25">
      <c r="H193" s="1">
        <v>66.709999999999994</v>
      </c>
      <c r="I193" s="1">
        <v>53.52</v>
      </c>
    </row>
    <row r="194" spans="8:9" x14ac:dyDescent="0.25">
      <c r="H194" s="1">
        <v>70.180000000000007</v>
      </c>
      <c r="I194" s="1">
        <v>67.23</v>
      </c>
    </row>
    <row r="195" spans="8:9" x14ac:dyDescent="0.25">
      <c r="H195" s="1">
        <v>50.68</v>
      </c>
      <c r="I195" s="1">
        <v>61.65</v>
      </c>
    </row>
    <row r="196" spans="8:9" x14ac:dyDescent="0.25">
      <c r="H196" s="1">
        <v>70.680000000000007</v>
      </c>
      <c r="I196" s="1">
        <v>76.87</v>
      </c>
    </row>
    <row r="197" spans="8:9" x14ac:dyDescent="0.25">
      <c r="H197" s="1">
        <v>69.5</v>
      </c>
      <c r="I197" s="1">
        <v>93.1</v>
      </c>
    </row>
    <row r="198" spans="8:9" x14ac:dyDescent="0.25">
      <c r="H198" s="1">
        <v>69.930000000000007</v>
      </c>
      <c r="I198" s="1">
        <v>68.14</v>
      </c>
    </row>
    <row r="199" spans="8:9" x14ac:dyDescent="0.25">
      <c r="H199" s="1">
        <v>63.22</v>
      </c>
      <c r="I199" s="1">
        <v>83.22</v>
      </c>
    </row>
    <row r="200" spans="8:9" x14ac:dyDescent="0.25">
      <c r="H200" s="1">
        <v>70.73</v>
      </c>
      <c r="I200" s="1">
        <v>65.900000000000006</v>
      </c>
    </row>
    <row r="201" spans="8:9" x14ac:dyDescent="0.25">
      <c r="H201" s="1">
        <v>61.28</v>
      </c>
      <c r="I201" s="1">
        <v>66.69</v>
      </c>
    </row>
    <row r="202" spans="8:9" x14ac:dyDescent="0.25">
      <c r="H202" s="1">
        <v>60.4</v>
      </c>
      <c r="I202" s="1">
        <v>72.510000000000005</v>
      </c>
    </row>
    <row r="203" spans="8:9" x14ac:dyDescent="0.25">
      <c r="I203" s="1">
        <v>61.94</v>
      </c>
    </row>
    <row r="204" spans="8:9" x14ac:dyDescent="0.25">
      <c r="I204" s="1">
        <v>79.38</v>
      </c>
    </row>
    <row r="205" spans="8:9" x14ac:dyDescent="0.25">
      <c r="I205" s="1">
        <v>60.84</v>
      </c>
    </row>
    <row r="206" spans="8:9" x14ac:dyDescent="0.25">
      <c r="I206" s="1">
        <v>62.32</v>
      </c>
    </row>
    <row r="207" spans="8:9" x14ac:dyDescent="0.25">
      <c r="I207" s="1">
        <v>74.11</v>
      </c>
    </row>
    <row r="208" spans="8:9" x14ac:dyDescent="0.25">
      <c r="I208" s="1">
        <v>71.19</v>
      </c>
    </row>
    <row r="209" spans="9:9" x14ac:dyDescent="0.25">
      <c r="I209" s="1">
        <v>64.42</v>
      </c>
    </row>
    <row r="210" spans="9:9" x14ac:dyDescent="0.25">
      <c r="I210" s="1">
        <v>78.459999999999994</v>
      </c>
    </row>
    <row r="211" spans="9:9" x14ac:dyDescent="0.25">
      <c r="I211" s="1">
        <v>72.37</v>
      </c>
    </row>
    <row r="212" spans="9:9" x14ac:dyDescent="0.25">
      <c r="I212" s="1">
        <v>75.430000000000007</v>
      </c>
    </row>
    <row r="213" spans="9:9" x14ac:dyDescent="0.25">
      <c r="I213" s="1">
        <v>73.7</v>
      </c>
    </row>
    <row r="214" spans="9:9" x14ac:dyDescent="0.25">
      <c r="I214" s="1">
        <v>74.63</v>
      </c>
    </row>
    <row r="215" spans="9:9" x14ac:dyDescent="0.25">
      <c r="I215" s="1">
        <v>73.37</v>
      </c>
    </row>
    <row r="216" spans="9:9" x14ac:dyDescent="0.25">
      <c r="I216" s="1">
        <v>69.7</v>
      </c>
    </row>
    <row r="217" spans="9:9" x14ac:dyDescent="0.25">
      <c r="I217" s="1">
        <v>60.86</v>
      </c>
    </row>
    <row r="218" spans="9:9" x14ac:dyDescent="0.25">
      <c r="I218" s="1">
        <v>84.55</v>
      </c>
    </row>
    <row r="219" spans="9:9" x14ac:dyDescent="0.25">
      <c r="I219" s="1">
        <v>67.5</v>
      </c>
    </row>
    <row r="220" spans="9:9" x14ac:dyDescent="0.25">
      <c r="I220" s="1">
        <v>78.7</v>
      </c>
    </row>
    <row r="221" spans="9:9" x14ac:dyDescent="0.25">
      <c r="I221" s="1">
        <v>51.83</v>
      </c>
    </row>
    <row r="222" spans="9:9" x14ac:dyDescent="0.25">
      <c r="I222" s="1">
        <v>68.459999999999994</v>
      </c>
    </row>
    <row r="223" spans="9:9" x14ac:dyDescent="0.25">
      <c r="I223" s="1">
        <v>68.73</v>
      </c>
    </row>
    <row r="224" spans="9:9" x14ac:dyDescent="0.25">
      <c r="I224" s="1">
        <v>81.86</v>
      </c>
    </row>
    <row r="225" spans="9:9" x14ac:dyDescent="0.25">
      <c r="I225" s="1">
        <v>84.11</v>
      </c>
    </row>
    <row r="226" spans="9:9" x14ac:dyDescent="0.25">
      <c r="I226" s="1">
        <v>81.239999999999995</v>
      </c>
    </row>
    <row r="227" spans="9:9" x14ac:dyDescent="0.25">
      <c r="I227" s="1">
        <v>64.77</v>
      </c>
    </row>
    <row r="228" spans="9:9" x14ac:dyDescent="0.25">
      <c r="I228" s="1">
        <v>71.06</v>
      </c>
    </row>
    <row r="229" spans="9:9" x14ac:dyDescent="0.25">
      <c r="I229" s="1">
        <v>71.72</v>
      </c>
    </row>
    <row r="230" spans="9:9" x14ac:dyDescent="0.25">
      <c r="I230" s="1">
        <v>59.12</v>
      </c>
    </row>
    <row r="231" spans="9:9" x14ac:dyDescent="0.25">
      <c r="I231" s="1">
        <v>75.44</v>
      </c>
    </row>
    <row r="232" spans="9:9" x14ac:dyDescent="0.25">
      <c r="I232" s="1">
        <v>90.01</v>
      </c>
    </row>
    <row r="233" spans="9:9" x14ac:dyDescent="0.25">
      <c r="I233" s="1">
        <v>69.209999999999994</v>
      </c>
    </row>
    <row r="234" spans="9:9" x14ac:dyDescent="0.25">
      <c r="I234" s="1">
        <v>71.010000000000005</v>
      </c>
    </row>
    <row r="235" spans="9:9" x14ac:dyDescent="0.25">
      <c r="I235" s="1">
        <v>73.010000000000005</v>
      </c>
    </row>
    <row r="236" spans="9:9" x14ac:dyDescent="0.25">
      <c r="I236" s="1">
        <v>84.29</v>
      </c>
    </row>
    <row r="237" spans="9:9" x14ac:dyDescent="0.25">
      <c r="I237" s="1">
        <v>85.75</v>
      </c>
    </row>
    <row r="238" spans="9:9" x14ac:dyDescent="0.25">
      <c r="I238" s="1">
        <v>74.260000000000005</v>
      </c>
    </row>
    <row r="239" spans="9:9" x14ac:dyDescent="0.25">
      <c r="I239" s="1">
        <v>70.66</v>
      </c>
    </row>
    <row r="240" spans="9:9" x14ac:dyDescent="0.25">
      <c r="I240" s="1">
        <v>68.42</v>
      </c>
    </row>
    <row r="241" spans="9:9" x14ac:dyDescent="0.25">
      <c r="I241" s="1">
        <v>63.64</v>
      </c>
    </row>
    <row r="242" spans="9:9" x14ac:dyDescent="0.25">
      <c r="I242" s="1">
        <v>63.77</v>
      </c>
    </row>
    <row r="243" spans="9:9" x14ac:dyDescent="0.25">
      <c r="I243" s="1">
        <v>71.17</v>
      </c>
    </row>
    <row r="244" spans="9:9" x14ac:dyDescent="0.25">
      <c r="I244" s="1">
        <v>68.72</v>
      </c>
    </row>
    <row r="245" spans="9:9" x14ac:dyDescent="0.25">
      <c r="I245" s="1">
        <v>63.83</v>
      </c>
    </row>
    <row r="246" spans="9:9" x14ac:dyDescent="0.25">
      <c r="I246" s="1">
        <v>66.47</v>
      </c>
    </row>
    <row r="247" spans="9:9" x14ac:dyDescent="0.25">
      <c r="I247" s="1">
        <v>69.790000000000006</v>
      </c>
    </row>
    <row r="248" spans="9:9" x14ac:dyDescent="0.25">
      <c r="I248" s="1">
        <v>63.61</v>
      </c>
    </row>
    <row r="249" spans="9:9" x14ac:dyDescent="0.25">
      <c r="I249" s="1">
        <v>59.65</v>
      </c>
    </row>
    <row r="250" spans="9:9" x14ac:dyDescent="0.25">
      <c r="I250" s="1">
        <v>69.540000000000006</v>
      </c>
    </row>
    <row r="251" spans="9:9" x14ac:dyDescent="0.25">
      <c r="I251" s="1">
        <v>80.28</v>
      </c>
    </row>
    <row r="252" spans="9:9" x14ac:dyDescent="0.25">
      <c r="I252" s="1">
        <v>66.959999999999994</v>
      </c>
    </row>
    <row r="253" spans="9:9" x14ac:dyDescent="0.25">
      <c r="I253" s="1">
        <v>83.73</v>
      </c>
    </row>
    <row r="254" spans="9:9" x14ac:dyDescent="0.25">
      <c r="I254" s="1">
        <v>71.13</v>
      </c>
    </row>
    <row r="255" spans="9:9" x14ac:dyDescent="0.25">
      <c r="I255" s="1">
        <v>59.57</v>
      </c>
    </row>
    <row r="256" spans="9:9" x14ac:dyDescent="0.25">
      <c r="I256" s="1">
        <v>79.28</v>
      </c>
    </row>
    <row r="257" spans="9:9" x14ac:dyDescent="0.25">
      <c r="I257" s="1">
        <v>66.62</v>
      </c>
    </row>
    <row r="258" spans="9:9" x14ac:dyDescent="0.25">
      <c r="I258" s="1">
        <v>57.34</v>
      </c>
    </row>
    <row r="259" spans="9:9" x14ac:dyDescent="0.25">
      <c r="I259" s="1">
        <v>67.13</v>
      </c>
    </row>
    <row r="260" spans="9:9" x14ac:dyDescent="0.25">
      <c r="I260" s="1">
        <v>64.52</v>
      </c>
    </row>
    <row r="261" spans="9:9" x14ac:dyDescent="0.25">
      <c r="I261" s="1">
        <v>82.65</v>
      </c>
    </row>
    <row r="262" spans="9:9" x14ac:dyDescent="0.25">
      <c r="I262" s="1">
        <v>69.08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I1:Q30"/>
  <sheetViews>
    <sheetView workbookViewId="0">
      <selection activeCell="R27" sqref="R27"/>
    </sheetView>
  </sheetViews>
  <sheetFormatPr defaultRowHeight="15" x14ac:dyDescent="0.25"/>
  <cols>
    <col min="9" max="10" width="9.140625" style="1"/>
    <col min="14" max="14" width="20.28515625" customWidth="1"/>
  </cols>
  <sheetData>
    <row r="1" spans="9:16" x14ac:dyDescent="0.25">
      <c r="I1" s="1" t="s">
        <v>0</v>
      </c>
      <c r="J1" s="1" t="s">
        <v>1</v>
      </c>
      <c r="O1" t="s">
        <v>55</v>
      </c>
    </row>
    <row r="2" spans="9:16" x14ac:dyDescent="0.25">
      <c r="I2" s="1">
        <v>68.91</v>
      </c>
      <c r="J2" s="1">
        <v>54.54</v>
      </c>
      <c r="L2" t="s">
        <v>2</v>
      </c>
      <c r="N2" s="5" t="s">
        <v>35</v>
      </c>
      <c r="O2" s="5">
        <f>COUNT(I2:I16)</f>
        <v>15</v>
      </c>
    </row>
    <row r="3" spans="9:16" x14ac:dyDescent="0.25">
      <c r="I3" s="1">
        <v>64.31</v>
      </c>
      <c r="J3" s="1">
        <v>54.43</v>
      </c>
      <c r="L3" t="s">
        <v>2</v>
      </c>
      <c r="N3" s="5" t="s">
        <v>49</v>
      </c>
      <c r="O3" s="5">
        <f>COUNT(J2:J17)</f>
        <v>16</v>
      </c>
    </row>
    <row r="4" spans="9:16" x14ac:dyDescent="0.25">
      <c r="I4" s="1">
        <v>70.150000000000006</v>
      </c>
      <c r="J4" s="1">
        <v>61.76</v>
      </c>
    </row>
    <row r="5" spans="9:16" x14ac:dyDescent="0.25">
      <c r="I5" s="1">
        <v>78.27</v>
      </c>
      <c r="J5" s="1">
        <v>50.99</v>
      </c>
      <c r="N5" s="5" t="s">
        <v>50</v>
      </c>
      <c r="O5" s="5">
        <f>_xlfn.VAR.S(I2:I16)</f>
        <v>129.6776095238113</v>
      </c>
    </row>
    <row r="6" spans="9:16" x14ac:dyDescent="0.25">
      <c r="I6" s="1">
        <v>76.39</v>
      </c>
      <c r="J6" s="1">
        <v>64.900000000000006</v>
      </c>
      <c r="N6" s="5" t="s">
        <v>51</v>
      </c>
      <c r="O6" s="5">
        <f>_xlfn.VAR.S(J2:J17)</f>
        <v>97.965126250000807</v>
      </c>
    </row>
    <row r="7" spans="9:16" x14ac:dyDescent="0.25">
      <c r="I7" s="1">
        <v>74.650000000000006</v>
      </c>
      <c r="J7" s="1">
        <v>55.24</v>
      </c>
      <c r="L7" t="s">
        <v>2</v>
      </c>
    </row>
    <row r="8" spans="9:16" ht="18.75" x14ac:dyDescent="0.35">
      <c r="I8" s="1">
        <v>78.680000000000007</v>
      </c>
      <c r="J8" s="1">
        <v>61.91</v>
      </c>
      <c r="N8" t="s">
        <v>58</v>
      </c>
      <c r="O8" t="s">
        <v>59</v>
      </c>
    </row>
    <row r="9" spans="9:16" ht="18.75" x14ac:dyDescent="0.35">
      <c r="I9" s="1">
        <v>71.709999999999994</v>
      </c>
      <c r="J9" s="1">
        <v>74.650000000000006</v>
      </c>
      <c r="N9" t="s">
        <v>56</v>
      </c>
      <c r="O9" t="s">
        <v>57</v>
      </c>
    </row>
    <row r="10" spans="9:16" x14ac:dyDescent="0.25">
      <c r="I10" s="1">
        <v>70.459999999999994</v>
      </c>
      <c r="J10" s="1">
        <v>53.36</v>
      </c>
    </row>
    <row r="11" spans="9:16" x14ac:dyDescent="0.25">
      <c r="I11" s="1">
        <v>32.33</v>
      </c>
      <c r="J11" s="1">
        <v>57.51</v>
      </c>
      <c r="N11" s="18" t="s">
        <v>53</v>
      </c>
      <c r="O11" s="5">
        <f>O2-1</f>
        <v>14</v>
      </c>
    </row>
    <row r="12" spans="9:16" x14ac:dyDescent="0.25">
      <c r="I12" s="1">
        <v>70.739999999999995</v>
      </c>
      <c r="J12" s="1">
        <v>58.04</v>
      </c>
      <c r="N12" s="18" t="s">
        <v>54</v>
      </c>
      <c r="O12" s="5">
        <f>O3-1</f>
        <v>15</v>
      </c>
      <c r="P12" t="s">
        <v>2</v>
      </c>
    </row>
    <row r="13" spans="9:16" x14ac:dyDescent="0.25">
      <c r="I13" s="1">
        <v>69.430000000000007</v>
      </c>
      <c r="J13" s="1">
        <v>61.31</v>
      </c>
      <c r="O13" t="s">
        <v>2</v>
      </c>
      <c r="P13" t="s">
        <v>2</v>
      </c>
    </row>
    <row r="14" spans="9:16" x14ac:dyDescent="0.25">
      <c r="I14" s="1">
        <v>60.68</v>
      </c>
      <c r="J14" s="1">
        <v>72.790000000000006</v>
      </c>
      <c r="N14" s="23" t="s">
        <v>52</v>
      </c>
      <c r="O14" s="24">
        <f>O5/O6</f>
        <v>1.3237119624883884</v>
      </c>
    </row>
    <row r="15" spans="9:16" x14ac:dyDescent="0.25">
      <c r="I15" s="1">
        <v>67.19</v>
      </c>
      <c r="J15" s="1">
        <v>89.59</v>
      </c>
      <c r="N15" s="23" t="s">
        <v>60</v>
      </c>
      <c r="O15" s="32">
        <f>2*(1-_xlfn.F.DIST(O14,O11,O12,1))</f>
        <v>0.59569712678591547</v>
      </c>
    </row>
    <row r="16" spans="9:16" x14ac:dyDescent="0.25">
      <c r="I16" s="1">
        <v>57.45</v>
      </c>
      <c r="J16" s="1">
        <v>64.22</v>
      </c>
      <c r="N16" s="23" t="s">
        <v>92</v>
      </c>
      <c r="O16" s="24">
        <f>_xlfn.F.INV(1-0.05/2,O11,O12)</f>
        <v>2.8914786607668104</v>
      </c>
    </row>
    <row r="17" spans="10:17" x14ac:dyDescent="0.25">
      <c r="J17" s="1">
        <v>67.95</v>
      </c>
      <c r="O17" t="s">
        <v>2</v>
      </c>
      <c r="P17" t="str">
        <f>P13</f>
        <v xml:space="preserve"> </v>
      </c>
      <c r="Q17" t="s">
        <v>2</v>
      </c>
    </row>
    <row r="18" spans="10:17" x14ac:dyDescent="0.25">
      <c r="O18" t="s">
        <v>2</v>
      </c>
      <c r="P18" t="str">
        <f>P12</f>
        <v xml:space="preserve"> </v>
      </c>
    </row>
    <row r="19" spans="10:17" x14ac:dyDescent="0.25">
      <c r="N19" t="s">
        <v>87</v>
      </c>
    </row>
    <row r="20" spans="10:17" ht="15.75" thickBot="1" x14ac:dyDescent="0.3"/>
    <row r="21" spans="10:17" x14ac:dyDescent="0.25">
      <c r="N21" s="30"/>
      <c r="O21" s="30" t="s">
        <v>63</v>
      </c>
      <c r="P21" s="30" t="s">
        <v>64</v>
      </c>
    </row>
    <row r="22" spans="10:17" x14ac:dyDescent="0.25">
      <c r="N22" s="28" t="s">
        <v>65</v>
      </c>
      <c r="O22" s="28">
        <v>67.423333333333332</v>
      </c>
      <c r="P22" s="28">
        <v>62.699374999999996</v>
      </c>
    </row>
    <row r="23" spans="10:17" x14ac:dyDescent="0.25">
      <c r="N23" s="28" t="s">
        <v>78</v>
      </c>
      <c r="O23" s="28">
        <v>129.6776095238113</v>
      </c>
      <c r="P23" s="28">
        <v>97.965126250000807</v>
      </c>
    </row>
    <row r="24" spans="10:17" x14ac:dyDescent="0.25">
      <c r="N24" s="28" t="s">
        <v>67</v>
      </c>
      <c r="O24" s="28">
        <v>15</v>
      </c>
      <c r="P24" s="28">
        <v>16</v>
      </c>
    </row>
    <row r="25" spans="10:17" x14ac:dyDescent="0.25">
      <c r="N25" s="28" t="s">
        <v>79</v>
      </c>
      <c r="O25" s="28">
        <v>14</v>
      </c>
      <c r="P25" s="28">
        <v>15</v>
      </c>
    </row>
    <row r="26" spans="10:17" x14ac:dyDescent="0.25">
      <c r="N26" s="28" t="s">
        <v>88</v>
      </c>
      <c r="O26" s="28">
        <v>1.3237119624883884</v>
      </c>
      <c r="P26" s="28"/>
    </row>
    <row r="27" spans="10:17" x14ac:dyDescent="0.25">
      <c r="N27" s="28" t="s">
        <v>89</v>
      </c>
      <c r="O27" s="28">
        <v>0.29784856339295801</v>
      </c>
      <c r="P27" s="28"/>
    </row>
    <row r="28" spans="10:17" x14ac:dyDescent="0.25">
      <c r="N28" s="28" t="s">
        <v>93</v>
      </c>
      <c r="O28">
        <f>2*O27</f>
        <v>0.59569712678591602</v>
      </c>
    </row>
    <row r="29" spans="10:17" ht="15.75" thickBot="1" x14ac:dyDescent="0.3">
      <c r="N29" s="29" t="s">
        <v>90</v>
      </c>
      <c r="O29" s="29">
        <v>2.424364357106259</v>
      </c>
      <c r="P29" s="29"/>
      <c r="Q29" t="s">
        <v>2</v>
      </c>
    </row>
    <row r="30" spans="10:17" ht="15.75" thickBot="1" x14ac:dyDescent="0.3">
      <c r="N30" s="29" t="s">
        <v>91</v>
      </c>
      <c r="O30" s="29">
        <f>_xlfn.F.INV(1-0.05/2,O11,O12)</f>
        <v>2.8914786607668104</v>
      </c>
      <c r="P30" s="29" t="s"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E26" sqref="E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5</vt:lpstr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Rasoul Behboudi</dc:creator>
  <cp:lastModifiedBy>Rasoul Behboudi</cp:lastModifiedBy>
  <dcterms:created xsi:type="dcterms:W3CDTF">2017-03-20T00:24:52Z</dcterms:created>
  <dcterms:modified xsi:type="dcterms:W3CDTF">2018-06-24T17:16:20Z</dcterms:modified>
</cp:coreProperties>
</file>