
<file path=[Content_Types].xml><?xml version="1.0" encoding="utf-8"?>
<Types xmlns="http://schemas.openxmlformats.org/package/2006/content-types">
  <Default Extension="bin" ContentType="application/vnd.openxmlformats-officedocument.oleObject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ehbo\Documents\MPSA\6050\Simulation\"/>
    </mc:Choice>
  </mc:AlternateContent>
  <bookViews>
    <workbookView xWindow="5865" yWindow="495" windowWidth="19035" windowHeight="18045" tabRatio="892"/>
  </bookViews>
  <sheets>
    <sheet name="Uniform" sheetId="3" r:id="rId1"/>
    <sheet name="Binomial" sheetId="11" r:id="rId2"/>
    <sheet name="Poisson" sheetId="12" r:id="rId3"/>
    <sheet name="Normal" sheetId="10" r:id="rId4"/>
    <sheet name="Semi-Trinagular" sheetId="8" r:id="rId5"/>
    <sheet name="Triangular Dist." sheetId="7" r:id="rId6"/>
    <sheet name="Exponential" sheetId="9" r:id="rId7"/>
    <sheet name="Chi-squared" sheetId="22" r:id="rId8"/>
    <sheet name="T Dist." sheetId="23" r:id="rId9"/>
    <sheet name="Hypergeometric" sheetId="24" r:id="rId10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8" i="24" l="1"/>
  <c r="R3" i="24"/>
  <c r="S3" i="24" s="1"/>
  <c r="R4" i="24"/>
  <c r="S4" i="24" s="1"/>
  <c r="R5" i="24"/>
  <c r="S5" i="24" s="1"/>
  <c r="R6" i="24"/>
  <c r="S6" i="24" s="1"/>
  <c r="R7" i="24"/>
  <c r="S7" i="24" s="1"/>
  <c r="R8" i="24"/>
  <c r="S8" i="24" s="1"/>
  <c r="R9" i="24"/>
  <c r="S9" i="24" s="1"/>
  <c r="R10" i="24"/>
  <c r="S10" i="24" s="1"/>
  <c r="R11" i="24"/>
  <c r="S11" i="24" s="1"/>
  <c r="R12" i="24"/>
  <c r="S12" i="24" s="1"/>
  <c r="R13" i="24"/>
  <c r="S13" i="24" s="1"/>
  <c r="R14" i="24"/>
  <c r="S14" i="24" s="1"/>
  <c r="R15" i="24"/>
  <c r="S15" i="24" s="1"/>
  <c r="R16" i="24"/>
  <c r="S16" i="24" s="1"/>
  <c r="R17" i="24"/>
  <c r="S17" i="24" s="1"/>
  <c r="R18" i="24"/>
  <c r="S18" i="24" s="1"/>
  <c r="R19" i="24"/>
  <c r="S19" i="24" s="1"/>
  <c r="R20" i="24"/>
  <c r="S20" i="24" s="1"/>
  <c r="R21" i="24"/>
  <c r="S21" i="24" s="1"/>
  <c r="R22" i="24"/>
  <c r="S22" i="24" s="1"/>
  <c r="R23" i="24"/>
  <c r="S23" i="24" s="1"/>
  <c r="R24" i="24"/>
  <c r="S24" i="24" s="1"/>
  <c r="R25" i="24"/>
  <c r="S25" i="24" s="1"/>
  <c r="R26" i="24"/>
  <c r="S26" i="24" s="1"/>
  <c r="R27" i="24"/>
  <c r="S27" i="24" s="1"/>
  <c r="R28" i="24"/>
  <c r="S28" i="24" s="1"/>
  <c r="R29" i="24"/>
  <c r="S29" i="24" s="1"/>
  <c r="R30" i="24"/>
  <c r="T30" i="24" s="1"/>
  <c r="R31" i="24"/>
  <c r="S31" i="24" s="1"/>
  <c r="R32" i="24"/>
  <c r="S32" i="24" s="1"/>
  <c r="R33" i="24"/>
  <c r="S33" i="24" s="1"/>
  <c r="R34" i="24"/>
  <c r="S34" i="24" s="1"/>
  <c r="R35" i="24"/>
  <c r="S35" i="24" s="1"/>
  <c r="R36" i="24"/>
  <c r="S36" i="24" s="1"/>
  <c r="R37" i="24"/>
  <c r="S37" i="24" s="1"/>
  <c r="R38" i="24"/>
  <c r="S38" i="24" s="1"/>
  <c r="R39" i="24"/>
  <c r="S39" i="24" s="1"/>
  <c r="R40" i="24"/>
  <c r="S40" i="24" s="1"/>
  <c r="R41" i="24"/>
  <c r="S41" i="24" s="1"/>
  <c r="R42" i="24"/>
  <c r="S42" i="24" s="1"/>
  <c r="R43" i="24"/>
  <c r="S43" i="24" s="1"/>
  <c r="R44" i="24"/>
  <c r="S44" i="24" s="1"/>
  <c r="R45" i="24"/>
  <c r="S45" i="24" s="1"/>
  <c r="R46" i="24"/>
  <c r="S46" i="24" s="1"/>
  <c r="R47" i="24"/>
  <c r="S47" i="24" s="1"/>
  <c r="R48" i="24"/>
  <c r="S48" i="24" s="1"/>
  <c r="R49" i="24"/>
  <c r="S49" i="24" s="1"/>
  <c r="R50" i="24"/>
  <c r="S50" i="24" s="1"/>
  <c r="R51" i="24"/>
  <c r="S51" i="24" s="1"/>
  <c r="R52" i="24"/>
  <c r="S52" i="24" s="1"/>
  <c r="R53" i="24"/>
  <c r="S53" i="24" s="1"/>
  <c r="R54" i="24"/>
  <c r="S54" i="24" s="1"/>
  <c r="R55" i="24"/>
  <c r="S55" i="24" s="1"/>
  <c r="R56" i="24"/>
  <c r="S56" i="24" s="1"/>
  <c r="R57" i="24"/>
  <c r="S57" i="24" s="1"/>
  <c r="R58" i="24"/>
  <c r="S58" i="24" s="1"/>
  <c r="R59" i="24"/>
  <c r="S59" i="24" s="1"/>
  <c r="R60" i="24"/>
  <c r="S60" i="24" s="1"/>
  <c r="R61" i="24"/>
  <c r="S61" i="24" s="1"/>
  <c r="R62" i="24"/>
  <c r="T62" i="24" s="1"/>
  <c r="R63" i="24"/>
  <c r="S63" i="24" s="1"/>
  <c r="R64" i="24"/>
  <c r="S64" i="24" s="1"/>
  <c r="R65" i="24"/>
  <c r="S65" i="24" s="1"/>
  <c r="R66" i="24"/>
  <c r="S66" i="24" s="1"/>
  <c r="R67" i="24"/>
  <c r="S67" i="24" s="1"/>
  <c r="R68" i="24"/>
  <c r="S68" i="24" s="1"/>
  <c r="R69" i="24"/>
  <c r="S69" i="24" s="1"/>
  <c r="R70" i="24"/>
  <c r="S70" i="24" s="1"/>
  <c r="R71" i="24"/>
  <c r="S71" i="24" s="1"/>
  <c r="R72" i="24"/>
  <c r="S72" i="24" s="1"/>
  <c r="R73" i="24"/>
  <c r="S73" i="24" s="1"/>
  <c r="R74" i="24"/>
  <c r="S74" i="24" s="1"/>
  <c r="R75" i="24"/>
  <c r="S75" i="24" s="1"/>
  <c r="R76" i="24"/>
  <c r="S76" i="24" s="1"/>
  <c r="R77" i="24"/>
  <c r="S77" i="24" s="1"/>
  <c r="R78" i="24"/>
  <c r="S78" i="24" s="1"/>
  <c r="R79" i="24"/>
  <c r="S79" i="24" s="1"/>
  <c r="R80" i="24"/>
  <c r="S80" i="24" s="1"/>
  <c r="R81" i="24"/>
  <c r="S81" i="24" s="1"/>
  <c r="R82" i="24"/>
  <c r="S82" i="24" s="1"/>
  <c r="R83" i="24"/>
  <c r="S83" i="24" s="1"/>
  <c r="R84" i="24"/>
  <c r="S84" i="24" s="1"/>
  <c r="R85" i="24"/>
  <c r="S85" i="24" s="1"/>
  <c r="R86" i="24"/>
  <c r="S86" i="24" s="1"/>
  <c r="R87" i="24"/>
  <c r="S87" i="24" s="1"/>
  <c r="R88" i="24"/>
  <c r="S88" i="24" s="1"/>
  <c r="R89" i="24"/>
  <c r="S89" i="24" s="1"/>
  <c r="R90" i="24"/>
  <c r="S90" i="24" s="1"/>
  <c r="R91" i="24"/>
  <c r="S91" i="24" s="1"/>
  <c r="R92" i="24"/>
  <c r="S92" i="24" s="1"/>
  <c r="R93" i="24"/>
  <c r="S93" i="24" s="1"/>
  <c r="R94" i="24"/>
  <c r="T94" i="24" s="1"/>
  <c r="R95" i="24"/>
  <c r="S95" i="24" s="1"/>
  <c r="R96" i="24"/>
  <c r="S96" i="24" s="1"/>
  <c r="R97" i="24"/>
  <c r="S97" i="24" s="1"/>
  <c r="R98" i="24"/>
  <c r="S98" i="24" s="1"/>
  <c r="R99" i="24"/>
  <c r="S99" i="24" s="1"/>
  <c r="R100" i="24"/>
  <c r="S100" i="24" s="1"/>
  <c r="R101" i="24"/>
  <c r="S101" i="24" s="1"/>
  <c r="R2" i="24"/>
  <c r="T2" i="24" s="1"/>
  <c r="O3" i="24"/>
  <c r="O4" i="24"/>
  <c r="O5" i="24"/>
  <c r="O6" i="24"/>
  <c r="O7" i="24"/>
  <c r="O8" i="24"/>
  <c r="O9" i="24"/>
  <c r="O10" i="24"/>
  <c r="L11" i="24" s="1"/>
  <c r="O11" i="24"/>
  <c r="O12" i="24"/>
  <c r="O2" i="24"/>
  <c r="N3" i="24"/>
  <c r="N4" i="24"/>
  <c r="N5" i="24"/>
  <c r="N6" i="24"/>
  <c r="N7" i="24"/>
  <c r="N8" i="24"/>
  <c r="N9" i="24"/>
  <c r="N10" i="24"/>
  <c r="N11" i="24"/>
  <c r="N12" i="24"/>
  <c r="N2" i="24"/>
  <c r="AA3" i="23"/>
  <c r="AA4" i="23"/>
  <c r="AA5" i="23"/>
  <c r="AA6" i="23"/>
  <c r="AA7" i="23"/>
  <c r="AA8" i="23"/>
  <c r="AA9" i="23"/>
  <c r="AA10" i="23"/>
  <c r="AA11" i="23"/>
  <c r="AA12" i="23"/>
  <c r="AA13" i="23"/>
  <c r="AA14" i="23"/>
  <c r="AA15" i="23"/>
  <c r="AA16" i="23"/>
  <c r="AA17" i="23"/>
  <c r="AA18" i="23"/>
  <c r="AA2" i="23"/>
  <c r="Z3" i="23"/>
  <c r="Z4" i="23"/>
  <c r="Z5" i="23"/>
  <c r="Z6" i="23"/>
  <c r="Z7" i="23"/>
  <c r="Z8" i="23"/>
  <c r="Z9" i="23"/>
  <c r="Z10" i="23"/>
  <c r="Z11" i="23"/>
  <c r="Z12" i="23"/>
  <c r="Z13" i="23"/>
  <c r="Z14" i="23"/>
  <c r="Z15" i="23"/>
  <c r="Z16" i="23"/>
  <c r="Z17" i="23"/>
  <c r="Z18" i="23"/>
  <c r="Z2" i="23"/>
  <c r="Y4" i="23"/>
  <c r="Y5" i="23" s="1"/>
  <c r="Y6" i="23" s="1"/>
  <c r="Y7" i="23" s="1"/>
  <c r="Y8" i="23" s="1"/>
  <c r="Y9" i="23" s="1"/>
  <c r="Y10" i="23" s="1"/>
  <c r="Y11" i="23" s="1"/>
  <c r="Y12" i="23" s="1"/>
  <c r="Y13" i="23" s="1"/>
  <c r="Y14" i="23" s="1"/>
  <c r="Y15" i="23" s="1"/>
  <c r="Y16" i="23" s="1"/>
  <c r="Y17" i="23" s="1"/>
  <c r="Y18" i="23" s="1"/>
  <c r="Y3" i="23"/>
  <c r="L3" i="23"/>
  <c r="L4" i="23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L57" i="23"/>
  <c r="L58" i="23"/>
  <c r="L59" i="23"/>
  <c r="L60" i="23"/>
  <c r="L61" i="23"/>
  <c r="L62" i="23"/>
  <c r="L63" i="23"/>
  <c r="L64" i="23"/>
  <c r="L65" i="23"/>
  <c r="L66" i="23"/>
  <c r="L67" i="23"/>
  <c r="L68" i="23"/>
  <c r="L69" i="23"/>
  <c r="L70" i="23"/>
  <c r="L71" i="23"/>
  <c r="L72" i="23"/>
  <c r="L73" i="23"/>
  <c r="L74" i="23"/>
  <c r="L75" i="23"/>
  <c r="L76" i="23"/>
  <c r="L77" i="23"/>
  <c r="L78" i="23"/>
  <c r="L79" i="23"/>
  <c r="L80" i="23"/>
  <c r="L81" i="23"/>
  <c r="L82" i="23"/>
  <c r="L83" i="23"/>
  <c r="L84" i="23"/>
  <c r="L85" i="23"/>
  <c r="L86" i="23"/>
  <c r="L87" i="23"/>
  <c r="L88" i="23"/>
  <c r="L89" i="23"/>
  <c r="L90" i="23"/>
  <c r="L91" i="23"/>
  <c r="L92" i="23"/>
  <c r="L93" i="23"/>
  <c r="L94" i="23"/>
  <c r="L95" i="23"/>
  <c r="L96" i="23"/>
  <c r="L97" i="23"/>
  <c r="L98" i="23"/>
  <c r="L99" i="23"/>
  <c r="L100" i="23"/>
  <c r="L101" i="23"/>
  <c r="L2" i="23"/>
  <c r="J9" i="23"/>
  <c r="AA2" i="22"/>
  <c r="Y3" i="22"/>
  <c r="Z3" i="22" s="1"/>
  <c r="Z2" i="22"/>
  <c r="J9" i="22"/>
  <c r="J8" i="22"/>
  <c r="L3" i="22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L89" i="22"/>
  <c r="L90" i="22"/>
  <c r="L91" i="22"/>
  <c r="L92" i="22"/>
  <c r="L93" i="22"/>
  <c r="L94" i="22"/>
  <c r="L95" i="22"/>
  <c r="L96" i="22"/>
  <c r="L97" i="22"/>
  <c r="L98" i="22"/>
  <c r="L99" i="22"/>
  <c r="L100" i="22"/>
  <c r="L101" i="22"/>
  <c r="L2" i="22"/>
  <c r="T4" i="9"/>
  <c r="T5" i="9" s="1"/>
  <c r="T6" i="9" s="1"/>
  <c r="T7" i="9" s="1"/>
  <c r="T8" i="9" s="1"/>
  <c r="T9" i="9" s="1"/>
  <c r="T10" i="9" s="1"/>
  <c r="T11" i="9" s="1"/>
  <c r="T12" i="9" s="1"/>
  <c r="T13" i="9" s="1"/>
  <c r="T14" i="9" s="1"/>
  <c r="T15" i="9" s="1"/>
  <c r="T16" i="9" s="1"/>
  <c r="T17" i="9" s="1"/>
  <c r="T18" i="9" s="1"/>
  <c r="T19" i="9" s="1"/>
  <c r="T20" i="9" s="1"/>
  <c r="T21" i="9" s="1"/>
  <c r="T22" i="9" s="1"/>
  <c r="T3" i="9"/>
  <c r="V3" i="9" s="1"/>
  <c r="V2" i="9"/>
  <c r="U2" i="9"/>
  <c r="R6" i="9"/>
  <c r="K23" i="9"/>
  <c r="K22" i="9"/>
  <c r="K18" i="9"/>
  <c r="K17" i="9"/>
  <c r="K16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2" i="9"/>
  <c r="K14" i="9"/>
  <c r="M3" i="7"/>
  <c r="N3" i="7" s="1"/>
  <c r="M4" i="7"/>
  <c r="N4" i="7" s="1"/>
  <c r="M5" i="7"/>
  <c r="N5" i="7" s="1"/>
  <c r="M6" i="7"/>
  <c r="N6" i="7" s="1"/>
  <c r="M7" i="7"/>
  <c r="N7" i="7" s="1"/>
  <c r="M8" i="7"/>
  <c r="N8" i="7" s="1"/>
  <c r="M9" i="7"/>
  <c r="N9" i="7" s="1"/>
  <c r="M10" i="7"/>
  <c r="N10" i="7" s="1"/>
  <c r="M11" i="7"/>
  <c r="N11" i="7" s="1"/>
  <c r="M12" i="7"/>
  <c r="N12" i="7" s="1"/>
  <c r="M13" i="7"/>
  <c r="N13" i="7" s="1"/>
  <c r="M14" i="7"/>
  <c r="N14" i="7" s="1"/>
  <c r="M15" i="7"/>
  <c r="N15" i="7" s="1"/>
  <c r="M16" i="7"/>
  <c r="N16" i="7" s="1"/>
  <c r="M17" i="7"/>
  <c r="N17" i="7" s="1"/>
  <c r="M18" i="7"/>
  <c r="N18" i="7" s="1"/>
  <c r="M19" i="7"/>
  <c r="N19" i="7" s="1"/>
  <c r="M20" i="7"/>
  <c r="N20" i="7" s="1"/>
  <c r="M21" i="7"/>
  <c r="N21" i="7" s="1"/>
  <c r="M22" i="7"/>
  <c r="N22" i="7" s="1"/>
  <c r="M23" i="7"/>
  <c r="N23" i="7" s="1"/>
  <c r="M24" i="7"/>
  <c r="N24" i="7" s="1"/>
  <c r="M25" i="7"/>
  <c r="N25" i="7" s="1"/>
  <c r="M26" i="7"/>
  <c r="N26" i="7" s="1"/>
  <c r="M27" i="7"/>
  <c r="N27" i="7" s="1"/>
  <c r="M28" i="7"/>
  <c r="N28" i="7" s="1"/>
  <c r="M29" i="7"/>
  <c r="N29" i="7" s="1"/>
  <c r="M30" i="7"/>
  <c r="N30" i="7" s="1"/>
  <c r="M31" i="7"/>
  <c r="N31" i="7" s="1"/>
  <c r="L14" i="7"/>
  <c r="M2" i="7"/>
  <c r="N2" i="7" s="1"/>
  <c r="AC3" i="7"/>
  <c r="AC2" i="7"/>
  <c r="AB2" i="7"/>
  <c r="Y6" i="7"/>
  <c r="AA3" i="7"/>
  <c r="AA4" i="7" s="1"/>
  <c r="Z2" i="8"/>
  <c r="Y2" i="8"/>
  <c r="X3" i="8"/>
  <c r="Z3" i="8" s="1"/>
  <c r="AB3" i="10"/>
  <c r="AB4" i="10"/>
  <c r="AB5" i="10"/>
  <c r="AB6" i="10"/>
  <c r="AB7" i="10"/>
  <c r="AB8" i="10"/>
  <c r="AB9" i="10"/>
  <c r="AB10" i="10"/>
  <c r="AB11" i="10"/>
  <c r="AB12" i="10"/>
  <c r="AB13" i="10"/>
  <c r="AB14" i="10"/>
  <c r="AB15" i="10"/>
  <c r="AB16" i="10"/>
  <c r="AB17" i="10"/>
  <c r="AB18" i="10"/>
  <c r="AB2" i="10"/>
  <c r="AA2" i="10"/>
  <c r="AA3" i="10"/>
  <c r="AA4" i="10"/>
  <c r="AA5" i="10"/>
  <c r="AA6" i="10"/>
  <c r="AA7" i="10"/>
  <c r="AA8" i="10"/>
  <c r="AA9" i="10"/>
  <c r="AA10" i="10"/>
  <c r="AA11" i="10"/>
  <c r="AA12" i="10"/>
  <c r="AA13" i="10"/>
  <c r="AA14" i="10"/>
  <c r="AA15" i="10"/>
  <c r="AA16" i="10"/>
  <c r="AA17" i="10"/>
  <c r="AA18" i="10"/>
  <c r="Z3" i="10"/>
  <c r="Z4" i="10"/>
  <c r="Z5" i="10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Z2" i="10"/>
  <c r="Y4" i="10"/>
  <c r="Y5" i="10" s="1"/>
  <c r="Y6" i="10" s="1"/>
  <c r="Y7" i="10" s="1"/>
  <c r="Y8" i="10" s="1"/>
  <c r="Y9" i="10" s="1"/>
  <c r="Y10" i="10" s="1"/>
  <c r="Y11" i="10" s="1"/>
  <c r="Y12" i="10" s="1"/>
  <c r="Y13" i="10" s="1"/>
  <c r="Y14" i="10" s="1"/>
  <c r="Y15" i="10" s="1"/>
  <c r="Y16" i="10" s="1"/>
  <c r="Y17" i="10" s="1"/>
  <c r="Y18" i="10" s="1"/>
  <c r="Y3" i="10"/>
  <c r="AB3" i="12"/>
  <c r="AB4" i="12"/>
  <c r="AB5" i="12"/>
  <c r="AB6" i="12"/>
  <c r="AB7" i="12"/>
  <c r="AB8" i="12"/>
  <c r="AB9" i="12"/>
  <c r="AB10" i="12"/>
  <c r="AB11" i="12"/>
  <c r="AB12" i="12"/>
  <c r="AB13" i="12"/>
  <c r="AB14" i="12"/>
  <c r="AB15" i="12"/>
  <c r="AB16" i="12"/>
  <c r="AB17" i="12"/>
  <c r="AB18" i="12"/>
  <c r="AB19" i="12"/>
  <c r="AB20" i="12"/>
  <c r="AB21" i="12"/>
  <c r="AB22" i="12"/>
  <c r="AA3" i="12"/>
  <c r="AA4" i="12"/>
  <c r="AA5" i="12"/>
  <c r="AA6" i="12"/>
  <c r="AA7" i="12"/>
  <c r="AA8" i="12"/>
  <c r="AA9" i="12"/>
  <c r="AA10" i="12"/>
  <c r="AA11" i="12"/>
  <c r="AA12" i="12"/>
  <c r="AA13" i="12"/>
  <c r="AA14" i="12"/>
  <c r="AA15" i="12"/>
  <c r="AA16" i="12"/>
  <c r="AA17" i="12"/>
  <c r="AA18" i="12"/>
  <c r="AA19" i="12"/>
  <c r="AA20" i="12"/>
  <c r="AA21" i="12"/>
  <c r="AA22" i="12"/>
  <c r="AB2" i="12"/>
  <c r="AA2" i="12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A3" i="11"/>
  <c r="AA4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B2" i="11"/>
  <c r="AA2" i="11"/>
  <c r="AB6" i="3"/>
  <c r="AB10" i="3"/>
  <c r="AB14" i="3"/>
  <c r="AB18" i="3"/>
  <c r="AB2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" i="3"/>
  <c r="Z2" i="3"/>
  <c r="Z3" i="3" s="1"/>
  <c r="Z4" i="3" s="1"/>
  <c r="Z5" i="3" s="1"/>
  <c r="Z6" i="3" s="1"/>
  <c r="Z7" i="3" s="1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Z19" i="3" s="1"/>
  <c r="Z20" i="3" s="1"/>
  <c r="Z21" i="3" s="1"/>
  <c r="Z22" i="3" s="1"/>
  <c r="Q5" i="8"/>
  <c r="Q3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2" i="8"/>
  <c r="N2" i="8" s="1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2" i="10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2" i="3"/>
  <c r="T79" i="24" l="1"/>
  <c r="T63" i="24"/>
  <c r="T47" i="24"/>
  <c r="T95" i="24"/>
  <c r="T31" i="24"/>
  <c r="T91" i="24"/>
  <c r="T75" i="24"/>
  <c r="T59" i="24"/>
  <c r="T43" i="24"/>
  <c r="T27" i="24"/>
  <c r="T87" i="24"/>
  <c r="T71" i="24"/>
  <c r="T55" i="24"/>
  <c r="T39" i="24"/>
  <c r="T23" i="24"/>
  <c r="T99" i="24"/>
  <c r="T83" i="24"/>
  <c r="T67" i="24"/>
  <c r="T51" i="24"/>
  <c r="T35" i="24"/>
  <c r="T19" i="24"/>
  <c r="S94" i="24"/>
  <c r="S62" i="24"/>
  <c r="S30" i="24"/>
  <c r="T6" i="24"/>
  <c r="T98" i="24"/>
  <c r="T90" i="24"/>
  <c r="T86" i="24"/>
  <c r="T82" i="24"/>
  <c r="T78" i="24"/>
  <c r="T74" i="24"/>
  <c r="T70" i="24"/>
  <c r="T66" i="24"/>
  <c r="T58" i="24"/>
  <c r="T54" i="24"/>
  <c r="T50" i="24"/>
  <c r="T46" i="24"/>
  <c r="T42" i="24"/>
  <c r="T38" i="24"/>
  <c r="T34" i="24"/>
  <c r="T26" i="24"/>
  <c r="T22" i="24"/>
  <c r="T18" i="24"/>
  <c r="T10" i="24"/>
  <c r="T101" i="24"/>
  <c r="T97" i="24"/>
  <c r="T93" i="24"/>
  <c r="T89" i="24"/>
  <c r="T85" i="24"/>
  <c r="T81" i="24"/>
  <c r="T77" i="24"/>
  <c r="T73" i="24"/>
  <c r="T69" i="24"/>
  <c r="T65" i="24"/>
  <c r="T61" i="24"/>
  <c r="T57" i="24"/>
  <c r="T53" i="24"/>
  <c r="T49" i="24"/>
  <c r="T45" i="24"/>
  <c r="T41" i="24"/>
  <c r="T37" i="24"/>
  <c r="T33" i="24"/>
  <c r="T29" i="24"/>
  <c r="T25" i="24"/>
  <c r="T21" i="24"/>
  <c r="T17" i="24"/>
  <c r="T14" i="24"/>
  <c r="T100" i="24"/>
  <c r="T96" i="24"/>
  <c r="T92" i="24"/>
  <c r="T88" i="24"/>
  <c r="T84" i="24"/>
  <c r="T80" i="24"/>
  <c r="T76" i="24"/>
  <c r="T72" i="24"/>
  <c r="T68" i="24"/>
  <c r="T64" i="24"/>
  <c r="T60" i="24"/>
  <c r="T56" i="24"/>
  <c r="T52" i="24"/>
  <c r="T48" i="24"/>
  <c r="T44" i="24"/>
  <c r="T40" i="24"/>
  <c r="T36" i="24"/>
  <c r="T32" i="24"/>
  <c r="T28" i="24"/>
  <c r="T24" i="24"/>
  <c r="T20" i="24"/>
  <c r="T16" i="24"/>
  <c r="T13" i="24"/>
  <c r="T9" i="24"/>
  <c r="T5" i="24"/>
  <c r="T12" i="24"/>
  <c r="T8" i="24"/>
  <c r="T4" i="24"/>
  <c r="T15" i="24"/>
  <c r="T11" i="24"/>
  <c r="T7" i="24"/>
  <c r="T3" i="24"/>
  <c r="S2" i="24"/>
  <c r="L10" i="24"/>
  <c r="L7" i="24"/>
  <c r="L6" i="24"/>
  <c r="L3" i="24"/>
  <c r="L9" i="24"/>
  <c r="L5" i="24"/>
  <c r="L12" i="24"/>
  <c r="L8" i="24"/>
  <c r="L4" i="24"/>
  <c r="J11" i="23"/>
  <c r="J12" i="23"/>
  <c r="Y4" i="22"/>
  <c r="AA3" i="22"/>
  <c r="Z4" i="22"/>
  <c r="J12" i="22"/>
  <c r="J11" i="22"/>
  <c r="U3" i="9"/>
  <c r="K15" i="9"/>
  <c r="L17" i="7"/>
  <c r="L18" i="7"/>
  <c r="AC4" i="7"/>
  <c r="AB4" i="7"/>
  <c r="AA5" i="7"/>
  <c r="L16" i="7"/>
  <c r="AB3" i="7"/>
  <c r="Y3" i="8"/>
  <c r="X4" i="8"/>
  <c r="AB21" i="3"/>
  <c r="AB17" i="3"/>
  <c r="AB13" i="3"/>
  <c r="AB9" i="3"/>
  <c r="AB5" i="3"/>
  <c r="AB20" i="3"/>
  <c r="AB16" i="3"/>
  <c r="AB12" i="3"/>
  <c r="AB8" i="3"/>
  <c r="AB4" i="3"/>
  <c r="AB2" i="3"/>
  <c r="AB19" i="3"/>
  <c r="AB15" i="3"/>
  <c r="AB11" i="3"/>
  <c r="AB7" i="3"/>
  <c r="AB3" i="3"/>
  <c r="N3" i="8"/>
  <c r="N4" i="8" s="1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2" i="11"/>
  <c r="J27" i="24" l="1"/>
  <c r="Y5" i="22"/>
  <c r="AA4" i="22"/>
  <c r="V4" i="9"/>
  <c r="U4" i="9"/>
  <c r="AA6" i="7"/>
  <c r="AC5" i="7"/>
  <c r="AB5" i="7"/>
  <c r="X5" i="8"/>
  <c r="Z4" i="8"/>
  <c r="Y4" i="8"/>
  <c r="C15" i="3"/>
  <c r="Y6" i="22" l="1"/>
  <c r="AA5" i="22"/>
  <c r="Z5" i="22"/>
  <c r="V5" i="9"/>
  <c r="U5" i="9"/>
  <c r="AB6" i="7"/>
  <c r="AC6" i="7"/>
  <c r="AA7" i="7"/>
  <c r="X6" i="8"/>
  <c r="Y5" i="8"/>
  <c r="Z5" i="8"/>
  <c r="Y7" i="22" l="1"/>
  <c r="AA6" i="22"/>
  <c r="Z6" i="22"/>
  <c r="V6" i="9"/>
  <c r="U6" i="9"/>
  <c r="AA8" i="7"/>
  <c r="AB7" i="7"/>
  <c r="AC7" i="7"/>
  <c r="X7" i="8"/>
  <c r="Y6" i="8"/>
  <c r="Z6" i="8"/>
  <c r="Y8" i="22" l="1"/>
  <c r="AA7" i="22"/>
  <c r="Z7" i="22"/>
  <c r="V7" i="9"/>
  <c r="U7" i="9"/>
  <c r="AA9" i="7"/>
  <c r="AC8" i="7"/>
  <c r="AB8" i="7"/>
  <c r="X8" i="8"/>
  <c r="Z7" i="8"/>
  <c r="Y7" i="8"/>
  <c r="Y9" i="22" l="1"/>
  <c r="AA8" i="22"/>
  <c r="Z8" i="22"/>
  <c r="V8" i="9"/>
  <c r="U8" i="9"/>
  <c r="AA10" i="7"/>
  <c r="AC9" i="7"/>
  <c r="AB9" i="7"/>
  <c r="X9" i="8"/>
  <c r="Y8" i="8"/>
  <c r="Z8" i="8"/>
  <c r="Y10" i="22" l="1"/>
  <c r="AA9" i="22"/>
  <c r="Z9" i="22"/>
  <c r="V9" i="9"/>
  <c r="U9" i="9"/>
  <c r="AA11" i="7"/>
  <c r="AB10" i="7"/>
  <c r="AC10" i="7"/>
  <c r="X10" i="8"/>
  <c r="Y9" i="8"/>
  <c r="Z9" i="8"/>
  <c r="Y11" i="22" l="1"/>
  <c r="AA10" i="22"/>
  <c r="Z10" i="22"/>
  <c r="V10" i="9"/>
  <c r="U10" i="9"/>
  <c r="AA12" i="7"/>
  <c r="AB11" i="7"/>
  <c r="AC11" i="7"/>
  <c r="X11" i="8"/>
  <c r="Z10" i="8"/>
  <c r="Y10" i="8"/>
  <c r="Y12" i="22" l="1"/>
  <c r="AA11" i="22"/>
  <c r="Z11" i="22"/>
  <c r="V11" i="9"/>
  <c r="U11" i="9"/>
  <c r="AA13" i="7"/>
  <c r="AC12" i="7"/>
  <c r="AB12" i="7"/>
  <c r="X12" i="8"/>
  <c r="Z11" i="8"/>
  <c r="Y11" i="8"/>
  <c r="Y13" i="22" l="1"/>
  <c r="AA12" i="22"/>
  <c r="Z12" i="22"/>
  <c r="V12" i="9"/>
  <c r="U12" i="9"/>
  <c r="AA14" i="7"/>
  <c r="AC13" i="7"/>
  <c r="AB13" i="7"/>
  <c r="X13" i="8"/>
  <c r="Z12" i="8"/>
  <c r="Y12" i="8"/>
  <c r="Y14" i="22" l="1"/>
  <c r="AA13" i="22"/>
  <c r="Z13" i="22"/>
  <c r="V13" i="9"/>
  <c r="U13" i="9"/>
  <c r="AA15" i="7"/>
  <c r="AB14" i="7"/>
  <c r="AC14" i="7"/>
  <c r="X14" i="8"/>
  <c r="Y13" i="8"/>
  <c r="Z13" i="8"/>
  <c r="Y15" i="22" l="1"/>
  <c r="AA14" i="22"/>
  <c r="Z14" i="22"/>
  <c r="V14" i="9"/>
  <c r="U14" i="9"/>
  <c r="AA16" i="7"/>
  <c r="AC15" i="7"/>
  <c r="AB15" i="7"/>
  <c r="X15" i="8"/>
  <c r="Y14" i="8"/>
  <c r="Z14" i="8"/>
  <c r="Y16" i="22" l="1"/>
  <c r="AA15" i="22"/>
  <c r="Z15" i="22"/>
  <c r="V15" i="9"/>
  <c r="U15" i="9"/>
  <c r="AA17" i="7"/>
  <c r="AC16" i="7"/>
  <c r="AB16" i="7"/>
  <c r="X16" i="8"/>
  <c r="Z15" i="8"/>
  <c r="Y15" i="8"/>
  <c r="Y17" i="22" l="1"/>
  <c r="AA16" i="22"/>
  <c r="Z16" i="22"/>
  <c r="V16" i="9"/>
  <c r="U16" i="9"/>
  <c r="AA18" i="7"/>
  <c r="AB17" i="7"/>
  <c r="AC17" i="7"/>
  <c r="X17" i="8"/>
  <c r="Y16" i="8"/>
  <c r="Z16" i="8"/>
  <c r="Y18" i="22" l="1"/>
  <c r="AA17" i="22"/>
  <c r="Z17" i="22"/>
  <c r="V17" i="9"/>
  <c r="U17" i="9"/>
  <c r="AA19" i="7"/>
  <c r="AB18" i="7"/>
  <c r="AC18" i="7"/>
  <c r="X18" i="8"/>
  <c r="Y17" i="8"/>
  <c r="Z17" i="8"/>
  <c r="Z18" i="22" l="1"/>
  <c r="AA18" i="22"/>
  <c r="V18" i="9"/>
  <c r="U18" i="9"/>
  <c r="AA20" i="7"/>
  <c r="AB19" i="7"/>
  <c r="AC19" i="7"/>
  <c r="X19" i="8"/>
  <c r="Z18" i="8"/>
  <c r="Y18" i="8"/>
  <c r="V19" i="9" l="1"/>
  <c r="U19" i="9"/>
  <c r="AA21" i="7"/>
  <c r="AC20" i="7"/>
  <c r="AB20" i="7"/>
  <c r="X20" i="8"/>
  <c r="Z19" i="8"/>
  <c r="Y19" i="8"/>
  <c r="V20" i="9" l="1"/>
  <c r="U20" i="9"/>
  <c r="AA22" i="7"/>
  <c r="AC21" i="7"/>
  <c r="AB21" i="7"/>
  <c r="X21" i="8"/>
  <c r="Z20" i="8"/>
  <c r="Y20" i="8"/>
  <c r="V21" i="9" l="1"/>
  <c r="U21" i="9"/>
  <c r="AB22" i="7"/>
  <c r="AC22" i="7"/>
  <c r="X22" i="8"/>
  <c r="Y21" i="8"/>
  <c r="Z21" i="8"/>
  <c r="V22" i="9" l="1"/>
  <c r="U22" i="9"/>
  <c r="Y22" i="8"/>
  <c r="Z22" i="8"/>
</calcChain>
</file>

<file path=xl/sharedStrings.xml><?xml version="1.0" encoding="utf-8"?>
<sst xmlns="http://schemas.openxmlformats.org/spreadsheetml/2006/main" count="531" uniqueCount="269">
  <si>
    <t xml:space="preserve"> </t>
  </si>
  <si>
    <t>t</t>
  </si>
  <si>
    <t>x</t>
  </si>
  <si>
    <t>F(x)</t>
  </si>
  <si>
    <t>f(x)</t>
  </si>
  <si>
    <r>
      <t xml:space="preserve">Mean  </t>
    </r>
    <r>
      <rPr>
        <b/>
        <i/>
        <sz val="11"/>
        <color theme="1"/>
        <rFont val="Calibri"/>
        <family val="2"/>
      </rPr>
      <t>µ</t>
    </r>
  </si>
  <si>
    <r>
      <t xml:space="preserve">Median  </t>
    </r>
    <r>
      <rPr>
        <b/>
        <i/>
        <sz val="11"/>
        <color theme="1"/>
        <rFont val="Palatino Linotype"/>
        <family val="1"/>
      </rPr>
      <t>m</t>
    </r>
  </si>
  <si>
    <r>
      <t xml:space="preserve">Variance   </t>
    </r>
    <r>
      <rPr>
        <b/>
        <i/>
        <sz val="11"/>
        <color theme="1"/>
        <rFont val="Calibri"/>
        <family val="2"/>
      </rPr>
      <t>σ²</t>
    </r>
  </si>
  <si>
    <r>
      <t xml:space="preserve">Standard Deviation   </t>
    </r>
    <r>
      <rPr>
        <b/>
        <i/>
        <sz val="11"/>
        <color theme="1"/>
        <rFont val="Calibri"/>
        <family val="2"/>
      </rPr>
      <t>σ</t>
    </r>
  </si>
  <si>
    <t>Exponential Probability Distribution</t>
  </si>
  <si>
    <t>Semi-Triangular Probability Distribution</t>
  </si>
  <si>
    <t>Triangular Probability Distribution</t>
  </si>
  <si>
    <r>
      <t xml:space="preserve">Mean  </t>
    </r>
    <r>
      <rPr>
        <b/>
        <i/>
        <sz val="11"/>
        <color theme="1"/>
        <rFont val="Calibri"/>
        <family val="2"/>
      </rPr>
      <t xml:space="preserve">µ = </t>
    </r>
    <r>
      <rPr>
        <b/>
        <sz val="11"/>
        <color theme="1"/>
        <rFont val="Calibri"/>
        <family val="2"/>
      </rPr>
      <t>1</t>
    </r>
    <r>
      <rPr>
        <b/>
        <i/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/</t>
    </r>
    <r>
      <rPr>
        <b/>
        <i/>
        <sz val="11"/>
        <color theme="1"/>
        <rFont val="Calibri"/>
        <family val="2"/>
      </rPr>
      <t xml:space="preserve"> λ</t>
    </r>
  </si>
  <si>
    <r>
      <t xml:space="preserve">Variance   </t>
    </r>
    <r>
      <rPr>
        <b/>
        <i/>
        <sz val="11"/>
        <color theme="1"/>
        <rFont val="Calibri"/>
        <family val="2"/>
      </rPr>
      <t>σ² = n p q</t>
    </r>
  </si>
  <si>
    <t>Binomial Probability Distribution</t>
  </si>
  <si>
    <r>
      <t xml:space="preserve">Mean  </t>
    </r>
    <r>
      <rPr>
        <b/>
        <i/>
        <sz val="11"/>
        <color theme="1"/>
        <rFont val="Calibri"/>
        <family val="2"/>
      </rPr>
      <t>µ = np</t>
    </r>
  </si>
  <si>
    <r>
      <t xml:space="preserve">Mean </t>
    </r>
    <r>
      <rPr>
        <b/>
        <i/>
        <sz val="11"/>
        <color theme="1"/>
        <rFont val="Palatino Linotype"/>
        <family val="1"/>
      </rPr>
      <t xml:space="preserve"> </t>
    </r>
    <r>
      <rPr>
        <b/>
        <i/>
        <sz val="11"/>
        <color theme="1"/>
        <rFont val="Calibri"/>
        <family val="2"/>
      </rPr>
      <t>µ = (a+b)</t>
    </r>
    <r>
      <rPr>
        <b/>
        <sz val="11"/>
        <color theme="1"/>
        <rFont val="Calibri"/>
        <family val="2"/>
      </rPr>
      <t xml:space="preserve"> /</t>
    </r>
    <r>
      <rPr>
        <b/>
        <i/>
        <sz val="11"/>
        <color theme="1"/>
        <rFont val="Calibri"/>
        <family val="2"/>
      </rPr>
      <t xml:space="preserve"> 2</t>
    </r>
  </si>
  <si>
    <r>
      <t xml:space="preserve">Median  </t>
    </r>
    <r>
      <rPr>
        <b/>
        <i/>
        <sz val="11"/>
        <color theme="1"/>
        <rFont val="Palatino Linotype"/>
        <family val="1"/>
      </rPr>
      <t xml:space="preserve">m = </t>
    </r>
    <r>
      <rPr>
        <b/>
        <i/>
        <sz val="11"/>
        <color theme="1"/>
        <rFont val="Calibri"/>
        <family val="2"/>
      </rPr>
      <t xml:space="preserve"> µ  </t>
    </r>
  </si>
  <si>
    <r>
      <t xml:space="preserve">Variance   </t>
    </r>
    <r>
      <rPr>
        <b/>
        <i/>
        <sz val="11"/>
        <color theme="1"/>
        <rFont val="Calibri"/>
        <family val="2"/>
      </rPr>
      <t xml:space="preserve">σ² = (b-a)² </t>
    </r>
    <r>
      <rPr>
        <b/>
        <sz val="11"/>
        <color theme="1"/>
        <rFont val="Calibri"/>
        <family val="2"/>
      </rPr>
      <t>/</t>
    </r>
    <r>
      <rPr>
        <b/>
        <i/>
        <sz val="11"/>
        <color theme="1"/>
        <rFont val="Calibri"/>
        <family val="2"/>
      </rPr>
      <t xml:space="preserve"> 12</t>
    </r>
  </si>
  <si>
    <r>
      <t xml:space="preserve">Standard Deviation   </t>
    </r>
    <r>
      <rPr>
        <b/>
        <i/>
        <sz val="11"/>
        <color theme="1"/>
        <rFont val="Calibri"/>
        <family val="2"/>
      </rPr>
      <t>σ =  (b-a)/ (2</t>
    </r>
    <r>
      <rPr>
        <b/>
        <sz val="11"/>
        <color theme="1"/>
        <rFont val="Calibri"/>
        <family val="2"/>
      </rPr>
      <t>√3)</t>
    </r>
  </si>
  <si>
    <r>
      <t xml:space="preserve">Standard Deviation   </t>
    </r>
    <r>
      <rPr>
        <b/>
        <i/>
        <sz val="11"/>
        <color theme="1"/>
        <rFont val="Calibri"/>
        <family val="2"/>
      </rPr>
      <t xml:space="preserve">σ </t>
    </r>
  </si>
  <si>
    <r>
      <t xml:space="preserve">Median  </t>
    </r>
    <r>
      <rPr>
        <b/>
        <i/>
        <sz val="11"/>
        <color theme="1"/>
        <rFont val="Palatino Linotype"/>
        <family val="1"/>
      </rPr>
      <t>m = (np)↑  or  (np)↓</t>
    </r>
  </si>
  <si>
    <r>
      <rPr>
        <b/>
        <sz val="11"/>
        <color theme="1"/>
        <rFont val="Calibri"/>
        <family val="2"/>
      </rPr>
      <t>(</t>
    </r>
    <r>
      <rPr>
        <b/>
        <i/>
        <sz val="11"/>
        <color theme="1"/>
        <rFont val="Calibri"/>
        <family val="2"/>
      </rPr>
      <t>n</t>
    </r>
    <r>
      <rPr>
        <b/>
        <sz val="11"/>
        <color theme="1"/>
        <rFont val="Calibri"/>
        <family val="2"/>
      </rPr>
      <t xml:space="preserve">+1) </t>
    </r>
    <r>
      <rPr>
        <b/>
        <i/>
        <sz val="11"/>
        <color theme="1"/>
        <rFont val="Calibri"/>
        <family val="2"/>
      </rPr>
      <t>p</t>
    </r>
    <r>
      <rPr>
        <b/>
        <sz val="11"/>
        <color theme="1"/>
        <rFont val="Calibri"/>
        <family val="2"/>
      </rPr>
      <t xml:space="preserve"> -1  ≤  </t>
    </r>
    <r>
      <rPr>
        <b/>
        <sz val="11"/>
        <color theme="1"/>
        <rFont val="Palatino Linotype"/>
        <family val="1"/>
      </rPr>
      <t>Mode  ≤  (</t>
    </r>
    <r>
      <rPr>
        <b/>
        <i/>
        <sz val="11"/>
        <color theme="1"/>
        <rFont val="Palatino Linotype"/>
        <family val="1"/>
      </rPr>
      <t>n</t>
    </r>
    <r>
      <rPr>
        <b/>
        <sz val="11"/>
        <color theme="1"/>
        <rFont val="Palatino Linotype"/>
        <family val="1"/>
      </rPr>
      <t xml:space="preserve">+1) </t>
    </r>
    <r>
      <rPr>
        <b/>
        <i/>
        <sz val="11"/>
        <color theme="1"/>
        <rFont val="Palatino Linotype"/>
        <family val="1"/>
      </rPr>
      <t>p</t>
    </r>
  </si>
  <si>
    <r>
      <t xml:space="preserve">Variance   </t>
    </r>
    <r>
      <rPr>
        <b/>
        <i/>
        <sz val="11"/>
        <color theme="1"/>
        <rFont val="Calibri"/>
        <family val="2"/>
      </rPr>
      <t xml:space="preserve">σ² </t>
    </r>
  </si>
  <si>
    <t>Poisson Probability Distribution</t>
  </si>
  <si>
    <t>Random Number Generation:</t>
  </si>
  <si>
    <r>
      <rPr>
        <b/>
        <i/>
        <sz val="11"/>
        <color theme="1"/>
        <rFont val="Palatino Linotype"/>
        <family val="1"/>
      </rPr>
      <t xml:space="preserve">r </t>
    </r>
    <r>
      <rPr>
        <b/>
        <sz val="11"/>
        <color theme="1"/>
        <rFont val="Calibri"/>
        <family val="2"/>
      </rPr>
      <t>≈</t>
    </r>
    <r>
      <rPr>
        <sz val="11"/>
        <color theme="1"/>
        <rFont val="Calibri"/>
        <family val="2"/>
      </rPr>
      <t xml:space="preserve"> </t>
    </r>
    <r>
      <rPr>
        <i/>
        <sz val="11"/>
        <color theme="1"/>
        <rFont val="Calibri"/>
        <family val="2"/>
      </rPr>
      <t>Uniform</t>
    </r>
    <r>
      <rPr>
        <sz val="11"/>
        <color theme="1"/>
        <rFont val="Calibri"/>
        <family val="2"/>
      </rPr>
      <t xml:space="preserve">(0,1)      →      </t>
    </r>
    <r>
      <rPr>
        <b/>
        <i/>
        <sz val="11"/>
        <color theme="1"/>
        <rFont val="Calibri"/>
        <family val="2"/>
      </rPr>
      <t>x</t>
    </r>
    <r>
      <rPr>
        <b/>
        <sz val="11"/>
        <color theme="1"/>
        <rFont val="Calibri"/>
        <family val="2"/>
      </rPr>
      <t xml:space="preserve"> ≈</t>
    </r>
    <r>
      <rPr>
        <sz val="11"/>
        <color theme="1"/>
        <rFont val="Calibri"/>
        <family val="2"/>
      </rPr>
      <t xml:space="preserve"> </t>
    </r>
    <r>
      <rPr>
        <i/>
        <sz val="11"/>
        <color theme="1"/>
        <rFont val="Calibri"/>
        <family val="2"/>
      </rPr>
      <t>Triangular</t>
    </r>
    <r>
      <rPr>
        <sz val="11"/>
        <color theme="1"/>
        <rFont val="Calibri"/>
        <family val="2"/>
      </rPr>
      <t>(</t>
    </r>
    <r>
      <rPr>
        <b/>
        <i/>
        <sz val="11"/>
        <color theme="1"/>
        <rFont val="Calibri"/>
        <family val="2"/>
      </rPr>
      <t>a</t>
    </r>
    <r>
      <rPr>
        <sz val="11"/>
        <color theme="1"/>
        <rFont val="Calibri"/>
        <family val="2"/>
      </rPr>
      <t>)</t>
    </r>
  </si>
  <si>
    <t>r</t>
  </si>
  <si>
    <t>a</t>
  </si>
  <si>
    <r>
      <rPr>
        <b/>
        <i/>
        <sz val="11"/>
        <color theme="1"/>
        <rFont val="Palatino Linotype"/>
        <family val="1"/>
      </rPr>
      <t xml:space="preserve">r </t>
    </r>
    <r>
      <rPr>
        <b/>
        <sz val="11"/>
        <color theme="1"/>
        <rFont val="Calibri"/>
        <family val="2"/>
      </rPr>
      <t>≈</t>
    </r>
    <r>
      <rPr>
        <sz val="11"/>
        <color theme="1"/>
        <rFont val="Calibri"/>
        <family val="2"/>
      </rPr>
      <t xml:space="preserve"> </t>
    </r>
    <r>
      <rPr>
        <i/>
        <sz val="11"/>
        <color theme="1"/>
        <rFont val="Calibri"/>
        <family val="2"/>
      </rPr>
      <t>Uniform</t>
    </r>
    <r>
      <rPr>
        <sz val="11"/>
        <color theme="1"/>
        <rFont val="Calibri"/>
        <family val="2"/>
      </rPr>
      <t xml:space="preserve">(0,1)      →      </t>
    </r>
    <r>
      <rPr>
        <b/>
        <i/>
        <sz val="11"/>
        <color theme="1"/>
        <rFont val="Calibri"/>
        <family val="2"/>
      </rPr>
      <t>x</t>
    </r>
    <r>
      <rPr>
        <b/>
        <sz val="11"/>
        <color theme="1"/>
        <rFont val="Calibri"/>
        <family val="2"/>
      </rPr>
      <t xml:space="preserve"> ≈</t>
    </r>
    <r>
      <rPr>
        <sz val="11"/>
        <color theme="1"/>
        <rFont val="Calibri"/>
        <family val="2"/>
      </rPr>
      <t xml:space="preserve"> Exponential(</t>
    </r>
    <r>
      <rPr>
        <b/>
        <sz val="11"/>
        <color theme="1"/>
        <rFont val="Calibri"/>
        <family val="2"/>
      </rPr>
      <t>λ</t>
    </r>
    <r>
      <rPr>
        <sz val="11"/>
        <color theme="1"/>
        <rFont val="Calibri"/>
        <family val="2"/>
      </rPr>
      <t>)</t>
    </r>
  </si>
  <si>
    <t>b</t>
  </si>
  <si>
    <r>
      <t xml:space="preserve">Variance   </t>
    </r>
    <r>
      <rPr>
        <b/>
        <i/>
        <sz val="11"/>
        <color theme="1"/>
        <rFont val="Calibri"/>
        <family val="2"/>
      </rPr>
      <t>σ² = µ</t>
    </r>
  </si>
  <si>
    <t>Normal Probability Distribution</t>
  </si>
  <si>
    <t>z</t>
  </si>
  <si>
    <r>
      <t xml:space="preserve">Mode =   </t>
    </r>
    <r>
      <rPr>
        <b/>
        <i/>
        <sz val="11"/>
        <color theme="1"/>
        <rFont val="Palatino Linotype"/>
        <family val="1"/>
      </rPr>
      <t>µ</t>
    </r>
  </si>
  <si>
    <r>
      <t xml:space="preserve">Median  </t>
    </r>
    <r>
      <rPr>
        <b/>
        <i/>
        <sz val="11"/>
        <color theme="1"/>
        <rFont val="Palatino Linotype"/>
        <family val="1"/>
      </rPr>
      <t>m  =   µ</t>
    </r>
  </si>
  <si>
    <t>µ</t>
  </si>
  <si>
    <t>σ</t>
  </si>
  <si>
    <t xml:space="preserve">Excel Functions: </t>
  </si>
  <si>
    <t>P(X = x):   = BINOM.DIST(x , n , p, 0)</t>
  </si>
  <si>
    <r>
      <t xml:space="preserve">P(X </t>
    </r>
    <r>
      <rPr>
        <b/>
        <sz val="14"/>
        <color theme="1"/>
        <rFont val="Calibri"/>
        <family val="2"/>
      </rPr>
      <t xml:space="preserve">≤ </t>
    </r>
    <r>
      <rPr>
        <b/>
        <sz val="14"/>
        <color theme="1"/>
        <rFont val="Calibri"/>
        <family val="2"/>
        <scheme val="minor"/>
      </rPr>
      <t>x):   = BINOM.DIST(x , n , p, 1)</t>
    </r>
  </si>
  <si>
    <t>x:               =BINOM.INV(n , p ,  P(X ≤ x) )</t>
  </si>
  <si>
    <r>
      <t>To simulate a binomial random variable</t>
    </r>
    <r>
      <rPr>
        <b/>
        <i/>
        <sz val="11"/>
        <color theme="1"/>
        <rFont val="Palatino Linotype"/>
        <family val="1"/>
      </rPr>
      <t xml:space="preserve"> X </t>
    </r>
    <r>
      <rPr>
        <sz val="11"/>
        <color theme="1"/>
        <rFont val="Palatino Linotype"/>
        <family val="1"/>
      </rPr>
      <t xml:space="preserve">with a number of trials </t>
    </r>
    <r>
      <rPr>
        <b/>
        <i/>
        <sz val="11"/>
        <color theme="1"/>
        <rFont val="Palatino Linotype"/>
        <family val="1"/>
      </rPr>
      <t>n</t>
    </r>
    <r>
      <rPr>
        <sz val="11"/>
        <color theme="1"/>
        <rFont val="Palatino Linotype"/>
        <family val="1"/>
      </rPr>
      <t xml:space="preserve"> and a probability of success</t>
    </r>
    <r>
      <rPr>
        <b/>
        <i/>
        <sz val="11"/>
        <color theme="1"/>
        <rFont val="Palatino Linotype"/>
        <family val="1"/>
      </rPr>
      <t xml:space="preserve"> p</t>
    </r>
    <r>
      <rPr>
        <sz val="11"/>
        <color theme="1"/>
        <rFont val="Palatino Linotype"/>
        <family val="1"/>
      </rPr>
      <t xml:space="preserve">, </t>
    </r>
  </si>
  <si>
    <t xml:space="preserve">  =BINOM.INV(n , p ,  r )</t>
  </si>
  <si>
    <t xml:space="preserve">Example: </t>
  </si>
  <si>
    <r>
      <t xml:space="preserve">Simulate 30 random numbers </t>
    </r>
    <r>
      <rPr>
        <b/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from a binomial </t>
    </r>
  </si>
  <si>
    <t>n</t>
  </si>
  <si>
    <t>p</t>
  </si>
  <si>
    <t>probability distribution with the following  specifications:</t>
  </si>
  <si>
    <r>
      <t>To simulate a uniform random variable</t>
    </r>
    <r>
      <rPr>
        <b/>
        <i/>
        <sz val="11"/>
        <color theme="1"/>
        <rFont val="Palatino Linotype"/>
        <family val="1"/>
      </rPr>
      <t xml:space="preserve"> X </t>
    </r>
    <r>
      <rPr>
        <sz val="11"/>
        <color theme="1"/>
        <rFont val="Palatino Linotype"/>
        <family val="1"/>
      </rPr>
      <t xml:space="preserve">between two values </t>
    </r>
    <r>
      <rPr>
        <b/>
        <i/>
        <sz val="11"/>
        <color theme="1"/>
        <rFont val="Palatino Linotype"/>
        <family val="1"/>
      </rPr>
      <t>a</t>
    </r>
    <r>
      <rPr>
        <sz val="11"/>
        <color theme="1"/>
        <rFont val="Palatino Linotype"/>
        <family val="1"/>
      </rPr>
      <t xml:space="preserve"> and </t>
    </r>
    <r>
      <rPr>
        <b/>
        <i/>
        <sz val="11"/>
        <color theme="1"/>
        <rFont val="Palatino Linotype"/>
        <family val="1"/>
      </rPr>
      <t>b</t>
    </r>
    <r>
      <rPr>
        <sz val="11"/>
        <color theme="1"/>
        <rFont val="Palatino Linotype"/>
        <family val="1"/>
      </rPr>
      <t xml:space="preserve">, first generate a standard </t>
    </r>
  </si>
  <si>
    <t xml:space="preserve">  =a + (b - a)*r</t>
  </si>
  <si>
    <r>
      <t xml:space="preserve">Simulate 30 random numbers </t>
    </r>
    <r>
      <rPr>
        <b/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from a uniform</t>
    </r>
  </si>
  <si>
    <t>Uniform Probability Distribution (Continuous)</t>
  </si>
  <si>
    <r>
      <t xml:space="preserve">Mode =   </t>
    </r>
    <r>
      <rPr>
        <b/>
        <i/>
        <sz val="11"/>
        <color theme="1"/>
        <rFont val="Palatino Linotype"/>
        <family val="1"/>
      </rPr>
      <t xml:space="preserve">µ ;     or,     µ   </t>
    </r>
    <r>
      <rPr>
        <sz val="11"/>
        <color theme="1"/>
        <rFont val="Palatino Linotype"/>
        <family val="1"/>
      </rPr>
      <t>&amp;</t>
    </r>
    <r>
      <rPr>
        <b/>
        <i/>
        <sz val="11"/>
        <color theme="1"/>
        <rFont val="Palatino Linotype"/>
        <family val="1"/>
      </rPr>
      <t xml:space="preserve">   µ-1</t>
    </r>
  </si>
  <si>
    <r>
      <t xml:space="preserve">Mean  </t>
    </r>
    <r>
      <rPr>
        <b/>
        <i/>
        <sz val="11"/>
        <color theme="1"/>
        <rFont val="Calibri"/>
        <family val="2"/>
      </rPr>
      <t xml:space="preserve">µ </t>
    </r>
  </si>
  <si>
    <r>
      <t xml:space="preserve">P(X = x):   = POISSON.DIST(x , </t>
    </r>
    <r>
      <rPr>
        <b/>
        <sz val="14"/>
        <color theme="1"/>
        <rFont val="Calibri"/>
        <family val="2"/>
      </rPr>
      <t>µ</t>
    </r>
    <r>
      <rPr>
        <b/>
        <sz val="14"/>
        <color theme="1"/>
        <rFont val="Calibri"/>
        <family val="2"/>
        <scheme val="minor"/>
      </rPr>
      <t>, 0)</t>
    </r>
  </si>
  <si>
    <r>
      <t xml:space="preserve">P(X ≤ x):   = POISSON.DIST(x , </t>
    </r>
    <r>
      <rPr>
        <b/>
        <sz val="14"/>
        <color theme="1"/>
        <rFont val="Calibri"/>
        <family val="2"/>
      </rPr>
      <t>µ</t>
    </r>
    <r>
      <rPr>
        <b/>
        <sz val="14"/>
        <color theme="1"/>
        <rFont val="Calibri"/>
        <family val="2"/>
        <scheme val="minor"/>
      </rPr>
      <t>, 1)</t>
    </r>
  </si>
  <si>
    <t xml:space="preserve">The Data Analysis ToolPak of Excel can be used to generate any number of Poisson random values with a </t>
  </si>
  <si>
    <t xml:space="preserve">certain value of the mean. </t>
  </si>
  <si>
    <r>
      <t xml:space="preserve">1. Click into the </t>
    </r>
    <r>
      <rPr>
        <b/>
        <sz val="11"/>
        <color theme="1"/>
        <rFont val="Palatino Linotype"/>
        <family val="1"/>
      </rPr>
      <t>Data</t>
    </r>
    <r>
      <rPr>
        <sz val="11"/>
        <color theme="1"/>
        <rFont val="Palatino Linotype"/>
        <family val="1"/>
      </rPr>
      <t xml:space="preserve"> menu, then select </t>
    </r>
    <r>
      <rPr>
        <b/>
        <sz val="11"/>
        <color theme="1"/>
        <rFont val="Palatino Linotype"/>
        <family val="1"/>
      </rPr>
      <t xml:space="preserve">Data Analysis </t>
    </r>
    <r>
      <rPr>
        <sz val="11"/>
        <color theme="1"/>
        <rFont val="Palatino Linotype"/>
        <family val="1"/>
      </rPr>
      <t>in the top right corner of the ribbon.</t>
    </r>
  </si>
  <si>
    <r>
      <t xml:space="preserve">2. Select </t>
    </r>
    <r>
      <rPr>
        <b/>
        <sz val="11"/>
        <color theme="1"/>
        <rFont val="Palatino Linotype"/>
        <family val="1"/>
      </rPr>
      <t>Random Number Generation</t>
    </r>
    <r>
      <rPr>
        <sz val="11"/>
        <color theme="1"/>
        <rFont val="Palatino Linotype"/>
        <family val="1"/>
      </rPr>
      <t xml:space="preserve"> in the Data Analysis ToolPak dialog box. </t>
    </r>
  </si>
  <si>
    <r>
      <t>3. Select the number of random numbers generated, choose</t>
    </r>
    <r>
      <rPr>
        <b/>
        <sz val="11"/>
        <color theme="1"/>
        <rFont val="Palatino Linotype"/>
        <family val="1"/>
      </rPr>
      <t xml:space="preserve"> Poisson</t>
    </r>
    <r>
      <rPr>
        <sz val="11"/>
        <color theme="1"/>
        <rFont val="Palatino Linotype"/>
        <family val="1"/>
      </rPr>
      <t xml:space="preserve"> from the list of available distributions,</t>
    </r>
  </si>
  <si>
    <r>
      <t xml:space="preserve">    and enter the value of the desired mean ("</t>
    </r>
    <r>
      <rPr>
        <b/>
        <sz val="11"/>
        <color theme="1"/>
        <rFont val="Palatino Linotype"/>
        <family val="1"/>
      </rPr>
      <t>lambda</t>
    </r>
    <r>
      <rPr>
        <sz val="11"/>
        <color theme="1"/>
        <rFont val="Palatino Linotype"/>
        <family val="1"/>
      </rPr>
      <t xml:space="preserve">"). You may also select a cell as the </t>
    </r>
    <r>
      <rPr>
        <b/>
        <sz val="11"/>
        <color theme="1"/>
        <rFont val="Palatino Linotype"/>
        <family val="1"/>
      </rPr>
      <t>Output Range</t>
    </r>
    <r>
      <rPr>
        <sz val="11"/>
        <color theme="1"/>
        <rFont val="Palatino Linotype"/>
        <family val="1"/>
      </rPr>
      <t>.</t>
    </r>
  </si>
  <si>
    <r>
      <t xml:space="preserve">Simulate 1000 random numbers </t>
    </r>
    <r>
      <rPr>
        <b/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from a poisson</t>
    </r>
  </si>
  <si>
    <r>
      <t xml:space="preserve">probability distribution with a mean of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.</t>
    </r>
  </si>
  <si>
    <r>
      <t xml:space="preserve">Mean  </t>
    </r>
    <r>
      <rPr>
        <b/>
        <i/>
        <sz val="11"/>
        <color theme="1"/>
        <rFont val="Calibri"/>
        <family val="2"/>
      </rPr>
      <t xml:space="preserve">µ  </t>
    </r>
  </si>
  <si>
    <t>P(X ≤ x):</t>
  </si>
  <si>
    <r>
      <t xml:space="preserve">(for Plotting) </t>
    </r>
    <r>
      <rPr>
        <b/>
        <sz val="14"/>
        <color theme="1"/>
        <rFont val="Palatino Linotype"/>
        <family val="1"/>
      </rPr>
      <t xml:space="preserve"> f(x):     = NORM.DIST(x , µ , σ , 0)</t>
    </r>
  </si>
  <si>
    <r>
      <rPr>
        <b/>
        <sz val="14"/>
        <color theme="1"/>
        <rFont val="Palatino Linotype"/>
        <family val="1"/>
      </rPr>
      <t>F(x) = P(X ≤ x):</t>
    </r>
    <r>
      <rPr>
        <sz val="11"/>
        <color theme="1"/>
        <rFont val="Palatino Linotype"/>
        <family val="1"/>
      </rPr>
      <t xml:space="preserve">       </t>
    </r>
    <r>
      <rPr>
        <b/>
        <sz val="14"/>
        <color theme="1"/>
        <rFont val="Palatino Linotype"/>
        <family val="1"/>
      </rPr>
      <t>= NORM.DIST(x , µ , σ , 1)</t>
    </r>
  </si>
  <si>
    <t xml:space="preserve">                           x:     = NORM.INV(P(X≤x) , µ  , σ )</t>
  </si>
  <si>
    <r>
      <t>To simulate a Normal random variable</t>
    </r>
    <r>
      <rPr>
        <b/>
        <i/>
        <sz val="11"/>
        <color theme="1"/>
        <rFont val="Palatino Linotype"/>
        <family val="1"/>
      </rPr>
      <t xml:space="preserve"> X </t>
    </r>
    <r>
      <rPr>
        <sz val="11"/>
        <color theme="1"/>
        <rFont val="Palatino Linotype"/>
        <family val="1"/>
      </rPr>
      <t xml:space="preserve">with a mean </t>
    </r>
    <r>
      <rPr>
        <b/>
        <sz val="11"/>
        <color theme="1"/>
        <rFont val="Calibri"/>
        <family val="2"/>
      </rPr>
      <t>µ</t>
    </r>
    <r>
      <rPr>
        <sz val="11"/>
        <color theme="1"/>
        <rFont val="Palatino Linotype"/>
        <family val="1"/>
      </rPr>
      <t xml:space="preserve"> and a standard deviation</t>
    </r>
    <r>
      <rPr>
        <b/>
        <i/>
        <sz val="11"/>
        <color theme="1"/>
        <rFont val="Palatino Linotype"/>
        <family val="1"/>
      </rPr>
      <t xml:space="preserve"> </t>
    </r>
    <r>
      <rPr>
        <b/>
        <sz val="11"/>
        <color theme="1"/>
        <rFont val="Calibri"/>
        <family val="2"/>
      </rPr>
      <t>σ</t>
    </r>
    <r>
      <rPr>
        <sz val="11"/>
        <color theme="1"/>
        <rFont val="Palatino Linotype"/>
        <family val="1"/>
      </rPr>
      <t xml:space="preserve">,  </t>
    </r>
  </si>
  <si>
    <r>
      <t xml:space="preserve">first generate a standard uniform random number </t>
    </r>
    <r>
      <rPr>
        <b/>
        <i/>
        <sz val="11"/>
        <color theme="1"/>
        <rFont val="Palatino Linotype"/>
        <family val="1"/>
      </rPr>
      <t xml:space="preserve">r </t>
    </r>
    <r>
      <rPr>
        <sz val="11"/>
        <color theme="1"/>
        <rFont val="Palatino Linotype"/>
        <family val="1"/>
      </rPr>
      <t>(</t>
    </r>
    <r>
      <rPr>
        <b/>
        <sz val="11"/>
        <color theme="1"/>
        <rFont val="Palatino Linotype"/>
        <family val="1"/>
      </rPr>
      <t>RAND()</t>
    </r>
    <r>
      <rPr>
        <sz val="11"/>
        <color theme="1"/>
        <rFont val="Palatino Linotype"/>
        <family val="1"/>
      </rPr>
      <t xml:space="preserve">), then use the following to generate </t>
    </r>
    <r>
      <rPr>
        <b/>
        <i/>
        <sz val="11"/>
        <color theme="1"/>
        <rFont val="Palatino Linotype"/>
        <family val="1"/>
      </rPr>
      <t>X</t>
    </r>
    <r>
      <rPr>
        <sz val="11"/>
        <color theme="1"/>
        <rFont val="Palatino Linotype"/>
        <family val="1"/>
      </rPr>
      <t>:</t>
    </r>
  </si>
  <si>
    <r>
      <t xml:space="preserve">uniform random number </t>
    </r>
    <r>
      <rPr>
        <b/>
        <i/>
        <sz val="11"/>
        <color theme="1"/>
        <rFont val="Palatino Linotype"/>
        <family val="1"/>
      </rPr>
      <t xml:space="preserve">r </t>
    </r>
    <r>
      <rPr>
        <sz val="11"/>
        <color theme="1"/>
        <rFont val="Palatino Linotype"/>
        <family val="1"/>
      </rPr>
      <t>(</t>
    </r>
    <r>
      <rPr>
        <b/>
        <sz val="11"/>
        <color theme="1"/>
        <rFont val="Palatino Linotype"/>
        <family val="1"/>
      </rPr>
      <t>RAND()</t>
    </r>
    <r>
      <rPr>
        <sz val="11"/>
        <color theme="1"/>
        <rFont val="Palatino Linotype"/>
        <family val="1"/>
      </rPr>
      <t xml:space="preserve">), then use the following formula to generate </t>
    </r>
    <r>
      <rPr>
        <b/>
        <i/>
        <sz val="11"/>
        <color theme="1"/>
        <rFont val="Palatino Linotype"/>
        <family val="1"/>
      </rPr>
      <t>X</t>
    </r>
    <r>
      <rPr>
        <sz val="11"/>
        <color theme="1"/>
        <rFont val="Palatino Linotype"/>
        <family val="1"/>
      </rPr>
      <t>:</t>
    </r>
  </si>
  <si>
    <r>
      <t xml:space="preserve">                   = NORM.INV( </t>
    </r>
    <r>
      <rPr>
        <b/>
        <i/>
        <sz val="14"/>
        <rFont val="Palatino Linotype"/>
        <family val="1"/>
      </rPr>
      <t xml:space="preserve">r </t>
    </r>
    <r>
      <rPr>
        <b/>
        <sz val="14"/>
        <rFont val="Palatino Linotype"/>
        <family val="1"/>
      </rPr>
      <t>, µ  , σ )</t>
    </r>
  </si>
  <si>
    <r>
      <t xml:space="preserve">Simulate 100 normal random numbers </t>
    </r>
    <r>
      <rPr>
        <b/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with the following</t>
    </r>
  </si>
  <si>
    <t xml:space="preserve">mean and standard deviation: </t>
  </si>
  <si>
    <t xml:space="preserve">  µ</t>
  </si>
  <si>
    <t>2a /3</t>
  </si>
  <si>
    <r>
      <t>a /</t>
    </r>
    <r>
      <rPr>
        <b/>
        <sz val="11"/>
        <color theme="1"/>
        <rFont val="Calibri"/>
        <family val="2"/>
      </rPr>
      <t>√</t>
    </r>
    <r>
      <rPr>
        <b/>
        <i/>
        <sz val="11"/>
        <color theme="1"/>
        <rFont val="Palatino Linotype"/>
        <family val="1"/>
      </rPr>
      <t>(2)</t>
    </r>
  </si>
  <si>
    <r>
      <t>a</t>
    </r>
    <r>
      <rPr>
        <b/>
        <i/>
        <vertAlign val="superscript"/>
        <sz val="11"/>
        <color theme="1"/>
        <rFont val="Palatino Linotype"/>
        <family val="1"/>
      </rPr>
      <t xml:space="preserve">2 </t>
    </r>
    <r>
      <rPr>
        <b/>
        <i/>
        <sz val="11"/>
        <color theme="1"/>
        <rFont val="Palatino Linotype"/>
        <family val="1"/>
      </rPr>
      <t>/18</t>
    </r>
  </si>
  <si>
    <r>
      <t>a /</t>
    </r>
    <r>
      <rPr>
        <b/>
        <sz val="11"/>
        <color theme="1"/>
        <rFont val="Calibri"/>
        <family val="2"/>
      </rPr>
      <t>√</t>
    </r>
    <r>
      <rPr>
        <b/>
        <i/>
        <sz val="11"/>
        <color theme="1"/>
        <rFont val="Palatino Linotype"/>
        <family val="1"/>
      </rPr>
      <t>(18)</t>
    </r>
  </si>
  <si>
    <r>
      <t>To simulate a semi-triangular random variable</t>
    </r>
    <r>
      <rPr>
        <b/>
        <i/>
        <sz val="11"/>
        <color theme="1"/>
        <rFont val="Palatino Linotype"/>
        <family val="1"/>
      </rPr>
      <t xml:space="preserve"> X </t>
    </r>
    <r>
      <rPr>
        <sz val="11"/>
        <color theme="1"/>
        <rFont val="Palatino Linotype"/>
        <family val="1"/>
      </rPr>
      <t xml:space="preserve">with a maximum value of </t>
    </r>
    <r>
      <rPr>
        <b/>
        <i/>
        <sz val="11"/>
        <color theme="1"/>
        <rFont val="Palatino Linotype"/>
        <family val="1"/>
      </rPr>
      <t>a</t>
    </r>
    <r>
      <rPr>
        <sz val="11"/>
        <color theme="1"/>
        <rFont val="Palatino Linotype"/>
        <family val="1"/>
      </rPr>
      <t xml:space="preserve">,  </t>
    </r>
  </si>
  <si>
    <r>
      <t xml:space="preserve">first generate a standard uniform random number </t>
    </r>
    <r>
      <rPr>
        <b/>
        <i/>
        <sz val="11"/>
        <color theme="1"/>
        <rFont val="Palatino Linotype"/>
        <family val="1"/>
      </rPr>
      <t xml:space="preserve">r </t>
    </r>
    <r>
      <rPr>
        <sz val="11"/>
        <color theme="1"/>
        <rFont val="Palatino Linotype"/>
        <family val="1"/>
      </rPr>
      <t>(</t>
    </r>
    <r>
      <rPr>
        <b/>
        <sz val="11"/>
        <color theme="1"/>
        <rFont val="Palatino Linotype"/>
        <family val="1"/>
      </rPr>
      <t>RAND()</t>
    </r>
    <r>
      <rPr>
        <sz val="11"/>
        <color theme="1"/>
        <rFont val="Palatino Linotype"/>
        <family val="1"/>
      </rPr>
      <t xml:space="preserve">), then use the following </t>
    </r>
  </si>
  <si>
    <r>
      <t xml:space="preserve">to generate </t>
    </r>
    <r>
      <rPr>
        <b/>
        <i/>
        <sz val="11"/>
        <color theme="1"/>
        <rFont val="Palatino Linotype"/>
        <family val="1"/>
      </rPr>
      <t>X</t>
    </r>
    <r>
      <rPr>
        <sz val="11"/>
        <color theme="1"/>
        <rFont val="Palatino Linotype"/>
        <family val="1"/>
      </rPr>
      <t>:</t>
    </r>
  </si>
  <si>
    <r>
      <t xml:space="preserve">  = </t>
    </r>
    <r>
      <rPr>
        <b/>
        <i/>
        <sz val="14"/>
        <rFont val="Palatino Linotype"/>
        <family val="1"/>
      </rPr>
      <t>a * SQRT (r)</t>
    </r>
  </si>
  <si>
    <t xml:space="preserve">The time between any two breakdowns of a machine can </t>
  </si>
  <si>
    <t>be modeled by a semi-triangular probability distribution</t>
  </si>
  <si>
    <t xml:space="preserve">with a maximum time between breakdowns of 4 weeks. </t>
  </si>
  <si>
    <t>Simulate the number of times the machine will break</t>
  </si>
  <si>
    <t xml:space="preserve">down during the next year. </t>
  </si>
  <si>
    <t>Solution:</t>
  </si>
  <si>
    <r>
      <t>n</t>
    </r>
    <r>
      <rPr>
        <b/>
        <vertAlign val="superscript"/>
        <sz val="11"/>
        <color theme="1"/>
        <rFont val="Calibri"/>
        <family val="2"/>
        <scheme val="minor"/>
      </rPr>
      <t>th</t>
    </r>
    <r>
      <rPr>
        <b/>
        <sz val="11"/>
        <color theme="1"/>
        <rFont val="Calibri"/>
        <family val="2"/>
        <scheme val="minor"/>
      </rPr>
      <t xml:space="preserve"> Breakdown </t>
    </r>
  </si>
  <si>
    <r>
      <t xml:space="preserve">in column </t>
    </r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. Initially, it is not clear how many times we </t>
    </r>
  </si>
  <si>
    <t xml:space="preserve">should simulate these times between breakdowns. </t>
  </si>
  <si>
    <t>Cumulative Times (Weeks)</t>
  </si>
  <si>
    <t>x (Time between breakdowns in weeks)</t>
  </si>
  <si>
    <t xml:space="preserve">breakdowns. Using this last column, we know that we should </t>
  </si>
  <si>
    <t>stop the number of simulations when the cumulative time has</t>
  </si>
  <si>
    <t xml:space="preserve">Theoretically, </t>
  </si>
  <si>
    <t>Expected time between breakdowns</t>
  </si>
  <si>
    <t>Expected Number of breakdowns per year</t>
  </si>
  <si>
    <t>52 / (2a /3) = 78/a</t>
  </si>
  <si>
    <r>
      <t>We first simulate a number of time between breakdowns (</t>
    </r>
    <r>
      <rPr>
        <b/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)</t>
    </r>
  </si>
  <si>
    <r>
      <t xml:space="preserve">Next in Column </t>
    </r>
    <r>
      <rPr>
        <b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, we calculate the cumulative times between </t>
    </r>
  </si>
  <si>
    <r>
      <t xml:space="preserve">reached </t>
    </r>
    <r>
      <rPr>
        <b/>
        <sz val="11"/>
        <color theme="1"/>
        <rFont val="Calibri"/>
        <family val="2"/>
        <scheme val="minor"/>
      </rPr>
      <t>52</t>
    </r>
    <r>
      <rPr>
        <sz val="11"/>
        <color theme="1"/>
        <rFont val="Calibri"/>
        <family val="2"/>
        <scheme val="minor"/>
      </rPr>
      <t xml:space="preserve"> weeks (a year). </t>
    </r>
  </si>
  <si>
    <r>
      <t>a</t>
    </r>
    <r>
      <rPr>
        <b/>
        <i/>
        <vertAlign val="superscript"/>
        <sz val="11"/>
        <color theme="1"/>
        <rFont val="Palatino Linotype"/>
        <family val="1"/>
      </rPr>
      <t>2</t>
    </r>
    <r>
      <rPr>
        <b/>
        <i/>
        <sz val="11"/>
        <color theme="1"/>
        <rFont val="Palatino Linotype"/>
        <family val="1"/>
      </rPr>
      <t>/6</t>
    </r>
  </si>
  <si>
    <r>
      <t>a/</t>
    </r>
    <r>
      <rPr>
        <b/>
        <sz val="11"/>
        <color theme="1"/>
        <rFont val="Calibri"/>
        <family val="2"/>
      </rPr>
      <t>√</t>
    </r>
    <r>
      <rPr>
        <b/>
        <i/>
        <sz val="11"/>
        <color theme="1"/>
        <rFont val="Palatino Linotype"/>
        <family val="1"/>
      </rPr>
      <t>(6)</t>
    </r>
  </si>
  <si>
    <r>
      <t>To simulate a semi-triangular random variable</t>
    </r>
    <r>
      <rPr>
        <b/>
        <i/>
        <sz val="11"/>
        <color theme="1"/>
        <rFont val="Palatino Linotype"/>
        <family val="1"/>
      </rPr>
      <t xml:space="preserve"> X </t>
    </r>
    <r>
      <rPr>
        <sz val="11"/>
        <color theme="1"/>
        <rFont val="Palatino Linotype"/>
        <family val="1"/>
      </rPr>
      <t>with a maximum value of 2</t>
    </r>
    <r>
      <rPr>
        <b/>
        <i/>
        <sz val="11"/>
        <color theme="1"/>
        <rFont val="Palatino Linotype"/>
        <family val="1"/>
      </rPr>
      <t>a</t>
    </r>
    <r>
      <rPr>
        <sz val="11"/>
        <color theme="1"/>
        <rFont val="Palatino Linotype"/>
        <family val="1"/>
      </rPr>
      <t xml:space="preserve">,  </t>
    </r>
  </si>
  <si>
    <r>
      <t xml:space="preserve">if  </t>
    </r>
    <r>
      <rPr>
        <b/>
        <i/>
        <sz val="14"/>
        <rFont val="Palatino Linotype"/>
        <family val="1"/>
      </rPr>
      <t>r</t>
    </r>
    <r>
      <rPr>
        <b/>
        <i/>
        <sz val="14"/>
        <rFont val="Calibri"/>
        <family val="2"/>
      </rPr>
      <t>≤</t>
    </r>
    <r>
      <rPr>
        <b/>
        <i/>
        <sz val="14"/>
        <rFont val="Palatino Linotype"/>
        <family val="1"/>
      </rPr>
      <t>0.5</t>
    </r>
    <r>
      <rPr>
        <b/>
        <sz val="14"/>
        <rFont val="Palatino Linotype"/>
        <family val="1"/>
      </rPr>
      <t xml:space="preserve">, then  x:        = </t>
    </r>
    <r>
      <rPr>
        <b/>
        <i/>
        <sz val="14"/>
        <rFont val="Palatino Linotype"/>
        <family val="1"/>
      </rPr>
      <t>a * SQRT (2*r)</t>
    </r>
  </si>
  <si>
    <r>
      <t xml:space="preserve">if  </t>
    </r>
    <r>
      <rPr>
        <b/>
        <i/>
        <sz val="14"/>
        <rFont val="Palatino Linotype"/>
        <family val="1"/>
      </rPr>
      <t>r</t>
    </r>
    <r>
      <rPr>
        <b/>
        <i/>
        <sz val="14"/>
        <rFont val="Calibri"/>
        <family val="2"/>
      </rPr>
      <t>&gt;</t>
    </r>
    <r>
      <rPr>
        <b/>
        <i/>
        <sz val="14"/>
        <rFont val="Palatino Linotype"/>
        <family val="1"/>
      </rPr>
      <t>0.5</t>
    </r>
    <r>
      <rPr>
        <b/>
        <sz val="14"/>
        <rFont val="Palatino Linotype"/>
        <family val="1"/>
      </rPr>
      <t xml:space="preserve">, then  x:     </t>
    </r>
    <r>
      <rPr>
        <b/>
        <i/>
        <sz val="14"/>
        <rFont val="Palatino Linotype"/>
        <family val="1"/>
      </rPr>
      <t xml:space="preserve">   =2 * a -  a * SQRT (2*(1-r))</t>
    </r>
  </si>
  <si>
    <t>Uniform Distribution</t>
  </si>
  <si>
    <t xml:space="preserve">Plots of Probability Density Function (PDF)  and </t>
  </si>
  <si>
    <t xml:space="preserve">Cumulative Density Function (CDF)  </t>
  </si>
  <si>
    <t>Binomial Distribution</t>
  </si>
  <si>
    <t xml:space="preserve">Plots of Probability Mass Function (PMF)  and </t>
  </si>
  <si>
    <t xml:space="preserve">Cumulative Mass Function (CMF)  </t>
  </si>
  <si>
    <t>P(x)</t>
  </si>
  <si>
    <r>
      <t>P(X</t>
    </r>
    <r>
      <rPr>
        <b/>
        <sz val="11"/>
        <color theme="1"/>
        <rFont val="Calibri"/>
        <family val="2"/>
      </rPr>
      <t>≤</t>
    </r>
    <r>
      <rPr>
        <b/>
        <i/>
        <sz val="11"/>
        <color theme="1"/>
        <rFont val="Calibri"/>
        <family val="2"/>
      </rPr>
      <t xml:space="preserve"> x)</t>
    </r>
    <r>
      <rPr>
        <b/>
        <i/>
        <sz val="11"/>
        <color theme="1"/>
        <rFont val="Calibri"/>
        <family val="2"/>
        <scheme val="minor"/>
      </rPr>
      <t>)</t>
    </r>
  </si>
  <si>
    <t>Poisson Distribution</t>
  </si>
  <si>
    <t>Normal Distribution</t>
  </si>
  <si>
    <t>Semi-triangular Distribution</t>
  </si>
  <si>
    <t>Triangular Distribution</t>
  </si>
  <si>
    <t>2a</t>
  </si>
  <si>
    <t xml:space="preserve">The distribution of repair time of a brand of printers can </t>
  </si>
  <si>
    <t xml:space="preserve">be approximated by a triangular distribution with a </t>
  </si>
  <si>
    <t xml:space="preserve">maximum repair time of 6 hours. Simulate the total repair </t>
  </si>
  <si>
    <t xml:space="preserve">time spent for the next 30 printer breakdowns. </t>
  </si>
  <si>
    <r>
      <t xml:space="preserve">We first generate 30 standard uniform random numbers </t>
    </r>
    <r>
      <rPr>
        <b/>
        <i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, </t>
    </r>
  </si>
  <si>
    <r>
      <t xml:space="preserve">Let the repair time for each printer be denoted by </t>
    </r>
    <r>
      <rPr>
        <b/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. </t>
    </r>
  </si>
  <si>
    <r>
      <t>and then use them as cumulative probabilities to generate</t>
    </r>
    <r>
      <rPr>
        <b/>
        <i/>
        <sz val="11"/>
        <color theme="1"/>
        <rFont val="Calibri"/>
        <family val="2"/>
        <scheme val="minor"/>
      </rPr>
      <t xml:space="preserve"> X</t>
    </r>
    <r>
      <rPr>
        <sz val="11"/>
        <color theme="1"/>
        <rFont val="Calibri"/>
        <family val="2"/>
        <scheme val="minor"/>
      </rPr>
      <t>s.</t>
    </r>
  </si>
  <si>
    <t>x (Repair time in Hours)</t>
  </si>
  <si>
    <r>
      <t xml:space="preserve">Total Repair Time in Hours = </t>
    </r>
    <r>
      <rPr>
        <b/>
        <sz val="11"/>
        <color theme="1"/>
        <rFont val="Calibri"/>
        <family val="2"/>
      </rPr>
      <t xml:space="preserve">∑x      </t>
    </r>
  </si>
  <si>
    <t>(a) What percentage of repait times has taken more than 4 hrs?</t>
  </si>
  <si>
    <t>(b) What percentage of repair times has taken less than 2 hrs?</t>
  </si>
  <si>
    <t>Percentage or repair times that are more than 4 hours:</t>
  </si>
  <si>
    <t>Percentage or repair times that are less than 2 hours:</t>
  </si>
  <si>
    <r>
      <t xml:space="preserve">Median  </t>
    </r>
    <r>
      <rPr>
        <b/>
        <i/>
        <sz val="11"/>
        <color theme="1"/>
        <rFont val="Palatino Linotype"/>
        <family val="1"/>
      </rPr>
      <t xml:space="preserve">m = </t>
    </r>
    <r>
      <rPr>
        <b/>
        <i/>
        <sz val="11"/>
        <color theme="1"/>
        <rFont val="Calibri"/>
        <family val="2"/>
      </rPr>
      <t xml:space="preserve"> µ  Ln(2)  =  Ln(2)/ λ</t>
    </r>
  </si>
  <si>
    <r>
      <t xml:space="preserve">Variance   </t>
    </r>
    <r>
      <rPr>
        <b/>
        <i/>
        <sz val="11"/>
        <color theme="1"/>
        <rFont val="Calibri"/>
        <family val="2"/>
      </rPr>
      <t xml:space="preserve">σ² =  µ </t>
    </r>
    <r>
      <rPr>
        <b/>
        <i/>
        <vertAlign val="superscript"/>
        <sz val="11"/>
        <color theme="1"/>
        <rFont val="Calibri"/>
        <family val="2"/>
      </rPr>
      <t xml:space="preserve">2 </t>
    </r>
    <r>
      <rPr>
        <b/>
        <i/>
        <sz val="11"/>
        <color theme="1"/>
        <rFont val="Calibri"/>
        <family val="2"/>
      </rPr>
      <t xml:space="preserve">= </t>
    </r>
    <r>
      <rPr>
        <b/>
        <sz val="11"/>
        <color theme="1"/>
        <rFont val="Calibri"/>
        <family val="2"/>
      </rPr>
      <t>1</t>
    </r>
    <r>
      <rPr>
        <b/>
        <i/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/</t>
    </r>
    <r>
      <rPr>
        <b/>
        <i/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λ²</t>
    </r>
  </si>
  <si>
    <r>
      <t xml:space="preserve">Standard Deviation   </t>
    </r>
    <r>
      <rPr>
        <b/>
        <i/>
        <sz val="11"/>
        <color theme="1"/>
        <rFont val="Calibri"/>
        <family val="2"/>
      </rPr>
      <t>σ = µ = 1 / λ</t>
    </r>
  </si>
  <si>
    <t>x:    = - Ln(1-r) / λ</t>
  </si>
  <si>
    <t>x:    = - µ * Ln(1-r)</t>
  </si>
  <si>
    <t>or,</t>
  </si>
  <si>
    <t xml:space="preserve">Alternatively, The Data Analysis ToolPak of Excel can be used to generate any number of Poisson random values with a </t>
  </si>
  <si>
    <r>
      <t xml:space="preserve">certain values of theparameters </t>
    </r>
    <r>
      <rPr>
        <b/>
        <i/>
        <sz val="11"/>
        <color theme="1"/>
        <rFont val="Palatino Linotype"/>
        <family val="1"/>
      </rPr>
      <t xml:space="preserve">n </t>
    </r>
    <r>
      <rPr>
        <sz val="11"/>
        <color theme="1"/>
        <rFont val="Palatino Linotype"/>
        <family val="1"/>
      </rPr>
      <t xml:space="preserve">and </t>
    </r>
    <r>
      <rPr>
        <b/>
        <i/>
        <sz val="11"/>
        <color theme="1"/>
        <rFont val="Palatino Linotype"/>
        <family val="1"/>
      </rPr>
      <t>p</t>
    </r>
    <r>
      <rPr>
        <sz val="11"/>
        <color theme="1"/>
        <rFont val="Palatino Linotype"/>
        <family val="1"/>
      </rPr>
      <t xml:space="preserve">. </t>
    </r>
  </si>
  <si>
    <r>
      <t xml:space="preserve">3. Select the number of random numbers generated, choose </t>
    </r>
    <r>
      <rPr>
        <b/>
        <sz val="11"/>
        <color theme="1"/>
        <rFont val="Palatino Linotype"/>
        <family val="1"/>
      </rPr>
      <t>Binomial</t>
    </r>
    <r>
      <rPr>
        <sz val="11"/>
        <color theme="1"/>
        <rFont val="Palatino Linotype"/>
        <family val="1"/>
      </rPr>
      <t xml:space="preserve"> from the list of available distributions,</t>
    </r>
  </si>
  <si>
    <r>
      <t xml:space="preserve">    and enter the value of the desired </t>
    </r>
    <r>
      <rPr>
        <b/>
        <i/>
        <sz val="11"/>
        <color theme="1"/>
        <rFont val="Palatino Linotype"/>
        <family val="1"/>
      </rPr>
      <t xml:space="preserve"> n</t>
    </r>
    <r>
      <rPr>
        <sz val="11"/>
        <color theme="1"/>
        <rFont val="Palatino Linotype"/>
        <family val="1"/>
      </rPr>
      <t xml:space="preserve"> and </t>
    </r>
    <r>
      <rPr>
        <b/>
        <i/>
        <sz val="11"/>
        <color theme="1"/>
        <rFont val="Palatino Linotype"/>
        <family val="1"/>
      </rPr>
      <t>p</t>
    </r>
    <r>
      <rPr>
        <sz val="11"/>
        <color theme="1"/>
        <rFont val="Palatino Linotype"/>
        <family val="1"/>
      </rPr>
      <t xml:space="preserve">. You may also select a cell as the </t>
    </r>
    <r>
      <rPr>
        <b/>
        <sz val="11"/>
        <color theme="1"/>
        <rFont val="Palatino Linotype"/>
        <family val="1"/>
      </rPr>
      <t>Output Range</t>
    </r>
    <r>
      <rPr>
        <sz val="11"/>
        <color theme="1"/>
        <rFont val="Palatino Linotype"/>
        <family val="1"/>
      </rPr>
      <t>.</t>
    </r>
  </si>
  <si>
    <t>x (Using Data Analysis)</t>
  </si>
  <si>
    <r>
      <t xml:space="preserve">(for Plotting) </t>
    </r>
    <r>
      <rPr>
        <b/>
        <sz val="14"/>
        <color theme="1"/>
        <rFont val="Palatino Linotype"/>
        <family val="1"/>
      </rPr>
      <t xml:space="preserve"> f(x):     = EXPON.DIST(x ,  λ , 0)</t>
    </r>
  </si>
  <si>
    <r>
      <rPr>
        <b/>
        <sz val="14"/>
        <color theme="1"/>
        <rFont val="Palatino Linotype"/>
        <family val="1"/>
      </rPr>
      <t>F(x) = P(X ≤ x):</t>
    </r>
    <r>
      <rPr>
        <sz val="11"/>
        <color theme="1"/>
        <rFont val="Palatino Linotype"/>
        <family val="1"/>
      </rPr>
      <t xml:space="preserve">      </t>
    </r>
    <r>
      <rPr>
        <b/>
        <sz val="14"/>
        <color theme="1"/>
        <rFont val="Palatino Linotype"/>
        <family val="1"/>
      </rPr>
      <t>= EXPON.DIST(x , λ , 1)</t>
    </r>
  </si>
  <si>
    <t>The length of lifetime of a heavily used bus terminal in a metropolitan</t>
  </si>
  <si>
    <t xml:space="preserve">city is exponentially distributed with an average lifetime of 30 years. </t>
  </si>
  <si>
    <t xml:space="preserve">(a) What percentage of the terminals would need reconstruction </t>
  </si>
  <si>
    <t>(b) What is the theoretical probability that such a terminal would need</t>
  </si>
  <si>
    <t xml:space="preserve">       within 20 years?</t>
  </si>
  <si>
    <t xml:space="preserve">       reconstruction within 20 years?</t>
  </si>
  <si>
    <t>Simulate the lifetimes of 50 such bus terminals in the city.</t>
  </si>
  <si>
    <t>(c ) What is the failure rate of such terminals?</t>
  </si>
  <si>
    <t>Terminal</t>
  </si>
  <si>
    <t xml:space="preserve">Solution: </t>
  </si>
  <si>
    <t>Terminal Lifetime (Yrs)</t>
  </si>
  <si>
    <t xml:space="preserve">λ = 1 / µ  </t>
  </si>
  <si>
    <t>(d) What is the reliability of 30 years for such terminals?</t>
  </si>
  <si>
    <t>(a):                     Percentage of lifetimes that are less than or euqal to 20 years:</t>
  </si>
  <si>
    <r>
      <t xml:space="preserve">(b):                          P(T </t>
    </r>
    <r>
      <rPr>
        <b/>
        <sz val="11"/>
        <color theme="1"/>
        <rFont val="Calibri"/>
        <family val="2"/>
      </rPr>
      <t xml:space="preserve">≤ </t>
    </r>
    <r>
      <rPr>
        <b/>
        <i/>
        <sz val="11"/>
        <color theme="1"/>
        <rFont val="Calibri"/>
        <family val="2"/>
      </rPr>
      <t xml:space="preserve">20)  by  using  Excel  function:   = EXPON.DIST(20,  </t>
    </r>
    <r>
      <rPr>
        <b/>
        <sz val="11"/>
        <color theme="1"/>
        <rFont val="Calibri"/>
        <family val="2"/>
      </rPr>
      <t>λ , 1)</t>
    </r>
    <r>
      <rPr>
        <b/>
        <i/>
        <sz val="11"/>
        <color theme="1"/>
        <rFont val="Calibri"/>
        <family val="2"/>
      </rPr>
      <t xml:space="preserve"> </t>
    </r>
  </si>
  <si>
    <r>
      <t xml:space="preserve">(b):                                                                             P(T </t>
    </r>
    <r>
      <rPr>
        <b/>
        <sz val="11"/>
        <color theme="1"/>
        <rFont val="Calibri"/>
        <family val="2"/>
      </rPr>
      <t xml:space="preserve">≤ </t>
    </r>
    <r>
      <rPr>
        <b/>
        <i/>
        <sz val="11"/>
        <color theme="1"/>
        <rFont val="Calibri"/>
        <family val="2"/>
      </rPr>
      <t>20)  by  using  F(20</t>
    </r>
    <r>
      <rPr>
        <b/>
        <sz val="11"/>
        <color theme="1"/>
        <rFont val="Calibri"/>
        <family val="2"/>
      </rPr>
      <t xml:space="preserve">) </t>
    </r>
    <r>
      <rPr>
        <b/>
        <i/>
        <sz val="11"/>
        <color theme="1"/>
        <rFont val="Calibri"/>
        <family val="2"/>
      </rPr>
      <t>= 1 - e</t>
    </r>
    <r>
      <rPr>
        <b/>
        <i/>
        <vertAlign val="superscript"/>
        <sz val="11"/>
        <color theme="1"/>
        <rFont val="Calibri"/>
        <family val="2"/>
      </rPr>
      <t>-20 λ</t>
    </r>
    <r>
      <rPr>
        <b/>
        <i/>
        <sz val="11"/>
        <color theme="1"/>
        <rFont val="Calibri"/>
        <family val="2"/>
      </rPr>
      <t xml:space="preserve"> </t>
    </r>
  </si>
  <si>
    <r>
      <t xml:space="preserve">(c):                                                                                                                       Failure rate = </t>
    </r>
    <r>
      <rPr>
        <b/>
        <sz val="11"/>
        <color theme="1"/>
        <rFont val="Calibri"/>
        <family val="2"/>
      </rPr>
      <t>λ</t>
    </r>
  </si>
  <si>
    <t xml:space="preserve">(d):              Reliability of 30 years is the probability that the terminal will last  </t>
  </si>
  <si>
    <r>
      <t xml:space="preserve">  at least 30 years; that is, P(T</t>
    </r>
    <r>
      <rPr>
        <b/>
        <sz val="11"/>
        <color theme="1"/>
        <rFont val="Calibri"/>
        <family val="2"/>
      </rPr>
      <t>≥</t>
    </r>
    <r>
      <rPr>
        <b/>
        <i/>
        <sz val="11"/>
        <color theme="1"/>
        <rFont val="Calibri"/>
        <family val="2"/>
      </rPr>
      <t xml:space="preserve"> 30). This can be calculated in two ways:   </t>
    </r>
  </si>
  <si>
    <r>
      <t xml:space="preserve"> P(T</t>
    </r>
    <r>
      <rPr>
        <b/>
        <sz val="11"/>
        <color theme="1"/>
        <rFont val="Calibri"/>
        <family val="2"/>
      </rPr>
      <t xml:space="preserve">≥30) = </t>
    </r>
    <r>
      <rPr>
        <b/>
        <i/>
        <sz val="11"/>
        <color theme="1"/>
        <rFont val="Calibri"/>
        <family val="2"/>
      </rPr>
      <t>1 - P(T</t>
    </r>
    <r>
      <rPr>
        <b/>
        <sz val="11"/>
        <color theme="1"/>
        <rFont val="Calibri"/>
        <family val="2"/>
      </rPr>
      <t>≤</t>
    </r>
    <r>
      <rPr>
        <b/>
        <i/>
        <sz val="11"/>
        <color theme="1"/>
        <rFont val="Calibri"/>
        <family val="2"/>
      </rPr>
      <t xml:space="preserve"> 30)  </t>
    </r>
  </si>
  <si>
    <r>
      <t xml:space="preserve">Method 1:   Using Excel Function: =1 - EXPON.DIST(30 , </t>
    </r>
    <r>
      <rPr>
        <b/>
        <sz val="11"/>
        <color theme="1"/>
        <rFont val="Calibri"/>
        <family val="2"/>
      </rPr>
      <t>λ</t>
    </r>
    <r>
      <rPr>
        <b/>
        <i/>
        <sz val="11"/>
        <color theme="1"/>
        <rFont val="Calibri"/>
        <family val="2"/>
      </rPr>
      <t xml:space="preserve"> , 1)</t>
    </r>
  </si>
  <si>
    <r>
      <t>Method 2:                                     1- F(30</t>
    </r>
    <r>
      <rPr>
        <b/>
        <sz val="11"/>
        <color theme="1"/>
        <rFont val="Calibri"/>
        <family val="2"/>
      </rPr>
      <t xml:space="preserve">) </t>
    </r>
    <r>
      <rPr>
        <b/>
        <i/>
        <sz val="11"/>
        <color theme="1"/>
        <rFont val="Calibri"/>
        <family val="2"/>
      </rPr>
      <t>= 1- (1 - e</t>
    </r>
    <r>
      <rPr>
        <b/>
        <i/>
        <vertAlign val="superscript"/>
        <sz val="11"/>
        <color theme="1"/>
        <rFont val="Calibri"/>
        <family val="2"/>
      </rPr>
      <t>- 30 λ</t>
    </r>
    <r>
      <rPr>
        <b/>
        <i/>
        <sz val="11"/>
        <color theme="1"/>
        <rFont val="Calibri"/>
        <family val="2"/>
      </rPr>
      <t>)  =   e</t>
    </r>
    <r>
      <rPr>
        <b/>
        <i/>
        <vertAlign val="superscript"/>
        <sz val="11"/>
        <color theme="1"/>
        <rFont val="Calibri"/>
        <family val="2"/>
      </rPr>
      <t>- 30 λ</t>
    </r>
    <r>
      <rPr>
        <b/>
        <i/>
        <sz val="11"/>
        <color theme="1"/>
        <rFont val="Calibri"/>
        <family val="2"/>
      </rPr>
      <t xml:space="preserve">     </t>
    </r>
  </si>
  <si>
    <t>Exponential Distribution</t>
  </si>
  <si>
    <t>Chi-squared Probability Distribution</t>
  </si>
  <si>
    <r>
      <t>The</t>
    </r>
    <r>
      <rPr>
        <b/>
        <i/>
        <sz val="11"/>
        <color theme="1"/>
        <rFont val="Palatino Linotype"/>
        <family val="1"/>
      </rPr>
      <t xml:space="preserve"> </t>
    </r>
    <r>
      <rPr>
        <b/>
        <i/>
        <sz val="11"/>
        <color theme="1"/>
        <rFont val="Calibri"/>
        <family val="2"/>
      </rPr>
      <t>χ</t>
    </r>
    <r>
      <rPr>
        <b/>
        <i/>
        <vertAlign val="superscript"/>
        <sz val="11"/>
        <color theme="1"/>
        <rFont val="Palatino Linotype"/>
        <family val="1"/>
      </rPr>
      <t>2</t>
    </r>
    <r>
      <rPr>
        <b/>
        <i/>
        <sz val="11"/>
        <color theme="1"/>
        <rFont val="Palatino Linotype"/>
        <family val="1"/>
      </rPr>
      <t xml:space="preserve"> </t>
    </r>
    <r>
      <rPr>
        <b/>
        <sz val="11"/>
        <color theme="1"/>
        <rFont val="Palatino Linotype"/>
        <family val="1"/>
      </rPr>
      <t>distribution is characterized by its degrees of freedom (DF)</t>
    </r>
  </si>
  <si>
    <r>
      <t xml:space="preserve">(for Plotting) </t>
    </r>
    <r>
      <rPr>
        <b/>
        <sz val="14"/>
        <color theme="1"/>
        <rFont val="Palatino Linotype"/>
        <family val="1"/>
      </rPr>
      <t xml:space="preserve"> f(x):     = CHISQ.DIST(x , DF , 0)</t>
    </r>
  </si>
  <si>
    <r>
      <t xml:space="preserve">Mean  </t>
    </r>
    <r>
      <rPr>
        <b/>
        <i/>
        <sz val="11"/>
        <color theme="1"/>
        <rFont val="Calibri"/>
        <family val="2"/>
      </rPr>
      <t>µ  =  DF</t>
    </r>
  </si>
  <si>
    <r>
      <t xml:space="preserve">Median  </t>
    </r>
    <r>
      <rPr>
        <b/>
        <i/>
        <sz val="11"/>
        <color theme="1"/>
        <rFont val="Palatino Linotype"/>
        <family val="1"/>
      </rPr>
      <t>m  = DF(1 -2/9DF)</t>
    </r>
    <r>
      <rPr>
        <b/>
        <i/>
        <vertAlign val="superscript"/>
        <sz val="11"/>
        <color theme="1"/>
        <rFont val="Palatino Linotype"/>
        <family val="1"/>
      </rPr>
      <t>3</t>
    </r>
  </si>
  <si>
    <r>
      <t xml:space="preserve">Variance   </t>
    </r>
    <r>
      <rPr>
        <b/>
        <i/>
        <sz val="11"/>
        <color theme="1"/>
        <rFont val="Calibri"/>
        <family val="2"/>
      </rPr>
      <t>σ²  = 2 DF</t>
    </r>
  </si>
  <si>
    <r>
      <t xml:space="preserve">Standard Deviation   </t>
    </r>
    <r>
      <rPr>
        <b/>
        <i/>
        <sz val="11"/>
        <color theme="1"/>
        <rFont val="Calibri"/>
        <family val="2"/>
      </rPr>
      <t>σ =</t>
    </r>
    <r>
      <rPr>
        <b/>
        <sz val="11"/>
        <color theme="1"/>
        <rFont val="Calibri"/>
        <family val="2"/>
      </rPr>
      <t>√</t>
    </r>
    <r>
      <rPr>
        <b/>
        <i/>
        <sz val="11"/>
        <color theme="1"/>
        <rFont val="Calibri"/>
        <family val="2"/>
      </rPr>
      <t>(2 DF)</t>
    </r>
  </si>
  <si>
    <r>
      <t xml:space="preserve">Mode =  </t>
    </r>
    <r>
      <rPr>
        <b/>
        <i/>
        <sz val="11"/>
        <color theme="1"/>
        <rFont val="Palatino Linotype"/>
        <family val="1"/>
      </rPr>
      <t xml:space="preserve">max(Df - 2 , )  </t>
    </r>
  </si>
  <si>
    <r>
      <rPr>
        <b/>
        <sz val="14"/>
        <color theme="1"/>
        <rFont val="Palatino Linotype"/>
        <family val="1"/>
      </rPr>
      <t>F(x) = P(X ≤ x):</t>
    </r>
    <r>
      <rPr>
        <sz val="11"/>
        <color theme="1"/>
        <rFont val="Palatino Linotype"/>
        <family val="1"/>
      </rPr>
      <t xml:space="preserve">       </t>
    </r>
    <r>
      <rPr>
        <b/>
        <sz val="14"/>
        <color theme="1"/>
        <rFont val="Palatino Linotype"/>
        <family val="1"/>
      </rPr>
      <t>= CHISQ.DIST(x , DF , 1)</t>
    </r>
  </si>
  <si>
    <t xml:space="preserve">                           x:     = CHISQ.INV(P(X≤x) , DF )</t>
  </si>
  <si>
    <r>
      <t>To simulate a Chi-squared random variable</t>
    </r>
    <r>
      <rPr>
        <b/>
        <i/>
        <sz val="11"/>
        <color theme="1"/>
        <rFont val="Palatino Linotype"/>
        <family val="1"/>
      </rPr>
      <t xml:space="preserve">  </t>
    </r>
    <r>
      <rPr>
        <b/>
        <sz val="11"/>
        <color theme="1"/>
        <rFont val="Calibri"/>
        <family val="2"/>
      </rPr>
      <t>χ</t>
    </r>
    <r>
      <rPr>
        <b/>
        <i/>
        <vertAlign val="superscript"/>
        <sz val="11"/>
        <color theme="1"/>
        <rFont val="Palatino Linotype"/>
        <family val="1"/>
      </rPr>
      <t xml:space="preserve">2 </t>
    </r>
    <r>
      <rPr>
        <sz val="11"/>
        <color theme="1"/>
        <rFont val="Palatino Linotype"/>
        <family val="1"/>
      </rPr>
      <t xml:space="preserve">with a degrees of freedom </t>
    </r>
    <r>
      <rPr>
        <b/>
        <i/>
        <sz val="11"/>
        <color theme="1"/>
        <rFont val="Palatino Linotype"/>
        <family val="1"/>
      </rPr>
      <t>DF</t>
    </r>
    <r>
      <rPr>
        <sz val="11"/>
        <color theme="1"/>
        <rFont val="Palatino Linotype"/>
        <family val="1"/>
      </rPr>
      <t xml:space="preserve">,  </t>
    </r>
  </si>
  <si>
    <r>
      <t xml:space="preserve">first generate a standard uniform random number </t>
    </r>
    <r>
      <rPr>
        <b/>
        <i/>
        <sz val="11"/>
        <color theme="1"/>
        <rFont val="Palatino Linotype"/>
        <family val="1"/>
      </rPr>
      <t xml:space="preserve">r </t>
    </r>
    <r>
      <rPr>
        <sz val="11"/>
        <color theme="1"/>
        <rFont val="Palatino Linotype"/>
        <family val="1"/>
      </rPr>
      <t>(</t>
    </r>
    <r>
      <rPr>
        <b/>
        <sz val="11"/>
        <color theme="1"/>
        <rFont val="Palatino Linotype"/>
        <family val="1"/>
      </rPr>
      <t>RAND()</t>
    </r>
    <r>
      <rPr>
        <sz val="11"/>
        <color theme="1"/>
        <rFont val="Palatino Linotype"/>
        <family val="1"/>
      </rPr>
      <t xml:space="preserve">), then use the following to generate </t>
    </r>
    <r>
      <rPr>
        <b/>
        <i/>
        <sz val="11"/>
        <color theme="1"/>
        <rFont val="Palatino Linotype"/>
        <family val="1"/>
      </rPr>
      <t xml:space="preserve">  χ</t>
    </r>
    <r>
      <rPr>
        <b/>
        <i/>
        <vertAlign val="superscript"/>
        <sz val="11"/>
        <color theme="1"/>
        <rFont val="Palatino Linotype"/>
        <family val="1"/>
      </rPr>
      <t>2</t>
    </r>
    <r>
      <rPr>
        <b/>
        <i/>
        <sz val="11"/>
        <color theme="1"/>
        <rFont val="Palatino Linotype"/>
        <family val="1"/>
      </rPr>
      <t xml:space="preserve"> </t>
    </r>
    <r>
      <rPr>
        <sz val="11"/>
        <color theme="1"/>
        <rFont val="Palatino Linotype"/>
        <family val="1"/>
      </rPr>
      <t>:</t>
    </r>
  </si>
  <si>
    <r>
      <t xml:space="preserve">                   =CHISQ.INV( </t>
    </r>
    <r>
      <rPr>
        <b/>
        <i/>
        <sz val="14"/>
        <rFont val="Palatino Linotype"/>
        <family val="1"/>
      </rPr>
      <t xml:space="preserve">r </t>
    </r>
    <r>
      <rPr>
        <b/>
        <sz val="14"/>
        <rFont val="Palatino Linotype"/>
        <family val="1"/>
      </rPr>
      <t>, DF )</t>
    </r>
  </si>
  <si>
    <t>DF</t>
  </si>
  <si>
    <r>
      <t xml:space="preserve">Simulate 100 Chisquared random numbers </t>
    </r>
    <r>
      <rPr>
        <b/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with the  </t>
    </r>
  </si>
  <si>
    <t>degrees of freedom. Calculate the mean and the variance</t>
  </si>
  <si>
    <t xml:space="preserve">of your simulation and compare those results with the </t>
  </si>
  <si>
    <t>theoretical values.</t>
  </si>
  <si>
    <r>
      <t xml:space="preserve">Theoretical  Mean  </t>
    </r>
    <r>
      <rPr>
        <b/>
        <i/>
        <sz val="11"/>
        <color theme="1"/>
        <rFont val="Calibri"/>
        <family val="2"/>
      </rPr>
      <t>µ  =  DF</t>
    </r>
  </si>
  <si>
    <r>
      <t xml:space="preserve">Theoretical Variance   </t>
    </r>
    <r>
      <rPr>
        <b/>
        <i/>
        <sz val="11"/>
        <color theme="1"/>
        <rFont val="Calibri"/>
        <family val="2"/>
      </rPr>
      <t>σ²  = 2 DF</t>
    </r>
  </si>
  <si>
    <r>
      <t xml:space="preserve">Simulated Mean  </t>
    </r>
    <r>
      <rPr>
        <b/>
        <i/>
        <sz val="11"/>
        <color theme="1"/>
        <rFont val="Calibri"/>
        <family val="2"/>
      </rPr>
      <t xml:space="preserve"> </t>
    </r>
  </si>
  <si>
    <r>
      <t xml:space="preserve">Simulated Variance   </t>
    </r>
    <r>
      <rPr>
        <b/>
        <i/>
        <sz val="11"/>
        <color theme="1"/>
        <rFont val="Calibri"/>
        <family val="2"/>
      </rPr>
      <t xml:space="preserve"> </t>
    </r>
  </si>
  <si>
    <t>Chi-squared Distribution</t>
  </si>
  <si>
    <t>T Distribution</t>
  </si>
  <si>
    <r>
      <t xml:space="preserve">The </t>
    </r>
    <r>
      <rPr>
        <b/>
        <i/>
        <sz val="11"/>
        <color theme="1"/>
        <rFont val="Palatino Linotype"/>
        <family val="1"/>
      </rPr>
      <t xml:space="preserve">T </t>
    </r>
    <r>
      <rPr>
        <b/>
        <sz val="11"/>
        <color theme="1"/>
        <rFont val="Palatino Linotype"/>
        <family val="1"/>
      </rPr>
      <t>distribution is characterized by its degrees of freedom (DF)</t>
    </r>
  </si>
  <si>
    <r>
      <t xml:space="preserve">Median  </t>
    </r>
    <r>
      <rPr>
        <b/>
        <i/>
        <sz val="11"/>
        <color theme="1"/>
        <rFont val="Palatino Linotype"/>
        <family val="1"/>
      </rPr>
      <t>m  = 0</t>
    </r>
  </si>
  <si>
    <r>
      <t xml:space="preserve">Mean  </t>
    </r>
    <r>
      <rPr>
        <b/>
        <i/>
        <sz val="11"/>
        <color theme="1"/>
        <rFont val="Calibri"/>
        <family val="2"/>
      </rPr>
      <t>µ  =  0   for  DF &gt; 1;  otherwise undefined</t>
    </r>
  </si>
  <si>
    <r>
      <t xml:space="preserve">Variance   </t>
    </r>
    <r>
      <rPr>
        <b/>
        <i/>
        <sz val="11"/>
        <color theme="1"/>
        <rFont val="Calibri"/>
        <family val="2"/>
      </rPr>
      <t>σ²  = DF / (DF - 2)   for  DF &gt; 2;   otherwise undefined</t>
    </r>
  </si>
  <si>
    <r>
      <t xml:space="preserve">Standard Deviation   </t>
    </r>
    <r>
      <rPr>
        <b/>
        <i/>
        <sz val="11"/>
        <color theme="1"/>
        <rFont val="Calibri"/>
        <family val="2"/>
      </rPr>
      <t>σ =</t>
    </r>
    <r>
      <rPr>
        <b/>
        <sz val="11"/>
        <color theme="1"/>
        <rFont val="Calibri"/>
        <family val="2"/>
      </rPr>
      <t>√</t>
    </r>
    <r>
      <rPr>
        <b/>
        <i/>
        <sz val="11"/>
        <color theme="1"/>
        <rFont val="Calibri"/>
        <family val="2"/>
      </rPr>
      <t>(Variance)</t>
    </r>
  </si>
  <si>
    <r>
      <t xml:space="preserve">Mode =  </t>
    </r>
    <r>
      <rPr>
        <b/>
        <i/>
        <sz val="11"/>
        <color theme="1"/>
        <rFont val="Palatino Linotype"/>
        <family val="1"/>
      </rPr>
      <t>0</t>
    </r>
  </si>
  <si>
    <r>
      <t xml:space="preserve">(for Plotting) </t>
    </r>
    <r>
      <rPr>
        <b/>
        <sz val="14"/>
        <color theme="1"/>
        <rFont val="Palatino Linotype"/>
        <family val="1"/>
      </rPr>
      <t xml:space="preserve"> f(x):     = T.DIST(x , DF , 0)</t>
    </r>
  </si>
  <si>
    <r>
      <rPr>
        <b/>
        <sz val="14"/>
        <color theme="1"/>
        <rFont val="Palatino Linotype"/>
        <family val="1"/>
      </rPr>
      <t>F(x) = P(X ≤ x):</t>
    </r>
    <r>
      <rPr>
        <sz val="11"/>
        <color theme="1"/>
        <rFont val="Palatino Linotype"/>
        <family val="1"/>
      </rPr>
      <t xml:space="preserve">       </t>
    </r>
    <r>
      <rPr>
        <b/>
        <sz val="14"/>
        <color theme="1"/>
        <rFont val="Palatino Linotype"/>
        <family val="1"/>
      </rPr>
      <t>= T.DIST(x , DF , 1)</t>
    </r>
  </si>
  <si>
    <t xml:space="preserve">                           x:     = T.INV(P(X≤x) , DF )</t>
  </si>
  <si>
    <r>
      <t>To simulate a T random variable</t>
    </r>
    <r>
      <rPr>
        <b/>
        <i/>
        <sz val="11"/>
        <color theme="1"/>
        <rFont val="Palatino Linotype"/>
        <family val="1"/>
      </rPr>
      <t xml:space="preserve">  </t>
    </r>
    <r>
      <rPr>
        <b/>
        <sz val="11"/>
        <color theme="1"/>
        <rFont val="Calibri"/>
        <family val="2"/>
      </rPr>
      <t xml:space="preserve">T  </t>
    </r>
    <r>
      <rPr>
        <sz val="11"/>
        <color theme="1"/>
        <rFont val="Calibri"/>
        <family val="2"/>
      </rPr>
      <t>with</t>
    </r>
    <r>
      <rPr>
        <sz val="11"/>
        <color theme="1"/>
        <rFont val="Palatino Linotype"/>
        <family val="1"/>
      </rPr>
      <t xml:space="preserve"> a degrees of freedom </t>
    </r>
    <r>
      <rPr>
        <b/>
        <i/>
        <sz val="11"/>
        <color theme="1"/>
        <rFont val="Palatino Linotype"/>
        <family val="1"/>
      </rPr>
      <t>DF</t>
    </r>
    <r>
      <rPr>
        <sz val="11"/>
        <color theme="1"/>
        <rFont val="Palatino Linotype"/>
        <family val="1"/>
      </rPr>
      <t xml:space="preserve">,  </t>
    </r>
  </si>
  <si>
    <r>
      <t xml:space="preserve">first generate a standard uniform random number </t>
    </r>
    <r>
      <rPr>
        <b/>
        <i/>
        <sz val="11"/>
        <color theme="1"/>
        <rFont val="Palatino Linotype"/>
        <family val="1"/>
      </rPr>
      <t xml:space="preserve">r </t>
    </r>
    <r>
      <rPr>
        <sz val="11"/>
        <color theme="1"/>
        <rFont val="Palatino Linotype"/>
        <family val="1"/>
      </rPr>
      <t>(</t>
    </r>
    <r>
      <rPr>
        <b/>
        <sz val="11"/>
        <color theme="1"/>
        <rFont val="Palatino Linotype"/>
        <family val="1"/>
      </rPr>
      <t>RAND()</t>
    </r>
    <r>
      <rPr>
        <sz val="11"/>
        <color theme="1"/>
        <rFont val="Palatino Linotype"/>
        <family val="1"/>
      </rPr>
      <t>), then use the following to generate T</t>
    </r>
    <r>
      <rPr>
        <b/>
        <i/>
        <sz val="11"/>
        <color theme="1"/>
        <rFont val="Palatino Linotype"/>
        <family val="1"/>
      </rPr>
      <t xml:space="preserve"> </t>
    </r>
    <r>
      <rPr>
        <sz val="11"/>
        <color theme="1"/>
        <rFont val="Palatino Linotype"/>
        <family val="1"/>
      </rPr>
      <t>:</t>
    </r>
  </si>
  <si>
    <r>
      <t xml:space="preserve">                   =T.INV( </t>
    </r>
    <r>
      <rPr>
        <b/>
        <i/>
        <sz val="14"/>
        <rFont val="Palatino Linotype"/>
        <family val="1"/>
      </rPr>
      <t xml:space="preserve">r </t>
    </r>
    <r>
      <rPr>
        <b/>
        <sz val="14"/>
        <rFont val="Palatino Linotype"/>
        <family val="1"/>
      </rPr>
      <t>, DF )</t>
    </r>
  </si>
  <si>
    <r>
      <t xml:space="preserve">Simulate 100  random numbers </t>
    </r>
    <r>
      <rPr>
        <b/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according to the T distribution, </t>
    </r>
  </si>
  <si>
    <t xml:space="preserve">with the specified degrees of freedom.  Calculate the mean, </t>
  </si>
  <si>
    <t>the median, and the variance of your random numbers and</t>
  </si>
  <si>
    <t xml:space="preserve">compare them with the theoretical values. </t>
  </si>
  <si>
    <r>
      <t xml:space="preserve">Theoretical  Mean  </t>
    </r>
    <r>
      <rPr>
        <b/>
        <i/>
        <sz val="11"/>
        <color theme="1"/>
        <rFont val="Calibri"/>
        <family val="2"/>
      </rPr>
      <t xml:space="preserve">µ </t>
    </r>
  </si>
  <si>
    <r>
      <t xml:space="preserve">Theoretical Variance   </t>
    </r>
    <r>
      <rPr>
        <b/>
        <i/>
        <sz val="11"/>
        <color theme="1"/>
        <rFont val="Calibri"/>
        <family val="2"/>
      </rPr>
      <t>σ²  = DF / (DF - 2)</t>
    </r>
  </si>
  <si>
    <t>T</t>
  </si>
  <si>
    <t>T  Distribution</t>
  </si>
  <si>
    <t>f(t)</t>
  </si>
  <si>
    <t>F(t)</t>
  </si>
  <si>
    <t>Hypergeometric Probability Distribution</t>
  </si>
  <si>
    <t>Characteristics:</t>
  </si>
  <si>
    <r>
      <t>1. The population is finite and consists of</t>
    </r>
    <r>
      <rPr>
        <b/>
        <i/>
        <sz val="11"/>
        <color theme="1"/>
        <rFont val="Palatino Linotype"/>
        <family val="1"/>
      </rPr>
      <t xml:space="preserve"> N</t>
    </r>
    <r>
      <rPr>
        <sz val="11"/>
        <color theme="1"/>
        <rFont val="Palatino Linotype"/>
        <family val="1"/>
      </rPr>
      <t xml:space="preserve"> elements.</t>
    </r>
  </si>
  <si>
    <r>
      <t>2. There are</t>
    </r>
    <r>
      <rPr>
        <b/>
        <i/>
        <sz val="11"/>
        <color theme="1"/>
        <rFont val="Palatino Linotype"/>
        <family val="1"/>
      </rPr>
      <t xml:space="preserve"> K</t>
    </r>
    <r>
      <rPr>
        <sz val="11"/>
        <color theme="1"/>
        <rFont val="Palatino Linotype"/>
        <family val="1"/>
      </rPr>
      <t>"Successes" in the population.</t>
    </r>
  </si>
  <si>
    <r>
      <t>3. A random sample of size</t>
    </r>
    <r>
      <rPr>
        <b/>
        <i/>
        <sz val="11"/>
        <color theme="1"/>
        <rFont val="Palatino Linotype"/>
        <family val="1"/>
      </rPr>
      <t xml:space="preserve"> n </t>
    </r>
    <r>
      <rPr>
        <sz val="11"/>
        <color theme="1"/>
        <rFont val="Palatino Linotype"/>
        <family val="1"/>
      </rPr>
      <t>is selected from the population.</t>
    </r>
  </si>
  <si>
    <r>
      <t>4. The hypergeometric random variable</t>
    </r>
    <r>
      <rPr>
        <b/>
        <i/>
        <sz val="11"/>
        <color theme="1"/>
        <rFont val="Palatino Linotype"/>
        <family val="1"/>
      </rPr>
      <t xml:space="preserve"> X </t>
    </r>
    <r>
      <rPr>
        <sz val="11"/>
        <color theme="1"/>
        <rFont val="Palatino Linotype"/>
        <family val="1"/>
      </rPr>
      <t xml:space="preserve">is the number of  </t>
    </r>
  </si>
  <si>
    <t xml:space="preserve">    "Successes in the sample.  </t>
  </si>
  <si>
    <r>
      <t xml:space="preserve">Mean  </t>
    </r>
    <r>
      <rPr>
        <b/>
        <i/>
        <sz val="11"/>
        <color theme="1"/>
        <rFont val="Calibri"/>
        <family val="2"/>
      </rPr>
      <t>µ  = n K / N</t>
    </r>
  </si>
  <si>
    <r>
      <t xml:space="preserve">Mode </t>
    </r>
    <r>
      <rPr>
        <b/>
        <i/>
        <sz val="11"/>
        <color theme="1"/>
        <rFont val="Palatino Linotype"/>
        <family val="1"/>
      </rPr>
      <t xml:space="preserve"> =   (n+1)(K+1) / (N+2)  rounded to the next integer down</t>
    </r>
  </si>
  <si>
    <t>P(X = x):   = HYPGEOM.DIST(x , n , K, N , 0)</t>
  </si>
  <si>
    <r>
      <rPr>
        <b/>
        <sz val="14"/>
        <color theme="1"/>
        <rFont val="Palatino Linotype"/>
        <family val="1"/>
      </rPr>
      <t>F(x) = P(X ≤ x):</t>
    </r>
    <r>
      <rPr>
        <sz val="11"/>
        <color theme="1"/>
        <rFont val="Palatino Linotype"/>
        <family val="1"/>
      </rPr>
      <t xml:space="preserve">  </t>
    </r>
    <r>
      <rPr>
        <b/>
        <sz val="14"/>
        <color theme="1"/>
        <rFont val="Palatino Linotype"/>
        <family val="1"/>
      </rPr>
      <t xml:space="preserve">  = HYPGEOM.DIST(x , n , K, N , 1)</t>
    </r>
  </si>
  <si>
    <t>Note: Hypergeometric Distribution is symmetric with respect</t>
  </si>
  <si>
    <t xml:space="preserve">          to n and K; i.e., their positions in the formulas above can</t>
  </si>
  <si>
    <t xml:space="preserve">          be interchanged without affecting the calculations. </t>
  </si>
  <si>
    <r>
      <t xml:space="preserve">Variance   </t>
    </r>
    <r>
      <rPr>
        <b/>
        <i/>
        <sz val="11"/>
        <color theme="1"/>
        <rFont val="Calibri"/>
        <family val="2"/>
      </rPr>
      <t>σ² = [ n K (N - K) (N - n) ]  / [  N</t>
    </r>
    <r>
      <rPr>
        <b/>
        <i/>
        <vertAlign val="superscript"/>
        <sz val="11"/>
        <color theme="1"/>
        <rFont val="Calibri"/>
        <family val="2"/>
      </rPr>
      <t xml:space="preserve">2 </t>
    </r>
    <r>
      <rPr>
        <b/>
        <i/>
        <sz val="11"/>
        <color theme="1"/>
        <rFont val="Calibri"/>
        <family val="2"/>
      </rPr>
      <t>(N - 1) ]</t>
    </r>
  </si>
  <si>
    <r>
      <t>P(x)  = (</t>
    </r>
    <r>
      <rPr>
        <b/>
        <i/>
        <vertAlign val="subscript"/>
        <sz val="14"/>
        <color theme="1"/>
        <rFont val="Palatino Linotype"/>
        <family val="1"/>
      </rPr>
      <t>K</t>
    </r>
    <r>
      <rPr>
        <b/>
        <i/>
        <sz val="14"/>
        <color theme="1"/>
        <rFont val="Palatino Linotype"/>
        <family val="1"/>
      </rPr>
      <t>C</t>
    </r>
    <r>
      <rPr>
        <b/>
        <i/>
        <vertAlign val="subscript"/>
        <sz val="14"/>
        <color theme="1"/>
        <rFont val="Palatino Linotype"/>
        <family val="1"/>
      </rPr>
      <t>x</t>
    </r>
    <r>
      <rPr>
        <b/>
        <i/>
        <sz val="14"/>
        <color theme="1"/>
        <rFont val="Palatino Linotype"/>
        <family val="1"/>
      </rPr>
      <t>) (</t>
    </r>
    <r>
      <rPr>
        <b/>
        <i/>
        <vertAlign val="subscript"/>
        <sz val="14"/>
        <color theme="1"/>
        <rFont val="Palatino Linotype"/>
        <family val="1"/>
      </rPr>
      <t>N - K</t>
    </r>
    <r>
      <rPr>
        <b/>
        <i/>
        <sz val="14"/>
        <color theme="1"/>
        <rFont val="Palatino Linotype"/>
        <family val="1"/>
      </rPr>
      <t>C</t>
    </r>
    <r>
      <rPr>
        <b/>
        <i/>
        <vertAlign val="subscript"/>
        <sz val="14"/>
        <color theme="1"/>
        <rFont val="Palatino Linotype"/>
        <family val="1"/>
      </rPr>
      <t>n - x</t>
    </r>
    <r>
      <rPr>
        <b/>
        <i/>
        <sz val="14"/>
        <color theme="1"/>
        <rFont val="Palatino Linotype"/>
        <family val="1"/>
      </rPr>
      <t>) / (</t>
    </r>
    <r>
      <rPr>
        <b/>
        <i/>
        <vertAlign val="subscript"/>
        <sz val="14"/>
        <color theme="1"/>
        <rFont val="Palatino Linotype"/>
        <family val="1"/>
      </rPr>
      <t>N</t>
    </r>
    <r>
      <rPr>
        <b/>
        <i/>
        <sz val="14"/>
        <color theme="1"/>
        <rFont val="Palatino Linotype"/>
        <family val="1"/>
      </rPr>
      <t>C</t>
    </r>
    <r>
      <rPr>
        <b/>
        <i/>
        <vertAlign val="subscript"/>
        <sz val="14"/>
        <color theme="1"/>
        <rFont val="Palatino Linotype"/>
        <family val="1"/>
      </rPr>
      <t>n</t>
    </r>
    <r>
      <rPr>
        <b/>
        <i/>
        <sz val="14"/>
        <color theme="1"/>
        <rFont val="Palatino Linotype"/>
        <family val="1"/>
      </rPr>
      <t>)</t>
    </r>
  </si>
  <si>
    <t>N</t>
  </si>
  <si>
    <t>K</t>
  </si>
  <si>
    <r>
      <t>To simulate a Hypergeometric random variable</t>
    </r>
    <r>
      <rPr>
        <b/>
        <i/>
        <sz val="11"/>
        <color theme="1"/>
        <rFont val="Palatino Linotype"/>
        <family val="1"/>
      </rPr>
      <t xml:space="preserve"> X </t>
    </r>
    <r>
      <rPr>
        <sz val="11"/>
        <color theme="1"/>
        <rFont val="Palatino Linotype"/>
        <family val="1"/>
      </rPr>
      <t xml:space="preserve">with specifications </t>
    </r>
    <r>
      <rPr>
        <b/>
        <i/>
        <sz val="11"/>
        <color theme="1"/>
        <rFont val="Palatino Linotype"/>
        <family val="1"/>
      </rPr>
      <t>N</t>
    </r>
    <r>
      <rPr>
        <sz val="11"/>
        <color theme="1"/>
        <rFont val="Palatino Linotype"/>
        <family val="1"/>
      </rPr>
      <t xml:space="preserve">, </t>
    </r>
    <r>
      <rPr>
        <b/>
        <i/>
        <sz val="11"/>
        <color theme="1"/>
        <rFont val="Palatino Linotype"/>
        <family val="1"/>
      </rPr>
      <t>K</t>
    </r>
    <r>
      <rPr>
        <sz val="11"/>
        <color theme="1"/>
        <rFont val="Palatino Linotype"/>
        <family val="1"/>
      </rPr>
      <t>, and</t>
    </r>
    <r>
      <rPr>
        <b/>
        <i/>
        <sz val="11"/>
        <color theme="1"/>
        <rFont val="Palatino Linotype"/>
        <family val="1"/>
      </rPr>
      <t xml:space="preserve"> n</t>
    </r>
    <r>
      <rPr>
        <sz val="11"/>
        <color theme="1"/>
        <rFont val="Palatino Linotype"/>
        <family val="1"/>
      </rPr>
      <t xml:space="preserve">,  we first construct a </t>
    </r>
  </si>
  <si>
    <t>cumulative probability distribution.  We will then be able to implement one of the following two methods:</t>
  </si>
  <si>
    <t>columns: the first column will contain the cumulative probabilities, starting with zero in its to cell. The second column</t>
  </si>
  <si>
    <r>
      <rPr>
        <b/>
        <u/>
        <sz val="11"/>
        <color theme="1"/>
        <rFont val="Palatino Linotype"/>
        <family val="1"/>
      </rPr>
      <t>Method 2</t>
    </r>
    <r>
      <rPr>
        <sz val="11"/>
        <color theme="1"/>
        <rFont val="Palatino Linotype"/>
        <family val="1"/>
      </rPr>
      <t>: First create standard Uniform random variables</t>
    </r>
    <r>
      <rPr>
        <b/>
        <i/>
        <sz val="11"/>
        <color theme="1"/>
        <rFont val="Palatino Linotype"/>
        <family val="1"/>
      </rPr>
      <t xml:space="preserve"> r</t>
    </r>
    <r>
      <rPr>
        <sz val="11"/>
        <color theme="1"/>
        <rFont val="Palatino Linotype"/>
        <family val="1"/>
      </rPr>
      <t xml:space="preserve"> (</t>
    </r>
    <r>
      <rPr>
        <b/>
        <i/>
        <sz val="11"/>
        <color theme="1"/>
        <rFont val="Palatino Linotype"/>
        <family val="1"/>
      </rPr>
      <t>RAND()</t>
    </r>
    <r>
      <rPr>
        <sz val="11"/>
        <color theme="1"/>
        <rFont val="Palatino Linotype"/>
        <family val="1"/>
      </rPr>
      <t xml:space="preserve"> ).  Then create a new table consisting of two</t>
    </r>
  </si>
  <si>
    <r>
      <rPr>
        <b/>
        <u/>
        <sz val="11"/>
        <color theme="1"/>
        <rFont val="Palatino Linotype"/>
        <family val="1"/>
      </rPr>
      <t>Method 1</t>
    </r>
    <r>
      <rPr>
        <sz val="11"/>
        <color theme="1"/>
        <rFont val="Palatino Linotype"/>
        <family val="1"/>
      </rPr>
      <t>: First create standard Uniform random variables</t>
    </r>
    <r>
      <rPr>
        <b/>
        <i/>
        <sz val="11"/>
        <color theme="1"/>
        <rFont val="Palatino Linotype"/>
        <family val="1"/>
      </rPr>
      <t xml:space="preserve"> r</t>
    </r>
    <r>
      <rPr>
        <sz val="11"/>
        <color theme="1"/>
        <rFont val="Palatino Linotype"/>
        <family val="1"/>
      </rPr>
      <t xml:space="preserve"> (</t>
    </r>
    <r>
      <rPr>
        <b/>
        <i/>
        <sz val="11"/>
        <color theme="1"/>
        <rFont val="Palatino Linotype"/>
        <family val="1"/>
      </rPr>
      <t>RAND()</t>
    </r>
    <r>
      <rPr>
        <sz val="11"/>
        <color theme="1"/>
        <rFont val="Palatino Linotype"/>
        <family val="1"/>
      </rPr>
      <t xml:space="preserve"> ), and then use a nested IF statement to assign</t>
    </r>
  </si>
  <si>
    <r>
      <t xml:space="preserve">will contain the </t>
    </r>
    <r>
      <rPr>
        <b/>
        <i/>
        <sz val="11"/>
        <color theme="1"/>
        <rFont val="Palatino Linotype"/>
        <family val="1"/>
      </rPr>
      <t>X</t>
    </r>
    <r>
      <rPr>
        <sz val="11"/>
        <color theme="1"/>
        <rFont val="Palatino Linotype"/>
        <family val="1"/>
      </rPr>
      <t xml:space="preserve"> values. Using this table, we can then use the </t>
    </r>
    <r>
      <rPr>
        <b/>
        <i/>
        <sz val="11"/>
        <color theme="1"/>
        <rFont val="Palatino Linotype"/>
        <family val="1"/>
      </rPr>
      <t>VLOOKUP</t>
    </r>
    <r>
      <rPr>
        <sz val="11"/>
        <color theme="1"/>
        <rFont val="Palatino Linotype"/>
        <family val="1"/>
      </rPr>
      <t xml:space="preserve"> function of Excel to assign corresponding</t>
    </r>
  </si>
  <si>
    <t xml:space="preserve">Keno is an ancient Chinese game that has become very popular </t>
  </si>
  <si>
    <t>recently. In this game, a player selects 10 numbers from 1 to 80.</t>
  </si>
  <si>
    <t>The game then randomply generates 2o numbers from the set</t>
  </si>
  <si>
    <t xml:space="preserve">of 80 numbers. The player then wins according to how many of </t>
  </si>
  <si>
    <t xml:space="preserve">his/her 10 numbers have been matched by the 20 drawn numbers. </t>
  </si>
  <si>
    <t>Simulate the number of matches in 100 hands of a Keno game.</t>
  </si>
  <si>
    <t>Calculate the average number of matches in these 100 games, and</t>
  </si>
  <si>
    <t xml:space="preserve">compare this value with the theoretical average. </t>
  </si>
  <si>
    <r>
      <t xml:space="preserve">Let </t>
    </r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denote the number of matches in a keno hand played. Then </t>
    </r>
  </si>
  <si>
    <r>
      <rPr>
        <b/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is a hypergeometric random variable with the following specifications:</t>
    </r>
  </si>
  <si>
    <r>
      <t xml:space="preserve"> </t>
    </r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can range from 0 to 10. We first create probability and cumulative </t>
    </r>
  </si>
  <si>
    <r>
      <rPr>
        <sz val="11"/>
        <color theme="1"/>
        <rFont val="Calibri"/>
        <family val="2"/>
        <scheme val="minor"/>
      </rPr>
      <t>probability distributions for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 xml:space="preserve">X </t>
    </r>
    <r>
      <rPr>
        <sz val="11"/>
        <color theme="1"/>
        <rFont val="Calibri"/>
        <family val="2"/>
        <scheme val="minor"/>
      </rPr>
      <t>in columns</t>
    </r>
    <r>
      <rPr>
        <b/>
        <i/>
        <sz val="11"/>
        <color theme="1"/>
        <rFont val="Calibri"/>
        <family val="2"/>
        <scheme val="minor"/>
      </rPr>
      <t xml:space="preserve"> M, N,</t>
    </r>
    <r>
      <rPr>
        <sz val="11"/>
        <color theme="1"/>
        <rFont val="Calibri"/>
        <family val="2"/>
        <scheme val="minor"/>
      </rPr>
      <t xml:space="preserve"> and </t>
    </r>
    <r>
      <rPr>
        <b/>
        <i/>
        <sz val="11"/>
        <color theme="1"/>
        <rFont val="Calibri"/>
        <family val="2"/>
        <scheme val="minor"/>
      </rPr>
      <t xml:space="preserve">O. </t>
    </r>
    <r>
      <rPr>
        <sz val="11"/>
        <color theme="1"/>
        <rFont val="Calibri"/>
        <family val="2"/>
        <scheme val="minor"/>
      </rPr>
      <t>We then copy the</t>
    </r>
  </si>
  <si>
    <r>
      <t>cumulative probabilities to column</t>
    </r>
    <r>
      <rPr>
        <b/>
        <i/>
        <sz val="11"/>
        <color theme="1"/>
        <rFont val="Calibri"/>
        <family val="2"/>
        <scheme val="minor"/>
      </rPr>
      <t xml:space="preserve"> L </t>
    </r>
    <r>
      <rPr>
        <sz val="11"/>
        <color theme="1"/>
        <rFont val="Calibri"/>
        <family val="2"/>
        <scheme val="minor"/>
      </rPr>
      <t>with the probabilities shifted down</t>
    </r>
  </si>
  <si>
    <r>
      <t>by one cell, and with</t>
    </r>
    <r>
      <rPr>
        <b/>
        <sz val="11"/>
        <color theme="1"/>
        <rFont val="Calibri"/>
        <family val="2"/>
        <scheme val="minor"/>
      </rPr>
      <t xml:space="preserve"> 0</t>
    </r>
    <r>
      <rPr>
        <sz val="11"/>
        <color theme="1"/>
        <rFont val="Calibri"/>
        <family val="2"/>
        <scheme val="minor"/>
      </rPr>
      <t xml:space="preserve"> in the top cell. </t>
    </r>
  </si>
  <si>
    <t>x (Using VLOOKUP)</t>
  </si>
  <si>
    <t>x (Using IF Statement)</t>
  </si>
  <si>
    <r>
      <rPr>
        <b/>
        <i/>
        <sz val="11"/>
        <color theme="1"/>
        <rFont val="Palatino Linotype"/>
        <family val="1"/>
      </rPr>
      <t xml:space="preserve">x </t>
    </r>
    <r>
      <rPr>
        <sz val="11"/>
        <color theme="1"/>
        <rFont val="Palatino Linotype"/>
        <family val="1"/>
      </rPr>
      <t xml:space="preserve">values to the generated </t>
    </r>
    <r>
      <rPr>
        <b/>
        <i/>
        <sz val="11"/>
        <color theme="1"/>
        <rFont val="Palatino Linotype"/>
        <family val="1"/>
      </rPr>
      <t xml:space="preserve">r </t>
    </r>
    <r>
      <rPr>
        <sz val="11"/>
        <color theme="1"/>
        <rFont val="Palatino Linotype"/>
        <family val="1"/>
      </rPr>
      <t>values. This is done in column</t>
    </r>
    <r>
      <rPr>
        <b/>
        <i/>
        <sz val="11"/>
        <color theme="1"/>
        <rFont val="Palatino Linotype"/>
        <family val="1"/>
      </rPr>
      <t xml:space="preserve"> S</t>
    </r>
    <r>
      <rPr>
        <sz val="11"/>
        <color theme="1"/>
        <rFont val="Palatino Linotype"/>
        <family val="1"/>
      </rPr>
      <t xml:space="preserve"> of the example. </t>
    </r>
  </si>
  <si>
    <r>
      <t xml:space="preserve">corresponding X values according to the cumulative probabilities. This is done in column </t>
    </r>
    <r>
      <rPr>
        <b/>
        <i/>
        <sz val="11"/>
        <color theme="1"/>
        <rFont val="Palatino Linotype"/>
        <family val="1"/>
      </rPr>
      <t>T</t>
    </r>
    <r>
      <rPr>
        <sz val="11"/>
        <color theme="1"/>
        <rFont val="Palatino Linotype"/>
        <family val="1"/>
      </rPr>
      <t xml:space="preserve"> of the example. </t>
    </r>
  </si>
  <si>
    <r>
      <rPr>
        <b/>
        <u/>
        <sz val="11"/>
        <color theme="1"/>
        <rFont val="Calibri"/>
        <family val="2"/>
        <scheme val="minor"/>
      </rPr>
      <t>Method 1</t>
    </r>
    <r>
      <rPr>
        <sz val="11"/>
        <color theme="1"/>
        <rFont val="Calibri"/>
        <family val="2"/>
        <scheme val="minor"/>
      </rPr>
      <t xml:space="preserve">: Generate 100 random standard uniform numbers, and use </t>
    </r>
  </si>
  <si>
    <r>
      <t xml:space="preserve">                      the cumulative probabilities to generate </t>
    </r>
    <r>
      <rPr>
        <b/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values using a </t>
    </r>
  </si>
  <si>
    <r>
      <rPr>
        <b/>
        <u/>
        <sz val="11"/>
        <color theme="1"/>
        <rFont val="Calibri"/>
        <family val="2"/>
        <scheme val="minor"/>
      </rPr>
      <t>Method 2</t>
    </r>
    <r>
      <rPr>
        <sz val="11"/>
        <color theme="1"/>
        <rFont val="Calibri"/>
        <family val="2"/>
        <scheme val="minor"/>
      </rPr>
      <t xml:space="preserve">: Generate 100 random standard uniform numbers, and use </t>
    </r>
  </si>
  <si>
    <r>
      <t xml:space="preserve">                      columns</t>
    </r>
    <r>
      <rPr>
        <b/>
        <i/>
        <sz val="11"/>
        <color theme="1"/>
        <rFont val="Calibri"/>
        <family val="2"/>
        <scheme val="minor"/>
      </rPr>
      <t xml:space="preserve"> L</t>
    </r>
    <r>
      <rPr>
        <sz val="11"/>
        <color theme="1"/>
        <rFont val="Calibri"/>
        <family val="2"/>
        <scheme val="minor"/>
      </rPr>
      <t xml:space="preserve"> and </t>
    </r>
    <r>
      <rPr>
        <b/>
        <i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as your table in the VLOOKUP function to</t>
    </r>
  </si>
  <si>
    <r>
      <t xml:space="preserve">                     nested </t>
    </r>
    <r>
      <rPr>
        <b/>
        <i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statement (Column</t>
    </r>
    <r>
      <rPr>
        <b/>
        <i/>
        <sz val="11"/>
        <color theme="1"/>
        <rFont val="Calibri"/>
        <family val="2"/>
        <scheme val="minor"/>
      </rPr>
      <t xml:space="preserve"> T</t>
    </r>
    <r>
      <rPr>
        <sz val="11"/>
        <color theme="1"/>
        <rFont val="Calibri"/>
        <family val="2"/>
        <scheme val="minor"/>
      </rPr>
      <t>).</t>
    </r>
  </si>
  <si>
    <r>
      <t xml:space="preserve">                      generate </t>
    </r>
    <r>
      <rPr>
        <b/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values  (Column</t>
    </r>
    <r>
      <rPr>
        <b/>
        <i/>
        <sz val="11"/>
        <color theme="1"/>
        <rFont val="Calibri"/>
        <family val="2"/>
        <scheme val="minor"/>
      </rPr>
      <t xml:space="preserve"> S</t>
    </r>
    <r>
      <rPr>
        <sz val="11"/>
        <color theme="1"/>
        <rFont val="Calibri"/>
        <family val="2"/>
        <scheme val="minor"/>
      </rPr>
      <t>).</t>
    </r>
  </si>
  <si>
    <t xml:space="preserve">Simulated Mean: </t>
  </si>
  <si>
    <r>
      <t xml:space="preserve">Theoretical Mean  </t>
    </r>
    <r>
      <rPr>
        <b/>
        <i/>
        <sz val="11"/>
        <color theme="1"/>
        <rFont val="Calibri"/>
        <family val="2"/>
      </rPr>
      <t>µ  = n K / N</t>
    </r>
  </si>
  <si>
    <r>
      <rPr>
        <b/>
        <i/>
        <sz val="11"/>
        <color theme="1"/>
        <rFont val="Palatino Linotype"/>
        <family val="1"/>
      </rPr>
      <t xml:space="preserve"> </t>
    </r>
    <r>
      <rPr>
        <b/>
        <sz val="11"/>
        <color theme="1"/>
        <rFont val="Calibri"/>
        <family val="2"/>
      </rPr>
      <t>χ</t>
    </r>
    <r>
      <rPr>
        <b/>
        <i/>
        <vertAlign val="superscript"/>
        <sz val="11"/>
        <color theme="1"/>
        <rFont val="Palatino Linotype"/>
        <family val="1"/>
      </rPr>
      <t xml:space="preserve">2 </t>
    </r>
    <r>
      <rPr>
        <sz val="11"/>
        <color theme="1"/>
        <rFont val="Palatino Linotype"/>
        <family val="1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</si>
</sst>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5" formatCode="0.0000"/>
    <numFmt numFmtId="166" formatCode="0.000000"/>
    <numFmt numFmtId="168" formatCode="0.000"/>
    <numFmt numFmtId="169" formatCode="0.0"/>
    <numFmt numFmtId="174" formatCode="0.0%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Palatino Linotype"/>
      <family val="1"/>
    </font>
    <font>
      <b/>
      <sz val="14"/>
      <color theme="1"/>
      <name val="Palatino Linotype"/>
      <family val="1"/>
    </font>
    <font>
      <b/>
      <sz val="11"/>
      <color theme="1"/>
      <name val="Palatino Linotype"/>
      <family val="1"/>
    </font>
    <font>
      <i/>
      <sz val="11"/>
      <color theme="1"/>
      <name val="Palatino Linotype"/>
      <family val="1"/>
    </font>
    <font>
      <b/>
      <i/>
      <sz val="11"/>
      <color theme="1"/>
      <name val="Palatino Linotype"/>
      <family val="1"/>
    </font>
    <font>
      <b/>
      <i/>
      <sz val="14"/>
      <color theme="1"/>
      <name val="Palatino Linotype"/>
      <family val="1"/>
    </font>
    <font>
      <b/>
      <vertAlign val="super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</font>
    <font>
      <b/>
      <i/>
      <sz val="11"/>
      <name val="Palatino Linotype"/>
      <family val="1"/>
    </font>
    <font>
      <i/>
      <sz val="11"/>
      <name val="Palatino Linotype"/>
      <family val="1"/>
    </font>
    <font>
      <sz val="11"/>
      <name val="Palatino Linotype"/>
      <family val="1"/>
    </font>
    <font>
      <b/>
      <i/>
      <sz val="16"/>
      <color theme="1"/>
      <name val="Palatino Linotype"/>
      <family val="1"/>
    </font>
    <font>
      <sz val="11"/>
      <color rgb="FFFF0000"/>
      <name val="Palatino Linotype"/>
      <family val="1"/>
    </font>
    <font>
      <b/>
      <sz val="16"/>
      <color rgb="FFFF0000"/>
      <name val="Palatino Linotype"/>
      <family val="1"/>
    </font>
    <font>
      <b/>
      <sz val="18"/>
      <color rgb="FFFF0000"/>
      <name val="Palatino Linotype"/>
      <family val="1"/>
    </font>
    <font>
      <sz val="11"/>
      <color rgb="FF002060"/>
      <name val="Palatino Linotype"/>
      <family val="1"/>
    </font>
    <font>
      <b/>
      <i/>
      <sz val="16"/>
      <name val="Palatino Linotype"/>
      <family val="1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b/>
      <sz val="12"/>
      <color theme="1"/>
      <name val="Palatino Linotype"/>
      <family val="1"/>
    </font>
    <font>
      <b/>
      <i/>
      <vertAlign val="superscript"/>
      <sz val="11"/>
      <color theme="1"/>
      <name val="Calibri"/>
      <family val="2"/>
    </font>
    <font>
      <b/>
      <sz val="14"/>
      <color theme="1"/>
      <name val="Calibri"/>
      <family val="2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Palatino Linotype"/>
      <family val="1"/>
    </font>
    <font>
      <b/>
      <sz val="11"/>
      <name val="Palatino Linotype"/>
      <family val="1"/>
    </font>
    <font>
      <b/>
      <sz val="14"/>
      <name val="Palatino Linotype"/>
      <family val="1"/>
    </font>
    <font>
      <b/>
      <i/>
      <sz val="14"/>
      <name val="Palatino Linotype"/>
      <family val="1"/>
    </font>
    <font>
      <b/>
      <i/>
      <vertAlign val="superscript"/>
      <sz val="11"/>
      <color theme="1"/>
      <name val="Palatino Linotype"/>
      <family val="1"/>
    </font>
    <font>
      <b/>
      <i/>
      <sz val="14"/>
      <name val="Calibri"/>
      <family val="2"/>
    </font>
    <font>
      <b/>
      <i/>
      <sz val="14"/>
      <color theme="1"/>
      <name val="Calibri"/>
      <family val="2"/>
      <scheme val="minor"/>
    </font>
    <font>
      <u/>
      <sz val="11"/>
      <color theme="1"/>
      <name val="Palatino Linotype"/>
      <family val="1"/>
    </font>
    <font>
      <b/>
      <i/>
      <vertAlign val="subscript"/>
      <sz val="14"/>
      <color theme="1"/>
      <name val="Palatino Linotype"/>
      <family val="1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 style="double">
        <color indexed="64"/>
      </bottom>
      <diagonal/>
    </border>
  </borders>
  <cellStyleXfs count="3">
    <xf numFmtId="0" fontId="0" fillId="0" borderId="0"/>
    <xf numFmtId="0" fontId="27" fillId="0" borderId="0" applyNumberFormat="0" applyFill="0" applyBorder="0" applyAlignment="0" applyProtection="0"/>
    <xf numFmtId="9" fontId="28" fillId="0" borderId="0" applyFont="0" applyFill="0" applyBorder="0" applyAlignment="0" applyProtection="0"/>
  </cellStyleXfs>
  <cellXfs count="7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Fill="1"/>
    <xf numFmtId="0" fontId="4" fillId="2" borderId="0" xfId="0" applyFont="1" applyFill="1" applyAlignment="1">
      <alignment horizontal="center"/>
    </xf>
    <xf numFmtId="0" fontId="13" fillId="2" borderId="0" xfId="0" applyFont="1" applyFill="1" applyAlignment="1">
      <alignment horizontal="left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0" fontId="20" fillId="2" borderId="0" xfId="0" applyFont="1" applyFill="1" applyAlignment="1">
      <alignment horizontal="center"/>
    </xf>
    <xf numFmtId="0" fontId="2" fillId="2" borderId="0" xfId="0" applyFont="1" applyFill="1"/>
    <xf numFmtId="0" fontId="5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4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2" fontId="5" fillId="2" borderId="0" xfId="0" applyNumberFormat="1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4" fillId="2" borderId="0" xfId="0" applyFont="1" applyFill="1" applyAlignment="1"/>
    <xf numFmtId="0" fontId="1" fillId="0" borderId="4" xfId="0" applyFont="1" applyBorder="1" applyAlignment="1">
      <alignment horizontal="center"/>
    </xf>
    <xf numFmtId="0" fontId="11" fillId="0" borderId="0" xfId="0" applyFont="1" applyAlignment="1">
      <alignment horizontal="right"/>
    </xf>
    <xf numFmtId="0" fontId="8" fillId="2" borderId="0" xfId="0" applyFont="1" applyFill="1" applyAlignment="1">
      <alignment horizontal="left"/>
    </xf>
    <xf numFmtId="0" fontId="7" fillId="2" borderId="0" xfId="0" applyFont="1" applyFill="1" applyAlignment="1"/>
    <xf numFmtId="0" fontId="7" fillId="2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168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0" fontId="29" fillId="2" borderId="0" xfId="0" applyFont="1" applyFill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29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24" fillId="2" borderId="0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0" fillId="2" borderId="0" xfId="0" applyFont="1" applyFill="1" applyAlignment="1">
      <alignment horizontal="left"/>
    </xf>
    <xf numFmtId="0" fontId="31" fillId="2" borderId="0" xfId="0" applyFont="1" applyFill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1" fillId="0" borderId="0" xfId="0" applyFont="1"/>
    <xf numFmtId="0" fontId="7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0" fillId="2" borderId="0" xfId="0" applyFill="1" applyBorder="1"/>
    <xf numFmtId="0" fontId="9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0" fontId="31" fillId="2" borderId="0" xfId="0" applyFont="1" applyFill="1" applyAlignment="1"/>
    <xf numFmtId="2" fontId="8" fillId="2" borderId="0" xfId="0" applyNumberFormat="1" applyFont="1" applyFill="1" applyBorder="1" applyAlignment="1">
      <alignment horizontal="center"/>
    </xf>
    <xf numFmtId="166" fontId="4" fillId="2" borderId="0" xfId="0" applyNumberFormat="1" applyFont="1" applyFill="1" applyAlignment="1">
      <alignment horizontal="center"/>
    </xf>
    <xf numFmtId="165" fontId="4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4" xfId="0" applyFont="1" applyBorder="1" applyAlignment="1">
      <alignment horizontal="center"/>
    </xf>
    <xf numFmtId="0" fontId="35" fillId="2" borderId="0" xfId="0" applyFont="1" applyFill="1" applyAlignment="1">
      <alignment horizontal="left"/>
    </xf>
    <xf numFmtId="0" fontId="12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right"/>
    </xf>
    <xf numFmtId="2" fontId="1" fillId="0" borderId="4" xfId="0" applyNumberFormat="1" applyFont="1" applyBorder="1" applyAlignment="1">
      <alignment horizontal="center"/>
    </xf>
    <xf numFmtId="174" fontId="1" fillId="0" borderId="5" xfId="2" applyNumberFormat="1" applyFont="1" applyBorder="1" applyAlignment="1">
      <alignment horizontal="center"/>
    </xf>
    <xf numFmtId="0" fontId="1" fillId="2" borderId="0" xfId="0" applyFont="1" applyFill="1"/>
    <xf numFmtId="0" fontId="16" fillId="2" borderId="0" xfId="0" applyFont="1" applyFill="1" applyAlignment="1">
      <alignment horizontal="center"/>
    </xf>
    <xf numFmtId="174" fontId="1" fillId="0" borderId="0" xfId="2" applyNumberFormat="1" applyFont="1" applyAlignment="1">
      <alignment horizontal="center"/>
    </xf>
    <xf numFmtId="0" fontId="36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9" fillId="2" borderId="0" xfId="0" applyFont="1" applyFill="1" applyBorder="1" applyAlignment="1">
      <alignment horizontal="left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center"/>
    </xf>
  </cellXfs>
  <cellStyles count="3">
    <cellStyle name="Followed Hyperlink" xfId="1" builtinId="9" hidden="1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Uniform Random Number Generation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Uniform!$K$2:$K$31</c:f>
              <c:numCache>
                <c:formatCode>0.00</c:formatCode>
                <c:ptCount val="30"/>
                <c:pt idx="0">
                  <c:v>3394.7941825535577</c:v>
                </c:pt>
                <c:pt idx="1">
                  <c:v>3536.5444840968421</c:v>
                </c:pt>
                <c:pt idx="2">
                  <c:v>2207.3904416141809</c:v>
                </c:pt>
                <c:pt idx="3">
                  <c:v>3140.2271275083558</c:v>
                </c:pt>
                <c:pt idx="4">
                  <c:v>3207.8718141086169</c:v>
                </c:pt>
                <c:pt idx="5">
                  <c:v>4056.9673000389134</c:v>
                </c:pt>
                <c:pt idx="6">
                  <c:v>4046.1286720758249</c:v>
                </c:pt>
                <c:pt idx="7">
                  <c:v>3926.4525346259775</c:v>
                </c:pt>
                <c:pt idx="8">
                  <c:v>1840.1207429094316</c:v>
                </c:pt>
                <c:pt idx="9">
                  <c:v>3614.8834274756018</c:v>
                </c:pt>
                <c:pt idx="10">
                  <c:v>2023.7096650551748</c:v>
                </c:pt>
                <c:pt idx="11">
                  <c:v>4056.1790212709261</c:v>
                </c:pt>
                <c:pt idx="12">
                  <c:v>3923.5348272107394</c:v>
                </c:pt>
                <c:pt idx="13">
                  <c:v>3212.6170852159885</c:v>
                </c:pt>
                <c:pt idx="14">
                  <c:v>2557.7171521666578</c:v>
                </c:pt>
                <c:pt idx="15">
                  <c:v>4006.5196096468208</c:v>
                </c:pt>
                <c:pt idx="16">
                  <c:v>3188.3291941808147</c:v>
                </c:pt>
                <c:pt idx="17">
                  <c:v>3304.6123880599189</c:v>
                </c:pt>
                <c:pt idx="18">
                  <c:v>2557.8223011540167</c:v>
                </c:pt>
                <c:pt idx="19">
                  <c:v>1661.2823662069932</c:v>
                </c:pt>
                <c:pt idx="20">
                  <c:v>2723.9078093704939</c:v>
                </c:pt>
                <c:pt idx="21">
                  <c:v>2792.6414033424348</c:v>
                </c:pt>
                <c:pt idx="22">
                  <c:v>2663.5990613840704</c:v>
                </c:pt>
                <c:pt idx="23">
                  <c:v>3508.3597123165114</c:v>
                </c:pt>
                <c:pt idx="24">
                  <c:v>3894.1281237172384</c:v>
                </c:pt>
                <c:pt idx="25">
                  <c:v>3850.2069320918754</c:v>
                </c:pt>
                <c:pt idx="26">
                  <c:v>1915.7343240503253</c:v>
                </c:pt>
                <c:pt idx="27">
                  <c:v>1879.0593177127087</c:v>
                </c:pt>
                <c:pt idx="28">
                  <c:v>2478.6374297386683</c:v>
                </c:pt>
                <c:pt idx="29">
                  <c:v>3232.7070493029896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96-4270-B2B3-007F914C6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740008"/>
        <c:axId val="584740336"/>
      </c:scatterChart>
      <c:valAx>
        <c:axId val="584740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40336"/>
        <c:crosses val="autoZero"/>
        <c:crossBetween val="midCat"/>
      </c:valAx>
      <c:valAx>
        <c:axId val="58474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40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Random Number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Normal!$L$2:$L$101</c:f>
              <c:numCache>
                <c:formatCode>0.00</c:formatCode>
                <c:ptCount val="100"/>
                <c:pt idx="0">
                  <c:v>81.353689281312342</c:v>
                </c:pt>
                <c:pt idx="1">
                  <c:v>74.861082944957488</c:v>
                </c:pt>
                <c:pt idx="2">
                  <c:v>68.85577312531538</c:v>
                </c:pt>
                <c:pt idx="3">
                  <c:v>59.883569409720913</c:v>
                </c:pt>
                <c:pt idx="4">
                  <c:v>65.477931690633298</c:v>
                </c:pt>
                <c:pt idx="5">
                  <c:v>65.940010613867798</c:v>
                </c:pt>
                <c:pt idx="6">
                  <c:v>61.007358629495798</c:v>
                </c:pt>
                <c:pt idx="7">
                  <c:v>69.134635426623475</c:v>
                </c:pt>
                <c:pt idx="8">
                  <c:v>71.076239397418618</c:v>
                </c:pt>
                <c:pt idx="9">
                  <c:v>80.094994367576945</c:v>
                </c:pt>
                <c:pt idx="10">
                  <c:v>55.276689386495349</c:v>
                </c:pt>
                <c:pt idx="11">
                  <c:v>74.35035930027577</c:v>
                </c:pt>
                <c:pt idx="12">
                  <c:v>82.934381320294221</c:v>
                </c:pt>
                <c:pt idx="13">
                  <c:v>71.798909922964725</c:v>
                </c:pt>
                <c:pt idx="14">
                  <c:v>72.702418201971057</c:v>
                </c:pt>
                <c:pt idx="15">
                  <c:v>70.72486273415609</c:v>
                </c:pt>
                <c:pt idx="16">
                  <c:v>81.438477758032846</c:v>
                </c:pt>
                <c:pt idx="17">
                  <c:v>78.347348491619655</c:v>
                </c:pt>
                <c:pt idx="18">
                  <c:v>60.39152090676837</c:v>
                </c:pt>
                <c:pt idx="19">
                  <c:v>68.282056487760642</c:v>
                </c:pt>
                <c:pt idx="20">
                  <c:v>66.665992738997858</c:v>
                </c:pt>
                <c:pt idx="21">
                  <c:v>75.400056208617386</c:v>
                </c:pt>
                <c:pt idx="22">
                  <c:v>68.244159350601763</c:v>
                </c:pt>
                <c:pt idx="23">
                  <c:v>62.000183479402168</c:v>
                </c:pt>
                <c:pt idx="24">
                  <c:v>65.601072462025613</c:v>
                </c:pt>
                <c:pt idx="25">
                  <c:v>82.109563780189745</c:v>
                </c:pt>
                <c:pt idx="26">
                  <c:v>68.264995171232883</c:v>
                </c:pt>
                <c:pt idx="27">
                  <c:v>75.573218562514128</c:v>
                </c:pt>
                <c:pt idx="28">
                  <c:v>67.107675701153539</c:v>
                </c:pt>
                <c:pt idx="29">
                  <c:v>61.348030716164779</c:v>
                </c:pt>
                <c:pt idx="30">
                  <c:v>59.769130323753586</c:v>
                </c:pt>
                <c:pt idx="31">
                  <c:v>70.936263578826853</c:v>
                </c:pt>
                <c:pt idx="32">
                  <c:v>76.704551698958511</c:v>
                </c:pt>
                <c:pt idx="33">
                  <c:v>73.617787921738227</c:v>
                </c:pt>
                <c:pt idx="34">
                  <c:v>65.370556924312879</c:v>
                </c:pt>
                <c:pt idx="35">
                  <c:v>75.191170440416556</c:v>
                </c:pt>
                <c:pt idx="36">
                  <c:v>74.66642087645738</c:v>
                </c:pt>
                <c:pt idx="37">
                  <c:v>67.589374797681813</c:v>
                </c:pt>
                <c:pt idx="38">
                  <c:v>87.448503885181879</c:v>
                </c:pt>
                <c:pt idx="39">
                  <c:v>71.09675395746325</c:v>
                </c:pt>
                <c:pt idx="40">
                  <c:v>59.163374199022869</c:v>
                </c:pt>
                <c:pt idx="41">
                  <c:v>69.420763466038451</c:v>
                </c:pt>
                <c:pt idx="42">
                  <c:v>74.413878748664146</c:v>
                </c:pt>
                <c:pt idx="43">
                  <c:v>67.003540846487539</c:v>
                </c:pt>
                <c:pt idx="44">
                  <c:v>59.792489371255471</c:v>
                </c:pt>
                <c:pt idx="45">
                  <c:v>72.379100420699999</c:v>
                </c:pt>
                <c:pt idx="46">
                  <c:v>68.895870479600191</c:v>
                </c:pt>
                <c:pt idx="47">
                  <c:v>66.053132589400747</c:v>
                </c:pt>
                <c:pt idx="48">
                  <c:v>82.936945097191284</c:v>
                </c:pt>
                <c:pt idx="49">
                  <c:v>63.325613634410047</c:v>
                </c:pt>
                <c:pt idx="50">
                  <c:v>63.097107241598657</c:v>
                </c:pt>
                <c:pt idx="51">
                  <c:v>62.284277302276351</c:v>
                </c:pt>
                <c:pt idx="52">
                  <c:v>70.873432484364997</c:v>
                </c:pt>
                <c:pt idx="53">
                  <c:v>52.725080749986276</c:v>
                </c:pt>
                <c:pt idx="54">
                  <c:v>69.484916014370441</c:v>
                </c:pt>
                <c:pt idx="55">
                  <c:v>56.528298416681935</c:v>
                </c:pt>
                <c:pt idx="56">
                  <c:v>66.213514666272786</c:v>
                </c:pt>
                <c:pt idx="57">
                  <c:v>73.156910492461876</c:v>
                </c:pt>
                <c:pt idx="58">
                  <c:v>69.9032565727818</c:v>
                </c:pt>
                <c:pt idx="59">
                  <c:v>64.756881937632613</c:v>
                </c:pt>
                <c:pt idx="60">
                  <c:v>72.184904197380689</c:v>
                </c:pt>
                <c:pt idx="61">
                  <c:v>65.891257565008232</c:v>
                </c:pt>
                <c:pt idx="62">
                  <c:v>83.075208905325994</c:v>
                </c:pt>
                <c:pt idx="63">
                  <c:v>64.005001227153642</c:v>
                </c:pt>
                <c:pt idx="64">
                  <c:v>72.903034964371869</c:v>
                </c:pt>
                <c:pt idx="65">
                  <c:v>61.486498488754172</c:v>
                </c:pt>
                <c:pt idx="66">
                  <c:v>69.133547711739226</c:v>
                </c:pt>
                <c:pt idx="67">
                  <c:v>74.42399020645658</c:v>
                </c:pt>
                <c:pt idx="68">
                  <c:v>73.799451615703305</c:v>
                </c:pt>
                <c:pt idx="69">
                  <c:v>72.002736709648204</c:v>
                </c:pt>
                <c:pt idx="70">
                  <c:v>65.636318750270092</c:v>
                </c:pt>
                <c:pt idx="71">
                  <c:v>77.874110739668296</c:v>
                </c:pt>
                <c:pt idx="72">
                  <c:v>67.060965353733963</c:v>
                </c:pt>
                <c:pt idx="73">
                  <c:v>72.357644590662275</c:v>
                </c:pt>
                <c:pt idx="74">
                  <c:v>72.549717040476239</c:v>
                </c:pt>
                <c:pt idx="75">
                  <c:v>73.478071375628105</c:v>
                </c:pt>
                <c:pt idx="76">
                  <c:v>64.85349611534771</c:v>
                </c:pt>
                <c:pt idx="77">
                  <c:v>83.292978215052415</c:v>
                </c:pt>
                <c:pt idx="78">
                  <c:v>71.637853501909902</c:v>
                </c:pt>
                <c:pt idx="79">
                  <c:v>61.032796480340046</c:v>
                </c:pt>
                <c:pt idx="80">
                  <c:v>72.600408135521391</c:v>
                </c:pt>
                <c:pt idx="81">
                  <c:v>77.771921435365442</c:v>
                </c:pt>
                <c:pt idx="82">
                  <c:v>70.957015005640173</c:v>
                </c:pt>
                <c:pt idx="83">
                  <c:v>60.225263339361625</c:v>
                </c:pt>
                <c:pt idx="84">
                  <c:v>67.865476053820103</c:v>
                </c:pt>
                <c:pt idx="85">
                  <c:v>70.307403132693992</c:v>
                </c:pt>
                <c:pt idx="86">
                  <c:v>78.094700080967186</c:v>
                </c:pt>
                <c:pt idx="87">
                  <c:v>69.005345917694441</c:v>
                </c:pt>
                <c:pt idx="88">
                  <c:v>83.758778723723765</c:v>
                </c:pt>
                <c:pt idx="89">
                  <c:v>72.547246099074911</c:v>
                </c:pt>
                <c:pt idx="90">
                  <c:v>65.408818138088449</c:v>
                </c:pt>
                <c:pt idx="91">
                  <c:v>76.943484566465941</c:v>
                </c:pt>
                <c:pt idx="92">
                  <c:v>78.901857704748068</c:v>
                </c:pt>
                <c:pt idx="93">
                  <c:v>81.248534827078728</c:v>
                </c:pt>
                <c:pt idx="94">
                  <c:v>75.709789087066326</c:v>
                </c:pt>
                <c:pt idx="95">
                  <c:v>79.161473585681861</c:v>
                </c:pt>
                <c:pt idx="96">
                  <c:v>62.942839166943749</c:v>
                </c:pt>
                <c:pt idx="97">
                  <c:v>84.8876577260625</c:v>
                </c:pt>
                <c:pt idx="98">
                  <c:v>80.757255181817357</c:v>
                </c:pt>
                <c:pt idx="99">
                  <c:v>73.204161095665498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C4-4947-B358-5941DE99A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77496"/>
        <c:axId val="508080776"/>
      </c:scatterChart>
      <c:valAx>
        <c:axId val="50807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80776"/>
        <c:crosses val="autoZero"/>
        <c:crossBetween val="midCat"/>
      </c:valAx>
      <c:valAx>
        <c:axId val="50808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77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Density Function of a Normal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Normal!$Z$2:$Z$18</c:f>
              <c:numCache>
                <c:formatCode>General</c:formatCode>
                <c:ptCount val="17"/>
                <c:pt idx="0">
                  <c:v>38</c:v>
                </c:pt>
                <c:pt idx="1">
                  <c:v>42</c:v>
                </c:pt>
                <c:pt idx="2">
                  <c:v>46</c:v>
                </c:pt>
                <c:pt idx="3">
                  <c:v>50</c:v>
                </c:pt>
                <c:pt idx="4">
                  <c:v>54</c:v>
                </c:pt>
                <c:pt idx="5">
                  <c:v>58</c:v>
                </c:pt>
                <c:pt idx="6">
                  <c:v>62</c:v>
                </c:pt>
                <c:pt idx="7">
                  <c:v>66</c:v>
                </c:pt>
                <c:pt idx="8">
                  <c:v>70</c:v>
                </c:pt>
                <c:pt idx="9">
                  <c:v>74</c:v>
                </c:pt>
                <c:pt idx="10">
                  <c:v>78</c:v>
                </c:pt>
                <c:pt idx="11">
                  <c:v>82</c:v>
                </c:pt>
                <c:pt idx="12">
                  <c:v>86</c:v>
                </c:pt>
                <c:pt idx="13">
                  <c:v>90</c:v>
                </c:pt>
                <c:pt idx="14">
                  <c:v>94</c:v>
                </c:pt>
                <c:pt idx="15">
                  <c:v>98</c:v>
                </c:pt>
                <c:pt idx="16">
                  <c:v>102</c:v>
                </c:pt>
              </c:numCache>
            </c:numRef>
          </c:xVal>
          <c:yVal>
            <c:numRef>
              <c:f>Normal!$AA$2:$AA$18</c:f>
              <c:numCache>
                <c:formatCode>General</c:formatCode>
                <c:ptCount val="17"/>
                <c:pt idx="0">
                  <c:v>1.6728778220610671E-5</c:v>
                </c:pt>
                <c:pt idx="1">
                  <c:v>1.0908533688072002E-4</c:v>
                </c:pt>
                <c:pt idx="2">
                  <c:v>5.5398105149225094E-4</c:v>
                </c:pt>
                <c:pt idx="3">
                  <c:v>2.1910375616960675E-3</c:v>
                </c:pt>
                <c:pt idx="4">
                  <c:v>6.7488708141485079E-3</c:v>
                </c:pt>
                <c:pt idx="5">
                  <c:v>1.6189699458236468E-2</c:v>
                </c:pt>
                <c:pt idx="6">
                  <c:v>3.0246340564892921E-2</c:v>
                </c:pt>
                <c:pt idx="7">
                  <c:v>4.4008165845537441E-2</c:v>
                </c:pt>
                <c:pt idx="8">
                  <c:v>4.9867785050179088E-2</c:v>
                </c:pt>
                <c:pt idx="9">
                  <c:v>4.4008165845537441E-2</c:v>
                </c:pt>
                <c:pt idx="10">
                  <c:v>3.0246340564892921E-2</c:v>
                </c:pt>
                <c:pt idx="11">
                  <c:v>1.6189699458236468E-2</c:v>
                </c:pt>
                <c:pt idx="12">
                  <c:v>6.7488708141485079E-3</c:v>
                </c:pt>
                <c:pt idx="13">
                  <c:v>2.1910375616960675E-3</c:v>
                </c:pt>
                <c:pt idx="14">
                  <c:v>5.5398105149225094E-4</c:v>
                </c:pt>
                <c:pt idx="15">
                  <c:v>1.0908533688072002E-4</c:v>
                </c:pt>
                <c:pt idx="16">
                  <c:v>1.6728778220610671E-5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4-4FE1-8A03-D95D35846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444544"/>
        <c:axId val="502445200"/>
      </c:scatterChart>
      <c:valAx>
        <c:axId val="50244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45200"/>
        <c:crosses val="autoZero"/>
        <c:crossBetween val="midCat"/>
      </c:valAx>
      <c:valAx>
        <c:axId val="50244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4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Probability Function of a Normal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Normal!$Z$2:$Z$18</c:f>
              <c:numCache>
                <c:formatCode>General</c:formatCode>
                <c:ptCount val="17"/>
                <c:pt idx="0">
                  <c:v>38</c:v>
                </c:pt>
                <c:pt idx="1">
                  <c:v>42</c:v>
                </c:pt>
                <c:pt idx="2">
                  <c:v>46</c:v>
                </c:pt>
                <c:pt idx="3">
                  <c:v>50</c:v>
                </c:pt>
                <c:pt idx="4">
                  <c:v>54</c:v>
                </c:pt>
                <c:pt idx="5">
                  <c:v>58</c:v>
                </c:pt>
                <c:pt idx="6">
                  <c:v>62</c:v>
                </c:pt>
                <c:pt idx="7">
                  <c:v>66</c:v>
                </c:pt>
                <c:pt idx="8">
                  <c:v>70</c:v>
                </c:pt>
                <c:pt idx="9">
                  <c:v>74</c:v>
                </c:pt>
                <c:pt idx="10">
                  <c:v>78</c:v>
                </c:pt>
                <c:pt idx="11">
                  <c:v>82</c:v>
                </c:pt>
                <c:pt idx="12">
                  <c:v>86</c:v>
                </c:pt>
                <c:pt idx="13">
                  <c:v>90</c:v>
                </c:pt>
                <c:pt idx="14">
                  <c:v>94</c:v>
                </c:pt>
                <c:pt idx="15">
                  <c:v>98</c:v>
                </c:pt>
                <c:pt idx="16">
                  <c:v>102</c:v>
                </c:pt>
              </c:numCache>
            </c:numRef>
          </c:xVal>
          <c:yVal>
            <c:numRef>
              <c:f>Normal!$AB$2:$AB$18</c:f>
              <c:numCache>
                <c:formatCode>General</c:formatCode>
                <c:ptCount val="17"/>
                <c:pt idx="0">
                  <c:v>3.1671241833119857E-5</c:v>
                </c:pt>
                <c:pt idx="1">
                  <c:v>2.3262907903552504E-4</c:v>
                </c:pt>
                <c:pt idx="2">
                  <c:v>1.3498980316300933E-3</c:v>
                </c:pt>
                <c:pt idx="3">
                  <c:v>6.2096653257761331E-3</c:v>
                </c:pt>
                <c:pt idx="4">
                  <c:v>2.2750131948179191E-2</c:v>
                </c:pt>
                <c:pt idx="5">
                  <c:v>6.6807201268858057E-2</c:v>
                </c:pt>
                <c:pt idx="6">
                  <c:v>0.15865525393145699</c:v>
                </c:pt>
                <c:pt idx="7">
                  <c:v>0.30853753872598688</c:v>
                </c:pt>
                <c:pt idx="8">
                  <c:v>0.5</c:v>
                </c:pt>
                <c:pt idx="9">
                  <c:v>0.69146246127401312</c:v>
                </c:pt>
                <c:pt idx="10">
                  <c:v>0.84134474606854304</c:v>
                </c:pt>
                <c:pt idx="11">
                  <c:v>0.93319279873114191</c:v>
                </c:pt>
                <c:pt idx="12">
                  <c:v>0.97724986805182079</c:v>
                </c:pt>
                <c:pt idx="13">
                  <c:v>0.99379033467422384</c:v>
                </c:pt>
                <c:pt idx="14">
                  <c:v>0.9986501019683699</c:v>
                </c:pt>
                <c:pt idx="15">
                  <c:v>0.99976737092096446</c:v>
                </c:pt>
                <c:pt idx="16">
                  <c:v>0.99996832875816688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45-4C18-B14F-0BC420F15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444544"/>
        <c:axId val="502445200"/>
      </c:scatterChart>
      <c:valAx>
        <c:axId val="50244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45200"/>
        <c:crosses val="autoZero"/>
        <c:crossBetween val="midCat"/>
      </c:valAx>
      <c:valAx>
        <c:axId val="50244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4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Density Function (PDF) of a Semi-triangular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'Semi-Trinagular'!$X$2:$X$22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</c:numCache>
            </c:numRef>
          </c:xVal>
          <c:yVal>
            <c:numRef>
              <c:f>'Semi-Trinagular'!$Y$2:$Y$22</c:f>
              <c:numCache>
                <c:formatCode>General</c:formatCode>
                <c:ptCount val="2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5E-4B9B-B933-B47B859DC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815664"/>
        <c:axId val="781818944"/>
      </c:scatterChart>
      <c:valAx>
        <c:axId val="78181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18944"/>
        <c:crosses val="autoZero"/>
        <c:crossBetween val="midCat"/>
      </c:valAx>
      <c:valAx>
        <c:axId val="7818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1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Density Function (CDF) of a Semi-triangular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'Semi-Trinagular'!$X$2:$X$22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</c:numCache>
            </c:numRef>
          </c:xVal>
          <c:yVal>
            <c:numRef>
              <c:f>'Semi-Trinagular'!$Z$2:$Z$22</c:f>
              <c:numCache>
                <c:formatCode>General</c:formatCode>
                <c:ptCount val="21"/>
                <c:pt idx="0">
                  <c:v>0</c:v>
                </c:pt>
                <c:pt idx="1">
                  <c:v>2.5000000000000005E-3</c:v>
                </c:pt>
                <c:pt idx="2">
                  <c:v>1.0000000000000002E-2</c:v>
                </c:pt>
                <c:pt idx="3">
                  <c:v>2.2500000000000006E-2</c:v>
                </c:pt>
                <c:pt idx="4">
                  <c:v>4.0000000000000008E-2</c:v>
                </c:pt>
                <c:pt idx="5">
                  <c:v>6.25E-2</c:v>
                </c:pt>
                <c:pt idx="6">
                  <c:v>0.09</c:v>
                </c:pt>
                <c:pt idx="7">
                  <c:v>0.12249999999999998</c:v>
                </c:pt>
                <c:pt idx="8">
                  <c:v>0.15999999999999998</c:v>
                </c:pt>
                <c:pt idx="9">
                  <c:v>0.20249999999999996</c:v>
                </c:pt>
                <c:pt idx="10">
                  <c:v>0.24999999999999994</c:v>
                </c:pt>
                <c:pt idx="11">
                  <c:v>0.30249999999999994</c:v>
                </c:pt>
                <c:pt idx="12">
                  <c:v>0.36</c:v>
                </c:pt>
                <c:pt idx="13">
                  <c:v>0.42250000000000004</c:v>
                </c:pt>
                <c:pt idx="14">
                  <c:v>0.4900000000000001</c:v>
                </c:pt>
                <c:pt idx="15">
                  <c:v>0.56250000000000022</c:v>
                </c:pt>
                <c:pt idx="16">
                  <c:v>0.64000000000000024</c:v>
                </c:pt>
                <c:pt idx="17">
                  <c:v>0.72250000000000036</c:v>
                </c:pt>
                <c:pt idx="18">
                  <c:v>0.81000000000000039</c:v>
                </c:pt>
                <c:pt idx="19">
                  <c:v>0.90250000000000052</c:v>
                </c:pt>
                <c:pt idx="20">
                  <c:v>1.0000000000000004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A4-4F2C-A5C1-336EC4940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815664"/>
        <c:axId val="781818944"/>
      </c:scatterChart>
      <c:valAx>
        <c:axId val="78181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18944"/>
        <c:crosses val="autoZero"/>
        <c:crossBetween val="midCat"/>
      </c:valAx>
      <c:valAx>
        <c:axId val="7818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1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Density Function (PDF) of a Triangular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'Triangular Dist.'!$AA$2:$AA$22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3.1999999999999997</c:v>
                </c:pt>
                <c:pt idx="9">
                  <c:v>3.5999999999999996</c:v>
                </c:pt>
                <c:pt idx="10">
                  <c:v>3.9999999999999996</c:v>
                </c:pt>
                <c:pt idx="11">
                  <c:v>4.3999999999999995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5.6000000000000005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</c:numCache>
            </c:numRef>
          </c:xVal>
          <c:yVal>
            <c:numRef>
              <c:f>'Triangular Dist.'!$AB$2:$AB$22</c:f>
              <c:numCache>
                <c:formatCode>General</c:formatCode>
                <c:ptCount val="2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0.25</c:v>
                </c:pt>
                <c:pt idx="11">
                  <c:v>0.22500000000000003</c:v>
                </c:pt>
                <c:pt idx="12">
                  <c:v>0.2</c:v>
                </c:pt>
                <c:pt idx="13">
                  <c:v>0.17499999999999999</c:v>
                </c:pt>
                <c:pt idx="14">
                  <c:v>0.14999999999999997</c:v>
                </c:pt>
                <c:pt idx="15">
                  <c:v>0.12499999999999994</c:v>
                </c:pt>
                <c:pt idx="16">
                  <c:v>9.9999999999999922E-2</c:v>
                </c:pt>
                <c:pt idx="17">
                  <c:v>7.49999999999999E-2</c:v>
                </c:pt>
                <c:pt idx="18">
                  <c:v>4.9999999999999878E-2</c:v>
                </c:pt>
                <c:pt idx="19">
                  <c:v>2.4999999999999856E-2</c:v>
                </c:pt>
                <c:pt idx="20">
                  <c:v>-1.1102230246251565E-16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16-46D4-BF13-3A4C294A8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815664"/>
        <c:axId val="781818944"/>
      </c:scatterChart>
      <c:valAx>
        <c:axId val="78181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18944"/>
        <c:crosses val="autoZero"/>
        <c:crossBetween val="midCat"/>
      </c:valAx>
      <c:valAx>
        <c:axId val="7818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1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Density Function (CDF) of a</a:t>
            </a:r>
            <a:r>
              <a:rPr lang="en-US" baseline="0"/>
              <a:t> T</a:t>
            </a:r>
            <a:r>
              <a:rPr lang="en-US"/>
              <a:t>riangular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'Triangular Dist.'!$AA$2:$AA$22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3.1999999999999997</c:v>
                </c:pt>
                <c:pt idx="9">
                  <c:v>3.5999999999999996</c:v>
                </c:pt>
                <c:pt idx="10">
                  <c:v>3.9999999999999996</c:v>
                </c:pt>
                <c:pt idx="11">
                  <c:v>4.3999999999999995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5.6000000000000005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</c:numCache>
            </c:numRef>
          </c:xVal>
          <c:yVal>
            <c:numRef>
              <c:f>'Triangular Dist.'!$AC$2:$AC$22</c:f>
              <c:numCache>
                <c:formatCode>General</c:formatCode>
                <c:ptCount val="21"/>
                <c:pt idx="0">
                  <c:v>0</c:v>
                </c:pt>
                <c:pt idx="1">
                  <c:v>5.000000000000001E-3</c:v>
                </c:pt>
                <c:pt idx="2">
                  <c:v>2.0000000000000004E-2</c:v>
                </c:pt>
                <c:pt idx="3">
                  <c:v>4.5000000000000012E-2</c:v>
                </c:pt>
                <c:pt idx="4">
                  <c:v>8.0000000000000016E-2</c:v>
                </c:pt>
                <c:pt idx="5">
                  <c:v>0.125</c:v>
                </c:pt>
                <c:pt idx="6">
                  <c:v>0.18</c:v>
                </c:pt>
                <c:pt idx="7">
                  <c:v>0.24499999999999997</c:v>
                </c:pt>
                <c:pt idx="8">
                  <c:v>0.31999999999999995</c:v>
                </c:pt>
                <c:pt idx="9">
                  <c:v>0.40499999999999992</c:v>
                </c:pt>
                <c:pt idx="10">
                  <c:v>0.5</c:v>
                </c:pt>
                <c:pt idx="11">
                  <c:v>0.59499999999999975</c:v>
                </c:pt>
                <c:pt idx="12">
                  <c:v>0.67999999999999994</c:v>
                </c:pt>
                <c:pt idx="13">
                  <c:v>0.75499999999999989</c:v>
                </c:pt>
                <c:pt idx="14">
                  <c:v>0.82000000000000006</c:v>
                </c:pt>
                <c:pt idx="15">
                  <c:v>0.875</c:v>
                </c:pt>
                <c:pt idx="16">
                  <c:v>0.92000000000000015</c:v>
                </c:pt>
                <c:pt idx="17">
                  <c:v>0.95500000000000007</c:v>
                </c:pt>
                <c:pt idx="18">
                  <c:v>0.9800000000000002</c:v>
                </c:pt>
                <c:pt idx="19">
                  <c:v>0.99500000000000011</c:v>
                </c:pt>
                <c:pt idx="2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90-4A38-A8F1-362E7B043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815664"/>
        <c:axId val="781818944"/>
      </c:scatterChart>
      <c:valAx>
        <c:axId val="78181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18944"/>
        <c:crosses val="autoZero"/>
        <c:crossBetween val="midCat"/>
      </c:valAx>
      <c:valAx>
        <c:axId val="7818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1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Simulation of Repair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'Triangular Dist.'!$N$2:$N$31</c:f>
              <c:numCache>
                <c:formatCode>0.00</c:formatCode>
                <c:ptCount val="30"/>
                <c:pt idx="0">
                  <c:v>4.2461311783972544</c:v>
                </c:pt>
                <c:pt idx="1">
                  <c:v>2.4783909306091316</c:v>
                </c:pt>
                <c:pt idx="2">
                  <c:v>3.6978840672383364</c:v>
                </c:pt>
                <c:pt idx="3">
                  <c:v>2.1595342669671749</c:v>
                </c:pt>
                <c:pt idx="4">
                  <c:v>4.2972183648364695</c:v>
                </c:pt>
                <c:pt idx="5">
                  <c:v>3.8090944279691419</c:v>
                </c:pt>
                <c:pt idx="6">
                  <c:v>2.4473503022173233</c:v>
                </c:pt>
                <c:pt idx="7">
                  <c:v>1.8053821223960898</c:v>
                </c:pt>
                <c:pt idx="8">
                  <c:v>4.7906546364299398</c:v>
                </c:pt>
                <c:pt idx="9">
                  <c:v>2.6198558700378012</c:v>
                </c:pt>
                <c:pt idx="10">
                  <c:v>4.2006063065173569</c:v>
                </c:pt>
                <c:pt idx="11">
                  <c:v>2.1671957269435986</c:v>
                </c:pt>
                <c:pt idx="12">
                  <c:v>3.6003559339734714</c:v>
                </c:pt>
                <c:pt idx="13">
                  <c:v>3.2332212407058707</c:v>
                </c:pt>
                <c:pt idx="14">
                  <c:v>3.3174316836741524</c:v>
                </c:pt>
                <c:pt idx="15">
                  <c:v>1.7011259628867927</c:v>
                </c:pt>
                <c:pt idx="16">
                  <c:v>1.1759602043769064</c:v>
                </c:pt>
                <c:pt idx="17">
                  <c:v>2.0642232848989921</c:v>
                </c:pt>
                <c:pt idx="18">
                  <c:v>2.5820809958583784</c:v>
                </c:pt>
                <c:pt idx="19">
                  <c:v>3.1201956022971924</c:v>
                </c:pt>
                <c:pt idx="20">
                  <c:v>2.4591283921508804</c:v>
                </c:pt>
                <c:pt idx="21">
                  <c:v>1.1394540644173452</c:v>
                </c:pt>
                <c:pt idx="22">
                  <c:v>2.1289292502707777</c:v>
                </c:pt>
                <c:pt idx="23">
                  <c:v>2.1157286488707161</c:v>
                </c:pt>
                <c:pt idx="24">
                  <c:v>5.0900674426470953</c:v>
                </c:pt>
                <c:pt idx="25">
                  <c:v>4.2839281076873919</c:v>
                </c:pt>
                <c:pt idx="26">
                  <c:v>2.1101180976163949</c:v>
                </c:pt>
                <c:pt idx="27">
                  <c:v>2.4127334782739793</c:v>
                </c:pt>
                <c:pt idx="28">
                  <c:v>3.70881795824282</c:v>
                </c:pt>
                <c:pt idx="29">
                  <c:v>4.565861127990428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A3-4B6D-A058-4EB937F38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935712"/>
        <c:axId val="778942600"/>
      </c:scatterChart>
      <c:valAx>
        <c:axId val="77893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942600"/>
        <c:crosses val="autoZero"/>
        <c:crossBetween val="midCat"/>
      </c:valAx>
      <c:valAx>
        <c:axId val="77894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93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Density Function (PDF) of an Exponential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Exponential!$T$2:$T$22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Exponential!$U$2:$U$22</c:f>
              <c:numCache>
                <c:formatCode>General</c:formatCode>
                <c:ptCount val="21"/>
                <c:pt idx="0">
                  <c:v>3.3333333333333333E-2</c:v>
                </c:pt>
                <c:pt idx="1">
                  <c:v>2.7291025102599394E-2</c:v>
                </c:pt>
                <c:pt idx="2">
                  <c:v>2.2344001534521311E-2</c:v>
                </c:pt>
                <c:pt idx="3">
                  <c:v>1.8293721203134213E-2</c:v>
                </c:pt>
                <c:pt idx="4">
                  <c:v>1.4977632137240718E-2</c:v>
                </c:pt>
                <c:pt idx="5">
                  <c:v>1.2262648039048078E-2</c:v>
                </c:pt>
                <c:pt idx="6">
                  <c:v>1.0039807063740072E-2</c:v>
                </c:pt>
                <c:pt idx="7">
                  <c:v>8.2198987980535501E-3</c:v>
                </c:pt>
                <c:pt idx="8">
                  <c:v>6.7298839331551797E-3</c:v>
                </c:pt>
                <c:pt idx="9">
                  <c:v>5.5099629407195511E-3</c:v>
                </c:pt>
                <c:pt idx="10">
                  <c:v>4.5111761078870903E-3</c:v>
                </c:pt>
                <c:pt idx="11">
                  <c:v>3.6934386120777954E-3</c:v>
                </c:pt>
                <c:pt idx="12">
                  <c:v>3.0239317763137504E-3</c:v>
                </c:pt>
                <c:pt idx="13">
                  <c:v>2.4757859404777958E-3</c:v>
                </c:pt>
                <c:pt idx="14">
                  <c:v>2.0270020875072657E-3</c:v>
                </c:pt>
                <c:pt idx="15">
                  <c:v>1.6595689455954647E-3</c:v>
                </c:pt>
                <c:pt idx="16">
                  <c:v>1.358740132612207E-3</c:v>
                </c:pt>
                <c:pt idx="17">
                  <c:v>1.1124423320108693E-3</c:v>
                </c:pt>
                <c:pt idx="18">
                  <c:v>9.107907482430853E-4</c:v>
                </c:pt>
                <c:pt idx="19">
                  <c:v>7.4569239520552006E-4</c:v>
                </c:pt>
                <c:pt idx="20">
                  <c:v>6.1052129629113924E-4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EA-49AB-BB05-5077FD80A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815664"/>
        <c:axId val="781818944"/>
      </c:scatterChart>
      <c:valAx>
        <c:axId val="78181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18944"/>
        <c:crosses val="autoZero"/>
        <c:crossBetween val="midCat"/>
      </c:valAx>
      <c:valAx>
        <c:axId val="7818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1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Density Function (CDF) of an Exponential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Exponential!$T$2:$T$22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Exponential!$V$2:$V$22</c:f>
              <c:numCache>
                <c:formatCode>General</c:formatCode>
                <c:ptCount val="21"/>
                <c:pt idx="0">
                  <c:v>0</c:v>
                </c:pt>
                <c:pt idx="1">
                  <c:v>0.18126924692201815</c:v>
                </c:pt>
                <c:pt idx="2">
                  <c:v>0.32967995396436073</c:v>
                </c:pt>
                <c:pt idx="3">
                  <c:v>0.4511883639059735</c:v>
                </c:pt>
                <c:pt idx="4">
                  <c:v>0.55067103588277844</c:v>
                </c:pt>
                <c:pt idx="5">
                  <c:v>0.63212055882855767</c:v>
                </c:pt>
                <c:pt idx="6">
                  <c:v>0.69880578808779781</c:v>
                </c:pt>
                <c:pt idx="7">
                  <c:v>0.75340303605839354</c:v>
                </c:pt>
                <c:pt idx="8">
                  <c:v>0.79810348200534464</c:v>
                </c:pt>
                <c:pt idx="9">
                  <c:v>0.83470111177841344</c:v>
                </c:pt>
                <c:pt idx="10">
                  <c:v>0.8646647167633873</c:v>
                </c:pt>
                <c:pt idx="11">
                  <c:v>0.8891968416376661</c:v>
                </c:pt>
                <c:pt idx="12">
                  <c:v>0.90928204671058754</c:v>
                </c:pt>
                <c:pt idx="13">
                  <c:v>0.92572642178566611</c:v>
                </c:pt>
                <c:pt idx="14">
                  <c:v>0.93918993737478207</c:v>
                </c:pt>
                <c:pt idx="15">
                  <c:v>0.95021293163213605</c:v>
                </c:pt>
                <c:pt idx="16">
                  <c:v>0.95923779602163384</c:v>
                </c:pt>
                <c:pt idx="17">
                  <c:v>0.96662673003967392</c:v>
                </c:pt>
                <c:pt idx="18">
                  <c:v>0.97267627755270747</c:v>
                </c:pt>
                <c:pt idx="19">
                  <c:v>0.97762922814383435</c:v>
                </c:pt>
                <c:pt idx="20">
                  <c:v>0.98168436111126578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CF-4407-AA07-2B6D75D52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815664"/>
        <c:axId val="781818944"/>
      </c:scatterChart>
      <c:valAx>
        <c:axId val="78181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18944"/>
        <c:crosses val="autoZero"/>
        <c:crossBetween val="midCat"/>
      </c:valAx>
      <c:valAx>
        <c:axId val="7818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1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Density Function (PDF) of a Uniform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Uniform!$Z$2:$Z$22</c:f>
              <c:numCache>
                <c:formatCode>General</c:formatCode>
                <c:ptCount val="21"/>
                <c:pt idx="0">
                  <c:v>5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</c:v>
                </c:pt>
              </c:numCache>
            </c:numRef>
          </c:xVal>
          <c:yVal>
            <c:numRef>
              <c:f>Uniform!$AA$2:$AA$22</c:f>
              <c:numCache>
                <c:formatCode>General</c:formatCode>
                <c:ptCount val="2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44-4638-B8B3-7F0AC9A2B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815664"/>
        <c:axId val="781818944"/>
      </c:scatterChart>
      <c:valAx>
        <c:axId val="78181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18944"/>
        <c:crosses val="autoZero"/>
        <c:crossBetween val="midCat"/>
      </c:valAx>
      <c:valAx>
        <c:axId val="7818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1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Chi-squared Random Number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'Chi-squared'!$L$2:$L$101</c:f>
              <c:numCache>
                <c:formatCode>0.00</c:formatCode>
                <c:ptCount val="100"/>
                <c:pt idx="0">
                  <c:v>12.561814967412859</c:v>
                </c:pt>
                <c:pt idx="1">
                  <c:v>9.3945424608895642</c:v>
                </c:pt>
                <c:pt idx="2">
                  <c:v>16.424080795654618</c:v>
                </c:pt>
                <c:pt idx="3">
                  <c:v>15.282204407334927</c:v>
                </c:pt>
                <c:pt idx="4">
                  <c:v>19.955838366462238</c:v>
                </c:pt>
                <c:pt idx="5">
                  <c:v>11.057397508668197</c:v>
                </c:pt>
                <c:pt idx="6">
                  <c:v>21.576759696677318</c:v>
                </c:pt>
                <c:pt idx="7">
                  <c:v>13.141865958909712</c:v>
                </c:pt>
                <c:pt idx="8">
                  <c:v>21.606950970415159</c:v>
                </c:pt>
                <c:pt idx="9">
                  <c:v>18.32720235455313</c:v>
                </c:pt>
                <c:pt idx="10">
                  <c:v>18.24402547507075</c:v>
                </c:pt>
                <c:pt idx="11">
                  <c:v>29.063082153440789</c:v>
                </c:pt>
                <c:pt idx="12">
                  <c:v>20.899624993782197</c:v>
                </c:pt>
                <c:pt idx="13">
                  <c:v>18.95767305275653</c:v>
                </c:pt>
                <c:pt idx="14">
                  <c:v>22.385709919076401</c:v>
                </c:pt>
                <c:pt idx="15">
                  <c:v>17.534660154572197</c:v>
                </c:pt>
                <c:pt idx="16">
                  <c:v>24.918174576904505</c:v>
                </c:pt>
                <c:pt idx="17">
                  <c:v>12.104540384697621</c:v>
                </c:pt>
                <c:pt idx="18">
                  <c:v>13.897976561534177</c:v>
                </c:pt>
                <c:pt idx="19">
                  <c:v>20.316248367626809</c:v>
                </c:pt>
                <c:pt idx="20">
                  <c:v>14.373478061870456</c:v>
                </c:pt>
                <c:pt idx="21">
                  <c:v>26.574979555491819</c:v>
                </c:pt>
                <c:pt idx="22">
                  <c:v>26.570198119338894</c:v>
                </c:pt>
                <c:pt idx="23">
                  <c:v>15.651546785716226</c:v>
                </c:pt>
                <c:pt idx="24">
                  <c:v>19.145616727291078</c:v>
                </c:pt>
                <c:pt idx="25">
                  <c:v>16.265379431576058</c:v>
                </c:pt>
                <c:pt idx="26">
                  <c:v>13.623734833851989</c:v>
                </c:pt>
                <c:pt idx="27">
                  <c:v>25.113259658945132</c:v>
                </c:pt>
                <c:pt idx="28">
                  <c:v>33.625749932003963</c:v>
                </c:pt>
                <c:pt idx="29">
                  <c:v>14.039188341623817</c:v>
                </c:pt>
                <c:pt idx="30">
                  <c:v>20.840696108240138</c:v>
                </c:pt>
                <c:pt idx="31">
                  <c:v>12.640575781935196</c:v>
                </c:pt>
                <c:pt idx="32">
                  <c:v>28.762593775269924</c:v>
                </c:pt>
                <c:pt idx="33">
                  <c:v>17.407707976253942</c:v>
                </c:pt>
                <c:pt idx="34">
                  <c:v>17.327170757831002</c:v>
                </c:pt>
                <c:pt idx="35">
                  <c:v>12.313494231569464</c:v>
                </c:pt>
                <c:pt idx="36">
                  <c:v>9.5754417001337906</c:v>
                </c:pt>
                <c:pt idx="37">
                  <c:v>15.396383252013322</c:v>
                </c:pt>
                <c:pt idx="38">
                  <c:v>20.557964124729246</c:v>
                </c:pt>
                <c:pt idx="39">
                  <c:v>18.931952645463589</c:v>
                </c:pt>
                <c:pt idx="40">
                  <c:v>17.560066343601541</c:v>
                </c:pt>
                <c:pt idx="41">
                  <c:v>12.642087908189184</c:v>
                </c:pt>
                <c:pt idx="42">
                  <c:v>25.533143692441371</c:v>
                </c:pt>
                <c:pt idx="43">
                  <c:v>21.593070885840518</c:v>
                </c:pt>
                <c:pt idx="44">
                  <c:v>25.506832856700495</c:v>
                </c:pt>
                <c:pt idx="45">
                  <c:v>17.243416467827032</c:v>
                </c:pt>
                <c:pt idx="46">
                  <c:v>12.670935231628816</c:v>
                </c:pt>
                <c:pt idx="47">
                  <c:v>21.449968756060201</c:v>
                </c:pt>
                <c:pt idx="48">
                  <c:v>35.119153071580378</c:v>
                </c:pt>
                <c:pt idx="49">
                  <c:v>36.547875881675772</c:v>
                </c:pt>
                <c:pt idx="50">
                  <c:v>17.812866309519062</c:v>
                </c:pt>
                <c:pt idx="51">
                  <c:v>8.4936738670559464</c:v>
                </c:pt>
                <c:pt idx="52">
                  <c:v>20.715069235429755</c:v>
                </c:pt>
                <c:pt idx="53">
                  <c:v>27.235533924144672</c:v>
                </c:pt>
                <c:pt idx="54">
                  <c:v>14.413927145765729</c:v>
                </c:pt>
                <c:pt idx="55">
                  <c:v>22.107902701542788</c:v>
                </c:pt>
                <c:pt idx="56">
                  <c:v>33.808091977856215</c:v>
                </c:pt>
                <c:pt idx="57">
                  <c:v>24.956377237515785</c:v>
                </c:pt>
                <c:pt idx="58">
                  <c:v>18.731286864054162</c:v>
                </c:pt>
                <c:pt idx="59">
                  <c:v>23.826196264639705</c:v>
                </c:pt>
                <c:pt idx="60">
                  <c:v>18.225873677659653</c:v>
                </c:pt>
                <c:pt idx="61">
                  <c:v>15.096205995309889</c:v>
                </c:pt>
                <c:pt idx="62">
                  <c:v>21.972583143807611</c:v>
                </c:pt>
                <c:pt idx="63">
                  <c:v>12.853597057142107</c:v>
                </c:pt>
                <c:pt idx="64">
                  <c:v>12.49963187633751</c:v>
                </c:pt>
                <c:pt idx="65">
                  <c:v>28.776566550781414</c:v>
                </c:pt>
                <c:pt idx="66">
                  <c:v>27.258082909749312</c:v>
                </c:pt>
                <c:pt idx="67">
                  <c:v>25.120520703292073</c:v>
                </c:pt>
                <c:pt idx="68">
                  <c:v>22.837063542842824</c:v>
                </c:pt>
                <c:pt idx="69">
                  <c:v>13.521078076546692</c:v>
                </c:pt>
                <c:pt idx="70">
                  <c:v>24.633871014554995</c:v>
                </c:pt>
                <c:pt idx="71">
                  <c:v>22.496415074826054</c:v>
                </c:pt>
                <c:pt idx="72">
                  <c:v>13.186275618622444</c:v>
                </c:pt>
                <c:pt idx="73">
                  <c:v>26.02973047789418</c:v>
                </c:pt>
                <c:pt idx="74">
                  <c:v>24.892170168994273</c:v>
                </c:pt>
                <c:pt idx="75">
                  <c:v>14.929103421661893</c:v>
                </c:pt>
                <c:pt idx="76">
                  <c:v>28.834508039418534</c:v>
                </c:pt>
                <c:pt idx="77">
                  <c:v>21.484251886961459</c:v>
                </c:pt>
                <c:pt idx="78">
                  <c:v>21.670432157598096</c:v>
                </c:pt>
                <c:pt idx="79">
                  <c:v>18.558148276499463</c:v>
                </c:pt>
                <c:pt idx="80">
                  <c:v>19.330940195119123</c:v>
                </c:pt>
                <c:pt idx="81">
                  <c:v>11.998811925892717</c:v>
                </c:pt>
                <c:pt idx="82">
                  <c:v>30.22141780155399</c:v>
                </c:pt>
                <c:pt idx="83">
                  <c:v>13.206185109121236</c:v>
                </c:pt>
                <c:pt idx="84">
                  <c:v>18.42817478841495</c:v>
                </c:pt>
                <c:pt idx="85">
                  <c:v>17.69920487689274</c:v>
                </c:pt>
                <c:pt idx="86">
                  <c:v>27.073721801395081</c:v>
                </c:pt>
                <c:pt idx="87">
                  <c:v>28.276211045779228</c:v>
                </c:pt>
                <c:pt idx="88">
                  <c:v>33.19943138557344</c:v>
                </c:pt>
                <c:pt idx="89">
                  <c:v>15.06022390193362</c:v>
                </c:pt>
                <c:pt idx="90">
                  <c:v>26.137925275252549</c:v>
                </c:pt>
                <c:pt idx="91">
                  <c:v>25.442266192634325</c:v>
                </c:pt>
                <c:pt idx="92">
                  <c:v>10.631809086052387</c:v>
                </c:pt>
                <c:pt idx="93">
                  <c:v>24.074638506212338</c:v>
                </c:pt>
                <c:pt idx="94">
                  <c:v>17.73083782782555</c:v>
                </c:pt>
                <c:pt idx="95">
                  <c:v>17.367002794284513</c:v>
                </c:pt>
                <c:pt idx="96">
                  <c:v>13.128139914479441</c:v>
                </c:pt>
                <c:pt idx="97">
                  <c:v>26.109062648345816</c:v>
                </c:pt>
                <c:pt idx="98">
                  <c:v>25.512613088103485</c:v>
                </c:pt>
                <c:pt idx="99">
                  <c:v>17.254687719283147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C2-4247-B282-5E7A77D7F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77496"/>
        <c:axId val="508080776"/>
      </c:scatterChart>
      <c:valAx>
        <c:axId val="50807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80776"/>
        <c:crosses val="autoZero"/>
        <c:crossBetween val="midCat"/>
      </c:valAx>
      <c:valAx>
        <c:axId val="50808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77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Density Function of a Chi-squared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'Chi-squared'!$Y$2:$Y$18</c:f>
              <c:numCache>
                <c:formatCode>General</c:formatCode>
                <c:ptCount val="1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</c:numCache>
            </c:numRef>
          </c:xVal>
          <c:yVal>
            <c:numRef>
              <c:f>'Chi-squared'!$Z$2:$Z$18</c:f>
              <c:numCache>
                <c:formatCode>General</c:formatCode>
                <c:ptCount val="17"/>
                <c:pt idx="0">
                  <c:v>0</c:v>
                </c:pt>
                <c:pt idx="1">
                  <c:v>1.181915913523395E-5</c:v>
                </c:pt>
                <c:pt idx="2">
                  <c:v>1.3502519657802375E-3</c:v>
                </c:pt>
                <c:pt idx="3">
                  <c:v>1.1582289791329572E-2</c:v>
                </c:pt>
                <c:pt idx="4">
                  <c:v>3.4419244510281444E-2</c:v>
                </c:pt>
                <c:pt idx="5">
                  <c:v>5.7220246939115683E-2</c:v>
                </c:pt>
                <c:pt idx="6">
                  <c:v>6.5877820004761348E-2</c:v>
                </c:pt>
                <c:pt idx="7">
                  <c:v>5.885977574422125E-2</c:v>
                </c:pt>
                <c:pt idx="8">
                  <c:v>4.3682189951524716E-2</c:v>
                </c:pt>
                <c:pt idx="9">
                  <c:v>2.8134252588317296E-2</c:v>
                </c:pt>
                <c:pt idx="10">
                  <c:v>1.6203583609868448E-2</c:v>
                </c:pt>
                <c:pt idx="11">
                  <c:v>8.5251792257718343E-3</c:v>
                </c:pt>
                <c:pt idx="12">
                  <c:v>4.1625440565479076E-3</c:v>
                </c:pt>
                <c:pt idx="13">
                  <c:v>1.9088687869595218E-3</c:v>
                </c:pt>
                <c:pt idx="14">
                  <c:v>8.298440875613315E-4</c:v>
                </c:pt>
                <c:pt idx="15">
                  <c:v>3.4452741976433881E-4</c:v>
                </c:pt>
                <c:pt idx="16">
                  <c:v>1.3741703737374082E-4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AB-4837-AD32-3810181E4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444544"/>
        <c:axId val="502445200"/>
      </c:scatterChart>
      <c:valAx>
        <c:axId val="50244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45200"/>
        <c:crosses val="autoZero"/>
        <c:crossBetween val="midCat"/>
      </c:valAx>
      <c:valAx>
        <c:axId val="50244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4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Probability Function of a Chi-squared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'Chi-squared'!$Y$2:$Y$18</c:f>
              <c:numCache>
                <c:formatCode>General</c:formatCode>
                <c:ptCount val="1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</c:numCache>
            </c:numRef>
          </c:xVal>
          <c:yVal>
            <c:numRef>
              <c:f>'Chi-squared'!$AA$2:$AA$18</c:f>
              <c:numCache>
                <c:formatCode>General</c:formatCode>
                <c:ptCount val="17"/>
                <c:pt idx="0">
                  <c:v>0</c:v>
                </c:pt>
                <c:pt idx="1">
                  <c:v>4.0975009763948413E-6</c:v>
                </c:pt>
                <c:pt idx="2">
                  <c:v>1.1024881301154787E-3</c:v>
                </c:pt>
                <c:pt idx="3">
                  <c:v>1.7092732899378547E-2</c:v>
                </c:pt>
                <c:pt idx="4">
                  <c:v>8.3924016994875839E-2</c:v>
                </c:pt>
                <c:pt idx="5">
                  <c:v>0.2235923869802855</c:v>
                </c:pt>
                <c:pt idx="6">
                  <c:v>0.41259175566805867</c:v>
                </c:pt>
                <c:pt idx="7">
                  <c:v>0.60286740064918931</c:v>
                </c:pt>
                <c:pt idx="8">
                  <c:v>0.75760783832948764</c:v>
                </c:pt>
                <c:pt idx="9">
                  <c:v>0.8647360050511872</c:v>
                </c:pt>
                <c:pt idx="10">
                  <c:v>0.93014633930059021</c:v>
                </c:pt>
                <c:pt idx="11">
                  <c:v>0.96625925465872231</c:v>
                </c:pt>
                <c:pt idx="12">
                  <c:v>0.98461890273941077</c:v>
                </c:pt>
                <c:pt idx="13">
                  <c:v>0.99333261337076095</c:v>
                </c:pt>
                <c:pt idx="14">
                  <c:v>0.99723441893150122</c:v>
                </c:pt>
                <c:pt idx="15">
                  <c:v>0.99889653075697171</c:v>
                </c:pt>
                <c:pt idx="16">
                  <c:v>0.9995746032276227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F1-4594-A7C5-172096C98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444544"/>
        <c:axId val="502445200"/>
      </c:scatterChart>
      <c:valAx>
        <c:axId val="50244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45200"/>
        <c:crosses val="autoZero"/>
        <c:crossBetween val="midCat"/>
      </c:valAx>
      <c:valAx>
        <c:axId val="50244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4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Random Number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Normal!$L$2:$L$101</c:f>
              <c:numCache>
                <c:formatCode>0.00</c:formatCode>
                <c:ptCount val="100"/>
                <c:pt idx="0">
                  <c:v>81.353689281312342</c:v>
                </c:pt>
                <c:pt idx="1">
                  <c:v>74.861082944957488</c:v>
                </c:pt>
                <c:pt idx="2">
                  <c:v>68.85577312531538</c:v>
                </c:pt>
                <c:pt idx="3">
                  <c:v>59.883569409720913</c:v>
                </c:pt>
                <c:pt idx="4">
                  <c:v>65.477931690633298</c:v>
                </c:pt>
                <c:pt idx="5">
                  <c:v>65.940010613867798</c:v>
                </c:pt>
                <c:pt idx="6">
                  <c:v>61.007358629495798</c:v>
                </c:pt>
                <c:pt idx="7">
                  <c:v>69.134635426623475</c:v>
                </c:pt>
                <c:pt idx="8">
                  <c:v>71.076239397418618</c:v>
                </c:pt>
                <c:pt idx="9">
                  <c:v>80.094994367576945</c:v>
                </c:pt>
                <c:pt idx="10">
                  <c:v>55.276689386495349</c:v>
                </c:pt>
                <c:pt idx="11">
                  <c:v>74.35035930027577</c:v>
                </c:pt>
                <c:pt idx="12">
                  <c:v>82.934381320294221</c:v>
                </c:pt>
                <c:pt idx="13">
                  <c:v>71.798909922964725</c:v>
                </c:pt>
                <c:pt idx="14">
                  <c:v>72.702418201971057</c:v>
                </c:pt>
                <c:pt idx="15">
                  <c:v>70.72486273415609</c:v>
                </c:pt>
                <c:pt idx="16">
                  <c:v>81.438477758032846</c:v>
                </c:pt>
                <c:pt idx="17">
                  <c:v>78.347348491619655</c:v>
                </c:pt>
                <c:pt idx="18">
                  <c:v>60.39152090676837</c:v>
                </c:pt>
                <c:pt idx="19">
                  <c:v>68.282056487760642</c:v>
                </c:pt>
                <c:pt idx="20">
                  <c:v>66.665992738997858</c:v>
                </c:pt>
                <c:pt idx="21">
                  <c:v>75.400056208617386</c:v>
                </c:pt>
                <c:pt idx="22">
                  <c:v>68.244159350601763</c:v>
                </c:pt>
                <c:pt idx="23">
                  <c:v>62.000183479402168</c:v>
                </c:pt>
                <c:pt idx="24">
                  <c:v>65.601072462025613</c:v>
                </c:pt>
                <c:pt idx="25">
                  <c:v>82.109563780189745</c:v>
                </c:pt>
                <c:pt idx="26">
                  <c:v>68.264995171232883</c:v>
                </c:pt>
                <c:pt idx="27">
                  <c:v>75.573218562514128</c:v>
                </c:pt>
                <c:pt idx="28">
                  <c:v>67.107675701153539</c:v>
                </c:pt>
                <c:pt idx="29">
                  <c:v>61.348030716164779</c:v>
                </c:pt>
                <c:pt idx="30">
                  <c:v>59.769130323753586</c:v>
                </c:pt>
                <c:pt idx="31">
                  <c:v>70.936263578826853</c:v>
                </c:pt>
                <c:pt idx="32">
                  <c:v>76.704551698958511</c:v>
                </c:pt>
                <c:pt idx="33">
                  <c:v>73.617787921738227</c:v>
                </c:pt>
                <c:pt idx="34">
                  <c:v>65.370556924312879</c:v>
                </c:pt>
                <c:pt idx="35">
                  <c:v>75.191170440416556</c:v>
                </c:pt>
                <c:pt idx="36">
                  <c:v>74.66642087645738</c:v>
                </c:pt>
                <c:pt idx="37">
                  <c:v>67.589374797681813</c:v>
                </c:pt>
                <c:pt idx="38">
                  <c:v>87.448503885181879</c:v>
                </c:pt>
                <c:pt idx="39">
                  <c:v>71.09675395746325</c:v>
                </c:pt>
                <c:pt idx="40">
                  <c:v>59.163374199022869</c:v>
                </c:pt>
                <c:pt idx="41">
                  <c:v>69.420763466038451</c:v>
                </c:pt>
                <c:pt idx="42">
                  <c:v>74.413878748664146</c:v>
                </c:pt>
                <c:pt idx="43">
                  <c:v>67.003540846487539</c:v>
                </c:pt>
                <c:pt idx="44">
                  <c:v>59.792489371255471</c:v>
                </c:pt>
                <c:pt idx="45">
                  <c:v>72.379100420699999</c:v>
                </c:pt>
                <c:pt idx="46">
                  <c:v>68.895870479600191</c:v>
                </c:pt>
                <c:pt idx="47">
                  <c:v>66.053132589400747</c:v>
                </c:pt>
                <c:pt idx="48">
                  <c:v>82.936945097191284</c:v>
                </c:pt>
                <c:pt idx="49">
                  <c:v>63.325613634410047</c:v>
                </c:pt>
                <c:pt idx="50">
                  <c:v>63.097107241598657</c:v>
                </c:pt>
                <c:pt idx="51">
                  <c:v>62.284277302276351</c:v>
                </c:pt>
                <c:pt idx="52">
                  <c:v>70.873432484364997</c:v>
                </c:pt>
                <c:pt idx="53">
                  <c:v>52.725080749986276</c:v>
                </c:pt>
                <c:pt idx="54">
                  <c:v>69.484916014370441</c:v>
                </c:pt>
                <c:pt idx="55">
                  <c:v>56.528298416681935</c:v>
                </c:pt>
                <c:pt idx="56">
                  <c:v>66.213514666272786</c:v>
                </c:pt>
                <c:pt idx="57">
                  <c:v>73.156910492461876</c:v>
                </c:pt>
                <c:pt idx="58">
                  <c:v>69.9032565727818</c:v>
                </c:pt>
                <c:pt idx="59">
                  <c:v>64.756881937632613</c:v>
                </c:pt>
                <c:pt idx="60">
                  <c:v>72.184904197380689</c:v>
                </c:pt>
                <c:pt idx="61">
                  <c:v>65.891257565008232</c:v>
                </c:pt>
                <c:pt idx="62">
                  <c:v>83.075208905325994</c:v>
                </c:pt>
                <c:pt idx="63">
                  <c:v>64.005001227153642</c:v>
                </c:pt>
                <c:pt idx="64">
                  <c:v>72.903034964371869</c:v>
                </c:pt>
                <c:pt idx="65">
                  <c:v>61.486498488754172</c:v>
                </c:pt>
                <c:pt idx="66">
                  <c:v>69.133547711739226</c:v>
                </c:pt>
                <c:pt idx="67">
                  <c:v>74.42399020645658</c:v>
                </c:pt>
                <c:pt idx="68">
                  <c:v>73.799451615703305</c:v>
                </c:pt>
                <c:pt idx="69">
                  <c:v>72.002736709648204</c:v>
                </c:pt>
                <c:pt idx="70">
                  <c:v>65.636318750270092</c:v>
                </c:pt>
                <c:pt idx="71">
                  <c:v>77.874110739668296</c:v>
                </c:pt>
                <c:pt idx="72">
                  <c:v>67.060965353733963</c:v>
                </c:pt>
                <c:pt idx="73">
                  <c:v>72.357644590662275</c:v>
                </c:pt>
                <c:pt idx="74">
                  <c:v>72.549717040476239</c:v>
                </c:pt>
                <c:pt idx="75">
                  <c:v>73.478071375628105</c:v>
                </c:pt>
                <c:pt idx="76">
                  <c:v>64.85349611534771</c:v>
                </c:pt>
                <c:pt idx="77">
                  <c:v>83.292978215052415</c:v>
                </c:pt>
                <c:pt idx="78">
                  <c:v>71.637853501909902</c:v>
                </c:pt>
                <c:pt idx="79">
                  <c:v>61.032796480340046</c:v>
                </c:pt>
                <c:pt idx="80">
                  <c:v>72.600408135521391</c:v>
                </c:pt>
                <c:pt idx="81">
                  <c:v>77.771921435365442</c:v>
                </c:pt>
                <c:pt idx="82">
                  <c:v>70.957015005640173</c:v>
                </c:pt>
                <c:pt idx="83">
                  <c:v>60.225263339361625</c:v>
                </c:pt>
                <c:pt idx="84">
                  <c:v>67.865476053820103</c:v>
                </c:pt>
                <c:pt idx="85">
                  <c:v>70.307403132693992</c:v>
                </c:pt>
                <c:pt idx="86">
                  <c:v>78.094700080967186</c:v>
                </c:pt>
                <c:pt idx="87">
                  <c:v>69.005345917694441</c:v>
                </c:pt>
                <c:pt idx="88">
                  <c:v>83.758778723723765</c:v>
                </c:pt>
                <c:pt idx="89">
                  <c:v>72.547246099074911</c:v>
                </c:pt>
                <c:pt idx="90">
                  <c:v>65.408818138088449</c:v>
                </c:pt>
                <c:pt idx="91">
                  <c:v>76.943484566465941</c:v>
                </c:pt>
                <c:pt idx="92">
                  <c:v>78.901857704748068</c:v>
                </c:pt>
                <c:pt idx="93">
                  <c:v>81.248534827078728</c:v>
                </c:pt>
                <c:pt idx="94">
                  <c:v>75.709789087066326</c:v>
                </c:pt>
                <c:pt idx="95">
                  <c:v>79.161473585681861</c:v>
                </c:pt>
                <c:pt idx="96">
                  <c:v>62.942839166943749</c:v>
                </c:pt>
                <c:pt idx="97">
                  <c:v>84.8876577260625</c:v>
                </c:pt>
                <c:pt idx="98">
                  <c:v>80.757255181817357</c:v>
                </c:pt>
                <c:pt idx="99">
                  <c:v>73.204161095665498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4-4F72-9886-A80C37346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77496"/>
        <c:axId val="508080776"/>
      </c:scatterChart>
      <c:valAx>
        <c:axId val="50807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80776"/>
        <c:crosses val="autoZero"/>
        <c:crossBetween val="midCat"/>
      </c:valAx>
      <c:valAx>
        <c:axId val="50808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77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Density Function of a Normal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Normal!$Z$2:$Z$18</c:f>
              <c:numCache>
                <c:formatCode>General</c:formatCode>
                <c:ptCount val="17"/>
                <c:pt idx="0">
                  <c:v>38</c:v>
                </c:pt>
                <c:pt idx="1">
                  <c:v>42</c:v>
                </c:pt>
                <c:pt idx="2">
                  <c:v>46</c:v>
                </c:pt>
                <c:pt idx="3">
                  <c:v>50</c:v>
                </c:pt>
                <c:pt idx="4">
                  <c:v>54</c:v>
                </c:pt>
                <c:pt idx="5">
                  <c:v>58</c:v>
                </c:pt>
                <c:pt idx="6">
                  <c:v>62</c:v>
                </c:pt>
                <c:pt idx="7">
                  <c:v>66</c:v>
                </c:pt>
                <c:pt idx="8">
                  <c:v>70</c:v>
                </c:pt>
                <c:pt idx="9">
                  <c:v>74</c:v>
                </c:pt>
                <c:pt idx="10">
                  <c:v>78</c:v>
                </c:pt>
                <c:pt idx="11">
                  <c:v>82</c:v>
                </c:pt>
                <c:pt idx="12">
                  <c:v>86</c:v>
                </c:pt>
                <c:pt idx="13">
                  <c:v>90</c:v>
                </c:pt>
                <c:pt idx="14">
                  <c:v>94</c:v>
                </c:pt>
                <c:pt idx="15">
                  <c:v>98</c:v>
                </c:pt>
                <c:pt idx="16">
                  <c:v>102</c:v>
                </c:pt>
              </c:numCache>
            </c:numRef>
          </c:xVal>
          <c:yVal>
            <c:numRef>
              <c:f>Normal!$AA$2:$AA$18</c:f>
              <c:numCache>
                <c:formatCode>General</c:formatCode>
                <c:ptCount val="17"/>
                <c:pt idx="0">
                  <c:v>1.6728778220610671E-5</c:v>
                </c:pt>
                <c:pt idx="1">
                  <c:v>1.0908533688072002E-4</c:v>
                </c:pt>
                <c:pt idx="2">
                  <c:v>5.5398105149225094E-4</c:v>
                </c:pt>
                <c:pt idx="3">
                  <c:v>2.1910375616960675E-3</c:v>
                </c:pt>
                <c:pt idx="4">
                  <c:v>6.7488708141485079E-3</c:v>
                </c:pt>
                <c:pt idx="5">
                  <c:v>1.6189699458236468E-2</c:v>
                </c:pt>
                <c:pt idx="6">
                  <c:v>3.0246340564892921E-2</c:v>
                </c:pt>
                <c:pt idx="7">
                  <c:v>4.4008165845537441E-2</c:v>
                </c:pt>
                <c:pt idx="8">
                  <c:v>4.9867785050179088E-2</c:v>
                </c:pt>
                <c:pt idx="9">
                  <c:v>4.4008165845537441E-2</c:v>
                </c:pt>
                <c:pt idx="10">
                  <c:v>3.0246340564892921E-2</c:v>
                </c:pt>
                <c:pt idx="11">
                  <c:v>1.6189699458236468E-2</c:v>
                </c:pt>
                <c:pt idx="12">
                  <c:v>6.7488708141485079E-3</c:v>
                </c:pt>
                <c:pt idx="13">
                  <c:v>2.1910375616960675E-3</c:v>
                </c:pt>
                <c:pt idx="14">
                  <c:v>5.5398105149225094E-4</c:v>
                </c:pt>
                <c:pt idx="15">
                  <c:v>1.0908533688072002E-4</c:v>
                </c:pt>
                <c:pt idx="16">
                  <c:v>1.6728778220610671E-5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D2-443D-9035-1C8889C00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444544"/>
        <c:axId val="502445200"/>
      </c:scatterChart>
      <c:valAx>
        <c:axId val="50244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45200"/>
        <c:crosses val="autoZero"/>
        <c:crossBetween val="midCat"/>
      </c:valAx>
      <c:valAx>
        <c:axId val="50244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4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Probability Function of a Normal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Normal!$Z$2:$Z$18</c:f>
              <c:numCache>
                <c:formatCode>General</c:formatCode>
                <c:ptCount val="17"/>
                <c:pt idx="0">
                  <c:v>38</c:v>
                </c:pt>
                <c:pt idx="1">
                  <c:v>42</c:v>
                </c:pt>
                <c:pt idx="2">
                  <c:v>46</c:v>
                </c:pt>
                <c:pt idx="3">
                  <c:v>50</c:v>
                </c:pt>
                <c:pt idx="4">
                  <c:v>54</c:v>
                </c:pt>
                <c:pt idx="5">
                  <c:v>58</c:v>
                </c:pt>
                <c:pt idx="6">
                  <c:v>62</c:v>
                </c:pt>
                <c:pt idx="7">
                  <c:v>66</c:v>
                </c:pt>
                <c:pt idx="8">
                  <c:v>70</c:v>
                </c:pt>
                <c:pt idx="9">
                  <c:v>74</c:v>
                </c:pt>
                <c:pt idx="10">
                  <c:v>78</c:v>
                </c:pt>
                <c:pt idx="11">
                  <c:v>82</c:v>
                </c:pt>
                <c:pt idx="12">
                  <c:v>86</c:v>
                </c:pt>
                <c:pt idx="13">
                  <c:v>90</c:v>
                </c:pt>
                <c:pt idx="14">
                  <c:v>94</c:v>
                </c:pt>
                <c:pt idx="15">
                  <c:v>98</c:v>
                </c:pt>
                <c:pt idx="16">
                  <c:v>102</c:v>
                </c:pt>
              </c:numCache>
            </c:numRef>
          </c:xVal>
          <c:yVal>
            <c:numRef>
              <c:f>Normal!$AB$2:$AB$18</c:f>
              <c:numCache>
                <c:formatCode>General</c:formatCode>
                <c:ptCount val="17"/>
                <c:pt idx="0">
                  <c:v>3.1671241833119857E-5</c:v>
                </c:pt>
                <c:pt idx="1">
                  <c:v>2.3262907903552504E-4</c:v>
                </c:pt>
                <c:pt idx="2">
                  <c:v>1.3498980316300933E-3</c:v>
                </c:pt>
                <c:pt idx="3">
                  <c:v>6.2096653257761331E-3</c:v>
                </c:pt>
                <c:pt idx="4">
                  <c:v>2.2750131948179191E-2</c:v>
                </c:pt>
                <c:pt idx="5">
                  <c:v>6.6807201268858057E-2</c:v>
                </c:pt>
                <c:pt idx="6">
                  <c:v>0.15865525393145699</c:v>
                </c:pt>
                <c:pt idx="7">
                  <c:v>0.30853753872598688</c:v>
                </c:pt>
                <c:pt idx="8">
                  <c:v>0.5</c:v>
                </c:pt>
                <c:pt idx="9">
                  <c:v>0.69146246127401312</c:v>
                </c:pt>
                <c:pt idx="10">
                  <c:v>0.84134474606854304</c:v>
                </c:pt>
                <c:pt idx="11">
                  <c:v>0.93319279873114191</c:v>
                </c:pt>
                <c:pt idx="12">
                  <c:v>0.97724986805182079</c:v>
                </c:pt>
                <c:pt idx="13">
                  <c:v>0.99379033467422384</c:v>
                </c:pt>
                <c:pt idx="14">
                  <c:v>0.9986501019683699</c:v>
                </c:pt>
                <c:pt idx="15">
                  <c:v>0.99976737092096446</c:v>
                </c:pt>
                <c:pt idx="16">
                  <c:v>0.99996832875816688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AB-4E4A-BF95-9C0E66ACC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444544"/>
        <c:axId val="502445200"/>
      </c:scatterChart>
      <c:valAx>
        <c:axId val="50244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45200"/>
        <c:crosses val="autoZero"/>
        <c:crossBetween val="midCat"/>
      </c:valAx>
      <c:valAx>
        <c:axId val="50244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4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Number Generation According to a 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 Dist.'!$L$2:$L$101</c:f>
              <c:numCache>
                <c:formatCode>0.00</c:formatCode>
                <c:ptCount val="100"/>
                <c:pt idx="0">
                  <c:v>-0.44265285943993299</c:v>
                </c:pt>
                <c:pt idx="1">
                  <c:v>1.2508215628997716</c:v>
                </c:pt>
                <c:pt idx="2">
                  <c:v>1.05760897746574</c:v>
                </c:pt>
                <c:pt idx="3">
                  <c:v>0.11278888285936153</c:v>
                </c:pt>
                <c:pt idx="4">
                  <c:v>-0.35616448510045157</c:v>
                </c:pt>
                <c:pt idx="5">
                  <c:v>-2.0628429762855021</c:v>
                </c:pt>
                <c:pt idx="6">
                  <c:v>-0.44620310109837408</c:v>
                </c:pt>
                <c:pt idx="7">
                  <c:v>-0.87021424729452068</c:v>
                </c:pt>
                <c:pt idx="8">
                  <c:v>-7.6984798290049804E-3</c:v>
                </c:pt>
                <c:pt idx="9">
                  <c:v>2.019695743717508</c:v>
                </c:pt>
                <c:pt idx="10">
                  <c:v>1.2176109231321275</c:v>
                </c:pt>
                <c:pt idx="11">
                  <c:v>-0.45520325980116749</c:v>
                </c:pt>
                <c:pt idx="12">
                  <c:v>1.491961315011356</c:v>
                </c:pt>
                <c:pt idx="13">
                  <c:v>-0.34632745520811492</c:v>
                </c:pt>
                <c:pt idx="14">
                  <c:v>1.4814674771816612</c:v>
                </c:pt>
                <c:pt idx="15">
                  <c:v>0.59797818604510067</c:v>
                </c:pt>
                <c:pt idx="16">
                  <c:v>0.28312565276411589</c:v>
                </c:pt>
                <c:pt idx="17">
                  <c:v>-0.93309074229217359</c:v>
                </c:pt>
                <c:pt idx="18">
                  <c:v>0.4320414953263137</c:v>
                </c:pt>
                <c:pt idx="19">
                  <c:v>0.63633061792181156</c:v>
                </c:pt>
                <c:pt idx="20">
                  <c:v>0.85433898227314309</c:v>
                </c:pt>
                <c:pt idx="21">
                  <c:v>-2.6494293997529162E-2</c:v>
                </c:pt>
                <c:pt idx="22">
                  <c:v>-0.18550493819855957</c:v>
                </c:pt>
                <c:pt idx="23">
                  <c:v>-0.76454306767987568</c:v>
                </c:pt>
                <c:pt idx="24">
                  <c:v>-5.7047008765640929E-2</c:v>
                </c:pt>
                <c:pt idx="25">
                  <c:v>-1.0744500150552967</c:v>
                </c:pt>
                <c:pt idx="26">
                  <c:v>0.13142618625502298</c:v>
                </c:pt>
                <c:pt idx="27">
                  <c:v>-0.18598813024461427</c:v>
                </c:pt>
                <c:pt idx="28">
                  <c:v>-0.38066023381606856</c:v>
                </c:pt>
                <c:pt idx="29">
                  <c:v>1.9099866973473389</c:v>
                </c:pt>
                <c:pt idx="30">
                  <c:v>-0.47909908784248717</c:v>
                </c:pt>
                <c:pt idx="31">
                  <c:v>-0.1590252249755317</c:v>
                </c:pt>
                <c:pt idx="32">
                  <c:v>1.0830213786116192</c:v>
                </c:pt>
                <c:pt idx="33">
                  <c:v>-1.0497045849405493</c:v>
                </c:pt>
                <c:pt idx="34">
                  <c:v>1.2978875172440423</c:v>
                </c:pt>
                <c:pt idx="35">
                  <c:v>-1.7980105042568517</c:v>
                </c:pt>
                <c:pt idx="36">
                  <c:v>0.57153070428044395</c:v>
                </c:pt>
                <c:pt idx="37">
                  <c:v>0.10263124420745144</c:v>
                </c:pt>
                <c:pt idx="38">
                  <c:v>4.4378925390171188E-3</c:v>
                </c:pt>
                <c:pt idx="39">
                  <c:v>1.0555122768909286</c:v>
                </c:pt>
                <c:pt idx="40">
                  <c:v>2.1190845350663103</c:v>
                </c:pt>
                <c:pt idx="41">
                  <c:v>-0.50490812183910294</c:v>
                </c:pt>
                <c:pt idx="42">
                  <c:v>-0.23303390634363846</c:v>
                </c:pt>
                <c:pt idx="43">
                  <c:v>0.77977877247593097</c:v>
                </c:pt>
                <c:pt idx="44">
                  <c:v>-0.1577292972145318</c:v>
                </c:pt>
                <c:pt idx="45">
                  <c:v>-0.44450269910181472</c:v>
                </c:pt>
                <c:pt idx="46">
                  <c:v>-1.8913887112701204</c:v>
                </c:pt>
                <c:pt idx="47">
                  <c:v>0.77648126554118557</c:v>
                </c:pt>
                <c:pt idx="48">
                  <c:v>-0.19488899701242271</c:v>
                </c:pt>
                <c:pt idx="49">
                  <c:v>-1.5500385297648365</c:v>
                </c:pt>
                <c:pt idx="50">
                  <c:v>0.63233324175146766</c:v>
                </c:pt>
                <c:pt idx="51">
                  <c:v>0.18156260712743408</c:v>
                </c:pt>
                <c:pt idx="52">
                  <c:v>-2.0180102328092064</c:v>
                </c:pt>
                <c:pt idx="53">
                  <c:v>1.696392925875239</c:v>
                </c:pt>
                <c:pt idx="54">
                  <c:v>0.72219859233671968</c:v>
                </c:pt>
                <c:pt idx="55">
                  <c:v>-2.1099101662476265</c:v>
                </c:pt>
                <c:pt idx="56">
                  <c:v>-0.93359003636970128</c:v>
                </c:pt>
                <c:pt idx="57">
                  <c:v>-6.9350576578068174E-2</c:v>
                </c:pt>
                <c:pt idx="58">
                  <c:v>-0.13080628278188214</c:v>
                </c:pt>
                <c:pt idx="59">
                  <c:v>1.3286503988665075</c:v>
                </c:pt>
                <c:pt idx="60">
                  <c:v>-0.3324060455949851</c:v>
                </c:pt>
                <c:pt idx="61">
                  <c:v>1.4227955966703889</c:v>
                </c:pt>
                <c:pt idx="62">
                  <c:v>1.0750001049663116</c:v>
                </c:pt>
                <c:pt idx="63">
                  <c:v>7.7646199426685603E-2</c:v>
                </c:pt>
                <c:pt idx="64">
                  <c:v>0.46864551291315115</c:v>
                </c:pt>
                <c:pt idx="65">
                  <c:v>0.27366383713340048</c:v>
                </c:pt>
                <c:pt idx="66">
                  <c:v>-1.9431948188355133</c:v>
                </c:pt>
                <c:pt idx="67">
                  <c:v>3.5277136995693029E-2</c:v>
                </c:pt>
                <c:pt idx="68">
                  <c:v>-3.3131028098078177E-2</c:v>
                </c:pt>
                <c:pt idx="69">
                  <c:v>-0.64638258204487919</c:v>
                </c:pt>
                <c:pt idx="70">
                  <c:v>-0.21869136716182702</c:v>
                </c:pt>
                <c:pt idx="71">
                  <c:v>4.7255533970925148E-2</c:v>
                </c:pt>
                <c:pt idx="72">
                  <c:v>1.0701480634831966</c:v>
                </c:pt>
                <c:pt idx="73">
                  <c:v>0.2716533280844533</c:v>
                </c:pt>
                <c:pt idx="74">
                  <c:v>-0.64794844633222137</c:v>
                </c:pt>
                <c:pt idx="75">
                  <c:v>-1.944314884606807</c:v>
                </c:pt>
                <c:pt idx="76">
                  <c:v>-1.2886659108212271</c:v>
                </c:pt>
                <c:pt idx="77">
                  <c:v>-0.71662619649606618</c:v>
                </c:pt>
                <c:pt idx="78">
                  <c:v>-0.8521493292506428</c:v>
                </c:pt>
                <c:pt idx="79">
                  <c:v>0.33271473883225133</c:v>
                </c:pt>
                <c:pt idx="80">
                  <c:v>0.32549385627753435</c:v>
                </c:pt>
                <c:pt idx="81">
                  <c:v>0.64299719623678442</c:v>
                </c:pt>
                <c:pt idx="82">
                  <c:v>-0.77882093508684858</c:v>
                </c:pt>
                <c:pt idx="83">
                  <c:v>4.6844929871214282E-2</c:v>
                </c:pt>
                <c:pt idx="84">
                  <c:v>2.6600124766902278</c:v>
                </c:pt>
                <c:pt idx="85">
                  <c:v>0.29215069391023218</c:v>
                </c:pt>
                <c:pt idx="86">
                  <c:v>0.70767127485518111</c:v>
                </c:pt>
                <c:pt idx="87">
                  <c:v>-1.04679102957251</c:v>
                </c:pt>
                <c:pt idx="88">
                  <c:v>-0.18498213146844206</c:v>
                </c:pt>
                <c:pt idx="89">
                  <c:v>-0.46712074458425973</c:v>
                </c:pt>
                <c:pt idx="90">
                  <c:v>0.56256114415357683</c:v>
                </c:pt>
                <c:pt idx="91">
                  <c:v>0.7710026953503295</c:v>
                </c:pt>
                <c:pt idx="92">
                  <c:v>0.96319688201587828</c:v>
                </c:pt>
                <c:pt idx="93">
                  <c:v>-4.8175070402409689E-2</c:v>
                </c:pt>
                <c:pt idx="94">
                  <c:v>1.3979391283272009</c:v>
                </c:pt>
                <c:pt idx="95">
                  <c:v>-0.58657971523014496</c:v>
                </c:pt>
                <c:pt idx="96">
                  <c:v>-1.1015175829444657</c:v>
                </c:pt>
                <c:pt idx="97">
                  <c:v>0.73595785893557086</c:v>
                </c:pt>
                <c:pt idx="98">
                  <c:v>-0.73941433688680014</c:v>
                </c:pt>
                <c:pt idx="99">
                  <c:v>-2.6230068169289043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E9-4A12-AC1E-B8D4E0B40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77496"/>
        <c:axId val="508080776"/>
      </c:scatterChart>
      <c:valAx>
        <c:axId val="50807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80776"/>
        <c:crosses val="autoZero"/>
        <c:crossBetween val="midCat"/>
      </c:valAx>
      <c:valAx>
        <c:axId val="50808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77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Density Function of a 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 Dist.'!$Y$2:$Y$18</c:f>
              <c:numCache>
                <c:formatCode>General</c:formatCode>
                <c:ptCount val="17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xVal>
          <c:yVal>
            <c:numRef>
              <c:f>'T Dist.'!$Z$2:$Z$18</c:f>
              <c:numCache>
                <c:formatCode>General</c:formatCode>
                <c:ptCount val="17"/>
                <c:pt idx="0">
                  <c:v>8.2247430013313949E-4</c:v>
                </c:pt>
                <c:pt idx="1">
                  <c:v>2.6105772275963452E-3</c:v>
                </c:pt>
                <c:pt idx="2">
                  <c:v>7.9637866461806615E-3</c:v>
                </c:pt>
                <c:pt idx="3">
                  <c:v>2.2669443719144873E-2</c:v>
                </c:pt>
                <c:pt idx="4">
                  <c:v>5.808721524735698E-2</c:v>
                </c:pt>
                <c:pt idx="5">
                  <c:v>0.12862738297214607</c:v>
                </c:pt>
                <c:pt idx="6">
                  <c:v>0.23604564912670095</c:v>
                </c:pt>
                <c:pt idx="7">
                  <c:v>0.34580861238374172</c:v>
                </c:pt>
                <c:pt idx="8">
                  <c:v>0.39398858571143264</c:v>
                </c:pt>
                <c:pt idx="9">
                  <c:v>0.34580861238374172</c:v>
                </c:pt>
                <c:pt idx="10">
                  <c:v>0.23604564912670095</c:v>
                </c:pt>
                <c:pt idx="11">
                  <c:v>0.12862738297214607</c:v>
                </c:pt>
                <c:pt idx="12">
                  <c:v>5.808721524735698E-2</c:v>
                </c:pt>
                <c:pt idx="13">
                  <c:v>2.2669443719144873E-2</c:v>
                </c:pt>
                <c:pt idx="14">
                  <c:v>7.9637866461806615E-3</c:v>
                </c:pt>
                <c:pt idx="15">
                  <c:v>2.6105772275963452E-3</c:v>
                </c:pt>
                <c:pt idx="16">
                  <c:v>8.2247430013313949E-4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2F-46D8-8644-C1576D2C4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444544"/>
        <c:axId val="502445200"/>
      </c:scatterChart>
      <c:valAx>
        <c:axId val="50244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45200"/>
        <c:crosses val="autoZero"/>
        <c:crossBetween val="midCat"/>
      </c:valAx>
      <c:valAx>
        <c:axId val="50244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4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Probability Function of a 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 Dist.'!$Y$2:$Y$18</c:f>
              <c:numCache>
                <c:formatCode>General</c:formatCode>
                <c:ptCount val="17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xVal>
          <c:yVal>
            <c:numRef>
              <c:f>'T Dist.'!$AA$2:$AA$18</c:f>
              <c:numCache>
                <c:formatCode>General</c:formatCode>
                <c:ptCount val="17"/>
                <c:pt idx="0">
                  <c:v>3.5176164656415917E-4</c:v>
                </c:pt>
                <c:pt idx="1">
                  <c:v>1.1275615765285829E-3</c:v>
                </c:pt>
                <c:pt idx="2">
                  <c:v>3.5379493956055543E-3</c:v>
                </c:pt>
                <c:pt idx="3">
                  <c:v>1.061677271956619E-2</c:v>
                </c:pt>
                <c:pt idx="4">
                  <c:v>2.9632767723285252E-2</c:v>
                </c:pt>
                <c:pt idx="5">
                  <c:v>7.4617885584626217E-2</c:v>
                </c:pt>
                <c:pt idx="6">
                  <c:v>0.16462828858585454</c:v>
                </c:pt>
                <c:pt idx="7">
                  <c:v>0.31126592114051177</c:v>
                </c:pt>
                <c:pt idx="8">
                  <c:v>0.5</c:v>
                </c:pt>
                <c:pt idx="9">
                  <c:v>0.68873407885948823</c:v>
                </c:pt>
                <c:pt idx="10">
                  <c:v>0.83537171141414546</c:v>
                </c:pt>
                <c:pt idx="11">
                  <c:v>0.92538211441537377</c:v>
                </c:pt>
                <c:pt idx="12">
                  <c:v>0.97036723227671473</c:v>
                </c:pt>
                <c:pt idx="13">
                  <c:v>0.98938322728043382</c:v>
                </c:pt>
                <c:pt idx="14">
                  <c:v>0.99646205060439441</c:v>
                </c:pt>
                <c:pt idx="15">
                  <c:v>0.9988724384234714</c:v>
                </c:pt>
                <c:pt idx="16">
                  <c:v>0.99964823835343586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95-4C1F-8709-FEF5D7C2D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444544"/>
        <c:axId val="502445200"/>
      </c:scatterChart>
      <c:valAx>
        <c:axId val="50244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45200"/>
        <c:crosses val="autoZero"/>
        <c:crossBetween val="midCat"/>
      </c:valAx>
      <c:valAx>
        <c:axId val="50244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4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Density Function (CDF) of a Uniform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Uniform!$Z$2:$Z$22</c:f>
              <c:numCache>
                <c:formatCode>General</c:formatCode>
                <c:ptCount val="21"/>
                <c:pt idx="0">
                  <c:v>5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</c:v>
                </c:pt>
              </c:numCache>
            </c:numRef>
          </c:xVal>
          <c:yVal>
            <c:numRef>
              <c:f>Uniform!$AB$2:$AB$22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0.60000000000000009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0.85000000000000009</c:v>
                </c:pt>
                <c:pt idx="18">
                  <c:v>0.9</c:v>
                </c:pt>
                <c:pt idx="19">
                  <c:v>0.95000000000000007</c:v>
                </c:pt>
                <c:pt idx="2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09-4574-99EC-42BF34D98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815664"/>
        <c:axId val="781818944"/>
      </c:scatterChart>
      <c:valAx>
        <c:axId val="78181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18944"/>
        <c:crosses val="autoZero"/>
        <c:crossBetween val="midCat"/>
      </c:valAx>
      <c:valAx>
        <c:axId val="7818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1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Binomial Random Number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Binomial!$K$2:$K$31</c:f>
              <c:numCache>
                <c:formatCode>General</c:formatCode>
                <c:ptCount val="3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17</c:v>
                </c:pt>
                <c:pt idx="4">
                  <c:v>15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18</c:v>
                </c:pt>
                <c:pt idx="12">
                  <c:v>15</c:v>
                </c:pt>
                <c:pt idx="13">
                  <c:v>18</c:v>
                </c:pt>
                <c:pt idx="14">
                  <c:v>17</c:v>
                </c:pt>
                <c:pt idx="15">
                  <c:v>14</c:v>
                </c:pt>
                <c:pt idx="16">
                  <c:v>18</c:v>
                </c:pt>
                <c:pt idx="17">
                  <c:v>16</c:v>
                </c:pt>
                <c:pt idx="18">
                  <c:v>17</c:v>
                </c:pt>
                <c:pt idx="19">
                  <c:v>17</c:v>
                </c:pt>
                <c:pt idx="20">
                  <c:v>18</c:v>
                </c:pt>
                <c:pt idx="21">
                  <c:v>20</c:v>
                </c:pt>
                <c:pt idx="22">
                  <c:v>18</c:v>
                </c:pt>
                <c:pt idx="23">
                  <c:v>17</c:v>
                </c:pt>
                <c:pt idx="24">
                  <c:v>15</c:v>
                </c:pt>
                <c:pt idx="25">
                  <c:v>17</c:v>
                </c:pt>
                <c:pt idx="26">
                  <c:v>15</c:v>
                </c:pt>
                <c:pt idx="27">
                  <c:v>14</c:v>
                </c:pt>
                <c:pt idx="28">
                  <c:v>16</c:v>
                </c:pt>
                <c:pt idx="2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51-48DB-9E4D-C2E76F860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62592"/>
        <c:axId val="656965544"/>
      </c:scatterChart>
      <c:valAx>
        <c:axId val="65696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965544"/>
        <c:crosses val="autoZero"/>
        <c:crossBetween val="midCat"/>
      </c:valAx>
      <c:valAx>
        <c:axId val="65696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96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Binomial Probability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Binomial!$Z$2:$Z$22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Binomial!$AA$2:$AA$22</c:f>
              <c:numCache>
                <c:formatCode>General</c:formatCode>
                <c:ptCount val="21"/>
                <c:pt idx="0">
                  <c:v>9.5367431640625E-7</c:v>
                </c:pt>
                <c:pt idx="1">
                  <c:v>1.9073486328125034E-5</c:v>
                </c:pt>
                <c:pt idx="2">
                  <c:v>1.8119812011718755E-4</c:v>
                </c:pt>
                <c:pt idx="3">
                  <c:v>1.0871887207031263E-3</c:v>
                </c:pt>
                <c:pt idx="4">
                  <c:v>4.6205520629882752E-3</c:v>
                </c:pt>
                <c:pt idx="5">
                  <c:v>1.4785766601562502E-2</c:v>
                </c:pt>
                <c:pt idx="6">
                  <c:v>3.6964416503906257E-2</c:v>
                </c:pt>
                <c:pt idx="7">
                  <c:v>7.3928833007812458E-2</c:v>
                </c:pt>
                <c:pt idx="8">
                  <c:v>0.12013435363769531</c:v>
                </c:pt>
                <c:pt idx="9">
                  <c:v>0.16017913818359369</c:v>
                </c:pt>
                <c:pt idx="10">
                  <c:v>0.17619705200195307</c:v>
                </c:pt>
                <c:pt idx="11">
                  <c:v>0.16017913818359369</c:v>
                </c:pt>
                <c:pt idx="12">
                  <c:v>0.12013435363769531</c:v>
                </c:pt>
                <c:pt idx="13">
                  <c:v>7.3928833007812472E-2</c:v>
                </c:pt>
                <c:pt idx="14">
                  <c:v>3.6964416503906257E-2</c:v>
                </c:pt>
                <c:pt idx="15">
                  <c:v>1.4785766601562502E-2</c:v>
                </c:pt>
                <c:pt idx="16">
                  <c:v>4.6205520629882752E-3</c:v>
                </c:pt>
                <c:pt idx="17">
                  <c:v>1.0871887207031261E-3</c:v>
                </c:pt>
                <c:pt idx="18">
                  <c:v>1.8119812011718753E-4</c:v>
                </c:pt>
                <c:pt idx="19">
                  <c:v>1.9073486328125E-5</c:v>
                </c:pt>
                <c:pt idx="20">
                  <c:v>9.5367431640625E-7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4-4C66-BC23-BB9AEB86B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9725744"/>
        <c:axId val="789718200"/>
        <c:axId val="0"/>
      </c:bar3DChart>
      <c:catAx>
        <c:axId val="78972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718200"/>
        <c:crosses val="autoZero"/>
        <c:auto val="1"/>
        <c:lblAlgn val="ctr"/>
        <c:lblOffset val="100"/>
        <c:noMultiLvlLbl val="0"/>
      </c:catAx>
      <c:valAx>
        <c:axId val="78971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72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Binomial Cumulative probability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Binomial!$Z$2:$Z$22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Binomial!$AB$2:$AB$22</c:f>
              <c:numCache>
                <c:formatCode>General</c:formatCode>
                <c:ptCount val="21"/>
                <c:pt idx="0">
                  <c:v>9.5367431640625E-7</c:v>
                </c:pt>
                <c:pt idx="1">
                  <c:v>2.002716064453125E-5</c:v>
                </c:pt>
                <c:pt idx="2">
                  <c:v>2.0122528076171875E-4</c:v>
                </c:pt>
                <c:pt idx="3">
                  <c:v>1.2884140014648442E-3</c:v>
                </c:pt>
                <c:pt idx="4">
                  <c:v>5.9089660644531285E-3</c:v>
                </c:pt>
                <c:pt idx="5">
                  <c:v>2.0694732666015635E-2</c:v>
                </c:pt>
                <c:pt idx="6">
                  <c:v>5.7659149169921903E-2</c:v>
                </c:pt>
                <c:pt idx="7">
                  <c:v>0.13158798217773449</c:v>
                </c:pt>
                <c:pt idx="8">
                  <c:v>0.25172233581542974</c:v>
                </c:pt>
                <c:pt idx="9">
                  <c:v>0.41190147399902349</c:v>
                </c:pt>
                <c:pt idx="10">
                  <c:v>0.58809852600097656</c:v>
                </c:pt>
                <c:pt idx="11">
                  <c:v>0.74827766418457031</c:v>
                </c:pt>
                <c:pt idx="12">
                  <c:v>0.86841201782226551</c:v>
                </c:pt>
                <c:pt idx="13">
                  <c:v>0.94234085083007813</c:v>
                </c:pt>
                <c:pt idx="14">
                  <c:v>0.97930526733398438</c:v>
                </c:pt>
                <c:pt idx="15">
                  <c:v>0.99409103393554688</c:v>
                </c:pt>
                <c:pt idx="16">
                  <c:v>0.99871158599853516</c:v>
                </c:pt>
                <c:pt idx="17">
                  <c:v>0.99979877471923828</c:v>
                </c:pt>
                <c:pt idx="18">
                  <c:v>0.99997997283935547</c:v>
                </c:pt>
                <c:pt idx="19">
                  <c:v>0.99999904632568359</c:v>
                </c:pt>
                <c:pt idx="2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D4-44E1-BEFC-69ABADAA3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75528"/>
        <c:axId val="508077496"/>
      </c:scatterChart>
      <c:valAx>
        <c:axId val="50807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77496"/>
        <c:crosses val="autoZero"/>
        <c:crossBetween val="midCat"/>
      </c:valAx>
      <c:valAx>
        <c:axId val="50807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75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 Random Number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Poisson!$J$2:$J$1001</c:f>
              <c:numCache>
                <c:formatCode>General</c:formatCode>
                <c:ptCount val="1000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8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10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6</c:v>
                </c:pt>
                <c:pt idx="22">
                  <c:v>6</c:v>
                </c:pt>
                <c:pt idx="23">
                  <c:v>0</c:v>
                </c:pt>
                <c:pt idx="24">
                  <c:v>13</c:v>
                </c:pt>
                <c:pt idx="25">
                  <c:v>6</c:v>
                </c:pt>
                <c:pt idx="26">
                  <c:v>6</c:v>
                </c:pt>
                <c:pt idx="27">
                  <c:v>8</c:v>
                </c:pt>
                <c:pt idx="28">
                  <c:v>7</c:v>
                </c:pt>
                <c:pt idx="29">
                  <c:v>7</c:v>
                </c:pt>
                <c:pt idx="30">
                  <c:v>5</c:v>
                </c:pt>
                <c:pt idx="31">
                  <c:v>4</c:v>
                </c:pt>
                <c:pt idx="32">
                  <c:v>5</c:v>
                </c:pt>
                <c:pt idx="33">
                  <c:v>10</c:v>
                </c:pt>
                <c:pt idx="34">
                  <c:v>4</c:v>
                </c:pt>
                <c:pt idx="35">
                  <c:v>3</c:v>
                </c:pt>
                <c:pt idx="36">
                  <c:v>7</c:v>
                </c:pt>
                <c:pt idx="37">
                  <c:v>4</c:v>
                </c:pt>
                <c:pt idx="38">
                  <c:v>3</c:v>
                </c:pt>
                <c:pt idx="39">
                  <c:v>7</c:v>
                </c:pt>
                <c:pt idx="40">
                  <c:v>3</c:v>
                </c:pt>
                <c:pt idx="41">
                  <c:v>5</c:v>
                </c:pt>
                <c:pt idx="42">
                  <c:v>2</c:v>
                </c:pt>
                <c:pt idx="43">
                  <c:v>5</c:v>
                </c:pt>
                <c:pt idx="44">
                  <c:v>4</c:v>
                </c:pt>
                <c:pt idx="45">
                  <c:v>7</c:v>
                </c:pt>
                <c:pt idx="46">
                  <c:v>4</c:v>
                </c:pt>
                <c:pt idx="47">
                  <c:v>5</c:v>
                </c:pt>
                <c:pt idx="48">
                  <c:v>7</c:v>
                </c:pt>
                <c:pt idx="49">
                  <c:v>3</c:v>
                </c:pt>
                <c:pt idx="50">
                  <c:v>5</c:v>
                </c:pt>
                <c:pt idx="51">
                  <c:v>7</c:v>
                </c:pt>
                <c:pt idx="52">
                  <c:v>7</c:v>
                </c:pt>
                <c:pt idx="53">
                  <c:v>5</c:v>
                </c:pt>
                <c:pt idx="54">
                  <c:v>8</c:v>
                </c:pt>
                <c:pt idx="55">
                  <c:v>3</c:v>
                </c:pt>
                <c:pt idx="56">
                  <c:v>7</c:v>
                </c:pt>
                <c:pt idx="57">
                  <c:v>3</c:v>
                </c:pt>
                <c:pt idx="58">
                  <c:v>6</c:v>
                </c:pt>
                <c:pt idx="59">
                  <c:v>5</c:v>
                </c:pt>
                <c:pt idx="60">
                  <c:v>5</c:v>
                </c:pt>
                <c:pt idx="61">
                  <c:v>3</c:v>
                </c:pt>
                <c:pt idx="62">
                  <c:v>3</c:v>
                </c:pt>
                <c:pt idx="63">
                  <c:v>6</c:v>
                </c:pt>
                <c:pt idx="64">
                  <c:v>5</c:v>
                </c:pt>
                <c:pt idx="65">
                  <c:v>6</c:v>
                </c:pt>
                <c:pt idx="66">
                  <c:v>2</c:v>
                </c:pt>
                <c:pt idx="67">
                  <c:v>5</c:v>
                </c:pt>
                <c:pt idx="68">
                  <c:v>6</c:v>
                </c:pt>
                <c:pt idx="69">
                  <c:v>5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1</c:v>
                </c:pt>
                <c:pt idx="74">
                  <c:v>4</c:v>
                </c:pt>
                <c:pt idx="75">
                  <c:v>6</c:v>
                </c:pt>
                <c:pt idx="76">
                  <c:v>3</c:v>
                </c:pt>
                <c:pt idx="77">
                  <c:v>5</c:v>
                </c:pt>
                <c:pt idx="78">
                  <c:v>3</c:v>
                </c:pt>
                <c:pt idx="79">
                  <c:v>5</c:v>
                </c:pt>
                <c:pt idx="80">
                  <c:v>11</c:v>
                </c:pt>
                <c:pt idx="81">
                  <c:v>5</c:v>
                </c:pt>
                <c:pt idx="82">
                  <c:v>4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5</c:v>
                </c:pt>
                <c:pt idx="87">
                  <c:v>3</c:v>
                </c:pt>
                <c:pt idx="88">
                  <c:v>4</c:v>
                </c:pt>
                <c:pt idx="89">
                  <c:v>6</c:v>
                </c:pt>
                <c:pt idx="90">
                  <c:v>4</c:v>
                </c:pt>
                <c:pt idx="91">
                  <c:v>5</c:v>
                </c:pt>
                <c:pt idx="92">
                  <c:v>7</c:v>
                </c:pt>
                <c:pt idx="93">
                  <c:v>4</c:v>
                </c:pt>
                <c:pt idx="94">
                  <c:v>6</c:v>
                </c:pt>
                <c:pt idx="95">
                  <c:v>6</c:v>
                </c:pt>
                <c:pt idx="96">
                  <c:v>7</c:v>
                </c:pt>
                <c:pt idx="97">
                  <c:v>5</c:v>
                </c:pt>
                <c:pt idx="98">
                  <c:v>4</c:v>
                </c:pt>
                <c:pt idx="99">
                  <c:v>6</c:v>
                </c:pt>
                <c:pt idx="100">
                  <c:v>1</c:v>
                </c:pt>
                <c:pt idx="101">
                  <c:v>8</c:v>
                </c:pt>
                <c:pt idx="102">
                  <c:v>5</c:v>
                </c:pt>
                <c:pt idx="103">
                  <c:v>2</c:v>
                </c:pt>
                <c:pt idx="104">
                  <c:v>6</c:v>
                </c:pt>
                <c:pt idx="105">
                  <c:v>5</c:v>
                </c:pt>
                <c:pt idx="106">
                  <c:v>4</c:v>
                </c:pt>
                <c:pt idx="107">
                  <c:v>5</c:v>
                </c:pt>
                <c:pt idx="108">
                  <c:v>3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4</c:v>
                </c:pt>
                <c:pt idx="113">
                  <c:v>5</c:v>
                </c:pt>
                <c:pt idx="114">
                  <c:v>4</c:v>
                </c:pt>
                <c:pt idx="115">
                  <c:v>10</c:v>
                </c:pt>
                <c:pt idx="116">
                  <c:v>6</c:v>
                </c:pt>
                <c:pt idx="117">
                  <c:v>6</c:v>
                </c:pt>
                <c:pt idx="118">
                  <c:v>3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5</c:v>
                </c:pt>
                <c:pt idx="123">
                  <c:v>3</c:v>
                </c:pt>
                <c:pt idx="124">
                  <c:v>3</c:v>
                </c:pt>
                <c:pt idx="125">
                  <c:v>8</c:v>
                </c:pt>
                <c:pt idx="126">
                  <c:v>6</c:v>
                </c:pt>
                <c:pt idx="127">
                  <c:v>4</c:v>
                </c:pt>
                <c:pt idx="128">
                  <c:v>2</c:v>
                </c:pt>
                <c:pt idx="129">
                  <c:v>3</c:v>
                </c:pt>
                <c:pt idx="130">
                  <c:v>4</c:v>
                </c:pt>
                <c:pt idx="131">
                  <c:v>4</c:v>
                </c:pt>
                <c:pt idx="132">
                  <c:v>2</c:v>
                </c:pt>
                <c:pt idx="133">
                  <c:v>6</c:v>
                </c:pt>
                <c:pt idx="134">
                  <c:v>4</c:v>
                </c:pt>
                <c:pt idx="135">
                  <c:v>6</c:v>
                </c:pt>
                <c:pt idx="136">
                  <c:v>5</c:v>
                </c:pt>
                <c:pt idx="137">
                  <c:v>11</c:v>
                </c:pt>
                <c:pt idx="138">
                  <c:v>8</c:v>
                </c:pt>
                <c:pt idx="139">
                  <c:v>2</c:v>
                </c:pt>
                <c:pt idx="140">
                  <c:v>2</c:v>
                </c:pt>
                <c:pt idx="141">
                  <c:v>5</c:v>
                </c:pt>
                <c:pt idx="142">
                  <c:v>3</c:v>
                </c:pt>
                <c:pt idx="143">
                  <c:v>3</c:v>
                </c:pt>
                <c:pt idx="144">
                  <c:v>8</c:v>
                </c:pt>
                <c:pt idx="145">
                  <c:v>8</c:v>
                </c:pt>
                <c:pt idx="146">
                  <c:v>3</c:v>
                </c:pt>
                <c:pt idx="147">
                  <c:v>6</c:v>
                </c:pt>
                <c:pt idx="148">
                  <c:v>5</c:v>
                </c:pt>
                <c:pt idx="149">
                  <c:v>2</c:v>
                </c:pt>
                <c:pt idx="150">
                  <c:v>3</c:v>
                </c:pt>
                <c:pt idx="151">
                  <c:v>5</c:v>
                </c:pt>
                <c:pt idx="152">
                  <c:v>6</c:v>
                </c:pt>
                <c:pt idx="153">
                  <c:v>2</c:v>
                </c:pt>
                <c:pt idx="154">
                  <c:v>4</c:v>
                </c:pt>
                <c:pt idx="155">
                  <c:v>6</c:v>
                </c:pt>
                <c:pt idx="156">
                  <c:v>7</c:v>
                </c:pt>
                <c:pt idx="157">
                  <c:v>4</c:v>
                </c:pt>
                <c:pt idx="158">
                  <c:v>8</c:v>
                </c:pt>
                <c:pt idx="159">
                  <c:v>6</c:v>
                </c:pt>
                <c:pt idx="160">
                  <c:v>3</c:v>
                </c:pt>
                <c:pt idx="161">
                  <c:v>4</c:v>
                </c:pt>
                <c:pt idx="162">
                  <c:v>6</c:v>
                </c:pt>
                <c:pt idx="163">
                  <c:v>3</c:v>
                </c:pt>
                <c:pt idx="164">
                  <c:v>8</c:v>
                </c:pt>
                <c:pt idx="165">
                  <c:v>10</c:v>
                </c:pt>
                <c:pt idx="166">
                  <c:v>6</c:v>
                </c:pt>
                <c:pt idx="167">
                  <c:v>4</c:v>
                </c:pt>
                <c:pt idx="168">
                  <c:v>9</c:v>
                </c:pt>
                <c:pt idx="169">
                  <c:v>9</c:v>
                </c:pt>
                <c:pt idx="170">
                  <c:v>4</c:v>
                </c:pt>
                <c:pt idx="171">
                  <c:v>5</c:v>
                </c:pt>
                <c:pt idx="172">
                  <c:v>6</c:v>
                </c:pt>
                <c:pt idx="173">
                  <c:v>3</c:v>
                </c:pt>
                <c:pt idx="174">
                  <c:v>0</c:v>
                </c:pt>
                <c:pt idx="175">
                  <c:v>7</c:v>
                </c:pt>
                <c:pt idx="176">
                  <c:v>0</c:v>
                </c:pt>
                <c:pt idx="177">
                  <c:v>3</c:v>
                </c:pt>
                <c:pt idx="178">
                  <c:v>3</c:v>
                </c:pt>
                <c:pt idx="179">
                  <c:v>7</c:v>
                </c:pt>
                <c:pt idx="180">
                  <c:v>5</c:v>
                </c:pt>
                <c:pt idx="181">
                  <c:v>4</c:v>
                </c:pt>
                <c:pt idx="182">
                  <c:v>7</c:v>
                </c:pt>
                <c:pt idx="183">
                  <c:v>2</c:v>
                </c:pt>
                <c:pt idx="184">
                  <c:v>5</c:v>
                </c:pt>
                <c:pt idx="185">
                  <c:v>1</c:v>
                </c:pt>
                <c:pt idx="186">
                  <c:v>5</c:v>
                </c:pt>
                <c:pt idx="187">
                  <c:v>5</c:v>
                </c:pt>
                <c:pt idx="188">
                  <c:v>7</c:v>
                </c:pt>
                <c:pt idx="189">
                  <c:v>4</c:v>
                </c:pt>
                <c:pt idx="190">
                  <c:v>6</c:v>
                </c:pt>
                <c:pt idx="191">
                  <c:v>3</c:v>
                </c:pt>
                <c:pt idx="192">
                  <c:v>4</c:v>
                </c:pt>
                <c:pt idx="193">
                  <c:v>7</c:v>
                </c:pt>
                <c:pt idx="194">
                  <c:v>4</c:v>
                </c:pt>
                <c:pt idx="195">
                  <c:v>10</c:v>
                </c:pt>
                <c:pt idx="196">
                  <c:v>7</c:v>
                </c:pt>
                <c:pt idx="197">
                  <c:v>2</c:v>
                </c:pt>
                <c:pt idx="198">
                  <c:v>3</c:v>
                </c:pt>
                <c:pt idx="199">
                  <c:v>8</c:v>
                </c:pt>
                <c:pt idx="200">
                  <c:v>9</c:v>
                </c:pt>
                <c:pt idx="201">
                  <c:v>2</c:v>
                </c:pt>
                <c:pt idx="202">
                  <c:v>15</c:v>
                </c:pt>
                <c:pt idx="203">
                  <c:v>3</c:v>
                </c:pt>
                <c:pt idx="204">
                  <c:v>7</c:v>
                </c:pt>
                <c:pt idx="205">
                  <c:v>6</c:v>
                </c:pt>
                <c:pt idx="206">
                  <c:v>4</c:v>
                </c:pt>
                <c:pt idx="207">
                  <c:v>2</c:v>
                </c:pt>
                <c:pt idx="208">
                  <c:v>2</c:v>
                </c:pt>
                <c:pt idx="209">
                  <c:v>4</c:v>
                </c:pt>
                <c:pt idx="210">
                  <c:v>2</c:v>
                </c:pt>
                <c:pt idx="211">
                  <c:v>5</c:v>
                </c:pt>
                <c:pt idx="212">
                  <c:v>3</c:v>
                </c:pt>
                <c:pt idx="213">
                  <c:v>10</c:v>
                </c:pt>
                <c:pt idx="214">
                  <c:v>5</c:v>
                </c:pt>
                <c:pt idx="215">
                  <c:v>8</c:v>
                </c:pt>
                <c:pt idx="216">
                  <c:v>3</c:v>
                </c:pt>
                <c:pt idx="217">
                  <c:v>9</c:v>
                </c:pt>
                <c:pt idx="218">
                  <c:v>9</c:v>
                </c:pt>
                <c:pt idx="219">
                  <c:v>5</c:v>
                </c:pt>
                <c:pt idx="220">
                  <c:v>5</c:v>
                </c:pt>
                <c:pt idx="221">
                  <c:v>4</c:v>
                </c:pt>
                <c:pt idx="222">
                  <c:v>4</c:v>
                </c:pt>
                <c:pt idx="223">
                  <c:v>5</c:v>
                </c:pt>
                <c:pt idx="224">
                  <c:v>6</c:v>
                </c:pt>
                <c:pt idx="225">
                  <c:v>2</c:v>
                </c:pt>
                <c:pt idx="226">
                  <c:v>5</c:v>
                </c:pt>
                <c:pt idx="227">
                  <c:v>2</c:v>
                </c:pt>
                <c:pt idx="228">
                  <c:v>7</c:v>
                </c:pt>
                <c:pt idx="229">
                  <c:v>6</c:v>
                </c:pt>
                <c:pt idx="230">
                  <c:v>8</c:v>
                </c:pt>
                <c:pt idx="231">
                  <c:v>8</c:v>
                </c:pt>
                <c:pt idx="232">
                  <c:v>2</c:v>
                </c:pt>
                <c:pt idx="233">
                  <c:v>4</c:v>
                </c:pt>
                <c:pt idx="234">
                  <c:v>8</c:v>
                </c:pt>
                <c:pt idx="235">
                  <c:v>6</c:v>
                </c:pt>
                <c:pt idx="236">
                  <c:v>1</c:v>
                </c:pt>
                <c:pt idx="237">
                  <c:v>3</c:v>
                </c:pt>
                <c:pt idx="238">
                  <c:v>5</c:v>
                </c:pt>
                <c:pt idx="239">
                  <c:v>6</c:v>
                </c:pt>
                <c:pt idx="240">
                  <c:v>4</c:v>
                </c:pt>
                <c:pt idx="241">
                  <c:v>11</c:v>
                </c:pt>
                <c:pt idx="242">
                  <c:v>4</c:v>
                </c:pt>
                <c:pt idx="243">
                  <c:v>6</c:v>
                </c:pt>
                <c:pt idx="244">
                  <c:v>7</c:v>
                </c:pt>
                <c:pt idx="245">
                  <c:v>6</c:v>
                </c:pt>
                <c:pt idx="246">
                  <c:v>8</c:v>
                </c:pt>
                <c:pt idx="247">
                  <c:v>5</c:v>
                </c:pt>
                <c:pt idx="248">
                  <c:v>7</c:v>
                </c:pt>
                <c:pt idx="249">
                  <c:v>3</c:v>
                </c:pt>
                <c:pt idx="250">
                  <c:v>5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6</c:v>
                </c:pt>
                <c:pt idx="255">
                  <c:v>3</c:v>
                </c:pt>
                <c:pt idx="256">
                  <c:v>4</c:v>
                </c:pt>
                <c:pt idx="257">
                  <c:v>7</c:v>
                </c:pt>
                <c:pt idx="258">
                  <c:v>5</c:v>
                </c:pt>
                <c:pt idx="259">
                  <c:v>1</c:v>
                </c:pt>
                <c:pt idx="260">
                  <c:v>7</c:v>
                </c:pt>
                <c:pt idx="261">
                  <c:v>3</c:v>
                </c:pt>
                <c:pt idx="262">
                  <c:v>4</c:v>
                </c:pt>
                <c:pt idx="263">
                  <c:v>9</c:v>
                </c:pt>
                <c:pt idx="264">
                  <c:v>7</c:v>
                </c:pt>
                <c:pt idx="265">
                  <c:v>8</c:v>
                </c:pt>
                <c:pt idx="266">
                  <c:v>2</c:v>
                </c:pt>
                <c:pt idx="267">
                  <c:v>4</c:v>
                </c:pt>
                <c:pt idx="268">
                  <c:v>9</c:v>
                </c:pt>
                <c:pt idx="269">
                  <c:v>3</c:v>
                </c:pt>
                <c:pt idx="270">
                  <c:v>0</c:v>
                </c:pt>
                <c:pt idx="271">
                  <c:v>8</c:v>
                </c:pt>
                <c:pt idx="272">
                  <c:v>5</c:v>
                </c:pt>
                <c:pt idx="273">
                  <c:v>3</c:v>
                </c:pt>
                <c:pt idx="274">
                  <c:v>7</c:v>
                </c:pt>
                <c:pt idx="275">
                  <c:v>5</c:v>
                </c:pt>
                <c:pt idx="276">
                  <c:v>4</c:v>
                </c:pt>
                <c:pt idx="277">
                  <c:v>4</c:v>
                </c:pt>
                <c:pt idx="278">
                  <c:v>5</c:v>
                </c:pt>
                <c:pt idx="279">
                  <c:v>11</c:v>
                </c:pt>
                <c:pt idx="280">
                  <c:v>5</c:v>
                </c:pt>
                <c:pt idx="281">
                  <c:v>7</c:v>
                </c:pt>
                <c:pt idx="282">
                  <c:v>6</c:v>
                </c:pt>
                <c:pt idx="283">
                  <c:v>3</c:v>
                </c:pt>
                <c:pt idx="284">
                  <c:v>4</c:v>
                </c:pt>
                <c:pt idx="285">
                  <c:v>10</c:v>
                </c:pt>
                <c:pt idx="286">
                  <c:v>5</c:v>
                </c:pt>
                <c:pt idx="287">
                  <c:v>5</c:v>
                </c:pt>
                <c:pt idx="288">
                  <c:v>6</c:v>
                </c:pt>
                <c:pt idx="289">
                  <c:v>9</c:v>
                </c:pt>
                <c:pt idx="290">
                  <c:v>6</c:v>
                </c:pt>
                <c:pt idx="291">
                  <c:v>7</c:v>
                </c:pt>
                <c:pt idx="292">
                  <c:v>3</c:v>
                </c:pt>
                <c:pt idx="293">
                  <c:v>8</c:v>
                </c:pt>
                <c:pt idx="294">
                  <c:v>2</c:v>
                </c:pt>
                <c:pt idx="295">
                  <c:v>3</c:v>
                </c:pt>
                <c:pt idx="296">
                  <c:v>7</c:v>
                </c:pt>
                <c:pt idx="297">
                  <c:v>2</c:v>
                </c:pt>
                <c:pt idx="298">
                  <c:v>4</c:v>
                </c:pt>
                <c:pt idx="299">
                  <c:v>3</c:v>
                </c:pt>
                <c:pt idx="300">
                  <c:v>4</c:v>
                </c:pt>
                <c:pt idx="301">
                  <c:v>12</c:v>
                </c:pt>
                <c:pt idx="302">
                  <c:v>7</c:v>
                </c:pt>
                <c:pt idx="303">
                  <c:v>5</c:v>
                </c:pt>
                <c:pt idx="304">
                  <c:v>6</c:v>
                </c:pt>
                <c:pt idx="305">
                  <c:v>4</c:v>
                </c:pt>
                <c:pt idx="306">
                  <c:v>3</c:v>
                </c:pt>
                <c:pt idx="307">
                  <c:v>4</c:v>
                </c:pt>
                <c:pt idx="308">
                  <c:v>2</c:v>
                </c:pt>
                <c:pt idx="309">
                  <c:v>7</c:v>
                </c:pt>
                <c:pt idx="310">
                  <c:v>3</c:v>
                </c:pt>
                <c:pt idx="311">
                  <c:v>4</c:v>
                </c:pt>
                <c:pt idx="312">
                  <c:v>11</c:v>
                </c:pt>
                <c:pt idx="313">
                  <c:v>7</c:v>
                </c:pt>
                <c:pt idx="314">
                  <c:v>5</c:v>
                </c:pt>
                <c:pt idx="315">
                  <c:v>5</c:v>
                </c:pt>
                <c:pt idx="316">
                  <c:v>6</c:v>
                </c:pt>
                <c:pt idx="317">
                  <c:v>8</c:v>
                </c:pt>
                <c:pt idx="318">
                  <c:v>6</c:v>
                </c:pt>
                <c:pt idx="319">
                  <c:v>4</c:v>
                </c:pt>
                <c:pt idx="320">
                  <c:v>6</c:v>
                </c:pt>
                <c:pt idx="321">
                  <c:v>2</c:v>
                </c:pt>
                <c:pt idx="322">
                  <c:v>10</c:v>
                </c:pt>
                <c:pt idx="323">
                  <c:v>2</c:v>
                </c:pt>
                <c:pt idx="324">
                  <c:v>1</c:v>
                </c:pt>
                <c:pt idx="325">
                  <c:v>6</c:v>
                </c:pt>
                <c:pt idx="326">
                  <c:v>5</c:v>
                </c:pt>
                <c:pt idx="327">
                  <c:v>5</c:v>
                </c:pt>
                <c:pt idx="328">
                  <c:v>9</c:v>
                </c:pt>
                <c:pt idx="329">
                  <c:v>5</c:v>
                </c:pt>
                <c:pt idx="330">
                  <c:v>6</c:v>
                </c:pt>
                <c:pt idx="331">
                  <c:v>4</c:v>
                </c:pt>
                <c:pt idx="332">
                  <c:v>6</c:v>
                </c:pt>
                <c:pt idx="333">
                  <c:v>5</c:v>
                </c:pt>
                <c:pt idx="334">
                  <c:v>6</c:v>
                </c:pt>
                <c:pt idx="335">
                  <c:v>5</c:v>
                </c:pt>
                <c:pt idx="336">
                  <c:v>5</c:v>
                </c:pt>
                <c:pt idx="337">
                  <c:v>2</c:v>
                </c:pt>
                <c:pt idx="338">
                  <c:v>3</c:v>
                </c:pt>
                <c:pt idx="339">
                  <c:v>5</c:v>
                </c:pt>
                <c:pt idx="340">
                  <c:v>6</c:v>
                </c:pt>
                <c:pt idx="341">
                  <c:v>4</c:v>
                </c:pt>
                <c:pt idx="342">
                  <c:v>7</c:v>
                </c:pt>
                <c:pt idx="343">
                  <c:v>3</c:v>
                </c:pt>
                <c:pt idx="344">
                  <c:v>1</c:v>
                </c:pt>
                <c:pt idx="345">
                  <c:v>7</c:v>
                </c:pt>
                <c:pt idx="346">
                  <c:v>5</c:v>
                </c:pt>
                <c:pt idx="347">
                  <c:v>8</c:v>
                </c:pt>
                <c:pt idx="348">
                  <c:v>6</c:v>
                </c:pt>
                <c:pt idx="349">
                  <c:v>9</c:v>
                </c:pt>
                <c:pt idx="350">
                  <c:v>3</c:v>
                </c:pt>
                <c:pt idx="351">
                  <c:v>5</c:v>
                </c:pt>
                <c:pt idx="352">
                  <c:v>1</c:v>
                </c:pt>
                <c:pt idx="353">
                  <c:v>4</c:v>
                </c:pt>
                <c:pt idx="354">
                  <c:v>3</c:v>
                </c:pt>
                <c:pt idx="355">
                  <c:v>2</c:v>
                </c:pt>
                <c:pt idx="356">
                  <c:v>9</c:v>
                </c:pt>
                <c:pt idx="357">
                  <c:v>6</c:v>
                </c:pt>
                <c:pt idx="358">
                  <c:v>2</c:v>
                </c:pt>
                <c:pt idx="359">
                  <c:v>4</c:v>
                </c:pt>
                <c:pt idx="360">
                  <c:v>5</c:v>
                </c:pt>
                <c:pt idx="361">
                  <c:v>2</c:v>
                </c:pt>
                <c:pt idx="362">
                  <c:v>6</c:v>
                </c:pt>
                <c:pt idx="363">
                  <c:v>4</c:v>
                </c:pt>
                <c:pt idx="364">
                  <c:v>3</c:v>
                </c:pt>
                <c:pt idx="365">
                  <c:v>4</c:v>
                </c:pt>
                <c:pt idx="366">
                  <c:v>6</c:v>
                </c:pt>
                <c:pt idx="367">
                  <c:v>5</c:v>
                </c:pt>
                <c:pt idx="368">
                  <c:v>1</c:v>
                </c:pt>
                <c:pt idx="369">
                  <c:v>3</c:v>
                </c:pt>
                <c:pt idx="370">
                  <c:v>7</c:v>
                </c:pt>
                <c:pt idx="371">
                  <c:v>2</c:v>
                </c:pt>
                <c:pt idx="372">
                  <c:v>1</c:v>
                </c:pt>
                <c:pt idx="373">
                  <c:v>6</c:v>
                </c:pt>
                <c:pt idx="374">
                  <c:v>4</c:v>
                </c:pt>
                <c:pt idx="375">
                  <c:v>8</c:v>
                </c:pt>
                <c:pt idx="376">
                  <c:v>3</c:v>
                </c:pt>
                <c:pt idx="377">
                  <c:v>7</c:v>
                </c:pt>
                <c:pt idx="378">
                  <c:v>4</c:v>
                </c:pt>
                <c:pt idx="379">
                  <c:v>6</c:v>
                </c:pt>
                <c:pt idx="380">
                  <c:v>5</c:v>
                </c:pt>
                <c:pt idx="381">
                  <c:v>3</c:v>
                </c:pt>
                <c:pt idx="382">
                  <c:v>4</c:v>
                </c:pt>
                <c:pt idx="383">
                  <c:v>5</c:v>
                </c:pt>
                <c:pt idx="384">
                  <c:v>5</c:v>
                </c:pt>
                <c:pt idx="385">
                  <c:v>8</c:v>
                </c:pt>
                <c:pt idx="386">
                  <c:v>2</c:v>
                </c:pt>
                <c:pt idx="387">
                  <c:v>6</c:v>
                </c:pt>
                <c:pt idx="388">
                  <c:v>9</c:v>
                </c:pt>
                <c:pt idx="389">
                  <c:v>6</c:v>
                </c:pt>
                <c:pt idx="390">
                  <c:v>4</c:v>
                </c:pt>
                <c:pt idx="391">
                  <c:v>2</c:v>
                </c:pt>
                <c:pt idx="392">
                  <c:v>5</c:v>
                </c:pt>
                <c:pt idx="393">
                  <c:v>5</c:v>
                </c:pt>
                <c:pt idx="394">
                  <c:v>3</c:v>
                </c:pt>
                <c:pt idx="395">
                  <c:v>6</c:v>
                </c:pt>
                <c:pt idx="396">
                  <c:v>4</c:v>
                </c:pt>
                <c:pt idx="397">
                  <c:v>5</c:v>
                </c:pt>
                <c:pt idx="398">
                  <c:v>7</c:v>
                </c:pt>
                <c:pt idx="399">
                  <c:v>4</c:v>
                </c:pt>
                <c:pt idx="400">
                  <c:v>5</c:v>
                </c:pt>
                <c:pt idx="401">
                  <c:v>10</c:v>
                </c:pt>
                <c:pt idx="402">
                  <c:v>8</c:v>
                </c:pt>
                <c:pt idx="403">
                  <c:v>5</c:v>
                </c:pt>
                <c:pt idx="404">
                  <c:v>7</c:v>
                </c:pt>
                <c:pt idx="405">
                  <c:v>6</c:v>
                </c:pt>
                <c:pt idx="406">
                  <c:v>3</c:v>
                </c:pt>
                <c:pt idx="407">
                  <c:v>8</c:v>
                </c:pt>
                <c:pt idx="408">
                  <c:v>1</c:v>
                </c:pt>
                <c:pt idx="409">
                  <c:v>6</c:v>
                </c:pt>
                <c:pt idx="410">
                  <c:v>6</c:v>
                </c:pt>
                <c:pt idx="411">
                  <c:v>5</c:v>
                </c:pt>
                <c:pt idx="412">
                  <c:v>11</c:v>
                </c:pt>
                <c:pt idx="413">
                  <c:v>4</c:v>
                </c:pt>
                <c:pt idx="414">
                  <c:v>8</c:v>
                </c:pt>
                <c:pt idx="415">
                  <c:v>3</c:v>
                </c:pt>
                <c:pt idx="416">
                  <c:v>6</c:v>
                </c:pt>
                <c:pt idx="417">
                  <c:v>5</c:v>
                </c:pt>
                <c:pt idx="418">
                  <c:v>8</c:v>
                </c:pt>
                <c:pt idx="419">
                  <c:v>4</c:v>
                </c:pt>
                <c:pt idx="420">
                  <c:v>3</c:v>
                </c:pt>
                <c:pt idx="421">
                  <c:v>5</c:v>
                </c:pt>
                <c:pt idx="422">
                  <c:v>2</c:v>
                </c:pt>
                <c:pt idx="423">
                  <c:v>6</c:v>
                </c:pt>
                <c:pt idx="424">
                  <c:v>8</c:v>
                </c:pt>
                <c:pt idx="425">
                  <c:v>6</c:v>
                </c:pt>
                <c:pt idx="426">
                  <c:v>6</c:v>
                </c:pt>
                <c:pt idx="427">
                  <c:v>4</c:v>
                </c:pt>
                <c:pt idx="428">
                  <c:v>5</c:v>
                </c:pt>
                <c:pt idx="429">
                  <c:v>6</c:v>
                </c:pt>
                <c:pt idx="430">
                  <c:v>7</c:v>
                </c:pt>
                <c:pt idx="431">
                  <c:v>5</c:v>
                </c:pt>
                <c:pt idx="432">
                  <c:v>4</c:v>
                </c:pt>
                <c:pt idx="433">
                  <c:v>3</c:v>
                </c:pt>
                <c:pt idx="434">
                  <c:v>6</c:v>
                </c:pt>
                <c:pt idx="435">
                  <c:v>8</c:v>
                </c:pt>
                <c:pt idx="436">
                  <c:v>5</c:v>
                </c:pt>
                <c:pt idx="437">
                  <c:v>6</c:v>
                </c:pt>
                <c:pt idx="438">
                  <c:v>5</c:v>
                </c:pt>
                <c:pt idx="439">
                  <c:v>6</c:v>
                </c:pt>
                <c:pt idx="440">
                  <c:v>2</c:v>
                </c:pt>
                <c:pt idx="441">
                  <c:v>5</c:v>
                </c:pt>
                <c:pt idx="442">
                  <c:v>6</c:v>
                </c:pt>
                <c:pt idx="443">
                  <c:v>4</c:v>
                </c:pt>
                <c:pt idx="444">
                  <c:v>8</c:v>
                </c:pt>
                <c:pt idx="445">
                  <c:v>5</c:v>
                </c:pt>
                <c:pt idx="446">
                  <c:v>8</c:v>
                </c:pt>
                <c:pt idx="447">
                  <c:v>3</c:v>
                </c:pt>
                <c:pt idx="448">
                  <c:v>0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2</c:v>
                </c:pt>
                <c:pt idx="453">
                  <c:v>5</c:v>
                </c:pt>
                <c:pt idx="454">
                  <c:v>9</c:v>
                </c:pt>
                <c:pt idx="455">
                  <c:v>1</c:v>
                </c:pt>
                <c:pt idx="456">
                  <c:v>5</c:v>
                </c:pt>
                <c:pt idx="457">
                  <c:v>2</c:v>
                </c:pt>
                <c:pt idx="458">
                  <c:v>5</c:v>
                </c:pt>
                <c:pt idx="459">
                  <c:v>4</c:v>
                </c:pt>
                <c:pt idx="460">
                  <c:v>9</c:v>
                </c:pt>
                <c:pt idx="461">
                  <c:v>0</c:v>
                </c:pt>
                <c:pt idx="462">
                  <c:v>10</c:v>
                </c:pt>
                <c:pt idx="463">
                  <c:v>1</c:v>
                </c:pt>
                <c:pt idx="464">
                  <c:v>4</c:v>
                </c:pt>
                <c:pt idx="465">
                  <c:v>4</c:v>
                </c:pt>
                <c:pt idx="466">
                  <c:v>6</c:v>
                </c:pt>
                <c:pt idx="467">
                  <c:v>4</c:v>
                </c:pt>
                <c:pt idx="468">
                  <c:v>5</c:v>
                </c:pt>
                <c:pt idx="469">
                  <c:v>7</c:v>
                </c:pt>
                <c:pt idx="470">
                  <c:v>7</c:v>
                </c:pt>
                <c:pt idx="471">
                  <c:v>4</c:v>
                </c:pt>
                <c:pt idx="472">
                  <c:v>2</c:v>
                </c:pt>
                <c:pt idx="473">
                  <c:v>6</c:v>
                </c:pt>
                <c:pt idx="474">
                  <c:v>2</c:v>
                </c:pt>
                <c:pt idx="475">
                  <c:v>10</c:v>
                </c:pt>
                <c:pt idx="476">
                  <c:v>4</c:v>
                </c:pt>
                <c:pt idx="477">
                  <c:v>10</c:v>
                </c:pt>
                <c:pt idx="478">
                  <c:v>5</c:v>
                </c:pt>
                <c:pt idx="479">
                  <c:v>10</c:v>
                </c:pt>
                <c:pt idx="480">
                  <c:v>4</c:v>
                </c:pt>
                <c:pt idx="481">
                  <c:v>2</c:v>
                </c:pt>
                <c:pt idx="482">
                  <c:v>4</c:v>
                </c:pt>
                <c:pt idx="483">
                  <c:v>7</c:v>
                </c:pt>
                <c:pt idx="484">
                  <c:v>7</c:v>
                </c:pt>
                <c:pt idx="485">
                  <c:v>4</c:v>
                </c:pt>
                <c:pt idx="486">
                  <c:v>5</c:v>
                </c:pt>
                <c:pt idx="487">
                  <c:v>7</c:v>
                </c:pt>
                <c:pt idx="488">
                  <c:v>3</c:v>
                </c:pt>
                <c:pt idx="489">
                  <c:v>6</c:v>
                </c:pt>
                <c:pt idx="490">
                  <c:v>5</c:v>
                </c:pt>
                <c:pt idx="491">
                  <c:v>9</c:v>
                </c:pt>
                <c:pt idx="492">
                  <c:v>8</c:v>
                </c:pt>
                <c:pt idx="493">
                  <c:v>3</c:v>
                </c:pt>
                <c:pt idx="494">
                  <c:v>3</c:v>
                </c:pt>
                <c:pt idx="495">
                  <c:v>8</c:v>
                </c:pt>
                <c:pt idx="496">
                  <c:v>6</c:v>
                </c:pt>
                <c:pt idx="497">
                  <c:v>3</c:v>
                </c:pt>
                <c:pt idx="498">
                  <c:v>4</c:v>
                </c:pt>
                <c:pt idx="499">
                  <c:v>4</c:v>
                </c:pt>
                <c:pt idx="500">
                  <c:v>5</c:v>
                </c:pt>
                <c:pt idx="501">
                  <c:v>5</c:v>
                </c:pt>
                <c:pt idx="502">
                  <c:v>11</c:v>
                </c:pt>
                <c:pt idx="503">
                  <c:v>7</c:v>
                </c:pt>
                <c:pt idx="504">
                  <c:v>6</c:v>
                </c:pt>
                <c:pt idx="505">
                  <c:v>8</c:v>
                </c:pt>
                <c:pt idx="506">
                  <c:v>4</c:v>
                </c:pt>
                <c:pt idx="507">
                  <c:v>8</c:v>
                </c:pt>
                <c:pt idx="508">
                  <c:v>2</c:v>
                </c:pt>
                <c:pt idx="509">
                  <c:v>3</c:v>
                </c:pt>
                <c:pt idx="510">
                  <c:v>1</c:v>
                </c:pt>
                <c:pt idx="511">
                  <c:v>5</c:v>
                </c:pt>
                <c:pt idx="512">
                  <c:v>6</c:v>
                </c:pt>
                <c:pt idx="513">
                  <c:v>6</c:v>
                </c:pt>
                <c:pt idx="514">
                  <c:v>11</c:v>
                </c:pt>
                <c:pt idx="515">
                  <c:v>2</c:v>
                </c:pt>
                <c:pt idx="516">
                  <c:v>2</c:v>
                </c:pt>
                <c:pt idx="517">
                  <c:v>5</c:v>
                </c:pt>
                <c:pt idx="518">
                  <c:v>6</c:v>
                </c:pt>
                <c:pt idx="519">
                  <c:v>6</c:v>
                </c:pt>
                <c:pt idx="520">
                  <c:v>2</c:v>
                </c:pt>
                <c:pt idx="521">
                  <c:v>2</c:v>
                </c:pt>
                <c:pt idx="522">
                  <c:v>1</c:v>
                </c:pt>
                <c:pt idx="523">
                  <c:v>4</c:v>
                </c:pt>
                <c:pt idx="524">
                  <c:v>8</c:v>
                </c:pt>
                <c:pt idx="525">
                  <c:v>5</c:v>
                </c:pt>
                <c:pt idx="526">
                  <c:v>6</c:v>
                </c:pt>
                <c:pt idx="527">
                  <c:v>2</c:v>
                </c:pt>
                <c:pt idx="528">
                  <c:v>2</c:v>
                </c:pt>
                <c:pt idx="529">
                  <c:v>4</c:v>
                </c:pt>
                <c:pt idx="530">
                  <c:v>5</c:v>
                </c:pt>
                <c:pt idx="531">
                  <c:v>3</c:v>
                </c:pt>
                <c:pt idx="532">
                  <c:v>6</c:v>
                </c:pt>
                <c:pt idx="533">
                  <c:v>8</c:v>
                </c:pt>
                <c:pt idx="534">
                  <c:v>3</c:v>
                </c:pt>
                <c:pt idx="535">
                  <c:v>3</c:v>
                </c:pt>
                <c:pt idx="536">
                  <c:v>8</c:v>
                </c:pt>
                <c:pt idx="537">
                  <c:v>5</c:v>
                </c:pt>
                <c:pt idx="538">
                  <c:v>2</c:v>
                </c:pt>
                <c:pt idx="539">
                  <c:v>5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3</c:v>
                </c:pt>
                <c:pt idx="544">
                  <c:v>8</c:v>
                </c:pt>
                <c:pt idx="545">
                  <c:v>6</c:v>
                </c:pt>
                <c:pt idx="546">
                  <c:v>7</c:v>
                </c:pt>
                <c:pt idx="547">
                  <c:v>4</c:v>
                </c:pt>
                <c:pt idx="548">
                  <c:v>5</c:v>
                </c:pt>
                <c:pt idx="549">
                  <c:v>5</c:v>
                </c:pt>
                <c:pt idx="550">
                  <c:v>2</c:v>
                </c:pt>
                <c:pt idx="551">
                  <c:v>5</c:v>
                </c:pt>
                <c:pt idx="552">
                  <c:v>3</c:v>
                </c:pt>
                <c:pt idx="553">
                  <c:v>2</c:v>
                </c:pt>
                <c:pt idx="554">
                  <c:v>2</c:v>
                </c:pt>
                <c:pt idx="555">
                  <c:v>5</c:v>
                </c:pt>
                <c:pt idx="556">
                  <c:v>2</c:v>
                </c:pt>
                <c:pt idx="557">
                  <c:v>6</c:v>
                </c:pt>
                <c:pt idx="558">
                  <c:v>3</c:v>
                </c:pt>
                <c:pt idx="559">
                  <c:v>8</c:v>
                </c:pt>
                <c:pt idx="560">
                  <c:v>1</c:v>
                </c:pt>
                <c:pt idx="561">
                  <c:v>9</c:v>
                </c:pt>
                <c:pt idx="562">
                  <c:v>4</c:v>
                </c:pt>
                <c:pt idx="563">
                  <c:v>4</c:v>
                </c:pt>
                <c:pt idx="564">
                  <c:v>1</c:v>
                </c:pt>
                <c:pt idx="565">
                  <c:v>5</c:v>
                </c:pt>
                <c:pt idx="566">
                  <c:v>3</c:v>
                </c:pt>
                <c:pt idx="567">
                  <c:v>5</c:v>
                </c:pt>
                <c:pt idx="568">
                  <c:v>6</c:v>
                </c:pt>
                <c:pt idx="569">
                  <c:v>4</c:v>
                </c:pt>
                <c:pt idx="570">
                  <c:v>2</c:v>
                </c:pt>
                <c:pt idx="571">
                  <c:v>6</c:v>
                </c:pt>
                <c:pt idx="572">
                  <c:v>3</c:v>
                </c:pt>
                <c:pt idx="573">
                  <c:v>11</c:v>
                </c:pt>
                <c:pt idx="574">
                  <c:v>5</c:v>
                </c:pt>
                <c:pt idx="575">
                  <c:v>7</c:v>
                </c:pt>
                <c:pt idx="576">
                  <c:v>6</c:v>
                </c:pt>
                <c:pt idx="577">
                  <c:v>8</c:v>
                </c:pt>
                <c:pt idx="578">
                  <c:v>6</c:v>
                </c:pt>
                <c:pt idx="579">
                  <c:v>11</c:v>
                </c:pt>
                <c:pt idx="580">
                  <c:v>5</c:v>
                </c:pt>
                <c:pt idx="581">
                  <c:v>5</c:v>
                </c:pt>
                <c:pt idx="582">
                  <c:v>4</c:v>
                </c:pt>
                <c:pt idx="583">
                  <c:v>4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9</c:v>
                </c:pt>
                <c:pt idx="588">
                  <c:v>3</c:v>
                </c:pt>
                <c:pt idx="589">
                  <c:v>3</c:v>
                </c:pt>
                <c:pt idx="590">
                  <c:v>7</c:v>
                </c:pt>
                <c:pt idx="591">
                  <c:v>6</c:v>
                </c:pt>
                <c:pt idx="592">
                  <c:v>1</c:v>
                </c:pt>
                <c:pt idx="593">
                  <c:v>5</c:v>
                </c:pt>
                <c:pt idx="594">
                  <c:v>7</c:v>
                </c:pt>
                <c:pt idx="595">
                  <c:v>5</c:v>
                </c:pt>
                <c:pt idx="596">
                  <c:v>4</c:v>
                </c:pt>
                <c:pt idx="597">
                  <c:v>3</c:v>
                </c:pt>
                <c:pt idx="598">
                  <c:v>5</c:v>
                </c:pt>
                <c:pt idx="599">
                  <c:v>9</c:v>
                </c:pt>
                <c:pt idx="600">
                  <c:v>8</c:v>
                </c:pt>
                <c:pt idx="601">
                  <c:v>7</c:v>
                </c:pt>
                <c:pt idx="602">
                  <c:v>8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2</c:v>
                </c:pt>
                <c:pt idx="607">
                  <c:v>6</c:v>
                </c:pt>
                <c:pt idx="608">
                  <c:v>6</c:v>
                </c:pt>
                <c:pt idx="609">
                  <c:v>5</c:v>
                </c:pt>
                <c:pt idx="610">
                  <c:v>5</c:v>
                </c:pt>
                <c:pt idx="611">
                  <c:v>8</c:v>
                </c:pt>
                <c:pt idx="612">
                  <c:v>8</c:v>
                </c:pt>
                <c:pt idx="613">
                  <c:v>4</c:v>
                </c:pt>
                <c:pt idx="614">
                  <c:v>2</c:v>
                </c:pt>
                <c:pt idx="615">
                  <c:v>4</c:v>
                </c:pt>
                <c:pt idx="616">
                  <c:v>7</c:v>
                </c:pt>
                <c:pt idx="617">
                  <c:v>8</c:v>
                </c:pt>
                <c:pt idx="618">
                  <c:v>3</c:v>
                </c:pt>
                <c:pt idx="619">
                  <c:v>3</c:v>
                </c:pt>
                <c:pt idx="620">
                  <c:v>4</c:v>
                </c:pt>
                <c:pt idx="621">
                  <c:v>4</c:v>
                </c:pt>
                <c:pt idx="622">
                  <c:v>9</c:v>
                </c:pt>
                <c:pt idx="623">
                  <c:v>2</c:v>
                </c:pt>
                <c:pt idx="624">
                  <c:v>5</c:v>
                </c:pt>
                <c:pt idx="625">
                  <c:v>3</c:v>
                </c:pt>
                <c:pt idx="626">
                  <c:v>0</c:v>
                </c:pt>
                <c:pt idx="627">
                  <c:v>6</c:v>
                </c:pt>
                <c:pt idx="628">
                  <c:v>4</c:v>
                </c:pt>
                <c:pt idx="629">
                  <c:v>7</c:v>
                </c:pt>
                <c:pt idx="630">
                  <c:v>7</c:v>
                </c:pt>
                <c:pt idx="631">
                  <c:v>9</c:v>
                </c:pt>
                <c:pt idx="632">
                  <c:v>5</c:v>
                </c:pt>
                <c:pt idx="633">
                  <c:v>9</c:v>
                </c:pt>
                <c:pt idx="634">
                  <c:v>3</c:v>
                </c:pt>
                <c:pt idx="635">
                  <c:v>1</c:v>
                </c:pt>
                <c:pt idx="636">
                  <c:v>4</c:v>
                </c:pt>
                <c:pt idx="637">
                  <c:v>5</c:v>
                </c:pt>
                <c:pt idx="638">
                  <c:v>2</c:v>
                </c:pt>
                <c:pt idx="639">
                  <c:v>2</c:v>
                </c:pt>
                <c:pt idx="640">
                  <c:v>6</c:v>
                </c:pt>
                <c:pt idx="641">
                  <c:v>4</c:v>
                </c:pt>
                <c:pt idx="642">
                  <c:v>5</c:v>
                </c:pt>
                <c:pt idx="643">
                  <c:v>5</c:v>
                </c:pt>
                <c:pt idx="644">
                  <c:v>3</c:v>
                </c:pt>
                <c:pt idx="645">
                  <c:v>5</c:v>
                </c:pt>
                <c:pt idx="646">
                  <c:v>4</c:v>
                </c:pt>
                <c:pt idx="647">
                  <c:v>4</c:v>
                </c:pt>
                <c:pt idx="648">
                  <c:v>5</c:v>
                </c:pt>
                <c:pt idx="649">
                  <c:v>3</c:v>
                </c:pt>
                <c:pt idx="650">
                  <c:v>3</c:v>
                </c:pt>
                <c:pt idx="651">
                  <c:v>8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2</c:v>
                </c:pt>
                <c:pt idx="656">
                  <c:v>4</c:v>
                </c:pt>
                <c:pt idx="657">
                  <c:v>9</c:v>
                </c:pt>
                <c:pt idx="658">
                  <c:v>2</c:v>
                </c:pt>
                <c:pt idx="659">
                  <c:v>5</c:v>
                </c:pt>
                <c:pt idx="660">
                  <c:v>3</c:v>
                </c:pt>
                <c:pt idx="661">
                  <c:v>6</c:v>
                </c:pt>
                <c:pt idx="662">
                  <c:v>5</c:v>
                </c:pt>
                <c:pt idx="663">
                  <c:v>4</c:v>
                </c:pt>
                <c:pt idx="664">
                  <c:v>4</c:v>
                </c:pt>
                <c:pt idx="665">
                  <c:v>6</c:v>
                </c:pt>
                <c:pt idx="666">
                  <c:v>6</c:v>
                </c:pt>
                <c:pt idx="667">
                  <c:v>4</c:v>
                </c:pt>
                <c:pt idx="668">
                  <c:v>3</c:v>
                </c:pt>
                <c:pt idx="669">
                  <c:v>5</c:v>
                </c:pt>
                <c:pt idx="670">
                  <c:v>8</c:v>
                </c:pt>
                <c:pt idx="671">
                  <c:v>3</c:v>
                </c:pt>
                <c:pt idx="672">
                  <c:v>4</c:v>
                </c:pt>
                <c:pt idx="673">
                  <c:v>5</c:v>
                </c:pt>
                <c:pt idx="674">
                  <c:v>8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4</c:v>
                </c:pt>
                <c:pt idx="679">
                  <c:v>4</c:v>
                </c:pt>
                <c:pt idx="680">
                  <c:v>6</c:v>
                </c:pt>
                <c:pt idx="681">
                  <c:v>8</c:v>
                </c:pt>
                <c:pt idx="682">
                  <c:v>3</c:v>
                </c:pt>
                <c:pt idx="683">
                  <c:v>7</c:v>
                </c:pt>
                <c:pt idx="684">
                  <c:v>5</c:v>
                </c:pt>
                <c:pt idx="685">
                  <c:v>4</c:v>
                </c:pt>
                <c:pt idx="686">
                  <c:v>10</c:v>
                </c:pt>
                <c:pt idx="687">
                  <c:v>3</c:v>
                </c:pt>
                <c:pt idx="688">
                  <c:v>8</c:v>
                </c:pt>
                <c:pt idx="689">
                  <c:v>3</c:v>
                </c:pt>
                <c:pt idx="690">
                  <c:v>6</c:v>
                </c:pt>
                <c:pt idx="691">
                  <c:v>2</c:v>
                </c:pt>
                <c:pt idx="692">
                  <c:v>3</c:v>
                </c:pt>
                <c:pt idx="693">
                  <c:v>6</c:v>
                </c:pt>
                <c:pt idx="694">
                  <c:v>5</c:v>
                </c:pt>
                <c:pt idx="695">
                  <c:v>6</c:v>
                </c:pt>
                <c:pt idx="696">
                  <c:v>3</c:v>
                </c:pt>
                <c:pt idx="697">
                  <c:v>3</c:v>
                </c:pt>
                <c:pt idx="698">
                  <c:v>6</c:v>
                </c:pt>
                <c:pt idx="699">
                  <c:v>5</c:v>
                </c:pt>
                <c:pt idx="700">
                  <c:v>5</c:v>
                </c:pt>
                <c:pt idx="701">
                  <c:v>8</c:v>
                </c:pt>
                <c:pt idx="702">
                  <c:v>4</c:v>
                </c:pt>
                <c:pt idx="703">
                  <c:v>8</c:v>
                </c:pt>
                <c:pt idx="704">
                  <c:v>7</c:v>
                </c:pt>
                <c:pt idx="705">
                  <c:v>4</c:v>
                </c:pt>
                <c:pt idx="706">
                  <c:v>7</c:v>
                </c:pt>
                <c:pt idx="707">
                  <c:v>5</c:v>
                </c:pt>
                <c:pt idx="708">
                  <c:v>5</c:v>
                </c:pt>
                <c:pt idx="709">
                  <c:v>4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5</c:v>
                </c:pt>
                <c:pt idx="717">
                  <c:v>6</c:v>
                </c:pt>
                <c:pt idx="718">
                  <c:v>4</c:v>
                </c:pt>
                <c:pt idx="719">
                  <c:v>2</c:v>
                </c:pt>
                <c:pt idx="720">
                  <c:v>5</c:v>
                </c:pt>
                <c:pt idx="721">
                  <c:v>4</c:v>
                </c:pt>
                <c:pt idx="722">
                  <c:v>3</c:v>
                </c:pt>
                <c:pt idx="723">
                  <c:v>3</c:v>
                </c:pt>
                <c:pt idx="724">
                  <c:v>5</c:v>
                </c:pt>
                <c:pt idx="725">
                  <c:v>6</c:v>
                </c:pt>
                <c:pt idx="726">
                  <c:v>9</c:v>
                </c:pt>
                <c:pt idx="727">
                  <c:v>5</c:v>
                </c:pt>
                <c:pt idx="728">
                  <c:v>7</c:v>
                </c:pt>
                <c:pt idx="729">
                  <c:v>11</c:v>
                </c:pt>
                <c:pt idx="730">
                  <c:v>8</c:v>
                </c:pt>
                <c:pt idx="731">
                  <c:v>10</c:v>
                </c:pt>
                <c:pt idx="732">
                  <c:v>7</c:v>
                </c:pt>
                <c:pt idx="733">
                  <c:v>6</c:v>
                </c:pt>
                <c:pt idx="734">
                  <c:v>5</c:v>
                </c:pt>
                <c:pt idx="735">
                  <c:v>11</c:v>
                </c:pt>
                <c:pt idx="736">
                  <c:v>2</c:v>
                </c:pt>
                <c:pt idx="737">
                  <c:v>5</c:v>
                </c:pt>
                <c:pt idx="738">
                  <c:v>2</c:v>
                </c:pt>
                <c:pt idx="739">
                  <c:v>5</c:v>
                </c:pt>
                <c:pt idx="740">
                  <c:v>6</c:v>
                </c:pt>
                <c:pt idx="741">
                  <c:v>6</c:v>
                </c:pt>
                <c:pt idx="742">
                  <c:v>4</c:v>
                </c:pt>
                <c:pt idx="743">
                  <c:v>8</c:v>
                </c:pt>
                <c:pt idx="744">
                  <c:v>3</c:v>
                </c:pt>
                <c:pt idx="745">
                  <c:v>4</c:v>
                </c:pt>
                <c:pt idx="746">
                  <c:v>8</c:v>
                </c:pt>
                <c:pt idx="747">
                  <c:v>6</c:v>
                </c:pt>
                <c:pt idx="748">
                  <c:v>2</c:v>
                </c:pt>
                <c:pt idx="749">
                  <c:v>5</c:v>
                </c:pt>
                <c:pt idx="750">
                  <c:v>6</c:v>
                </c:pt>
                <c:pt idx="751">
                  <c:v>7</c:v>
                </c:pt>
                <c:pt idx="752">
                  <c:v>4</c:v>
                </c:pt>
                <c:pt idx="753">
                  <c:v>3</c:v>
                </c:pt>
                <c:pt idx="754">
                  <c:v>10</c:v>
                </c:pt>
                <c:pt idx="755">
                  <c:v>4</c:v>
                </c:pt>
                <c:pt idx="756">
                  <c:v>5</c:v>
                </c:pt>
                <c:pt idx="757">
                  <c:v>2</c:v>
                </c:pt>
                <c:pt idx="758">
                  <c:v>4</c:v>
                </c:pt>
                <c:pt idx="759">
                  <c:v>10</c:v>
                </c:pt>
                <c:pt idx="760">
                  <c:v>5</c:v>
                </c:pt>
                <c:pt idx="761">
                  <c:v>2</c:v>
                </c:pt>
                <c:pt idx="762">
                  <c:v>4</c:v>
                </c:pt>
                <c:pt idx="763">
                  <c:v>3</c:v>
                </c:pt>
                <c:pt idx="764">
                  <c:v>6</c:v>
                </c:pt>
                <c:pt idx="765">
                  <c:v>5</c:v>
                </c:pt>
                <c:pt idx="766">
                  <c:v>8</c:v>
                </c:pt>
                <c:pt idx="767">
                  <c:v>5</c:v>
                </c:pt>
                <c:pt idx="768">
                  <c:v>8</c:v>
                </c:pt>
                <c:pt idx="769">
                  <c:v>4</c:v>
                </c:pt>
                <c:pt idx="770">
                  <c:v>6</c:v>
                </c:pt>
                <c:pt idx="771">
                  <c:v>5</c:v>
                </c:pt>
                <c:pt idx="772">
                  <c:v>6</c:v>
                </c:pt>
                <c:pt idx="773">
                  <c:v>0</c:v>
                </c:pt>
                <c:pt idx="774">
                  <c:v>5</c:v>
                </c:pt>
                <c:pt idx="775">
                  <c:v>3</c:v>
                </c:pt>
                <c:pt idx="776">
                  <c:v>2</c:v>
                </c:pt>
                <c:pt idx="777">
                  <c:v>7</c:v>
                </c:pt>
                <c:pt idx="778">
                  <c:v>5</c:v>
                </c:pt>
                <c:pt idx="779">
                  <c:v>2</c:v>
                </c:pt>
                <c:pt idx="780">
                  <c:v>2</c:v>
                </c:pt>
                <c:pt idx="781">
                  <c:v>3</c:v>
                </c:pt>
                <c:pt idx="782">
                  <c:v>5</c:v>
                </c:pt>
                <c:pt idx="783">
                  <c:v>6</c:v>
                </c:pt>
                <c:pt idx="784">
                  <c:v>5</c:v>
                </c:pt>
                <c:pt idx="785">
                  <c:v>9</c:v>
                </c:pt>
                <c:pt idx="786">
                  <c:v>5</c:v>
                </c:pt>
                <c:pt idx="787">
                  <c:v>6</c:v>
                </c:pt>
                <c:pt idx="788">
                  <c:v>2</c:v>
                </c:pt>
                <c:pt idx="789">
                  <c:v>7</c:v>
                </c:pt>
                <c:pt idx="790">
                  <c:v>4</c:v>
                </c:pt>
                <c:pt idx="791">
                  <c:v>3</c:v>
                </c:pt>
                <c:pt idx="792">
                  <c:v>5</c:v>
                </c:pt>
                <c:pt idx="793">
                  <c:v>3</c:v>
                </c:pt>
                <c:pt idx="794">
                  <c:v>5</c:v>
                </c:pt>
                <c:pt idx="795">
                  <c:v>8</c:v>
                </c:pt>
                <c:pt idx="796">
                  <c:v>3</c:v>
                </c:pt>
                <c:pt idx="797">
                  <c:v>10</c:v>
                </c:pt>
                <c:pt idx="798">
                  <c:v>15</c:v>
                </c:pt>
                <c:pt idx="799">
                  <c:v>2</c:v>
                </c:pt>
                <c:pt idx="800">
                  <c:v>6</c:v>
                </c:pt>
                <c:pt idx="801">
                  <c:v>6</c:v>
                </c:pt>
                <c:pt idx="802">
                  <c:v>4</c:v>
                </c:pt>
                <c:pt idx="803">
                  <c:v>4</c:v>
                </c:pt>
                <c:pt idx="804">
                  <c:v>7</c:v>
                </c:pt>
                <c:pt idx="805">
                  <c:v>5</c:v>
                </c:pt>
                <c:pt idx="806">
                  <c:v>2</c:v>
                </c:pt>
                <c:pt idx="807">
                  <c:v>5</c:v>
                </c:pt>
                <c:pt idx="808">
                  <c:v>4</c:v>
                </c:pt>
                <c:pt idx="809">
                  <c:v>6</c:v>
                </c:pt>
                <c:pt idx="810">
                  <c:v>4</c:v>
                </c:pt>
                <c:pt idx="811">
                  <c:v>5</c:v>
                </c:pt>
                <c:pt idx="812">
                  <c:v>3</c:v>
                </c:pt>
                <c:pt idx="813">
                  <c:v>3</c:v>
                </c:pt>
                <c:pt idx="814">
                  <c:v>4</c:v>
                </c:pt>
                <c:pt idx="815">
                  <c:v>4</c:v>
                </c:pt>
                <c:pt idx="816">
                  <c:v>3</c:v>
                </c:pt>
                <c:pt idx="817">
                  <c:v>9</c:v>
                </c:pt>
                <c:pt idx="818">
                  <c:v>2</c:v>
                </c:pt>
                <c:pt idx="819">
                  <c:v>12</c:v>
                </c:pt>
                <c:pt idx="820">
                  <c:v>9</c:v>
                </c:pt>
                <c:pt idx="821">
                  <c:v>5</c:v>
                </c:pt>
                <c:pt idx="822">
                  <c:v>4</c:v>
                </c:pt>
                <c:pt idx="823">
                  <c:v>4</c:v>
                </c:pt>
                <c:pt idx="824">
                  <c:v>3</c:v>
                </c:pt>
                <c:pt idx="825">
                  <c:v>6</c:v>
                </c:pt>
                <c:pt idx="826">
                  <c:v>4</c:v>
                </c:pt>
                <c:pt idx="827">
                  <c:v>8</c:v>
                </c:pt>
                <c:pt idx="828">
                  <c:v>8</c:v>
                </c:pt>
                <c:pt idx="829">
                  <c:v>3</c:v>
                </c:pt>
                <c:pt idx="830">
                  <c:v>0</c:v>
                </c:pt>
                <c:pt idx="831">
                  <c:v>4</c:v>
                </c:pt>
                <c:pt idx="832">
                  <c:v>1</c:v>
                </c:pt>
                <c:pt idx="833">
                  <c:v>3</c:v>
                </c:pt>
                <c:pt idx="834">
                  <c:v>5</c:v>
                </c:pt>
                <c:pt idx="835">
                  <c:v>4</c:v>
                </c:pt>
                <c:pt idx="836">
                  <c:v>1</c:v>
                </c:pt>
                <c:pt idx="837">
                  <c:v>7</c:v>
                </c:pt>
                <c:pt idx="838">
                  <c:v>4</c:v>
                </c:pt>
                <c:pt idx="839">
                  <c:v>5</c:v>
                </c:pt>
                <c:pt idx="840">
                  <c:v>4</c:v>
                </c:pt>
                <c:pt idx="841">
                  <c:v>6</c:v>
                </c:pt>
                <c:pt idx="842">
                  <c:v>8</c:v>
                </c:pt>
                <c:pt idx="843">
                  <c:v>2</c:v>
                </c:pt>
                <c:pt idx="844">
                  <c:v>3</c:v>
                </c:pt>
                <c:pt idx="845">
                  <c:v>4</c:v>
                </c:pt>
                <c:pt idx="846">
                  <c:v>6</c:v>
                </c:pt>
                <c:pt idx="847">
                  <c:v>3</c:v>
                </c:pt>
                <c:pt idx="848">
                  <c:v>1</c:v>
                </c:pt>
                <c:pt idx="849">
                  <c:v>2</c:v>
                </c:pt>
                <c:pt idx="850">
                  <c:v>7</c:v>
                </c:pt>
                <c:pt idx="851">
                  <c:v>5</c:v>
                </c:pt>
                <c:pt idx="852">
                  <c:v>6</c:v>
                </c:pt>
                <c:pt idx="853">
                  <c:v>10</c:v>
                </c:pt>
                <c:pt idx="854">
                  <c:v>3</c:v>
                </c:pt>
                <c:pt idx="855">
                  <c:v>3</c:v>
                </c:pt>
                <c:pt idx="856">
                  <c:v>7</c:v>
                </c:pt>
                <c:pt idx="857">
                  <c:v>6</c:v>
                </c:pt>
                <c:pt idx="858">
                  <c:v>1</c:v>
                </c:pt>
                <c:pt idx="859">
                  <c:v>4</c:v>
                </c:pt>
                <c:pt idx="860">
                  <c:v>3</c:v>
                </c:pt>
                <c:pt idx="861">
                  <c:v>3</c:v>
                </c:pt>
                <c:pt idx="862">
                  <c:v>4</c:v>
                </c:pt>
                <c:pt idx="863">
                  <c:v>7</c:v>
                </c:pt>
                <c:pt idx="864">
                  <c:v>1</c:v>
                </c:pt>
                <c:pt idx="865">
                  <c:v>8</c:v>
                </c:pt>
                <c:pt idx="866">
                  <c:v>2</c:v>
                </c:pt>
                <c:pt idx="867">
                  <c:v>4</c:v>
                </c:pt>
                <c:pt idx="868">
                  <c:v>4</c:v>
                </c:pt>
                <c:pt idx="869">
                  <c:v>6</c:v>
                </c:pt>
                <c:pt idx="870">
                  <c:v>7</c:v>
                </c:pt>
                <c:pt idx="871">
                  <c:v>4</c:v>
                </c:pt>
                <c:pt idx="872">
                  <c:v>9</c:v>
                </c:pt>
                <c:pt idx="873">
                  <c:v>4</c:v>
                </c:pt>
                <c:pt idx="874">
                  <c:v>6</c:v>
                </c:pt>
                <c:pt idx="875">
                  <c:v>3</c:v>
                </c:pt>
                <c:pt idx="876">
                  <c:v>2</c:v>
                </c:pt>
                <c:pt idx="877">
                  <c:v>5</c:v>
                </c:pt>
                <c:pt idx="878">
                  <c:v>4</c:v>
                </c:pt>
                <c:pt idx="879">
                  <c:v>7</c:v>
                </c:pt>
                <c:pt idx="880">
                  <c:v>3</c:v>
                </c:pt>
                <c:pt idx="881">
                  <c:v>7</c:v>
                </c:pt>
                <c:pt idx="882">
                  <c:v>4</c:v>
                </c:pt>
                <c:pt idx="883">
                  <c:v>6</c:v>
                </c:pt>
                <c:pt idx="884">
                  <c:v>2</c:v>
                </c:pt>
                <c:pt idx="885">
                  <c:v>2</c:v>
                </c:pt>
                <c:pt idx="886">
                  <c:v>1</c:v>
                </c:pt>
                <c:pt idx="887">
                  <c:v>5</c:v>
                </c:pt>
                <c:pt idx="888">
                  <c:v>2</c:v>
                </c:pt>
                <c:pt idx="889">
                  <c:v>6</c:v>
                </c:pt>
                <c:pt idx="890">
                  <c:v>4</c:v>
                </c:pt>
                <c:pt idx="891">
                  <c:v>4</c:v>
                </c:pt>
                <c:pt idx="892">
                  <c:v>9</c:v>
                </c:pt>
                <c:pt idx="893">
                  <c:v>3</c:v>
                </c:pt>
                <c:pt idx="894">
                  <c:v>9</c:v>
                </c:pt>
                <c:pt idx="895">
                  <c:v>5</c:v>
                </c:pt>
                <c:pt idx="896">
                  <c:v>4</c:v>
                </c:pt>
                <c:pt idx="897">
                  <c:v>8</c:v>
                </c:pt>
                <c:pt idx="898">
                  <c:v>12</c:v>
                </c:pt>
                <c:pt idx="899">
                  <c:v>6</c:v>
                </c:pt>
                <c:pt idx="900">
                  <c:v>4</c:v>
                </c:pt>
                <c:pt idx="901">
                  <c:v>5</c:v>
                </c:pt>
                <c:pt idx="902">
                  <c:v>5</c:v>
                </c:pt>
                <c:pt idx="903">
                  <c:v>7</c:v>
                </c:pt>
                <c:pt idx="904">
                  <c:v>5</c:v>
                </c:pt>
                <c:pt idx="905">
                  <c:v>5</c:v>
                </c:pt>
                <c:pt idx="906">
                  <c:v>4</c:v>
                </c:pt>
                <c:pt idx="907">
                  <c:v>1</c:v>
                </c:pt>
                <c:pt idx="908">
                  <c:v>3</c:v>
                </c:pt>
                <c:pt idx="909">
                  <c:v>6</c:v>
                </c:pt>
                <c:pt idx="910">
                  <c:v>8</c:v>
                </c:pt>
                <c:pt idx="911">
                  <c:v>4</c:v>
                </c:pt>
                <c:pt idx="912">
                  <c:v>8</c:v>
                </c:pt>
                <c:pt idx="913">
                  <c:v>4</c:v>
                </c:pt>
                <c:pt idx="914">
                  <c:v>5</c:v>
                </c:pt>
                <c:pt idx="915">
                  <c:v>5</c:v>
                </c:pt>
                <c:pt idx="916">
                  <c:v>3</c:v>
                </c:pt>
                <c:pt idx="917">
                  <c:v>3</c:v>
                </c:pt>
                <c:pt idx="918">
                  <c:v>8</c:v>
                </c:pt>
                <c:pt idx="919">
                  <c:v>7</c:v>
                </c:pt>
                <c:pt idx="920">
                  <c:v>5</c:v>
                </c:pt>
                <c:pt idx="921">
                  <c:v>4</c:v>
                </c:pt>
                <c:pt idx="922">
                  <c:v>4</c:v>
                </c:pt>
                <c:pt idx="923">
                  <c:v>5</c:v>
                </c:pt>
                <c:pt idx="924">
                  <c:v>4</c:v>
                </c:pt>
                <c:pt idx="925">
                  <c:v>8</c:v>
                </c:pt>
                <c:pt idx="926">
                  <c:v>6</c:v>
                </c:pt>
                <c:pt idx="927">
                  <c:v>12</c:v>
                </c:pt>
                <c:pt idx="928">
                  <c:v>2</c:v>
                </c:pt>
                <c:pt idx="929">
                  <c:v>7</c:v>
                </c:pt>
                <c:pt idx="930">
                  <c:v>6</c:v>
                </c:pt>
                <c:pt idx="931">
                  <c:v>2</c:v>
                </c:pt>
                <c:pt idx="932">
                  <c:v>5</c:v>
                </c:pt>
                <c:pt idx="933">
                  <c:v>6</c:v>
                </c:pt>
                <c:pt idx="934">
                  <c:v>6</c:v>
                </c:pt>
                <c:pt idx="935">
                  <c:v>8</c:v>
                </c:pt>
                <c:pt idx="936">
                  <c:v>7</c:v>
                </c:pt>
                <c:pt idx="937">
                  <c:v>4</c:v>
                </c:pt>
                <c:pt idx="938">
                  <c:v>3</c:v>
                </c:pt>
                <c:pt idx="939">
                  <c:v>5</c:v>
                </c:pt>
                <c:pt idx="940">
                  <c:v>2</c:v>
                </c:pt>
                <c:pt idx="941">
                  <c:v>5</c:v>
                </c:pt>
                <c:pt idx="942">
                  <c:v>5</c:v>
                </c:pt>
                <c:pt idx="943">
                  <c:v>1</c:v>
                </c:pt>
                <c:pt idx="944">
                  <c:v>2</c:v>
                </c:pt>
                <c:pt idx="945">
                  <c:v>5</c:v>
                </c:pt>
                <c:pt idx="946">
                  <c:v>8</c:v>
                </c:pt>
                <c:pt idx="947">
                  <c:v>9</c:v>
                </c:pt>
                <c:pt idx="948">
                  <c:v>6</c:v>
                </c:pt>
                <c:pt idx="949">
                  <c:v>8</c:v>
                </c:pt>
                <c:pt idx="950">
                  <c:v>4</c:v>
                </c:pt>
                <c:pt idx="951">
                  <c:v>1</c:v>
                </c:pt>
                <c:pt idx="952">
                  <c:v>3</c:v>
                </c:pt>
                <c:pt idx="953">
                  <c:v>4</c:v>
                </c:pt>
                <c:pt idx="954">
                  <c:v>4</c:v>
                </c:pt>
                <c:pt idx="955">
                  <c:v>3</c:v>
                </c:pt>
                <c:pt idx="956">
                  <c:v>1</c:v>
                </c:pt>
                <c:pt idx="957">
                  <c:v>4</c:v>
                </c:pt>
                <c:pt idx="958">
                  <c:v>4</c:v>
                </c:pt>
                <c:pt idx="959">
                  <c:v>2</c:v>
                </c:pt>
                <c:pt idx="960">
                  <c:v>2</c:v>
                </c:pt>
                <c:pt idx="961">
                  <c:v>6</c:v>
                </c:pt>
                <c:pt idx="962">
                  <c:v>7</c:v>
                </c:pt>
                <c:pt idx="963">
                  <c:v>7</c:v>
                </c:pt>
                <c:pt idx="964">
                  <c:v>4</c:v>
                </c:pt>
                <c:pt idx="965">
                  <c:v>2</c:v>
                </c:pt>
                <c:pt idx="966">
                  <c:v>8</c:v>
                </c:pt>
                <c:pt idx="967">
                  <c:v>1</c:v>
                </c:pt>
                <c:pt idx="968">
                  <c:v>3</c:v>
                </c:pt>
                <c:pt idx="969">
                  <c:v>4</c:v>
                </c:pt>
                <c:pt idx="970">
                  <c:v>8</c:v>
                </c:pt>
                <c:pt idx="971">
                  <c:v>4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5</c:v>
                </c:pt>
                <c:pt idx="976">
                  <c:v>6</c:v>
                </c:pt>
                <c:pt idx="977">
                  <c:v>6</c:v>
                </c:pt>
                <c:pt idx="978">
                  <c:v>7</c:v>
                </c:pt>
                <c:pt idx="979">
                  <c:v>6</c:v>
                </c:pt>
                <c:pt idx="980">
                  <c:v>1</c:v>
                </c:pt>
                <c:pt idx="981">
                  <c:v>5</c:v>
                </c:pt>
                <c:pt idx="982">
                  <c:v>3</c:v>
                </c:pt>
                <c:pt idx="983">
                  <c:v>5</c:v>
                </c:pt>
                <c:pt idx="984">
                  <c:v>4</c:v>
                </c:pt>
                <c:pt idx="985">
                  <c:v>3</c:v>
                </c:pt>
                <c:pt idx="986">
                  <c:v>6</c:v>
                </c:pt>
                <c:pt idx="987">
                  <c:v>4</c:v>
                </c:pt>
                <c:pt idx="988">
                  <c:v>2</c:v>
                </c:pt>
                <c:pt idx="989">
                  <c:v>6</c:v>
                </c:pt>
                <c:pt idx="990">
                  <c:v>7</c:v>
                </c:pt>
                <c:pt idx="991">
                  <c:v>2</c:v>
                </c:pt>
                <c:pt idx="992">
                  <c:v>2</c:v>
                </c:pt>
                <c:pt idx="993">
                  <c:v>4</c:v>
                </c:pt>
                <c:pt idx="994">
                  <c:v>2</c:v>
                </c:pt>
                <c:pt idx="995">
                  <c:v>5</c:v>
                </c:pt>
                <c:pt idx="996">
                  <c:v>7</c:v>
                </c:pt>
                <c:pt idx="997">
                  <c:v>5</c:v>
                </c:pt>
                <c:pt idx="998">
                  <c:v>2</c:v>
                </c:pt>
                <c:pt idx="9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3-4F57-9E60-331A4F548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443560"/>
        <c:axId val="502450448"/>
      </c:scatterChart>
      <c:valAx>
        <c:axId val="50244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50448"/>
        <c:crosses val="autoZero"/>
        <c:crossBetween val="midCat"/>
      </c:valAx>
      <c:valAx>
        <c:axId val="5024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43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 Probability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Poisson!$Z$2:$Z$22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Poisson!$AA$2:$AA$22</c:f>
              <c:numCache>
                <c:formatCode>General</c:formatCode>
                <c:ptCount val="21"/>
                <c:pt idx="0">
                  <c:v>6.737946999085467E-3</c:v>
                </c:pt>
                <c:pt idx="1">
                  <c:v>3.368973499542733E-2</c:v>
                </c:pt>
                <c:pt idx="2">
                  <c:v>8.4224337488568335E-2</c:v>
                </c:pt>
                <c:pt idx="3">
                  <c:v>0.14037389581428059</c:v>
                </c:pt>
                <c:pt idx="4">
                  <c:v>0.17546736976785074</c:v>
                </c:pt>
                <c:pt idx="5">
                  <c:v>0.17546736976785071</c:v>
                </c:pt>
                <c:pt idx="6">
                  <c:v>0.14622280813987559</c:v>
                </c:pt>
                <c:pt idx="7">
                  <c:v>0.104444862957054</c:v>
                </c:pt>
                <c:pt idx="8">
                  <c:v>6.5278039348158706E-2</c:v>
                </c:pt>
                <c:pt idx="9">
                  <c:v>3.6265577415643749E-2</c:v>
                </c:pt>
                <c:pt idx="10">
                  <c:v>1.8132788707821874E-2</c:v>
                </c:pt>
                <c:pt idx="11">
                  <c:v>8.2421766853735742E-3</c:v>
                </c:pt>
                <c:pt idx="12">
                  <c:v>3.4342402855723282E-3</c:v>
                </c:pt>
                <c:pt idx="13">
                  <c:v>1.3208616482970471E-3</c:v>
                </c:pt>
                <c:pt idx="14">
                  <c:v>4.7173630296323246E-4</c:v>
                </c:pt>
                <c:pt idx="15">
                  <c:v>1.5724543432107704E-4</c:v>
                </c:pt>
                <c:pt idx="16">
                  <c:v>4.9139198225336609E-5</c:v>
                </c:pt>
                <c:pt idx="17">
                  <c:v>1.4452705360393124E-5</c:v>
                </c:pt>
                <c:pt idx="18">
                  <c:v>4.0146403778869831E-6</c:v>
                </c:pt>
                <c:pt idx="19">
                  <c:v>1.0564843099702586E-6</c:v>
                </c:pt>
                <c:pt idx="20">
                  <c:v>2.6412107749256427E-7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ED-43A1-98AE-D4D0045A4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9725744"/>
        <c:axId val="789718200"/>
        <c:axId val="0"/>
      </c:bar3DChart>
      <c:catAx>
        <c:axId val="78972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718200"/>
        <c:crosses val="autoZero"/>
        <c:auto val="1"/>
        <c:lblAlgn val="ctr"/>
        <c:lblOffset val="100"/>
        <c:noMultiLvlLbl val="0"/>
      </c:catAx>
      <c:valAx>
        <c:axId val="78971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72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 Cumulative probability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Poisson!$Z$2:$Z$22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Poisson!$AB$2:$AB$22</c:f>
              <c:numCache>
                <c:formatCode>General</c:formatCode>
                <c:ptCount val="21"/>
                <c:pt idx="0">
                  <c:v>6.737946999085467E-3</c:v>
                </c:pt>
                <c:pt idx="1">
                  <c:v>4.0427681994512799E-2</c:v>
                </c:pt>
                <c:pt idx="2">
                  <c:v>0.12465201948308113</c:v>
                </c:pt>
                <c:pt idx="3">
                  <c:v>0.26502591529736169</c:v>
                </c:pt>
                <c:pt idx="4">
                  <c:v>0.44049328506521235</c:v>
                </c:pt>
                <c:pt idx="5">
                  <c:v>0.61596065483306306</c:v>
                </c:pt>
                <c:pt idx="6">
                  <c:v>0.7621834629729386</c:v>
                </c:pt>
                <c:pt idx="7">
                  <c:v>0.86662832592999273</c:v>
                </c:pt>
                <c:pt idx="8">
                  <c:v>0.93190636527815141</c:v>
                </c:pt>
                <c:pt idx="9">
                  <c:v>0.96817194269379514</c:v>
                </c:pt>
                <c:pt idx="10">
                  <c:v>0.98630473140161712</c:v>
                </c:pt>
                <c:pt idx="11">
                  <c:v>0.99454690808699064</c:v>
                </c:pt>
                <c:pt idx="12">
                  <c:v>0.99798114837256291</c:v>
                </c:pt>
                <c:pt idx="13">
                  <c:v>0.99930201002086005</c:v>
                </c:pt>
                <c:pt idx="14">
                  <c:v>0.99977374632382321</c:v>
                </c:pt>
                <c:pt idx="15">
                  <c:v>0.99993099175814426</c:v>
                </c:pt>
                <c:pt idx="16">
                  <c:v>0.99998013095636962</c:v>
                </c:pt>
                <c:pt idx="17">
                  <c:v>0.99999458366173011</c:v>
                </c:pt>
                <c:pt idx="18">
                  <c:v>0.99999859830210791</c:v>
                </c:pt>
                <c:pt idx="19">
                  <c:v>0.99999965478641784</c:v>
                </c:pt>
                <c:pt idx="20">
                  <c:v>0.9999999189074954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D1-46D3-B43C-7221078A7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75528"/>
        <c:axId val="508077496"/>
      </c:scatterChart>
      <c:valAx>
        <c:axId val="50807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77496"/>
        <c:crosses val="autoZero"/>
        <c:crossBetween val="midCat"/>
      </c:valAx>
      <c:valAx>
        <c:axId val="50807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75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7.png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15.emf"/><Relationship Id="rId1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161925</xdr:colOff>
          <xdr:row>1</xdr:row>
          <xdr:rowOff>47625</xdr:rowOff>
        </xdr:from>
        <xdr:to>
          <xdr:col>1</xdr:col>
          <xdr:colOff>2152650</xdr:colOff>
          <xdr:row>3</xdr:row>
          <xdr:rowOff>85725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3</xdr:row>
          <xdr:rowOff>171450</xdr:rowOff>
        </xdr:from>
        <xdr:to>
          <xdr:col>2</xdr:col>
          <xdr:colOff>171450</xdr:colOff>
          <xdr:row>6</xdr:row>
          <xdr:rowOff>9525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2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11</xdr:col>
      <xdr:colOff>571500</xdr:colOff>
      <xdr:row>0</xdr:row>
      <xdr:rowOff>200025</xdr:rowOff>
    </xdr:from>
    <xdr:to>
      <xdr:col>19</xdr:col>
      <xdr:colOff>419100</xdr:colOff>
      <xdr:row>13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4C4773-ED56-47B8-9069-C81F128E8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1</xdr:row>
      <xdr:rowOff>9525</xdr:rowOff>
    </xdr:from>
    <xdr:to>
      <xdr:col>36</xdr:col>
      <xdr:colOff>438150</xdr:colOff>
      <xdr:row>13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234050-38B2-4DEF-AAA4-A249A07D0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15</xdr:row>
      <xdr:rowOff>0</xdr:rowOff>
    </xdr:from>
    <xdr:to>
      <xdr:col>36</xdr:col>
      <xdr:colOff>438150</xdr:colOff>
      <xdr:row>27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D91B81A-139B-420F-9059-49BAC8D63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1</xdr:row>
          <xdr:rowOff>9525</xdr:rowOff>
        </xdr:from>
        <xdr:to>
          <xdr:col>2</xdr:col>
          <xdr:colOff>666750</xdr:colOff>
          <xdr:row>2</xdr:row>
          <xdr:rowOff>57150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2</xdr:row>
          <xdr:rowOff>114300</xdr:rowOff>
        </xdr:from>
        <xdr:to>
          <xdr:col>2</xdr:col>
          <xdr:colOff>247650</xdr:colOff>
          <xdr:row>4</xdr:row>
          <xdr:rowOff>180975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12</xdr:col>
      <xdr:colOff>28575</xdr:colOff>
      <xdr:row>1</xdr:row>
      <xdr:rowOff>0</xdr:rowOff>
    </xdr:from>
    <xdr:to>
      <xdr:col>19</xdr:col>
      <xdr:colOff>466725</xdr:colOff>
      <xdr:row>12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19050</xdr:colOff>
      <xdr:row>1</xdr:row>
      <xdr:rowOff>0</xdr:rowOff>
    </xdr:from>
    <xdr:to>
      <xdr:col>36</xdr:col>
      <xdr:colOff>457200</xdr:colOff>
      <xdr:row>10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1CF237-6AC3-4086-8BC4-D96244EFB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57150</xdr:colOff>
      <xdr:row>10</xdr:row>
      <xdr:rowOff>209550</xdr:rowOff>
    </xdr:from>
    <xdr:to>
      <xdr:col>36</xdr:col>
      <xdr:colOff>495300</xdr:colOff>
      <xdr:row>23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735CF0-59F6-459E-AA87-A936899C7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1219200</xdr:colOff>
      <xdr:row>24</xdr:row>
      <xdr:rowOff>171450</xdr:rowOff>
    </xdr:from>
    <xdr:to>
      <xdr:col>4</xdr:col>
      <xdr:colOff>1237789</xdr:colOff>
      <xdr:row>42</xdr:row>
      <xdr:rowOff>75776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D2A7970-1860-4E47-B9F2-0A809E4A3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43050" y="5667375"/>
          <a:ext cx="3685714" cy="3390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1</xdr:row>
          <xdr:rowOff>28575</xdr:rowOff>
        </xdr:from>
        <xdr:to>
          <xdr:col>2</xdr:col>
          <xdr:colOff>104775</xdr:colOff>
          <xdr:row>2</xdr:row>
          <xdr:rowOff>228600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1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1323975</xdr:colOff>
      <xdr:row>19</xdr:row>
      <xdr:rowOff>104775</xdr:rowOff>
    </xdr:from>
    <xdr:to>
      <xdr:col>4</xdr:col>
      <xdr:colOff>1199686</xdr:colOff>
      <xdr:row>35</xdr:row>
      <xdr:rowOff>132927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747B54-14DC-4DBB-847F-DBB14B3C48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7825" y="4467225"/>
          <a:ext cx="3714286" cy="3380952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1</xdr:row>
      <xdr:rowOff>0</xdr:rowOff>
    </xdr:from>
    <xdr:to>
      <xdr:col>18</xdr:col>
      <xdr:colOff>438150</xdr:colOff>
      <xdr:row>12</xdr:row>
      <xdr:rowOff>200025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BFE8ED-DA22-4269-BE27-FE9D8991D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1</xdr:row>
      <xdr:rowOff>0</xdr:rowOff>
    </xdr:from>
    <xdr:to>
      <xdr:col>36</xdr:col>
      <xdr:colOff>438150</xdr:colOff>
      <xdr:row>10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73C407-EFF2-49C3-A8AE-8BCCFC1A7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12</xdr:row>
      <xdr:rowOff>0</xdr:rowOff>
    </xdr:from>
    <xdr:to>
      <xdr:col>36</xdr:col>
      <xdr:colOff>438150</xdr:colOff>
      <xdr:row>24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45178DE-46AE-4352-BDC6-23C153F59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</xdr:row>
          <xdr:rowOff>85725</xdr:rowOff>
        </xdr:from>
        <xdr:to>
          <xdr:col>2</xdr:col>
          <xdr:colOff>523875</xdr:colOff>
          <xdr:row>3</xdr:row>
          <xdr:rowOff>180975</xdr:rowOff>
        </xdr:to>
        <xdr:sp macro="" textlink="">
          <xdr:nvSpPr>
            <xdr:cNvPr id="13313" name="Object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3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13</xdr:col>
      <xdr:colOff>9525</xdr:colOff>
      <xdr:row>1</xdr:row>
      <xdr:rowOff>19050</xdr:rowOff>
    </xdr:from>
    <xdr:to>
      <xdr:col>20</xdr:col>
      <xdr:colOff>447675</xdr:colOff>
      <xdr:row>12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954515-6A7F-4C18-AC7D-BEC8751D7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9525</xdr:colOff>
      <xdr:row>1</xdr:row>
      <xdr:rowOff>9525</xdr:rowOff>
    </xdr:from>
    <xdr:to>
      <xdr:col>36</xdr:col>
      <xdr:colOff>447675</xdr:colOff>
      <xdr:row>10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7596C2-ECD8-41C6-AB37-1CE26469D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11</xdr:row>
      <xdr:rowOff>0</xdr:rowOff>
    </xdr:from>
    <xdr:to>
      <xdr:col>36</xdr:col>
      <xdr:colOff>438150</xdr:colOff>
      <xdr:row>20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ECEBF20-921B-4AE9-8A79-5860AC889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1</xdr:row>
          <xdr:rowOff>66675</xdr:rowOff>
        </xdr:from>
        <xdr:to>
          <xdr:col>1</xdr:col>
          <xdr:colOff>657225</xdr:colOff>
          <xdr:row>4</xdr:row>
          <xdr:rowOff>38100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6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4</xdr:row>
          <xdr:rowOff>142875</xdr:rowOff>
        </xdr:from>
        <xdr:to>
          <xdr:col>2</xdr:col>
          <xdr:colOff>85725</xdr:colOff>
          <xdr:row>8</xdr:row>
          <xdr:rowOff>38100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6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27</xdr:col>
      <xdr:colOff>0</xdr:colOff>
      <xdr:row>1</xdr:row>
      <xdr:rowOff>9525</xdr:rowOff>
    </xdr:from>
    <xdr:to>
      <xdr:col>34</xdr:col>
      <xdr:colOff>438150</xdr:colOff>
      <xdr:row>13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43EC5D4-43A1-4889-BAF0-840A3D5E9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15</xdr:row>
      <xdr:rowOff>0</xdr:rowOff>
    </xdr:from>
    <xdr:to>
      <xdr:col>34</xdr:col>
      <xdr:colOff>438150</xdr:colOff>
      <xdr:row>27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1E6A1C2-232C-4824-9262-D5C6A2B55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161925</xdr:colOff>
          <xdr:row>1</xdr:row>
          <xdr:rowOff>95250</xdr:rowOff>
        </xdr:from>
        <xdr:to>
          <xdr:col>2</xdr:col>
          <xdr:colOff>95250</xdr:colOff>
          <xdr:row>5</xdr:row>
          <xdr:rowOff>28575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5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5</xdr:row>
          <xdr:rowOff>133350</xdr:rowOff>
        </xdr:from>
        <xdr:to>
          <xdr:col>2</xdr:col>
          <xdr:colOff>533400</xdr:colOff>
          <xdr:row>10</xdr:row>
          <xdr:rowOff>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5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7</xdr:row>
          <xdr:rowOff>76200</xdr:rowOff>
        </xdr:from>
        <xdr:to>
          <xdr:col>7</xdr:col>
          <xdr:colOff>123825</xdr:colOff>
          <xdr:row>10</xdr:row>
          <xdr:rowOff>9525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5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30</xdr:col>
      <xdr:colOff>19050</xdr:colOff>
      <xdr:row>1</xdr:row>
      <xdr:rowOff>0</xdr:rowOff>
    </xdr:from>
    <xdr:to>
      <xdr:col>37</xdr:col>
      <xdr:colOff>457200</xdr:colOff>
      <xdr:row>13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9B57A8D-FB04-4F8D-A0E6-DE523BE3F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15</xdr:row>
      <xdr:rowOff>0</xdr:rowOff>
    </xdr:from>
    <xdr:to>
      <xdr:col>37</xdr:col>
      <xdr:colOff>438150</xdr:colOff>
      <xdr:row>27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4013328-6267-4CF8-BA5C-03173C30C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323850</xdr:colOff>
      <xdr:row>1</xdr:row>
      <xdr:rowOff>0</xdr:rowOff>
    </xdr:from>
    <xdr:to>
      <xdr:col>22</xdr:col>
      <xdr:colOff>28575</xdr:colOff>
      <xdr:row>13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9844C7-20B4-4BB0-891F-EB07288DF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219075</xdr:colOff>
          <xdr:row>1</xdr:row>
          <xdr:rowOff>85725</xdr:rowOff>
        </xdr:from>
        <xdr:to>
          <xdr:col>1</xdr:col>
          <xdr:colOff>2057400</xdr:colOff>
          <xdr:row>2</xdr:row>
          <xdr:rowOff>171450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7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3</xdr:row>
          <xdr:rowOff>85725</xdr:rowOff>
        </xdr:from>
        <xdr:to>
          <xdr:col>1</xdr:col>
          <xdr:colOff>2219325</xdr:colOff>
          <xdr:row>4</xdr:row>
          <xdr:rowOff>123825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7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23</xdr:col>
      <xdr:colOff>0</xdr:colOff>
      <xdr:row>1</xdr:row>
      <xdr:rowOff>9525</xdr:rowOff>
    </xdr:from>
    <xdr:to>
      <xdr:col>30</xdr:col>
      <xdr:colOff>438150</xdr:colOff>
      <xdr:row>13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9A87274-2DD9-4AB8-B339-016C9EEBE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15</xdr:row>
      <xdr:rowOff>0</xdr:rowOff>
    </xdr:from>
    <xdr:to>
      <xdr:col>30</xdr:col>
      <xdr:colOff>438150</xdr:colOff>
      <xdr:row>27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ED50646-2631-447C-BFD5-3784AA7A0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</xdr:row>
      <xdr:rowOff>19050</xdr:rowOff>
    </xdr:from>
    <xdr:to>
      <xdr:col>20</xdr:col>
      <xdr:colOff>447675</xdr:colOff>
      <xdr:row>12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31FF36-4772-492B-ABEE-91207EF44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9525</xdr:colOff>
      <xdr:row>1</xdr:row>
      <xdr:rowOff>9525</xdr:rowOff>
    </xdr:from>
    <xdr:to>
      <xdr:col>35</xdr:col>
      <xdr:colOff>447675</xdr:colOff>
      <xdr:row>10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768786-6FC9-4BAD-9817-DC7985CE31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11</xdr:row>
      <xdr:rowOff>0</xdr:rowOff>
    </xdr:from>
    <xdr:to>
      <xdr:col>35</xdr:col>
      <xdr:colOff>438150</xdr:colOff>
      <xdr:row>20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596647-93DD-47FC-B221-E0FC898BF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</xdr:row>
      <xdr:rowOff>19050</xdr:rowOff>
    </xdr:from>
    <xdr:to>
      <xdr:col>20</xdr:col>
      <xdr:colOff>447675</xdr:colOff>
      <xdr:row>12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565EA6-A6BF-4EEC-B0D6-4A113A8A5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9525</xdr:colOff>
      <xdr:row>1</xdr:row>
      <xdr:rowOff>9525</xdr:rowOff>
    </xdr:from>
    <xdr:to>
      <xdr:col>36</xdr:col>
      <xdr:colOff>447675</xdr:colOff>
      <xdr:row>10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9683CA-C5FB-4EE2-B96C-1DDECAD09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11</xdr:row>
      <xdr:rowOff>0</xdr:rowOff>
    </xdr:from>
    <xdr:to>
      <xdr:col>36</xdr:col>
      <xdr:colOff>438150</xdr:colOff>
      <xdr:row>20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BAFFB0-E4E0-4EF5-91A7-465F3441D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9525</xdr:colOff>
      <xdr:row>1</xdr:row>
      <xdr:rowOff>19050</xdr:rowOff>
    </xdr:from>
    <xdr:to>
      <xdr:col>20</xdr:col>
      <xdr:colOff>447675</xdr:colOff>
      <xdr:row>12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C7E10C-C63D-486A-85CD-F1C0BE7C0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9525</xdr:colOff>
      <xdr:row>1</xdr:row>
      <xdr:rowOff>9525</xdr:rowOff>
    </xdr:from>
    <xdr:to>
      <xdr:col>35</xdr:col>
      <xdr:colOff>447675</xdr:colOff>
      <xdr:row>10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71027A-C866-4974-80D7-8A73BA8C3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11</xdr:row>
      <xdr:rowOff>0</xdr:rowOff>
    </xdr:from>
    <xdr:to>
      <xdr:col>35</xdr:col>
      <xdr:colOff>438150</xdr:colOff>
      <xdr:row>20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724F04-6FDD-464B-A99A-03A46CD1B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4.emf"/><Relationship Id="rId5" Type="http://schemas.openxmlformats.org/officeDocument/2006/relationships/oleObject" Target="../embeddings/oleObject4.bin"/><Relationship Id="rId4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6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6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image" Target="../media/image8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7.bin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6" Type="http://schemas.openxmlformats.org/officeDocument/2006/relationships/image" Target="../media/image10.emf"/><Relationship Id="rId5" Type="http://schemas.openxmlformats.org/officeDocument/2006/relationships/oleObject" Target="../embeddings/oleObject8.bin"/><Relationship Id="rId4" Type="http://schemas.openxmlformats.org/officeDocument/2006/relationships/image" Target="../media/image9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emf"/><Relationship Id="rId3" Type="http://schemas.openxmlformats.org/officeDocument/2006/relationships/oleObject" Target="../embeddings/oleObject9.bin"/><Relationship Id="rId7" Type="http://schemas.openxmlformats.org/officeDocument/2006/relationships/oleObject" Target="../embeddings/oleObject11.bin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6" Type="http://schemas.openxmlformats.org/officeDocument/2006/relationships/image" Target="../media/image12.emf"/><Relationship Id="rId5" Type="http://schemas.openxmlformats.org/officeDocument/2006/relationships/oleObject" Target="../embeddings/oleObject10.bin"/><Relationship Id="rId4" Type="http://schemas.openxmlformats.org/officeDocument/2006/relationships/image" Target="../media/image11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2.bin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Relationship Id="rId6" Type="http://schemas.openxmlformats.org/officeDocument/2006/relationships/image" Target="../media/image15.emf"/><Relationship Id="rId5" Type="http://schemas.openxmlformats.org/officeDocument/2006/relationships/oleObject" Target="../embeddings/oleObject13.bin"/><Relationship Id="rId4" Type="http://schemas.openxmlformats.org/officeDocument/2006/relationships/image" Target="../media/image14.emf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AB31"/>
  <sheetViews>
    <sheetView tabSelected="1" workbookViewId="0">
      <selection activeCell="I21" sqref="I21"/>
    </sheetView>
  </sheetViews>
  <sheetFormatPr defaultColWidth="8.85546875" defaultRowHeight="16.5" x14ac:dyDescent="0.3"/>
  <cols>
    <col min="1" max="1" width="4.28515625" style="3" customWidth="1"/>
    <col min="2" max="2" width="36.28515625" style="3" customWidth="1"/>
    <col min="3" max="3" width="6.7109375" style="3" customWidth="1"/>
    <col min="4" max="4" width="9" style="3" customWidth="1"/>
    <col min="5" max="5" width="21.140625" style="3" customWidth="1"/>
    <col min="6" max="6" width="12.42578125" style="3" customWidth="1"/>
    <col min="7" max="7" width="8.85546875" style="3"/>
    <col min="8" max="8" width="5.7109375" style="3" customWidth="1"/>
    <col min="9" max="9" width="52.5703125" customWidth="1"/>
    <col min="11" max="11" width="17.5703125" style="1" customWidth="1"/>
    <col min="23" max="23" width="43.42578125" customWidth="1"/>
    <col min="26" max="27" width="8.85546875" style="2"/>
  </cols>
  <sheetData>
    <row r="1" spans="1:28" ht="18" thickBot="1" x14ac:dyDescent="0.4">
      <c r="A1" s="19" t="s">
        <v>52</v>
      </c>
      <c r="B1" s="24"/>
      <c r="C1" s="25"/>
      <c r="D1" s="5"/>
      <c r="E1" s="5"/>
      <c r="F1" s="5"/>
      <c r="G1" s="5"/>
      <c r="H1" s="5"/>
      <c r="I1" s="68" t="s">
        <v>44</v>
      </c>
      <c r="K1" s="21" t="s">
        <v>2</v>
      </c>
      <c r="W1" s="59" t="s">
        <v>110</v>
      </c>
      <c r="Z1" s="60" t="s">
        <v>2</v>
      </c>
      <c r="AA1" s="60" t="s">
        <v>4</v>
      </c>
      <c r="AB1" s="60" t="s">
        <v>3</v>
      </c>
    </row>
    <row r="2" spans="1:28" ht="18" thickTop="1" x14ac:dyDescent="0.35">
      <c r="A2" s="5"/>
      <c r="B2" s="5"/>
      <c r="C2" s="5"/>
      <c r="D2" s="5"/>
      <c r="E2" s="14" t="s">
        <v>16</v>
      </c>
      <c r="F2" s="5"/>
      <c r="G2" s="5"/>
      <c r="H2" s="5"/>
      <c r="I2" t="s">
        <v>51</v>
      </c>
      <c r="K2" s="30">
        <f ca="1">$J$4+($J$5-$J$4)*RAND()</f>
        <v>3394.7941825535577</v>
      </c>
      <c r="W2" s="47" t="s">
        <v>111</v>
      </c>
      <c r="Z2" s="2">
        <f>X5</f>
        <v>5</v>
      </c>
      <c r="AA2" s="2">
        <f>1/($X$6-$X$5)</f>
        <v>0.2</v>
      </c>
      <c r="AB2" s="2">
        <f>(1/($X$6-$X$5))*(Z2-$X$5)</f>
        <v>0</v>
      </c>
    </row>
    <row r="3" spans="1:28" ht="17.25" x14ac:dyDescent="0.35">
      <c r="A3" s="5"/>
      <c r="B3" s="5"/>
      <c r="C3" s="5"/>
      <c r="D3" s="5"/>
      <c r="E3" s="14" t="s">
        <v>17</v>
      </c>
      <c r="F3" s="5"/>
      <c r="G3" s="5"/>
      <c r="H3" s="5"/>
      <c r="I3" t="s">
        <v>48</v>
      </c>
      <c r="K3" s="30">
        <f t="shared" ref="K3:K31" ca="1" si="0">$J$4+($J$5-$J$4)*RAND()</f>
        <v>3536.5444840968421</v>
      </c>
      <c r="W3" s="47" t="s">
        <v>112</v>
      </c>
      <c r="Z3" s="2">
        <f>Z2+($X$6-$X$5)/20</f>
        <v>5.25</v>
      </c>
      <c r="AA3" s="2">
        <f>1/($X$6-$X$5)</f>
        <v>0.2</v>
      </c>
      <c r="AB3" s="2">
        <f>(1/($X$6-$X$5))*(Z3-$X$5)</f>
        <v>0.05</v>
      </c>
    </row>
    <row r="4" spans="1:28" ht="17.25" x14ac:dyDescent="0.35">
      <c r="A4" s="5"/>
      <c r="B4" s="5"/>
      <c r="C4" s="5"/>
      <c r="D4" s="5"/>
      <c r="E4" s="14" t="s">
        <v>18</v>
      </c>
      <c r="F4" s="5"/>
      <c r="G4" s="5"/>
      <c r="H4" s="5"/>
      <c r="I4" s="22" t="s">
        <v>28</v>
      </c>
      <c r="J4" s="1">
        <v>1500</v>
      </c>
      <c r="K4" s="30">
        <f t="shared" ca="1" si="0"/>
        <v>2207.3904416141809</v>
      </c>
      <c r="Z4" s="2">
        <f>Z3+($X$6-$X$5)/20</f>
        <v>5.5</v>
      </c>
      <c r="AA4" s="2">
        <f>1/($X$6-$X$5)</f>
        <v>0.2</v>
      </c>
      <c r="AB4" s="2">
        <f>(1/($X$6-$X$5))*(Z4-$X$5)</f>
        <v>0.1</v>
      </c>
    </row>
    <row r="5" spans="1:28" ht="17.25" x14ac:dyDescent="0.35">
      <c r="A5" s="5"/>
      <c r="B5" s="5"/>
      <c r="C5" s="5"/>
      <c r="D5" s="5"/>
      <c r="E5" s="14" t="s">
        <v>19</v>
      </c>
      <c r="F5" s="5"/>
      <c r="G5" s="5"/>
      <c r="H5" s="5"/>
      <c r="I5" s="22" t="s">
        <v>30</v>
      </c>
      <c r="J5" s="1">
        <v>4200</v>
      </c>
      <c r="K5" s="30">
        <f t="shared" ca="1" si="0"/>
        <v>3140.2271275083558</v>
      </c>
      <c r="W5" s="22" t="s">
        <v>28</v>
      </c>
      <c r="X5" s="1">
        <v>5</v>
      </c>
      <c r="Z5" s="2">
        <f>Z4+($X$6-$X$5)/20</f>
        <v>5.75</v>
      </c>
      <c r="AA5" s="2">
        <f>1/($X$6-$X$5)</f>
        <v>0.2</v>
      </c>
      <c r="AB5" s="2">
        <f>(1/($X$6-$X$5))*(Z5-$X$5)</f>
        <v>0.15000000000000002</v>
      </c>
    </row>
    <row r="6" spans="1:28" x14ac:dyDescent="0.3">
      <c r="A6" s="5"/>
      <c r="B6" s="5"/>
      <c r="C6" s="5"/>
      <c r="D6" s="5"/>
      <c r="E6" s="5"/>
      <c r="F6" s="5"/>
      <c r="G6" s="5"/>
      <c r="H6" s="5"/>
      <c r="K6" s="30">
        <f t="shared" ca="1" si="0"/>
        <v>3207.8718141086169</v>
      </c>
      <c r="W6" s="22" t="s">
        <v>30</v>
      </c>
      <c r="X6" s="1">
        <v>10</v>
      </c>
      <c r="Z6" s="2">
        <f>Z5+($X$6-$X$5)/20</f>
        <v>6</v>
      </c>
      <c r="AA6" s="2">
        <f>1/($X$6-$X$5)</f>
        <v>0.2</v>
      </c>
      <c r="AB6" s="2">
        <f>(1/($X$6-$X$5))*(Z6-$X$5)</f>
        <v>0.2</v>
      </c>
    </row>
    <row r="7" spans="1:28" ht="17.25" x14ac:dyDescent="0.35">
      <c r="A7" s="6" t="s">
        <v>0</v>
      </c>
      <c r="B7" s="7"/>
      <c r="C7" s="7"/>
      <c r="D7" s="7"/>
      <c r="E7" s="7"/>
      <c r="F7" s="7"/>
      <c r="G7" s="7"/>
      <c r="H7" s="7"/>
      <c r="K7" s="30">
        <f t="shared" ca="1" si="0"/>
        <v>4056.9673000389134</v>
      </c>
      <c r="Z7" s="2">
        <f>Z6+($X$6-$X$5)/20</f>
        <v>6.25</v>
      </c>
      <c r="AA7" s="2">
        <f>1/($X$6-$X$5)</f>
        <v>0.2</v>
      </c>
      <c r="AB7" s="2">
        <f>(1/($X$6-$X$5))*(Z7-$X$5)</f>
        <v>0.25</v>
      </c>
    </row>
    <row r="8" spans="1:28" ht="17.25" x14ac:dyDescent="0.35">
      <c r="A8" s="5"/>
      <c r="B8" s="32" t="s">
        <v>25</v>
      </c>
      <c r="C8" s="5"/>
      <c r="D8" s="5"/>
      <c r="E8" s="5"/>
      <c r="F8" s="5"/>
      <c r="G8" s="5"/>
      <c r="H8" s="5"/>
      <c r="K8" s="30">
        <f t="shared" ca="1" si="0"/>
        <v>4046.1286720758249</v>
      </c>
      <c r="Z8" s="2">
        <f>Z7+($X$6-$X$5)/20</f>
        <v>6.5</v>
      </c>
      <c r="AA8" s="2">
        <f>1/($X$6-$X$5)</f>
        <v>0.2</v>
      </c>
      <c r="AB8" s="2">
        <f>(1/($X$6-$X$5))*(Z8-$X$5)</f>
        <v>0.30000000000000004</v>
      </c>
    </row>
    <row r="9" spans="1:28" x14ac:dyDescent="0.3">
      <c r="A9" s="5"/>
      <c r="B9" s="18" t="s">
        <v>49</v>
      </c>
      <c r="C9" s="5"/>
      <c r="D9" s="5"/>
      <c r="E9" s="5"/>
      <c r="F9" s="9"/>
      <c r="G9" s="5"/>
      <c r="H9" s="5"/>
      <c r="K9" s="30">
        <f t="shared" ca="1" si="0"/>
        <v>3926.4525346259775</v>
      </c>
      <c r="Z9" s="2">
        <f>Z8+($X$6-$X$5)/20</f>
        <v>6.75</v>
      </c>
      <c r="AA9" s="2">
        <f>1/($X$6-$X$5)</f>
        <v>0.2</v>
      </c>
      <c r="AB9" s="2">
        <f>(1/($X$6-$X$5))*(Z9-$X$5)</f>
        <v>0.35000000000000003</v>
      </c>
    </row>
    <row r="10" spans="1:28" ht="17.25" x14ac:dyDescent="0.35">
      <c r="A10" s="5"/>
      <c r="B10" s="18" t="s">
        <v>72</v>
      </c>
      <c r="C10" s="5"/>
      <c r="D10" s="5"/>
      <c r="E10" s="5"/>
      <c r="F10" s="9"/>
      <c r="G10" s="5"/>
      <c r="H10" s="5"/>
      <c r="K10" s="30">
        <f t="shared" ca="1" si="0"/>
        <v>1840.1207429094316</v>
      </c>
      <c r="Z10" s="2">
        <f>Z9+($X$6-$X$5)/20</f>
        <v>7</v>
      </c>
      <c r="AA10" s="2">
        <f>1/($X$6-$X$5)</f>
        <v>0.2</v>
      </c>
      <c r="AB10" s="2">
        <f>(1/($X$6-$X$5))*(Z10-$X$5)</f>
        <v>0.4</v>
      </c>
    </row>
    <row r="11" spans="1:28" ht="18.75" x14ac:dyDescent="0.3">
      <c r="A11" s="5"/>
      <c r="B11" s="61" t="s">
        <v>50</v>
      </c>
      <c r="C11" s="5"/>
      <c r="D11" s="5"/>
      <c r="E11" s="5"/>
      <c r="F11" s="9"/>
      <c r="G11" s="5"/>
      <c r="H11" s="5"/>
      <c r="K11" s="30">
        <f t="shared" ca="1" si="0"/>
        <v>3614.8834274756018</v>
      </c>
      <c r="Z11" s="2">
        <f>Z10+($X$6-$X$5)/20</f>
        <v>7.25</v>
      </c>
      <c r="AA11" s="2">
        <f>1/($X$6-$X$5)</f>
        <v>0.2</v>
      </c>
      <c r="AB11" s="2">
        <f>(1/($X$6-$X$5))*(Z11-$X$5)</f>
        <v>0.45</v>
      </c>
    </row>
    <row r="12" spans="1:28" x14ac:dyDescent="0.3">
      <c r="A12" s="5"/>
      <c r="B12" s="5"/>
      <c r="C12" s="5"/>
      <c r="D12" s="5"/>
      <c r="E12" s="5"/>
      <c r="F12" s="5"/>
      <c r="G12" s="5"/>
      <c r="H12" s="5"/>
      <c r="K12" s="30">
        <f t="shared" ca="1" si="0"/>
        <v>2023.7096650551748</v>
      </c>
      <c r="Z12" s="2">
        <f>Z11+($X$6-$X$5)/20</f>
        <v>7.5</v>
      </c>
      <c r="AA12" s="2">
        <f>1/($X$6-$X$5)</f>
        <v>0.2</v>
      </c>
      <c r="AB12" s="2">
        <f>(1/($X$6-$X$5))*(Z12-$X$5)</f>
        <v>0.5</v>
      </c>
    </row>
    <row r="13" spans="1:28" x14ac:dyDescent="0.3">
      <c r="A13" s="5"/>
      <c r="B13" s="5"/>
      <c r="C13" s="5"/>
      <c r="D13" s="5"/>
      <c r="E13" s="5"/>
      <c r="F13" s="5"/>
      <c r="G13" s="5"/>
      <c r="H13" s="5"/>
      <c r="K13" s="30">
        <f t="shared" ca="1" si="0"/>
        <v>4056.1790212709261</v>
      </c>
      <c r="Z13" s="2">
        <f>Z12+($X$6-$X$5)/20</f>
        <v>7.75</v>
      </c>
      <c r="AA13" s="2">
        <f>1/($X$6-$X$5)</f>
        <v>0.2</v>
      </c>
      <c r="AB13" s="2">
        <f>(1/($X$6-$X$5))*(Z13-$X$5)</f>
        <v>0.55000000000000004</v>
      </c>
    </row>
    <row r="14" spans="1:28" ht="21" x14ac:dyDescent="0.4">
      <c r="A14" s="5"/>
      <c r="B14" s="5"/>
      <c r="C14" s="15" t="s">
        <v>0</v>
      </c>
      <c r="D14" s="5"/>
      <c r="E14" s="5"/>
      <c r="F14" s="5"/>
      <c r="G14" s="5"/>
      <c r="H14" s="5"/>
      <c r="K14" s="30">
        <f t="shared" ca="1" si="0"/>
        <v>3923.5348272107394</v>
      </c>
      <c r="Z14" s="2">
        <f>Z13+($X$6-$X$5)/20</f>
        <v>8</v>
      </c>
      <c r="AA14" s="2">
        <f>1/($X$6-$X$5)</f>
        <v>0.2</v>
      </c>
      <c r="AB14" s="2">
        <f>(1/($X$6-$X$5))*(Z14-$X$5)</f>
        <v>0.60000000000000009</v>
      </c>
    </row>
    <row r="15" spans="1:28" ht="21" x14ac:dyDescent="0.4">
      <c r="A15" s="5"/>
      <c r="B15" s="5"/>
      <c r="C15" s="15" t="str">
        <f>C14</f>
        <v xml:space="preserve"> </v>
      </c>
      <c r="D15" s="5"/>
      <c r="E15" s="5"/>
      <c r="F15" s="5"/>
      <c r="G15" s="5"/>
      <c r="H15" s="5"/>
      <c r="K15" s="30">
        <f t="shared" ca="1" si="0"/>
        <v>3212.6170852159885</v>
      </c>
      <c r="Z15" s="2">
        <f>Z14+($X$6-$X$5)/20</f>
        <v>8.25</v>
      </c>
      <c r="AA15" s="2">
        <f>1/($X$6-$X$5)</f>
        <v>0.2</v>
      </c>
      <c r="AB15" s="2">
        <f>(1/($X$6-$X$5))*(Z15-$X$5)</f>
        <v>0.65</v>
      </c>
    </row>
    <row r="16" spans="1:28" ht="21" x14ac:dyDescent="0.4">
      <c r="A16" s="5"/>
      <c r="B16" s="5"/>
      <c r="C16" s="15" t="s">
        <v>0</v>
      </c>
      <c r="D16" s="5"/>
      <c r="E16" s="5"/>
      <c r="F16" s="5"/>
      <c r="G16" s="5"/>
      <c r="H16" s="5"/>
      <c r="K16" s="30">
        <f t="shared" ca="1" si="0"/>
        <v>2557.7171521666578</v>
      </c>
      <c r="Z16" s="2">
        <f>Z15+($X$6-$X$5)/20</f>
        <v>8.5</v>
      </c>
      <c r="AA16" s="2">
        <f>1/($X$6-$X$5)</f>
        <v>0.2</v>
      </c>
      <c r="AB16" s="2">
        <f>(1/($X$6-$X$5))*(Z16-$X$5)</f>
        <v>0.70000000000000007</v>
      </c>
    </row>
    <row r="17" spans="1:28" ht="21" x14ac:dyDescent="0.4">
      <c r="A17" s="5"/>
      <c r="B17" s="5"/>
      <c r="C17" s="15" t="s">
        <v>0</v>
      </c>
      <c r="D17" s="5"/>
      <c r="E17" s="5"/>
      <c r="F17" s="5"/>
      <c r="G17" s="5"/>
      <c r="H17" s="5"/>
      <c r="K17" s="30">
        <f t="shared" ca="1" si="0"/>
        <v>4006.5196096468208</v>
      </c>
      <c r="Z17" s="2">
        <f>Z16+($X$6-$X$5)/20</f>
        <v>8.75</v>
      </c>
      <c r="AA17" s="2">
        <f>1/($X$6-$X$5)</f>
        <v>0.2</v>
      </c>
      <c r="AB17" s="2">
        <f>(1/($X$6-$X$5))*(Z17-$X$5)</f>
        <v>0.75</v>
      </c>
    </row>
    <row r="18" spans="1:28" x14ac:dyDescent="0.3">
      <c r="A18" s="5"/>
      <c r="B18" s="5"/>
      <c r="C18" s="5"/>
      <c r="D18" s="5"/>
      <c r="E18" s="5"/>
      <c r="F18" s="5"/>
      <c r="G18" s="5"/>
      <c r="H18" s="5"/>
      <c r="K18" s="30">
        <f t="shared" ca="1" si="0"/>
        <v>3188.3291941808147</v>
      </c>
      <c r="Z18" s="2">
        <f>Z17+($X$6-$X$5)/20</f>
        <v>9</v>
      </c>
      <c r="AA18" s="2">
        <f>1/($X$6-$X$5)</f>
        <v>0.2</v>
      </c>
      <c r="AB18" s="2">
        <f>(1/($X$6-$X$5))*(Z18-$X$5)</f>
        <v>0.8</v>
      </c>
    </row>
    <row r="19" spans="1:28" x14ac:dyDescent="0.3">
      <c r="A19" s="23" t="s">
        <v>0</v>
      </c>
      <c r="B19" s="5"/>
      <c r="C19" s="5"/>
      <c r="D19" s="5"/>
      <c r="E19" s="5" t="s">
        <v>0</v>
      </c>
      <c r="F19" s="5"/>
      <c r="G19" s="5"/>
      <c r="H19" s="5"/>
      <c r="K19" s="30">
        <f t="shared" ca="1" si="0"/>
        <v>3304.6123880599189</v>
      </c>
      <c r="Z19" s="2">
        <f>Z18+($X$6-$X$5)/20</f>
        <v>9.25</v>
      </c>
      <c r="AA19" s="2">
        <f>1/($X$6-$X$5)</f>
        <v>0.2</v>
      </c>
      <c r="AB19" s="2">
        <f>(1/($X$6-$X$5))*(Z19-$X$5)</f>
        <v>0.85000000000000009</v>
      </c>
    </row>
    <row r="20" spans="1:28" x14ac:dyDescent="0.3">
      <c r="A20" s="23" t="s">
        <v>0</v>
      </c>
      <c r="B20" s="5"/>
      <c r="C20" s="5"/>
      <c r="D20" s="5"/>
      <c r="E20" s="5"/>
      <c r="F20" s="5"/>
      <c r="G20" s="5"/>
      <c r="H20" s="5"/>
      <c r="K20" s="30">
        <f t="shared" ca="1" si="0"/>
        <v>2557.8223011540167</v>
      </c>
      <c r="Z20" s="2">
        <f>Z19+($X$6-$X$5)/20</f>
        <v>9.5</v>
      </c>
      <c r="AA20" s="2">
        <f>1/($X$6-$X$5)</f>
        <v>0.2</v>
      </c>
      <c r="AB20" s="2">
        <f>(1/($X$6-$X$5))*(Z20-$X$5)</f>
        <v>0.9</v>
      </c>
    </row>
    <row r="21" spans="1:28" x14ac:dyDescent="0.3">
      <c r="A21" s="5"/>
      <c r="B21" s="5"/>
      <c r="C21" s="5"/>
      <c r="D21" s="5"/>
      <c r="E21" s="5"/>
      <c r="F21" s="5"/>
      <c r="G21" s="5"/>
      <c r="H21" s="5"/>
      <c r="K21" s="30">
        <f t="shared" ca="1" si="0"/>
        <v>1661.2823662069932</v>
      </c>
      <c r="Z21" s="2">
        <f>Z20+($X$6-$X$5)/20</f>
        <v>9.75</v>
      </c>
      <c r="AA21" s="2">
        <f>1/($X$6-$X$5)</f>
        <v>0.2</v>
      </c>
      <c r="AB21" s="2">
        <f>(1/($X$6-$X$5))*(Z21-$X$5)</f>
        <v>0.95000000000000007</v>
      </c>
    </row>
    <row r="22" spans="1:28" x14ac:dyDescent="0.3">
      <c r="A22" s="5"/>
      <c r="B22" s="5"/>
      <c r="C22" s="5"/>
      <c r="D22" s="5"/>
      <c r="E22" s="5"/>
      <c r="F22" s="5"/>
      <c r="G22" s="5"/>
      <c r="H22" s="5"/>
      <c r="K22" s="30">
        <f t="shared" ca="1" si="0"/>
        <v>2723.9078093704939</v>
      </c>
      <c r="Z22" s="2">
        <f>Z21+($X$6-$X$5)/20</f>
        <v>10</v>
      </c>
      <c r="AA22" s="2">
        <f>1/($X$6-$X$5)</f>
        <v>0.2</v>
      </c>
      <c r="AB22" s="2">
        <f>(1/($X$6-$X$5))*(Z22-$X$5)</f>
        <v>1</v>
      </c>
    </row>
    <row r="23" spans="1:28" x14ac:dyDescent="0.3">
      <c r="A23" s="5"/>
      <c r="B23" s="5"/>
      <c r="C23" s="5"/>
      <c r="D23" s="5"/>
      <c r="E23" s="5"/>
      <c r="F23" s="5"/>
      <c r="G23" s="5"/>
      <c r="H23" s="5"/>
      <c r="K23" s="30">
        <f t="shared" ca="1" si="0"/>
        <v>2792.6414033424348</v>
      </c>
    </row>
    <row r="24" spans="1:28" x14ac:dyDescent="0.3">
      <c r="A24" s="5"/>
      <c r="B24" s="5"/>
      <c r="C24" s="5"/>
      <c r="D24" s="5"/>
      <c r="E24" s="5"/>
      <c r="F24" s="5"/>
      <c r="G24" s="5"/>
      <c r="H24" s="5"/>
      <c r="K24" s="30">
        <f t="shared" ca="1" si="0"/>
        <v>2663.5990613840704</v>
      </c>
    </row>
    <row r="25" spans="1:28" x14ac:dyDescent="0.3">
      <c r="A25" s="5"/>
      <c r="B25" s="5"/>
      <c r="C25" s="5"/>
      <c r="D25" s="5"/>
      <c r="E25" s="5"/>
      <c r="F25" s="5"/>
      <c r="G25" s="5"/>
      <c r="H25" s="5"/>
      <c r="K25" s="30">
        <f t="shared" ca="1" si="0"/>
        <v>3508.3597123165114</v>
      </c>
    </row>
    <row r="26" spans="1:28" x14ac:dyDescent="0.3">
      <c r="A26" s="5"/>
      <c r="B26" s="5"/>
      <c r="C26" s="5"/>
      <c r="D26" s="5"/>
      <c r="E26" s="5"/>
      <c r="F26" s="5"/>
      <c r="G26" s="5"/>
      <c r="H26" s="5"/>
      <c r="K26" s="30">
        <f t="shared" ca="1" si="0"/>
        <v>3894.1281237172384</v>
      </c>
    </row>
    <row r="27" spans="1:28" x14ac:dyDescent="0.3">
      <c r="K27" s="30">
        <f t="shared" ca="1" si="0"/>
        <v>3850.2069320918754</v>
      </c>
    </row>
    <row r="28" spans="1:28" x14ac:dyDescent="0.3">
      <c r="K28" s="30">
        <f t="shared" ca="1" si="0"/>
        <v>1915.7343240503253</v>
      </c>
    </row>
    <row r="29" spans="1:28" x14ac:dyDescent="0.3">
      <c r="K29" s="30">
        <f t="shared" ca="1" si="0"/>
        <v>1879.0593177127087</v>
      </c>
    </row>
    <row r="30" spans="1:28" x14ac:dyDescent="0.3">
      <c r="K30" s="30">
        <f t="shared" ca="1" si="0"/>
        <v>2478.6374297386683</v>
      </c>
    </row>
    <row r="31" spans="1:28" x14ac:dyDescent="0.3">
      <c r="K31" s="30">
        <f t="shared" ca="1" si="0"/>
        <v>3232.7070493029896</v>
      </c>
    </row>
  </sheetData>
  <pageMargins left="0.7" right="0.7" top="0.75" bottom="0.75" header="0.3" footer="0.3"/>
  <pageSetup orientation="portrait"/>
  <drawing r:id="rId1"/>
  <legacyDrawing r:id="rId2"/>
  <oleObjects>
    <mc:AlternateContent xmlns:mc="http://schemas.openxmlformats.org/markup-compatibility/2006">
      <mc:Choice Requires="x14">
        <oleObject progId="Equation.DSMT4" shapeId="6145" r:id="rId3">
          <objectPr defaultSize="0" autoPict="0" r:id="rId4">
            <anchor moveWithCells="1">
              <from>
                <xdr:col>0</xdr:col>
                <xdr:colOff>161925</xdr:colOff>
                <xdr:row>1</xdr:row>
                <xdr:rowOff>47625</xdr:rowOff>
              </from>
              <to>
                <xdr:col>1</xdr:col>
                <xdr:colOff>2152650</xdr:colOff>
                <xdr:row>3</xdr:row>
                <xdr:rowOff>85725</xdr:rowOff>
              </to>
            </anchor>
          </objectPr>
        </oleObject>
      </mc:Choice>
      <mc:Fallback>
        <oleObject progId="Equation.DSMT4" shapeId="6145" r:id="rId3"/>
      </mc:Fallback>
    </mc:AlternateContent>
    <mc:AlternateContent xmlns:mc="http://schemas.openxmlformats.org/markup-compatibility/2006">
      <mc:Choice Requires="x14">
        <oleObject progId="Equation.DSMT4" shapeId="6146" r:id="rId5">
          <objectPr defaultSize="0" autoPict="0" r:id="rId6">
            <anchor moveWithCells="1">
              <from>
                <xdr:col>0</xdr:col>
                <xdr:colOff>171450</xdr:colOff>
                <xdr:row>3</xdr:row>
                <xdr:rowOff>171450</xdr:rowOff>
              </from>
              <to>
                <xdr:col>2</xdr:col>
                <xdr:colOff>171450</xdr:colOff>
                <xdr:row>6</xdr:row>
                <xdr:rowOff>9525</xdr:rowOff>
              </to>
            </anchor>
          </objectPr>
        </oleObject>
      </mc:Choice>
      <mc:Fallback>
        <oleObject progId="Equation.DSMT4" shapeId="6146" r:id="rId5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T101"/>
  <sheetViews>
    <sheetView workbookViewId="0">
      <selection activeCell="N18" sqref="N18"/>
    </sheetView>
  </sheetViews>
  <sheetFormatPr defaultRowHeight="15" x14ac:dyDescent="0.25"/>
  <cols>
    <col min="1" max="1" width="10.140625" customWidth="1"/>
    <col min="2" max="2" width="33.42578125" customWidth="1"/>
    <col min="3" max="3" width="21.85546875" customWidth="1"/>
    <col min="4" max="4" width="13.42578125" customWidth="1"/>
    <col min="5" max="5" width="23" customWidth="1"/>
    <col min="6" max="7" width="8.85546875"/>
    <col min="8" max="8" width="11.140625" customWidth="1"/>
    <col min="9" max="9" width="66.28515625" customWidth="1"/>
    <col min="10" max="11" width="8.85546875"/>
    <col min="12" max="12" width="12.5703125" style="2" customWidth="1"/>
    <col min="13" max="13" width="12.5703125" customWidth="1"/>
    <col min="14" max="15" width="12" customWidth="1"/>
    <col min="18" max="18" width="9.140625" style="2"/>
    <col min="19" max="19" width="18" style="2" customWidth="1"/>
    <col min="20" max="20" width="25" style="2" customWidth="1"/>
  </cols>
  <sheetData>
    <row r="1" spans="1:20" ht="18" thickBot="1" x14ac:dyDescent="0.4">
      <c r="A1" s="19" t="s">
        <v>218</v>
      </c>
      <c r="B1" s="20"/>
      <c r="C1" s="5"/>
      <c r="D1" s="5"/>
      <c r="E1" s="5"/>
      <c r="F1" s="5"/>
      <c r="G1" s="5"/>
      <c r="H1" s="5"/>
      <c r="I1" s="68" t="s">
        <v>44</v>
      </c>
      <c r="L1" s="21" t="s">
        <v>3</v>
      </c>
      <c r="M1" s="21" t="s">
        <v>2</v>
      </c>
      <c r="N1" s="21" t="s">
        <v>116</v>
      </c>
      <c r="O1" s="21" t="s">
        <v>3</v>
      </c>
      <c r="R1" s="60" t="s">
        <v>27</v>
      </c>
      <c r="S1" s="60" t="s">
        <v>256</v>
      </c>
      <c r="T1" s="60" t="s">
        <v>257</v>
      </c>
    </row>
    <row r="2" spans="1:20" ht="18" thickTop="1" x14ac:dyDescent="0.35">
      <c r="A2" s="71" t="s">
        <v>219</v>
      </c>
      <c r="B2" s="5"/>
      <c r="C2" s="5"/>
      <c r="D2" s="5"/>
      <c r="E2" s="32" t="s">
        <v>38</v>
      </c>
      <c r="F2" s="5"/>
      <c r="G2" s="5"/>
      <c r="H2" s="5"/>
      <c r="I2" t="s">
        <v>242</v>
      </c>
      <c r="L2" s="2">
        <v>0</v>
      </c>
      <c r="M2" s="2">
        <v>0</v>
      </c>
      <c r="N2" s="2">
        <f>_xlfn.HYPGEOM.DIST(M2,$J$16,$J$15,$J$14,0)</f>
        <v>4.5790700789027881E-2</v>
      </c>
      <c r="O2" s="2">
        <f>_xlfn.HYPGEOM.DIST(M2,$J$16,$J$15,$J$14,1)</f>
        <v>4.5790700789027881E-2</v>
      </c>
      <c r="P2" t="s">
        <v>0</v>
      </c>
      <c r="R2" s="2">
        <f ca="1">RAND()</f>
        <v>6.2299523114558664E-2</v>
      </c>
      <c r="S2" s="2">
        <f ca="1">VLOOKUP(R2,$L$2:$M$12,2)</f>
        <v>1</v>
      </c>
      <c r="T2" s="2">
        <f ca="1">IF(R2&gt;$L$12,10,IF(R2&gt;$L$11,9,IF(R2&gt;$L$10,8,IF(R2&gt;$L$9,7,IF(R2&gt;$L$8,6,IF(R2&gt;$L$7,5,IF(R2&gt;$L$6,4,IF(R2&gt;$L$5,3,IF(R2&gt;$L$4,2,IF(R2&gt;$L$3,1,0))))))))))</f>
        <v>1</v>
      </c>
    </row>
    <row r="3" spans="1:20" ht="21" x14ac:dyDescent="0.4">
      <c r="A3" s="38" t="s">
        <v>220</v>
      </c>
      <c r="B3" s="38"/>
      <c r="C3" s="38"/>
      <c r="D3" s="42" t="s">
        <v>227</v>
      </c>
      <c r="E3" s="42"/>
      <c r="F3" s="42"/>
      <c r="G3" s="42"/>
      <c r="H3" s="42"/>
      <c r="I3" t="s">
        <v>243</v>
      </c>
      <c r="L3" s="2">
        <f>O2</f>
        <v>4.5790700789027881E-2</v>
      </c>
      <c r="M3" s="2">
        <v>1</v>
      </c>
      <c r="N3" s="2">
        <f>_xlfn.HYPGEOM.DIST(M3,$J$16,$J$15,$J$14,0)</f>
        <v>0.17957137564324649</v>
      </c>
      <c r="O3" s="2">
        <f>_xlfn.HYPGEOM.DIST(M3,$J$16,$J$15,$J$14,1)</f>
        <v>0.22536207643227432</v>
      </c>
      <c r="R3" s="2">
        <f t="shared" ref="R3:R66" ca="1" si="0">RAND()</f>
        <v>0.54710083298922285</v>
      </c>
      <c r="S3" s="2">
        <f t="shared" ref="S3:S66" ca="1" si="1">VLOOKUP(R3,$L$2:$M$12,2)</f>
        <v>3</v>
      </c>
      <c r="T3" s="2">
        <f t="shared" ref="T3:T66" ca="1" si="2">IF(R3&gt;$L$12,10,IF(R3&gt;$L$11,9,IF(R3&gt;$L$10,8,IF(R3&gt;$L$9,7,IF(R3&gt;$L$8,6,IF(R3&gt;$L$7,5,IF(R3&gt;$L$6,4,IF(R3&gt;$L$5,3,IF(R3&gt;$L$4,2,IF(R3&gt;$L$3,1,0))))))))))</f>
        <v>3</v>
      </c>
    </row>
    <row r="4" spans="1:20" ht="21" x14ac:dyDescent="0.4">
      <c r="A4" s="38" t="s">
        <v>221</v>
      </c>
      <c r="B4" s="38"/>
      <c r="C4" s="38"/>
      <c r="D4" s="37" t="s">
        <v>228</v>
      </c>
      <c r="E4" s="37"/>
      <c r="F4" s="37"/>
      <c r="G4" s="37"/>
      <c r="H4" s="37"/>
      <c r="I4" t="s">
        <v>244</v>
      </c>
      <c r="L4" s="2">
        <f t="shared" ref="L4:L12" si="3">O3</f>
        <v>0.22536207643227432</v>
      </c>
      <c r="M4" s="2">
        <v>2</v>
      </c>
      <c r="N4" s="2">
        <f>_xlfn.HYPGEOM.DIST(M4,$J$16,$J$15,$J$14,0)</f>
        <v>0.29525678110572268</v>
      </c>
      <c r="O4" s="2">
        <f>_xlfn.HYPGEOM.DIST(M4,$J$16,$J$15,$J$14,1)</f>
        <v>0.52061885753799708</v>
      </c>
      <c r="R4" s="2">
        <f t="shared" ca="1" si="0"/>
        <v>0.51580957876502431</v>
      </c>
      <c r="S4" s="2">
        <f t="shared" ca="1" si="1"/>
        <v>2</v>
      </c>
      <c r="T4" s="2">
        <f t="shared" ca="1" si="2"/>
        <v>2</v>
      </c>
    </row>
    <row r="5" spans="1:20" ht="17.25" x14ac:dyDescent="0.35">
      <c r="A5" s="38" t="s">
        <v>222</v>
      </c>
      <c r="B5" s="38"/>
      <c r="C5" s="38"/>
      <c r="D5" s="72" t="s">
        <v>229</v>
      </c>
      <c r="E5" s="38"/>
      <c r="F5" s="38"/>
      <c r="G5" s="38"/>
      <c r="H5" s="38"/>
      <c r="I5" t="s">
        <v>245</v>
      </c>
      <c r="L5" s="2">
        <f t="shared" si="3"/>
        <v>0.52061885753799708</v>
      </c>
      <c r="M5" s="2">
        <v>3</v>
      </c>
      <c r="N5" s="2">
        <f>_xlfn.HYPGEOM.DIST(M5,$J$16,$J$15,$J$14,0)</f>
        <v>0.26740236779386189</v>
      </c>
      <c r="O5" s="2">
        <f>_xlfn.HYPGEOM.DIST(M5,$J$16,$J$15,$J$14,1)</f>
        <v>0.78802122533185859</v>
      </c>
      <c r="R5" s="2">
        <f t="shared" ca="1" si="0"/>
        <v>0.41653619517716423</v>
      </c>
      <c r="S5" s="2">
        <f t="shared" ca="1" si="1"/>
        <v>2</v>
      </c>
      <c r="T5" s="2">
        <f t="shared" ca="1" si="2"/>
        <v>2</v>
      </c>
    </row>
    <row r="6" spans="1:20" ht="17.25" x14ac:dyDescent="0.35">
      <c r="A6" s="38" t="s">
        <v>223</v>
      </c>
      <c r="B6" s="38"/>
      <c r="C6" s="38"/>
      <c r="D6" s="72" t="s">
        <v>230</v>
      </c>
      <c r="E6" s="38"/>
      <c r="F6" s="38"/>
      <c r="G6" s="38"/>
      <c r="H6" s="38"/>
      <c r="I6" t="s">
        <v>246</v>
      </c>
      <c r="L6" s="2">
        <f t="shared" si="3"/>
        <v>0.78802122533185859</v>
      </c>
      <c r="M6" s="2">
        <v>4</v>
      </c>
      <c r="N6" s="2">
        <f>_xlfn.HYPGEOM.DIST(M6,$J$16,$J$15,$J$14,0)</f>
        <v>0.14731889707161838</v>
      </c>
      <c r="O6" s="2">
        <f>_xlfn.HYPGEOM.DIST(M6,$J$16,$J$15,$J$14,1)</f>
        <v>0.93534012240347697</v>
      </c>
      <c r="R6" s="2">
        <f t="shared" ca="1" si="0"/>
        <v>0.29412385692746956</v>
      </c>
      <c r="S6" s="2">
        <f t="shared" ca="1" si="1"/>
        <v>2</v>
      </c>
      <c r="T6" s="2">
        <f t="shared" ca="1" si="2"/>
        <v>2</v>
      </c>
    </row>
    <row r="7" spans="1:20" ht="17.25" x14ac:dyDescent="0.35">
      <c r="A7" s="38" t="s">
        <v>224</v>
      </c>
      <c r="B7" s="38"/>
      <c r="C7" s="38"/>
      <c r="D7" s="43" t="s">
        <v>231</v>
      </c>
      <c r="E7" s="43"/>
      <c r="F7" s="43"/>
      <c r="G7" s="43"/>
      <c r="H7" s="43"/>
      <c r="I7" t="s">
        <v>247</v>
      </c>
      <c r="L7" s="2">
        <f t="shared" si="3"/>
        <v>0.93534012240347697</v>
      </c>
      <c r="M7" s="2">
        <v>5</v>
      </c>
      <c r="N7" s="2">
        <f>_xlfn.HYPGEOM.DIST(M7,$J$16,$J$15,$J$14,0)</f>
        <v>5.1427687705001328E-2</v>
      </c>
      <c r="O7" s="2">
        <f>_xlfn.HYPGEOM.DIST(M7,$J$16,$J$15,$J$14,1)</f>
        <v>0.98676781010847836</v>
      </c>
      <c r="R7" s="2">
        <f t="shared" ca="1" si="0"/>
        <v>0.82228962060639033</v>
      </c>
      <c r="S7" s="2">
        <f t="shared" ca="1" si="1"/>
        <v>4</v>
      </c>
      <c r="T7" s="2">
        <f t="shared" ca="1" si="2"/>
        <v>4</v>
      </c>
    </row>
    <row r="8" spans="1:20" ht="18" x14ac:dyDescent="0.35">
      <c r="A8" s="5"/>
      <c r="B8" s="4"/>
      <c r="C8" s="39"/>
      <c r="D8" s="5"/>
      <c r="E8" s="5"/>
      <c r="F8" s="5"/>
      <c r="G8" s="5"/>
      <c r="H8" s="5"/>
      <c r="I8" t="s">
        <v>248</v>
      </c>
      <c r="L8" s="2">
        <f t="shared" si="3"/>
        <v>0.98676781010847836</v>
      </c>
      <c r="M8" s="2">
        <v>6</v>
      </c>
      <c r="N8" s="2">
        <f>_xlfn.HYPGEOM.DIST(M8,$J$16,$J$15,$J$14,0)</f>
        <v>1.1479394577009234E-2</v>
      </c>
      <c r="O8" s="2">
        <f>_xlfn.HYPGEOM.DIST(M8,$J$16,$J$15,$J$14,1)</f>
        <v>0.99824720468548755</v>
      </c>
      <c r="R8" s="2">
        <f t="shared" ca="1" si="0"/>
        <v>0.42540068776299322</v>
      </c>
      <c r="S8" s="2">
        <f t="shared" ca="1" si="1"/>
        <v>2</v>
      </c>
      <c r="T8" s="2">
        <f t="shared" ca="1" si="2"/>
        <v>2</v>
      </c>
    </row>
    <row r="9" spans="1:20" ht="21.75" x14ac:dyDescent="0.4">
      <c r="A9" s="5"/>
      <c r="B9" s="73" t="s">
        <v>233</v>
      </c>
      <c r="C9" s="39"/>
      <c r="D9" s="5"/>
      <c r="E9" s="5"/>
      <c r="F9" s="5"/>
      <c r="G9" s="5"/>
      <c r="H9" s="5"/>
      <c r="I9" t="s">
        <v>249</v>
      </c>
      <c r="L9" s="2">
        <f t="shared" si="3"/>
        <v>0.99824720468548755</v>
      </c>
      <c r="M9" s="2">
        <v>7</v>
      </c>
      <c r="N9" s="2">
        <f>_xlfn.HYPGEOM.DIST(M9,$J$16,$J$15,$J$14,0)</f>
        <v>1.6111430985276121E-3</v>
      </c>
      <c r="O9" s="2">
        <f>_xlfn.HYPGEOM.DIST(M9,$J$16,$J$15,$J$14,1)</f>
        <v>0.99985834778401517</v>
      </c>
      <c r="R9" s="2">
        <f t="shared" ca="1" si="0"/>
        <v>0.52219590540618399</v>
      </c>
      <c r="S9" s="2">
        <f t="shared" ca="1" si="1"/>
        <v>3</v>
      </c>
      <c r="T9" s="2">
        <f t="shared" ca="1" si="2"/>
        <v>3</v>
      </c>
    </row>
    <row r="10" spans="1:20" ht="18" x14ac:dyDescent="0.35">
      <c r="A10" s="5"/>
      <c r="B10" s="52" t="s">
        <v>0</v>
      </c>
      <c r="C10" s="39"/>
      <c r="D10" s="5"/>
      <c r="E10" s="5"/>
      <c r="F10" s="5"/>
      <c r="G10" s="5"/>
      <c r="H10" s="5"/>
      <c r="L10" s="2">
        <f t="shared" si="3"/>
        <v>0.99985834778401517</v>
      </c>
      <c r="M10" s="2">
        <v>8</v>
      </c>
      <c r="N10" s="2">
        <f>_xlfn.HYPGEOM.DIST(M10,$J$16,$J$15,$J$14,0)</f>
        <v>1.3541935526417427E-4</v>
      </c>
      <c r="O10" s="2">
        <f>_xlfn.HYPGEOM.DIST(M10,$J$16,$J$15,$J$14,1)</f>
        <v>0.99999376713927934</v>
      </c>
      <c r="R10" s="2">
        <f t="shared" ca="1" si="0"/>
        <v>0.35830492674505254</v>
      </c>
      <c r="S10" s="2">
        <f t="shared" ca="1" si="1"/>
        <v>2</v>
      </c>
      <c r="T10" s="2">
        <f t="shared" ca="1" si="2"/>
        <v>2</v>
      </c>
    </row>
    <row r="11" spans="1:20" ht="17.25" x14ac:dyDescent="0.35">
      <c r="A11" s="5"/>
      <c r="B11" s="52" t="s">
        <v>225</v>
      </c>
      <c r="C11" s="5"/>
      <c r="D11" s="5"/>
      <c r="E11" s="14" t="s">
        <v>0</v>
      </c>
      <c r="F11" s="35" t="s">
        <v>0</v>
      </c>
      <c r="G11" s="35"/>
      <c r="H11" s="35"/>
      <c r="I11" s="68" t="s">
        <v>90</v>
      </c>
      <c r="L11" s="2">
        <f t="shared" si="3"/>
        <v>0.99999376713927934</v>
      </c>
      <c r="M11" s="2">
        <v>9</v>
      </c>
      <c r="N11" s="2">
        <f>_xlfn.HYPGEOM.DIST(M11,$J$16,$J$15,$J$14,0)</f>
        <v>6.120648825499408E-6</v>
      </c>
      <c r="O11" s="2">
        <f>_xlfn.HYPGEOM.DIST(M11,$J$16,$J$15,$J$14,1)</f>
        <v>0.99999988778810489</v>
      </c>
      <c r="R11" s="2">
        <f t="shared" ca="1" si="0"/>
        <v>0.93593454339331783</v>
      </c>
      <c r="S11" s="2">
        <f t="shared" ca="1" si="1"/>
        <v>5</v>
      </c>
      <c r="T11" s="2">
        <f t="shared" ca="1" si="2"/>
        <v>5</v>
      </c>
    </row>
    <row r="12" spans="1:20" ht="17.25" x14ac:dyDescent="0.35">
      <c r="A12" s="35" t="s">
        <v>0</v>
      </c>
      <c r="B12" s="52" t="s">
        <v>226</v>
      </c>
      <c r="C12" s="35"/>
      <c r="D12" s="35"/>
      <c r="E12" s="14" t="s">
        <v>0</v>
      </c>
      <c r="F12" s="35"/>
      <c r="G12" s="35"/>
      <c r="H12" s="35"/>
      <c r="I12" t="s">
        <v>250</v>
      </c>
      <c r="L12" s="2">
        <f t="shared" si="3"/>
        <v>0.99999988778810489</v>
      </c>
      <c r="M12" s="2">
        <v>10</v>
      </c>
      <c r="N12" s="2">
        <f>_xlfn.HYPGEOM.DIST(M12,$J$16,$J$15,$J$14,0)</f>
        <v>1.1221189513415581E-7</v>
      </c>
      <c r="O12" s="2">
        <f>_xlfn.HYPGEOM.DIST(M12,$J$16,$J$15,$J$14,1)</f>
        <v>1</v>
      </c>
      <c r="R12" s="2">
        <f t="shared" ca="1" si="0"/>
        <v>1.0099795563953684E-2</v>
      </c>
      <c r="S12" s="2">
        <f t="shared" ca="1" si="1"/>
        <v>0</v>
      </c>
      <c r="T12" s="2">
        <f t="shared" ca="1" si="2"/>
        <v>0</v>
      </c>
    </row>
    <row r="13" spans="1:20" ht="18.75" x14ac:dyDescent="0.35">
      <c r="A13" s="35" t="s">
        <v>0</v>
      </c>
      <c r="B13" s="52" t="s">
        <v>232</v>
      </c>
      <c r="C13" s="35"/>
      <c r="D13" s="35"/>
      <c r="E13" s="14" t="s">
        <v>0</v>
      </c>
      <c r="F13" s="35"/>
      <c r="G13" s="35"/>
      <c r="H13" s="35"/>
      <c r="I13" t="s">
        <v>251</v>
      </c>
      <c r="M13" s="2"/>
      <c r="R13" s="2">
        <f t="shared" ca="1" si="0"/>
        <v>0.82213558997069158</v>
      </c>
      <c r="S13" s="2">
        <f t="shared" ca="1" si="1"/>
        <v>4</v>
      </c>
      <c r="T13" s="2">
        <f t="shared" ca="1" si="2"/>
        <v>4</v>
      </c>
    </row>
    <row r="14" spans="1:20" ht="17.25" x14ac:dyDescent="0.35">
      <c r="A14" s="35" t="s">
        <v>0</v>
      </c>
      <c r="B14" s="35"/>
      <c r="C14" s="35"/>
      <c r="D14" s="35"/>
      <c r="E14" s="14" t="s">
        <v>0</v>
      </c>
      <c r="F14" s="35"/>
      <c r="G14" s="35"/>
      <c r="H14" s="35"/>
      <c r="I14" s="22" t="s">
        <v>234</v>
      </c>
      <c r="J14" s="1">
        <v>80</v>
      </c>
      <c r="M14" s="2"/>
      <c r="R14" s="2">
        <f t="shared" ca="1" si="0"/>
        <v>0.18503407881482237</v>
      </c>
      <c r="S14" s="2">
        <f t="shared" ca="1" si="1"/>
        <v>1</v>
      </c>
      <c r="T14" s="2">
        <f t="shared" ca="1" si="2"/>
        <v>1</v>
      </c>
    </row>
    <row r="15" spans="1:20" ht="17.25" x14ac:dyDescent="0.35">
      <c r="A15" s="35" t="s">
        <v>0</v>
      </c>
      <c r="B15" s="35"/>
      <c r="C15" s="35"/>
      <c r="D15" s="35"/>
      <c r="E15" s="14" t="s">
        <v>0</v>
      </c>
      <c r="F15" s="35"/>
      <c r="G15" s="35"/>
      <c r="H15" s="35"/>
      <c r="I15" s="22" t="s">
        <v>235</v>
      </c>
      <c r="J15" s="1">
        <v>20</v>
      </c>
      <c r="M15" s="2"/>
      <c r="R15" s="2">
        <f t="shared" ca="1" si="0"/>
        <v>0.62277788512110721</v>
      </c>
      <c r="S15" s="2">
        <f t="shared" ca="1" si="1"/>
        <v>3</v>
      </c>
      <c r="T15" s="2">
        <f t="shared" ca="1" si="2"/>
        <v>3</v>
      </c>
    </row>
    <row r="16" spans="1:20" ht="21" x14ac:dyDescent="0.4">
      <c r="A16" s="10"/>
      <c r="B16" s="32" t="s">
        <v>25</v>
      </c>
      <c r="C16" s="11"/>
      <c r="D16" s="5"/>
      <c r="E16" s="10"/>
      <c r="F16" s="11"/>
      <c r="G16" s="11"/>
      <c r="H16" s="5"/>
      <c r="I16" s="22" t="s">
        <v>46</v>
      </c>
      <c r="J16" s="1">
        <v>10</v>
      </c>
      <c r="M16" s="2"/>
      <c r="R16" s="2">
        <f t="shared" ca="1" si="0"/>
        <v>9.086196120997081E-2</v>
      </c>
      <c r="S16" s="2">
        <f t="shared" ca="1" si="1"/>
        <v>1</v>
      </c>
      <c r="T16" s="2">
        <f t="shared" ca="1" si="2"/>
        <v>1</v>
      </c>
    </row>
    <row r="17" spans="1:20" ht="18.75" x14ac:dyDescent="0.3">
      <c r="A17" s="10"/>
      <c r="B17" s="18" t="s">
        <v>236</v>
      </c>
      <c r="C17" s="5"/>
      <c r="D17" s="5"/>
      <c r="E17" s="10"/>
      <c r="F17" s="5"/>
      <c r="G17" s="5"/>
      <c r="H17" s="5"/>
      <c r="I17" s="77" t="s">
        <v>252</v>
      </c>
      <c r="M17" s="2"/>
      <c r="R17" s="2">
        <f t="shared" ca="1" si="0"/>
        <v>0.22437050532118041</v>
      </c>
      <c r="S17" s="2">
        <f t="shared" ca="1" si="1"/>
        <v>1</v>
      </c>
      <c r="T17" s="2">
        <f t="shared" ca="1" si="2"/>
        <v>1</v>
      </c>
    </row>
    <row r="18" spans="1:20" ht="18.75" x14ac:dyDescent="0.3">
      <c r="A18" s="10"/>
      <c r="B18" s="18" t="s">
        <v>237</v>
      </c>
      <c r="C18" s="5"/>
      <c r="D18" s="5"/>
      <c r="E18" s="10"/>
      <c r="F18" s="5"/>
      <c r="G18" s="5"/>
      <c r="H18" s="5"/>
      <c r="I18" s="75" t="s">
        <v>253</v>
      </c>
      <c r="M18" s="2"/>
      <c r="R18" s="2">
        <f t="shared" ca="1" si="0"/>
        <v>0.88582677355207651</v>
      </c>
      <c r="S18" s="2">
        <f t="shared" ca="1" si="1"/>
        <v>4</v>
      </c>
      <c r="T18" s="2">
        <f t="shared" ca="1" si="2"/>
        <v>4</v>
      </c>
    </row>
    <row r="19" spans="1:20" ht="21" x14ac:dyDescent="0.4">
      <c r="A19" s="18" t="s">
        <v>73</v>
      </c>
      <c r="B19" s="18" t="s">
        <v>240</v>
      </c>
      <c r="C19" s="18"/>
      <c r="D19" s="18"/>
      <c r="E19" s="18"/>
      <c r="F19" s="18"/>
      <c r="G19" s="18"/>
      <c r="H19" s="18"/>
      <c r="I19" s="76" t="s">
        <v>254</v>
      </c>
      <c r="R19" s="2">
        <f t="shared" ca="1" si="0"/>
        <v>0.97687370968126819</v>
      </c>
      <c r="S19" s="2">
        <f t="shared" ca="1" si="1"/>
        <v>5</v>
      </c>
      <c r="T19" s="2">
        <f t="shared" ca="1" si="2"/>
        <v>5</v>
      </c>
    </row>
    <row r="20" spans="1:20" ht="16.5" x14ac:dyDescent="0.3">
      <c r="A20" s="18"/>
      <c r="B20" s="18" t="s">
        <v>259</v>
      </c>
      <c r="C20" s="18"/>
      <c r="D20" s="18"/>
      <c r="E20" s="18"/>
      <c r="F20" s="18"/>
      <c r="G20" s="18"/>
      <c r="H20" s="18"/>
      <c r="I20" s="76" t="s">
        <v>255</v>
      </c>
      <c r="R20" s="2">
        <f t="shared" ca="1" si="0"/>
        <v>0.25890793500304232</v>
      </c>
      <c r="S20" s="2">
        <f t="shared" ca="1" si="1"/>
        <v>2</v>
      </c>
      <c r="T20" s="2">
        <f t="shared" ca="1" si="2"/>
        <v>2</v>
      </c>
    </row>
    <row r="21" spans="1:20" ht="17.25" x14ac:dyDescent="0.35">
      <c r="A21" s="18" t="s">
        <v>0</v>
      </c>
      <c r="B21" s="18" t="s">
        <v>239</v>
      </c>
      <c r="C21" s="18"/>
      <c r="D21" s="18"/>
      <c r="E21" s="18"/>
      <c r="F21" s="18"/>
      <c r="G21" s="18"/>
      <c r="H21" s="18"/>
      <c r="I21" s="77" t="s">
        <v>260</v>
      </c>
      <c r="R21" s="2">
        <f t="shared" ca="1" si="0"/>
        <v>0.10924827269613879</v>
      </c>
      <c r="S21" s="2">
        <f t="shared" ca="1" si="1"/>
        <v>1</v>
      </c>
      <c r="T21" s="2">
        <f t="shared" ca="1" si="2"/>
        <v>1</v>
      </c>
    </row>
    <row r="22" spans="1:20" ht="16.5" x14ac:dyDescent="0.3">
      <c r="A22" s="18" t="s">
        <v>0</v>
      </c>
      <c r="B22" s="18" t="s">
        <v>238</v>
      </c>
      <c r="C22" s="18"/>
      <c r="D22" s="18"/>
      <c r="E22" s="18"/>
      <c r="F22" s="18"/>
      <c r="G22" s="18"/>
      <c r="H22" s="18"/>
      <c r="I22" s="77" t="s">
        <v>261</v>
      </c>
      <c r="R22" s="2">
        <f t="shared" ca="1" si="0"/>
        <v>0.54613587118157403</v>
      </c>
      <c r="S22" s="2">
        <f t="shared" ca="1" si="1"/>
        <v>3</v>
      </c>
      <c r="T22" s="2">
        <f t="shared" ca="1" si="2"/>
        <v>3</v>
      </c>
    </row>
    <row r="23" spans="1:20" ht="16.5" x14ac:dyDescent="0.3">
      <c r="A23" s="18" t="s">
        <v>0</v>
      </c>
      <c r="B23" s="18" t="s">
        <v>241</v>
      </c>
      <c r="C23" s="18"/>
      <c r="D23" s="18"/>
      <c r="E23" s="18"/>
      <c r="F23" s="18"/>
      <c r="G23" s="18"/>
      <c r="H23" s="18"/>
      <c r="I23" s="77" t="s">
        <v>264</v>
      </c>
      <c r="R23" s="2">
        <f t="shared" ca="1" si="0"/>
        <v>0.84391811200837197</v>
      </c>
      <c r="S23" s="2">
        <f t="shared" ca="1" si="1"/>
        <v>4</v>
      </c>
      <c r="T23" s="2">
        <f t="shared" ca="1" si="2"/>
        <v>4</v>
      </c>
    </row>
    <row r="24" spans="1:20" ht="16.5" x14ac:dyDescent="0.3">
      <c r="A24" s="18" t="s">
        <v>0</v>
      </c>
      <c r="B24" s="18" t="s">
        <v>258</v>
      </c>
      <c r="C24" s="18"/>
      <c r="D24" s="18"/>
      <c r="E24" s="18"/>
      <c r="F24" s="18"/>
      <c r="G24" s="18"/>
      <c r="H24" s="18"/>
      <c r="I24" s="77" t="s">
        <v>262</v>
      </c>
      <c r="R24" s="2">
        <f t="shared" ca="1" si="0"/>
        <v>0.18402064964285503</v>
      </c>
      <c r="S24" s="2">
        <f t="shared" ca="1" si="1"/>
        <v>1</v>
      </c>
      <c r="T24" s="2">
        <f t="shared" ca="1" si="2"/>
        <v>1</v>
      </c>
    </row>
    <row r="25" spans="1:20" ht="16.5" x14ac:dyDescent="0.3">
      <c r="A25" s="40" t="s">
        <v>0</v>
      </c>
      <c r="B25" s="40"/>
      <c r="C25" s="40"/>
      <c r="D25" s="40"/>
      <c r="E25" s="40"/>
      <c r="F25" s="40"/>
      <c r="G25" s="40"/>
      <c r="H25" s="40"/>
      <c r="I25" s="77" t="s">
        <v>263</v>
      </c>
      <c r="R25" s="2">
        <f t="shared" ca="1" si="0"/>
        <v>0.99723232976332377</v>
      </c>
      <c r="S25" s="2">
        <f t="shared" ca="1" si="1"/>
        <v>6</v>
      </c>
      <c r="T25" s="2">
        <f t="shared" ca="1" si="2"/>
        <v>6</v>
      </c>
    </row>
    <row r="26" spans="1:20" ht="16.5" x14ac:dyDescent="0.3">
      <c r="A26" s="40" t="s">
        <v>0</v>
      </c>
      <c r="B26" s="40"/>
      <c r="C26" s="40"/>
      <c r="D26" s="40"/>
      <c r="E26" s="40"/>
      <c r="F26" s="40"/>
      <c r="G26" s="40"/>
      <c r="H26" s="40"/>
      <c r="I26" s="77" t="s">
        <v>265</v>
      </c>
      <c r="R26" s="2">
        <f t="shared" ca="1" si="0"/>
        <v>0.3469866150755766</v>
      </c>
      <c r="S26" s="2">
        <f t="shared" ca="1" si="1"/>
        <v>2</v>
      </c>
      <c r="T26" s="2">
        <f t="shared" ca="1" si="2"/>
        <v>2</v>
      </c>
    </row>
    <row r="27" spans="1:20" ht="16.5" x14ac:dyDescent="0.3">
      <c r="A27" s="40" t="s">
        <v>0</v>
      </c>
      <c r="B27" s="40"/>
      <c r="C27" s="40"/>
      <c r="D27" s="40"/>
      <c r="E27" s="40"/>
      <c r="F27" s="40"/>
      <c r="G27" s="40"/>
      <c r="H27" s="40"/>
      <c r="I27" s="45" t="s">
        <v>266</v>
      </c>
      <c r="J27" s="1">
        <f ca="1">AVERAGE(S2:S101)</f>
        <v>2.5</v>
      </c>
      <c r="R27" s="2">
        <f t="shared" ca="1" si="0"/>
        <v>0.18754914464672945</v>
      </c>
      <c r="S27" s="2">
        <f t="shared" ca="1" si="1"/>
        <v>1</v>
      </c>
      <c r="T27" s="2">
        <f t="shared" ca="1" si="2"/>
        <v>1</v>
      </c>
    </row>
    <row r="28" spans="1:20" ht="16.5" x14ac:dyDescent="0.3">
      <c r="A28" s="40" t="s">
        <v>0</v>
      </c>
      <c r="B28" s="40"/>
      <c r="C28" s="40"/>
      <c r="D28" s="40"/>
      <c r="E28" s="40"/>
      <c r="F28" s="40"/>
      <c r="G28" s="40"/>
      <c r="H28" s="40"/>
      <c r="I28" s="45" t="s">
        <v>267</v>
      </c>
      <c r="J28" s="1">
        <f>$J$16*$J$15/$J$14</f>
        <v>2.5</v>
      </c>
      <c r="R28" s="2">
        <f t="shared" ca="1" si="0"/>
        <v>0.2589114018453601</v>
      </c>
      <c r="S28" s="2">
        <f t="shared" ca="1" si="1"/>
        <v>2</v>
      </c>
      <c r="T28" s="2">
        <f t="shared" ca="1" si="2"/>
        <v>2</v>
      </c>
    </row>
    <row r="29" spans="1:20" ht="16.5" x14ac:dyDescent="0.3">
      <c r="A29" s="40" t="s">
        <v>0</v>
      </c>
      <c r="B29" s="40"/>
      <c r="C29" s="40"/>
      <c r="D29" s="40"/>
      <c r="E29" s="40"/>
      <c r="F29" s="40"/>
      <c r="G29" s="40"/>
      <c r="H29" s="40"/>
      <c r="R29" s="2">
        <f t="shared" ca="1" si="0"/>
        <v>0.54067836438328576</v>
      </c>
      <c r="S29" s="2">
        <f t="shared" ca="1" si="1"/>
        <v>3</v>
      </c>
      <c r="T29" s="2">
        <f t="shared" ca="1" si="2"/>
        <v>3</v>
      </c>
    </row>
    <row r="30" spans="1:20" x14ac:dyDescent="0.25">
      <c r="R30" s="2">
        <f t="shared" ca="1" si="0"/>
        <v>0.72083157002083564</v>
      </c>
      <c r="S30" s="2">
        <f t="shared" ca="1" si="1"/>
        <v>3</v>
      </c>
      <c r="T30" s="2">
        <f t="shared" ca="1" si="2"/>
        <v>3</v>
      </c>
    </row>
    <row r="31" spans="1:20" x14ac:dyDescent="0.25">
      <c r="R31" s="2">
        <f t="shared" ca="1" si="0"/>
        <v>0.65248693976361261</v>
      </c>
      <c r="S31" s="2">
        <f t="shared" ca="1" si="1"/>
        <v>3</v>
      </c>
      <c r="T31" s="2">
        <f t="shared" ca="1" si="2"/>
        <v>3</v>
      </c>
    </row>
    <row r="32" spans="1:20" x14ac:dyDescent="0.25">
      <c r="R32" s="2">
        <f t="shared" ca="1" si="0"/>
        <v>0.35634831818598189</v>
      </c>
      <c r="S32" s="2">
        <f t="shared" ca="1" si="1"/>
        <v>2</v>
      </c>
      <c r="T32" s="2">
        <f t="shared" ca="1" si="2"/>
        <v>2</v>
      </c>
    </row>
    <row r="33" spans="18:20" x14ac:dyDescent="0.25">
      <c r="R33" s="2">
        <f t="shared" ca="1" si="0"/>
        <v>0.50797442345594179</v>
      </c>
      <c r="S33" s="2">
        <f t="shared" ca="1" si="1"/>
        <v>2</v>
      </c>
      <c r="T33" s="2">
        <f t="shared" ca="1" si="2"/>
        <v>2</v>
      </c>
    </row>
    <row r="34" spans="18:20" x14ac:dyDescent="0.25">
      <c r="R34" s="2">
        <f t="shared" ca="1" si="0"/>
        <v>0.19637652420339213</v>
      </c>
      <c r="S34" s="2">
        <f t="shared" ca="1" si="1"/>
        <v>1</v>
      </c>
      <c r="T34" s="2">
        <f t="shared" ca="1" si="2"/>
        <v>1</v>
      </c>
    </row>
    <row r="35" spans="18:20" x14ac:dyDescent="0.25">
      <c r="R35" s="2">
        <f t="shared" ca="1" si="0"/>
        <v>8.4285281444519411E-3</v>
      </c>
      <c r="S35" s="2">
        <f t="shared" ca="1" si="1"/>
        <v>0</v>
      </c>
      <c r="T35" s="2">
        <f t="shared" ca="1" si="2"/>
        <v>0</v>
      </c>
    </row>
    <row r="36" spans="18:20" x14ac:dyDescent="0.25">
      <c r="R36" s="2">
        <f t="shared" ca="1" si="0"/>
        <v>0.70068077582168886</v>
      </c>
      <c r="S36" s="2">
        <f t="shared" ca="1" si="1"/>
        <v>3</v>
      </c>
      <c r="T36" s="2">
        <f t="shared" ca="1" si="2"/>
        <v>3</v>
      </c>
    </row>
    <row r="37" spans="18:20" x14ac:dyDescent="0.25">
      <c r="R37" s="2">
        <f t="shared" ca="1" si="0"/>
        <v>0.20653397240394</v>
      </c>
      <c r="S37" s="2">
        <f t="shared" ca="1" si="1"/>
        <v>1</v>
      </c>
      <c r="T37" s="2">
        <f t="shared" ca="1" si="2"/>
        <v>1</v>
      </c>
    </row>
    <row r="38" spans="18:20" x14ac:dyDescent="0.25">
      <c r="R38" s="2">
        <f t="shared" ca="1" si="0"/>
        <v>0.75033446871604537</v>
      </c>
      <c r="S38" s="2">
        <f t="shared" ca="1" si="1"/>
        <v>3</v>
      </c>
      <c r="T38" s="2">
        <f t="shared" ca="1" si="2"/>
        <v>3</v>
      </c>
    </row>
    <row r="39" spans="18:20" x14ac:dyDescent="0.25">
      <c r="R39" s="2">
        <f t="shared" ca="1" si="0"/>
        <v>0.80586422157113047</v>
      </c>
      <c r="S39" s="2">
        <f t="shared" ca="1" si="1"/>
        <v>4</v>
      </c>
      <c r="T39" s="2">
        <f t="shared" ca="1" si="2"/>
        <v>4</v>
      </c>
    </row>
    <row r="40" spans="18:20" x14ac:dyDescent="0.25">
      <c r="R40" s="2">
        <f t="shared" ca="1" si="0"/>
        <v>0.73722938401561167</v>
      </c>
      <c r="S40" s="2">
        <f t="shared" ca="1" si="1"/>
        <v>3</v>
      </c>
      <c r="T40" s="2">
        <f t="shared" ca="1" si="2"/>
        <v>3</v>
      </c>
    </row>
    <row r="41" spans="18:20" x14ac:dyDescent="0.25">
      <c r="R41" s="2">
        <f t="shared" ca="1" si="0"/>
        <v>0.13051214603004746</v>
      </c>
      <c r="S41" s="2">
        <f t="shared" ca="1" si="1"/>
        <v>1</v>
      </c>
      <c r="T41" s="2">
        <f t="shared" ca="1" si="2"/>
        <v>1</v>
      </c>
    </row>
    <row r="42" spans="18:20" x14ac:dyDescent="0.25">
      <c r="R42" s="2">
        <f t="shared" ca="1" si="0"/>
        <v>0.58365271496098059</v>
      </c>
      <c r="S42" s="2">
        <f t="shared" ca="1" si="1"/>
        <v>3</v>
      </c>
      <c r="T42" s="2">
        <f t="shared" ca="1" si="2"/>
        <v>3</v>
      </c>
    </row>
    <row r="43" spans="18:20" x14ac:dyDescent="0.25">
      <c r="R43" s="2">
        <f t="shared" ca="1" si="0"/>
        <v>0.59433419358932982</v>
      </c>
      <c r="S43" s="2">
        <f t="shared" ca="1" si="1"/>
        <v>3</v>
      </c>
      <c r="T43" s="2">
        <f t="shared" ca="1" si="2"/>
        <v>3</v>
      </c>
    </row>
    <row r="44" spans="18:20" x14ac:dyDescent="0.25">
      <c r="R44" s="2">
        <f t="shared" ca="1" si="0"/>
        <v>0.45268567338456123</v>
      </c>
      <c r="S44" s="2">
        <f t="shared" ca="1" si="1"/>
        <v>2</v>
      </c>
      <c r="T44" s="2">
        <f t="shared" ca="1" si="2"/>
        <v>2</v>
      </c>
    </row>
    <row r="45" spans="18:20" x14ac:dyDescent="0.25">
      <c r="R45" s="2">
        <f t="shared" ca="1" si="0"/>
        <v>0.8264349112767212</v>
      </c>
      <c r="S45" s="2">
        <f t="shared" ca="1" si="1"/>
        <v>4</v>
      </c>
      <c r="T45" s="2">
        <f t="shared" ca="1" si="2"/>
        <v>4</v>
      </c>
    </row>
    <row r="46" spans="18:20" x14ac:dyDescent="0.25">
      <c r="R46" s="2">
        <f t="shared" ca="1" si="0"/>
        <v>0.49505424301302514</v>
      </c>
      <c r="S46" s="2">
        <f t="shared" ca="1" si="1"/>
        <v>2</v>
      </c>
      <c r="T46" s="2">
        <f t="shared" ca="1" si="2"/>
        <v>2</v>
      </c>
    </row>
    <row r="47" spans="18:20" x14ac:dyDescent="0.25">
      <c r="R47" s="2">
        <f t="shared" ca="1" si="0"/>
        <v>0.87849795514315954</v>
      </c>
      <c r="S47" s="2">
        <f t="shared" ca="1" si="1"/>
        <v>4</v>
      </c>
      <c r="T47" s="2">
        <f t="shared" ca="1" si="2"/>
        <v>4</v>
      </c>
    </row>
    <row r="48" spans="18:20" x14ac:dyDescent="0.25">
      <c r="R48" s="2">
        <f t="shared" ca="1" si="0"/>
        <v>0.59712399618812995</v>
      </c>
      <c r="S48" s="2">
        <f t="shared" ca="1" si="1"/>
        <v>3</v>
      </c>
      <c r="T48" s="2">
        <f t="shared" ca="1" si="2"/>
        <v>3</v>
      </c>
    </row>
    <row r="49" spans="18:20" x14ac:dyDescent="0.25">
      <c r="R49" s="2">
        <f t="shared" ca="1" si="0"/>
        <v>0.48466051235501284</v>
      </c>
      <c r="S49" s="2">
        <f t="shared" ca="1" si="1"/>
        <v>2</v>
      </c>
      <c r="T49" s="2">
        <f t="shared" ca="1" si="2"/>
        <v>2</v>
      </c>
    </row>
    <row r="50" spans="18:20" x14ac:dyDescent="0.25">
      <c r="R50" s="2">
        <f t="shared" ca="1" si="0"/>
        <v>6.8161315497794694E-2</v>
      </c>
      <c r="S50" s="2">
        <f t="shared" ca="1" si="1"/>
        <v>1</v>
      </c>
      <c r="T50" s="2">
        <f t="shared" ca="1" si="2"/>
        <v>1</v>
      </c>
    </row>
    <row r="51" spans="18:20" x14ac:dyDescent="0.25">
      <c r="R51" s="2">
        <f t="shared" ca="1" si="0"/>
        <v>0.41343378490772154</v>
      </c>
      <c r="S51" s="2">
        <f t="shared" ca="1" si="1"/>
        <v>2</v>
      </c>
      <c r="T51" s="2">
        <f t="shared" ca="1" si="2"/>
        <v>2</v>
      </c>
    </row>
    <row r="52" spans="18:20" x14ac:dyDescent="0.25">
      <c r="R52" s="2">
        <f t="shared" ca="1" si="0"/>
        <v>0.83538307314151528</v>
      </c>
      <c r="S52" s="2">
        <f t="shared" ca="1" si="1"/>
        <v>4</v>
      </c>
      <c r="T52" s="2">
        <f t="shared" ca="1" si="2"/>
        <v>4</v>
      </c>
    </row>
    <row r="53" spans="18:20" x14ac:dyDescent="0.25">
      <c r="R53" s="2">
        <f t="shared" ca="1" si="0"/>
        <v>0.16961790790179854</v>
      </c>
      <c r="S53" s="2">
        <f t="shared" ca="1" si="1"/>
        <v>1</v>
      </c>
      <c r="T53" s="2">
        <f t="shared" ca="1" si="2"/>
        <v>1</v>
      </c>
    </row>
    <row r="54" spans="18:20" x14ac:dyDescent="0.25">
      <c r="R54" s="2">
        <f t="shared" ca="1" si="0"/>
        <v>0.91701336175857162</v>
      </c>
      <c r="S54" s="2">
        <f t="shared" ca="1" si="1"/>
        <v>4</v>
      </c>
      <c r="T54" s="2">
        <f t="shared" ca="1" si="2"/>
        <v>4</v>
      </c>
    </row>
    <row r="55" spans="18:20" x14ac:dyDescent="0.25">
      <c r="R55" s="2">
        <f t="shared" ca="1" si="0"/>
        <v>0.20643280295632849</v>
      </c>
      <c r="S55" s="2">
        <f t="shared" ca="1" si="1"/>
        <v>1</v>
      </c>
      <c r="T55" s="2">
        <f t="shared" ca="1" si="2"/>
        <v>1</v>
      </c>
    </row>
    <row r="56" spans="18:20" x14ac:dyDescent="0.25">
      <c r="R56" s="2">
        <f t="shared" ca="1" si="0"/>
        <v>0.71743852967382304</v>
      </c>
      <c r="S56" s="2">
        <f t="shared" ca="1" si="1"/>
        <v>3</v>
      </c>
      <c r="T56" s="2">
        <f t="shared" ca="1" si="2"/>
        <v>3</v>
      </c>
    </row>
    <row r="57" spans="18:20" x14ac:dyDescent="0.25">
      <c r="R57" s="2">
        <f t="shared" ca="1" si="0"/>
        <v>0.93433318073548988</v>
      </c>
      <c r="S57" s="2">
        <f t="shared" ca="1" si="1"/>
        <v>4</v>
      </c>
      <c r="T57" s="2">
        <f t="shared" ca="1" si="2"/>
        <v>4</v>
      </c>
    </row>
    <row r="58" spans="18:20" x14ac:dyDescent="0.25">
      <c r="R58" s="2">
        <f t="shared" ca="1" si="0"/>
        <v>0.37160739785696106</v>
      </c>
      <c r="S58" s="2">
        <f t="shared" ca="1" si="1"/>
        <v>2</v>
      </c>
      <c r="T58" s="2">
        <f t="shared" ca="1" si="2"/>
        <v>2</v>
      </c>
    </row>
    <row r="59" spans="18:20" x14ac:dyDescent="0.25">
      <c r="R59" s="2">
        <f t="shared" ca="1" si="0"/>
        <v>0.57118335046760282</v>
      </c>
      <c r="S59" s="2">
        <f t="shared" ca="1" si="1"/>
        <v>3</v>
      </c>
      <c r="T59" s="2">
        <f t="shared" ca="1" si="2"/>
        <v>3</v>
      </c>
    </row>
    <row r="60" spans="18:20" x14ac:dyDescent="0.25">
      <c r="R60" s="2">
        <f t="shared" ca="1" si="0"/>
        <v>7.1333997813836203E-2</v>
      </c>
      <c r="S60" s="2">
        <f t="shared" ca="1" si="1"/>
        <v>1</v>
      </c>
      <c r="T60" s="2">
        <f t="shared" ca="1" si="2"/>
        <v>1</v>
      </c>
    </row>
    <row r="61" spans="18:20" x14ac:dyDescent="0.25">
      <c r="R61" s="2">
        <f t="shared" ca="1" si="0"/>
        <v>0.99535058323678771</v>
      </c>
      <c r="S61" s="2">
        <f t="shared" ca="1" si="1"/>
        <v>6</v>
      </c>
      <c r="T61" s="2">
        <f t="shared" ca="1" si="2"/>
        <v>6</v>
      </c>
    </row>
    <row r="62" spans="18:20" x14ac:dyDescent="0.25">
      <c r="R62" s="2">
        <f t="shared" ca="1" si="0"/>
        <v>0.427145727959646</v>
      </c>
      <c r="S62" s="2">
        <f t="shared" ca="1" si="1"/>
        <v>2</v>
      </c>
      <c r="T62" s="2">
        <f t="shared" ca="1" si="2"/>
        <v>2</v>
      </c>
    </row>
    <row r="63" spans="18:20" x14ac:dyDescent="0.25">
      <c r="R63" s="2">
        <f t="shared" ca="1" si="0"/>
        <v>0.5549897909926268</v>
      </c>
      <c r="S63" s="2">
        <f t="shared" ca="1" si="1"/>
        <v>3</v>
      </c>
      <c r="T63" s="2">
        <f t="shared" ca="1" si="2"/>
        <v>3</v>
      </c>
    </row>
    <row r="64" spans="18:20" x14ac:dyDescent="0.25">
      <c r="R64" s="2">
        <f t="shared" ca="1" si="0"/>
        <v>0.14424113275334649</v>
      </c>
      <c r="S64" s="2">
        <f t="shared" ca="1" si="1"/>
        <v>1</v>
      </c>
      <c r="T64" s="2">
        <f t="shared" ca="1" si="2"/>
        <v>1</v>
      </c>
    </row>
    <row r="65" spans="18:20" x14ac:dyDescent="0.25">
      <c r="R65" s="2">
        <f t="shared" ca="1" si="0"/>
        <v>0.97920372316357474</v>
      </c>
      <c r="S65" s="2">
        <f t="shared" ca="1" si="1"/>
        <v>5</v>
      </c>
      <c r="T65" s="2">
        <f t="shared" ca="1" si="2"/>
        <v>5</v>
      </c>
    </row>
    <row r="66" spans="18:20" x14ac:dyDescent="0.25">
      <c r="R66" s="2">
        <f t="shared" ca="1" si="0"/>
        <v>0.43935687343574803</v>
      </c>
      <c r="S66" s="2">
        <f t="shared" ca="1" si="1"/>
        <v>2</v>
      </c>
      <c r="T66" s="2">
        <f t="shared" ca="1" si="2"/>
        <v>2</v>
      </c>
    </row>
    <row r="67" spans="18:20" x14ac:dyDescent="0.25">
      <c r="R67" s="2">
        <f t="shared" ref="R67:R101" ca="1" si="4">RAND()</f>
        <v>0.25039101339172787</v>
      </c>
      <c r="S67" s="2">
        <f t="shared" ref="S67:S101" ca="1" si="5">VLOOKUP(R67,$L$2:$M$12,2)</f>
        <v>2</v>
      </c>
      <c r="T67" s="2">
        <f t="shared" ref="T67:T101" ca="1" si="6">IF(R67&gt;$L$12,10,IF(R67&gt;$L$11,9,IF(R67&gt;$L$10,8,IF(R67&gt;$L$9,7,IF(R67&gt;$L$8,6,IF(R67&gt;$L$7,5,IF(R67&gt;$L$6,4,IF(R67&gt;$L$5,3,IF(R67&gt;$L$4,2,IF(R67&gt;$L$3,1,0))))))))))</f>
        <v>2</v>
      </c>
    </row>
    <row r="68" spans="18:20" x14ac:dyDescent="0.25">
      <c r="R68" s="2">
        <f t="shared" ca="1" si="4"/>
        <v>0.89415520177240471</v>
      </c>
      <c r="S68" s="2">
        <f t="shared" ca="1" si="5"/>
        <v>4</v>
      </c>
      <c r="T68" s="2">
        <f t="shared" ca="1" si="6"/>
        <v>4</v>
      </c>
    </row>
    <row r="69" spans="18:20" x14ac:dyDescent="0.25">
      <c r="R69" s="2">
        <f t="shared" ca="1" si="4"/>
        <v>0.66387009293128985</v>
      </c>
      <c r="S69" s="2">
        <f t="shared" ca="1" si="5"/>
        <v>3</v>
      </c>
      <c r="T69" s="2">
        <f t="shared" ca="1" si="6"/>
        <v>3</v>
      </c>
    </row>
    <row r="70" spans="18:20" x14ac:dyDescent="0.25">
      <c r="R70" s="2">
        <f t="shared" ca="1" si="4"/>
        <v>0.33982286465136169</v>
      </c>
      <c r="S70" s="2">
        <f t="shared" ca="1" si="5"/>
        <v>2</v>
      </c>
      <c r="T70" s="2">
        <f t="shared" ca="1" si="6"/>
        <v>2</v>
      </c>
    </row>
    <row r="71" spans="18:20" x14ac:dyDescent="0.25">
      <c r="R71" s="2">
        <f t="shared" ca="1" si="4"/>
        <v>8.9601176189159526E-2</v>
      </c>
      <c r="S71" s="2">
        <f t="shared" ca="1" si="5"/>
        <v>1</v>
      </c>
      <c r="T71" s="2">
        <f t="shared" ca="1" si="6"/>
        <v>1</v>
      </c>
    </row>
    <row r="72" spans="18:20" x14ac:dyDescent="0.25">
      <c r="R72" s="2">
        <f t="shared" ca="1" si="4"/>
        <v>0.37259374673673351</v>
      </c>
      <c r="S72" s="2">
        <f t="shared" ca="1" si="5"/>
        <v>2</v>
      </c>
      <c r="T72" s="2">
        <f t="shared" ca="1" si="6"/>
        <v>2</v>
      </c>
    </row>
    <row r="73" spans="18:20" x14ac:dyDescent="0.25">
      <c r="R73" s="2">
        <f t="shared" ca="1" si="4"/>
        <v>0.27789948324228297</v>
      </c>
      <c r="S73" s="2">
        <f t="shared" ca="1" si="5"/>
        <v>2</v>
      </c>
      <c r="T73" s="2">
        <f t="shared" ca="1" si="6"/>
        <v>2</v>
      </c>
    </row>
    <row r="74" spans="18:20" x14ac:dyDescent="0.25">
      <c r="R74" s="2">
        <f t="shared" ca="1" si="4"/>
        <v>0.25669872671488847</v>
      </c>
      <c r="S74" s="2">
        <f t="shared" ca="1" si="5"/>
        <v>2</v>
      </c>
      <c r="T74" s="2">
        <f t="shared" ca="1" si="6"/>
        <v>2</v>
      </c>
    </row>
    <row r="75" spans="18:20" x14ac:dyDescent="0.25">
      <c r="R75" s="2">
        <f t="shared" ca="1" si="4"/>
        <v>0.50619444881026032</v>
      </c>
      <c r="S75" s="2">
        <f t="shared" ca="1" si="5"/>
        <v>2</v>
      </c>
      <c r="T75" s="2">
        <f t="shared" ca="1" si="6"/>
        <v>2</v>
      </c>
    </row>
    <row r="76" spans="18:20" x14ac:dyDescent="0.25">
      <c r="R76" s="2">
        <f t="shared" ca="1" si="4"/>
        <v>0.54202552792525116</v>
      </c>
      <c r="S76" s="2">
        <f t="shared" ca="1" si="5"/>
        <v>3</v>
      </c>
      <c r="T76" s="2">
        <f t="shared" ca="1" si="6"/>
        <v>3</v>
      </c>
    </row>
    <row r="77" spans="18:20" x14ac:dyDescent="0.25">
      <c r="R77" s="2">
        <f t="shared" ca="1" si="4"/>
        <v>9.5328104472603536E-2</v>
      </c>
      <c r="S77" s="2">
        <f t="shared" ca="1" si="5"/>
        <v>1</v>
      </c>
      <c r="T77" s="2">
        <f t="shared" ca="1" si="6"/>
        <v>1</v>
      </c>
    </row>
    <row r="78" spans="18:20" x14ac:dyDescent="0.25">
      <c r="R78" s="2">
        <f t="shared" ca="1" si="4"/>
        <v>0.5783175338712534</v>
      </c>
      <c r="S78" s="2">
        <f t="shared" ca="1" si="5"/>
        <v>3</v>
      </c>
      <c r="T78" s="2">
        <f t="shared" ca="1" si="6"/>
        <v>3</v>
      </c>
    </row>
    <row r="79" spans="18:20" x14ac:dyDescent="0.25">
      <c r="R79" s="2">
        <f t="shared" ca="1" si="4"/>
        <v>0.4827785486491547</v>
      </c>
      <c r="S79" s="2">
        <f t="shared" ca="1" si="5"/>
        <v>2</v>
      </c>
      <c r="T79" s="2">
        <f t="shared" ca="1" si="6"/>
        <v>2</v>
      </c>
    </row>
    <row r="80" spans="18:20" x14ac:dyDescent="0.25">
      <c r="R80" s="2">
        <f t="shared" ca="1" si="4"/>
        <v>0.66040841236689729</v>
      </c>
      <c r="S80" s="2">
        <f t="shared" ca="1" si="5"/>
        <v>3</v>
      </c>
      <c r="T80" s="2">
        <f t="shared" ca="1" si="6"/>
        <v>3</v>
      </c>
    </row>
    <row r="81" spans="18:20" x14ac:dyDescent="0.25">
      <c r="R81" s="2">
        <f t="shared" ca="1" si="4"/>
        <v>0.8925472907447255</v>
      </c>
      <c r="S81" s="2">
        <f t="shared" ca="1" si="5"/>
        <v>4</v>
      </c>
      <c r="T81" s="2">
        <f t="shared" ca="1" si="6"/>
        <v>4</v>
      </c>
    </row>
    <row r="82" spans="18:20" x14ac:dyDescent="0.25">
      <c r="R82" s="2">
        <f t="shared" ca="1" si="4"/>
        <v>5.1995321913556047E-4</v>
      </c>
      <c r="S82" s="2">
        <f t="shared" ca="1" si="5"/>
        <v>0</v>
      </c>
      <c r="T82" s="2">
        <f t="shared" ca="1" si="6"/>
        <v>0</v>
      </c>
    </row>
    <row r="83" spans="18:20" x14ac:dyDescent="0.25">
      <c r="R83" s="2">
        <f t="shared" ca="1" si="4"/>
        <v>0.744545542191974</v>
      </c>
      <c r="S83" s="2">
        <f t="shared" ca="1" si="5"/>
        <v>3</v>
      </c>
      <c r="T83" s="2">
        <f t="shared" ca="1" si="6"/>
        <v>3</v>
      </c>
    </row>
    <row r="84" spans="18:20" x14ac:dyDescent="0.25">
      <c r="R84" s="2">
        <f t="shared" ca="1" si="4"/>
        <v>0.26492480016490549</v>
      </c>
      <c r="S84" s="2">
        <f t="shared" ca="1" si="5"/>
        <v>2</v>
      </c>
      <c r="T84" s="2">
        <f t="shared" ca="1" si="6"/>
        <v>2</v>
      </c>
    </row>
    <row r="85" spans="18:20" x14ac:dyDescent="0.25">
      <c r="R85" s="2">
        <f t="shared" ca="1" si="4"/>
        <v>0.85807575499987809</v>
      </c>
      <c r="S85" s="2">
        <f t="shared" ca="1" si="5"/>
        <v>4</v>
      </c>
      <c r="T85" s="2">
        <f t="shared" ca="1" si="6"/>
        <v>4</v>
      </c>
    </row>
    <row r="86" spans="18:20" x14ac:dyDescent="0.25">
      <c r="R86" s="2">
        <f t="shared" ca="1" si="4"/>
        <v>0.5319595073085337</v>
      </c>
      <c r="S86" s="2">
        <f t="shared" ca="1" si="5"/>
        <v>3</v>
      </c>
      <c r="T86" s="2">
        <f t="shared" ca="1" si="6"/>
        <v>3</v>
      </c>
    </row>
    <row r="87" spans="18:20" x14ac:dyDescent="0.25">
      <c r="R87" s="2">
        <f t="shared" ca="1" si="4"/>
        <v>0.2901798285571332</v>
      </c>
      <c r="S87" s="2">
        <f t="shared" ca="1" si="5"/>
        <v>2</v>
      </c>
      <c r="T87" s="2">
        <f t="shared" ca="1" si="6"/>
        <v>2</v>
      </c>
    </row>
    <row r="88" spans="18:20" x14ac:dyDescent="0.25">
      <c r="R88" s="2">
        <f t="shared" ca="1" si="4"/>
        <v>0.92838481220539559</v>
      </c>
      <c r="S88" s="2">
        <f t="shared" ca="1" si="5"/>
        <v>4</v>
      </c>
      <c r="T88" s="2">
        <f t="shared" ca="1" si="6"/>
        <v>4</v>
      </c>
    </row>
    <row r="89" spans="18:20" x14ac:dyDescent="0.25">
      <c r="R89" s="2">
        <f t="shared" ca="1" si="4"/>
        <v>0.2291098790891527</v>
      </c>
      <c r="S89" s="2">
        <f t="shared" ca="1" si="5"/>
        <v>2</v>
      </c>
      <c r="T89" s="2">
        <f t="shared" ca="1" si="6"/>
        <v>2</v>
      </c>
    </row>
    <row r="90" spans="18:20" x14ac:dyDescent="0.25">
      <c r="R90" s="2">
        <f t="shared" ca="1" si="4"/>
        <v>0.54574259035361616</v>
      </c>
      <c r="S90" s="2">
        <f t="shared" ca="1" si="5"/>
        <v>3</v>
      </c>
      <c r="T90" s="2">
        <f t="shared" ca="1" si="6"/>
        <v>3</v>
      </c>
    </row>
    <row r="91" spans="18:20" x14ac:dyDescent="0.25">
      <c r="R91" s="2">
        <f t="shared" ca="1" si="4"/>
        <v>9.2693724431875513E-2</v>
      </c>
      <c r="S91" s="2">
        <f t="shared" ca="1" si="5"/>
        <v>1</v>
      </c>
      <c r="T91" s="2">
        <f t="shared" ca="1" si="6"/>
        <v>1</v>
      </c>
    </row>
    <row r="92" spans="18:20" x14ac:dyDescent="0.25">
      <c r="R92" s="2">
        <f t="shared" ca="1" si="4"/>
        <v>0.70664975704478572</v>
      </c>
      <c r="S92" s="2">
        <f t="shared" ca="1" si="5"/>
        <v>3</v>
      </c>
      <c r="T92" s="2">
        <f t="shared" ca="1" si="6"/>
        <v>3</v>
      </c>
    </row>
    <row r="93" spans="18:20" x14ac:dyDescent="0.25">
      <c r="R93" s="2">
        <f t="shared" ca="1" si="4"/>
        <v>0.5499659568759554</v>
      </c>
      <c r="S93" s="2">
        <f t="shared" ca="1" si="5"/>
        <v>3</v>
      </c>
      <c r="T93" s="2">
        <f t="shared" ca="1" si="6"/>
        <v>3</v>
      </c>
    </row>
    <row r="94" spans="18:20" x14ac:dyDescent="0.25">
      <c r="R94" s="2">
        <f t="shared" ca="1" si="4"/>
        <v>0.69642872641159026</v>
      </c>
      <c r="S94" s="2">
        <f t="shared" ca="1" si="5"/>
        <v>3</v>
      </c>
      <c r="T94" s="2">
        <f t="shared" ca="1" si="6"/>
        <v>3</v>
      </c>
    </row>
    <row r="95" spans="18:20" x14ac:dyDescent="0.25">
      <c r="R95" s="2">
        <f t="shared" ca="1" si="4"/>
        <v>0.65913186146483127</v>
      </c>
      <c r="S95" s="2">
        <f t="shared" ca="1" si="5"/>
        <v>3</v>
      </c>
      <c r="T95" s="2">
        <f t="shared" ca="1" si="6"/>
        <v>3</v>
      </c>
    </row>
    <row r="96" spans="18:20" x14ac:dyDescent="0.25">
      <c r="R96" s="2">
        <f t="shared" ca="1" si="4"/>
        <v>0.54926212724390411</v>
      </c>
      <c r="S96" s="2">
        <f t="shared" ca="1" si="5"/>
        <v>3</v>
      </c>
      <c r="T96" s="2">
        <f t="shared" ca="1" si="6"/>
        <v>3</v>
      </c>
    </row>
    <row r="97" spans="18:20" x14ac:dyDescent="0.25">
      <c r="R97" s="2">
        <f t="shared" ca="1" si="4"/>
        <v>0.6045433631484356</v>
      </c>
      <c r="S97" s="2">
        <f t="shared" ca="1" si="5"/>
        <v>3</v>
      </c>
      <c r="T97" s="2">
        <f t="shared" ca="1" si="6"/>
        <v>3</v>
      </c>
    </row>
    <row r="98" spans="18:20" x14ac:dyDescent="0.25">
      <c r="R98" s="2">
        <f t="shared" ca="1" si="4"/>
        <v>0.21541159528499998</v>
      </c>
      <c r="S98" s="2">
        <f t="shared" ca="1" si="5"/>
        <v>1</v>
      </c>
      <c r="T98" s="2">
        <f t="shared" ca="1" si="6"/>
        <v>1</v>
      </c>
    </row>
    <row r="99" spans="18:20" x14ac:dyDescent="0.25">
      <c r="R99" s="2">
        <f t="shared" ca="1" si="4"/>
        <v>7.4834560071981415E-2</v>
      </c>
      <c r="S99" s="2">
        <f t="shared" ca="1" si="5"/>
        <v>1</v>
      </c>
      <c r="T99" s="2">
        <f t="shared" ca="1" si="6"/>
        <v>1</v>
      </c>
    </row>
    <row r="100" spans="18:20" x14ac:dyDescent="0.25">
      <c r="R100" s="2">
        <f t="shared" ca="1" si="4"/>
        <v>0.94233105014027718</v>
      </c>
      <c r="S100" s="2">
        <f t="shared" ca="1" si="5"/>
        <v>5</v>
      </c>
      <c r="T100" s="2">
        <f t="shared" ca="1" si="6"/>
        <v>5</v>
      </c>
    </row>
    <row r="101" spans="18:20" x14ac:dyDescent="0.25">
      <c r="R101" s="2">
        <f t="shared" ca="1" si="4"/>
        <v>7.5816603367035662E-2</v>
      </c>
      <c r="S101" s="2">
        <f t="shared" ca="1" si="5"/>
        <v>1</v>
      </c>
      <c r="T101" s="2">
        <f t="shared" ca="1" si="6"/>
        <v>1</v>
      </c>
    </row>
  </sheetData>
  <mergeCells count="15">
    <mergeCell ref="A29:H29"/>
    <mergeCell ref="A3:C3"/>
    <mergeCell ref="A4:C4"/>
    <mergeCell ref="A5:C5"/>
    <mergeCell ref="A6:C6"/>
    <mergeCell ref="A7:C7"/>
    <mergeCell ref="D6:H6"/>
    <mergeCell ref="D7:H7"/>
    <mergeCell ref="A25:H25"/>
    <mergeCell ref="A26:H26"/>
    <mergeCell ref="A27:H27"/>
    <mergeCell ref="A28:H28"/>
    <mergeCell ref="D3:H3"/>
    <mergeCell ref="D4:H4"/>
    <mergeCell ref="D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B47"/>
  <sheetViews>
    <sheetView workbookViewId="0">
      <selection activeCell="E2" sqref="E2"/>
    </sheetView>
  </sheetViews>
  <sheetFormatPr defaultColWidth="8.85546875" defaultRowHeight="15" x14ac:dyDescent="0.25"/>
  <cols>
    <col min="1" max="1" width="4.85546875" customWidth="1"/>
    <col min="2" max="2" width="28.7109375" customWidth="1"/>
    <col min="3" max="3" width="17.42578125" customWidth="1"/>
    <col min="5" max="5" width="27.28515625" customWidth="1"/>
    <col min="6" max="6" width="14.5703125" customWidth="1"/>
    <col min="9" max="9" width="54.140625" customWidth="1"/>
    <col min="11" max="11" width="17.5703125" style="1" customWidth="1"/>
    <col min="12" max="12" width="20.85546875" style="2" customWidth="1"/>
    <col min="23" max="23" width="41.5703125" customWidth="1"/>
    <col min="27" max="28" width="12" bestFit="1" customWidth="1"/>
  </cols>
  <sheetData>
    <row r="1" spans="1:28" ht="18" thickBot="1" x14ac:dyDescent="0.4">
      <c r="A1" s="19" t="s">
        <v>14</v>
      </c>
      <c r="B1" s="20"/>
      <c r="C1" s="5"/>
      <c r="D1" s="5"/>
      <c r="E1" s="32" t="s">
        <v>38</v>
      </c>
      <c r="F1" s="5"/>
      <c r="G1" s="5"/>
      <c r="H1" s="5"/>
      <c r="I1" s="68" t="s">
        <v>44</v>
      </c>
      <c r="K1" s="21" t="s">
        <v>2</v>
      </c>
      <c r="L1" s="21" t="s">
        <v>146</v>
      </c>
      <c r="W1" s="59" t="s">
        <v>113</v>
      </c>
      <c r="Z1" s="60" t="s">
        <v>2</v>
      </c>
      <c r="AA1" s="60" t="s">
        <v>116</v>
      </c>
      <c r="AB1" s="60" t="s">
        <v>117</v>
      </c>
    </row>
    <row r="2" spans="1:28" ht="21.75" thickTop="1" x14ac:dyDescent="0.4">
      <c r="A2" s="5"/>
      <c r="B2" s="5"/>
      <c r="C2" s="5"/>
      <c r="D2" s="5"/>
      <c r="E2" s="10" t="s">
        <v>39</v>
      </c>
      <c r="F2" s="11"/>
      <c r="G2" s="11"/>
      <c r="H2" s="5"/>
      <c r="I2" t="s">
        <v>45</v>
      </c>
      <c r="K2" s="1">
        <f ca="1">_xlfn.BINOM.INV($J$4,$J$5,RAND())</f>
        <v>15</v>
      </c>
      <c r="L2" s="2">
        <v>18</v>
      </c>
      <c r="W2" s="47" t="s">
        <v>114</v>
      </c>
      <c r="Z2" s="2">
        <v>0</v>
      </c>
      <c r="AA2" s="2">
        <f>_xlfn.BINOM.DIST(Z2, $X$5,$X$6,0)</f>
        <v>9.5367431640625E-7</v>
      </c>
      <c r="AB2" s="2">
        <f>_xlfn.BINOM.DIST(Z2, $X$5,$X$6,1)</f>
        <v>9.5367431640625E-7</v>
      </c>
    </row>
    <row r="3" spans="1:28" ht="18.75" x14ac:dyDescent="0.3">
      <c r="A3" s="5"/>
      <c r="B3" s="5"/>
      <c r="C3" s="5"/>
      <c r="D3" s="5"/>
      <c r="E3" s="10" t="s">
        <v>40</v>
      </c>
      <c r="F3" s="5"/>
      <c r="G3" s="5"/>
      <c r="H3" s="5"/>
      <c r="I3" t="s">
        <v>48</v>
      </c>
      <c r="K3" s="1">
        <f t="shared" ref="K3:K31" ca="1" si="0">_xlfn.BINOM.INV($J$4,$J$5,RAND())</f>
        <v>15</v>
      </c>
      <c r="L3" s="2">
        <v>16</v>
      </c>
      <c r="W3" s="47" t="s">
        <v>115</v>
      </c>
      <c r="Z3" s="2">
        <v>1</v>
      </c>
      <c r="AA3" s="2">
        <f t="shared" ref="AA3:AA22" si="1">_xlfn.BINOM.DIST(Z3, $X$5,$X$6,0)</f>
        <v>1.9073486328125034E-5</v>
      </c>
      <c r="AB3" s="2">
        <f t="shared" ref="AB3:AB22" si="2">_xlfn.BINOM.DIST(Z3, $X$5,$X$6,1)</f>
        <v>2.002716064453125E-5</v>
      </c>
    </row>
    <row r="4" spans="1:28" ht="18.75" x14ac:dyDescent="0.3">
      <c r="A4" s="5"/>
      <c r="B4" s="5"/>
      <c r="C4" s="5" t="s">
        <v>0</v>
      </c>
      <c r="D4" s="5"/>
      <c r="E4" s="12" t="s">
        <v>41</v>
      </c>
      <c r="F4" s="5"/>
      <c r="G4" s="5" t="s">
        <v>0</v>
      </c>
      <c r="H4" s="5"/>
      <c r="I4" s="22" t="s">
        <v>46</v>
      </c>
      <c r="J4" s="1">
        <v>20</v>
      </c>
      <c r="K4" s="1">
        <f t="shared" ca="1" si="0"/>
        <v>15</v>
      </c>
      <c r="L4" s="2">
        <v>17</v>
      </c>
      <c r="Z4" s="2">
        <v>2</v>
      </c>
      <c r="AA4" s="2">
        <f t="shared" si="1"/>
        <v>1.8119812011718755E-4</v>
      </c>
      <c r="AB4" s="2">
        <f t="shared" si="2"/>
        <v>2.0122528076171875E-4</v>
      </c>
    </row>
    <row r="5" spans="1:28" ht="16.5" x14ac:dyDescent="0.3">
      <c r="A5" s="5"/>
      <c r="B5" s="5"/>
      <c r="C5" s="5"/>
      <c r="D5" s="5"/>
      <c r="E5" s="5"/>
      <c r="F5" s="5"/>
      <c r="G5" s="5"/>
      <c r="H5" s="5"/>
      <c r="I5" s="22" t="s">
        <v>47</v>
      </c>
      <c r="J5" s="1">
        <v>0.8</v>
      </c>
      <c r="K5" s="1">
        <f t="shared" ca="1" si="0"/>
        <v>17</v>
      </c>
      <c r="L5" s="2">
        <v>17</v>
      </c>
      <c r="W5" s="22" t="s">
        <v>46</v>
      </c>
      <c r="X5" s="1">
        <v>20</v>
      </c>
      <c r="Z5" s="2">
        <v>3</v>
      </c>
      <c r="AA5" s="2">
        <f t="shared" si="1"/>
        <v>1.0871887207031263E-3</v>
      </c>
      <c r="AB5" s="2">
        <f t="shared" si="2"/>
        <v>1.2884140014648442E-3</v>
      </c>
    </row>
    <row r="6" spans="1:28" ht="16.5" x14ac:dyDescent="0.3">
      <c r="A6" s="5"/>
      <c r="B6" s="5"/>
      <c r="C6" s="5"/>
      <c r="D6" s="5"/>
      <c r="E6" s="41"/>
      <c r="F6" s="41"/>
      <c r="G6" s="5"/>
      <c r="H6" s="5"/>
      <c r="K6" s="1">
        <f t="shared" ca="1" si="0"/>
        <v>15</v>
      </c>
      <c r="L6" s="2">
        <v>17</v>
      </c>
      <c r="W6" s="22" t="s">
        <v>47</v>
      </c>
      <c r="X6" s="1">
        <v>0.5</v>
      </c>
      <c r="Z6" s="2">
        <v>4</v>
      </c>
      <c r="AA6" s="2">
        <f t="shared" si="1"/>
        <v>4.6205520629882752E-3</v>
      </c>
      <c r="AB6" s="2">
        <f t="shared" si="2"/>
        <v>5.9089660644531285E-3</v>
      </c>
    </row>
    <row r="7" spans="1:28" ht="21" x14ac:dyDescent="0.4">
      <c r="A7" s="6" t="s">
        <v>0</v>
      </c>
      <c r="B7" s="14" t="s">
        <v>15</v>
      </c>
      <c r="C7" s="15" t="s">
        <v>0</v>
      </c>
      <c r="D7" s="8"/>
      <c r="E7" s="41"/>
      <c r="F7" s="41"/>
      <c r="G7" s="8"/>
      <c r="H7" s="5"/>
      <c r="K7" s="1">
        <f t="shared" ca="1" si="0"/>
        <v>14</v>
      </c>
      <c r="L7" s="2">
        <v>12</v>
      </c>
      <c r="Z7" s="2">
        <v>5</v>
      </c>
      <c r="AA7" s="2">
        <f t="shared" si="1"/>
        <v>1.4785766601562502E-2</v>
      </c>
      <c r="AB7" s="2">
        <f t="shared" si="2"/>
        <v>2.0694732666015635E-2</v>
      </c>
    </row>
    <row r="8" spans="1:28" ht="17.25" x14ac:dyDescent="0.35">
      <c r="A8" s="5"/>
      <c r="B8" s="14" t="s">
        <v>21</v>
      </c>
      <c r="C8" s="14" t="s">
        <v>0</v>
      </c>
      <c r="D8" s="5"/>
      <c r="E8" s="41"/>
      <c r="F8" s="41"/>
      <c r="G8" s="5"/>
      <c r="H8" s="5"/>
      <c r="K8" s="1">
        <f t="shared" ca="1" si="0"/>
        <v>15</v>
      </c>
      <c r="L8" s="2">
        <v>19</v>
      </c>
      <c r="Z8" s="2">
        <v>6</v>
      </c>
      <c r="AA8" s="2">
        <f t="shared" si="1"/>
        <v>3.6964416503906257E-2</v>
      </c>
      <c r="AB8" s="2">
        <f t="shared" si="2"/>
        <v>5.7659149169921903E-2</v>
      </c>
    </row>
    <row r="9" spans="1:28" ht="21" x14ac:dyDescent="0.4">
      <c r="A9" s="5"/>
      <c r="B9" s="14" t="s">
        <v>13</v>
      </c>
      <c r="C9" s="15" t="s">
        <v>0</v>
      </c>
      <c r="D9" s="5"/>
      <c r="E9" s="41"/>
      <c r="F9" s="41"/>
      <c r="G9" s="5"/>
      <c r="H9" s="5"/>
      <c r="K9" s="1">
        <f t="shared" ca="1" si="0"/>
        <v>16</v>
      </c>
      <c r="L9" s="2">
        <v>17</v>
      </c>
      <c r="Z9" s="2">
        <v>7</v>
      </c>
      <c r="AA9" s="2">
        <f t="shared" si="1"/>
        <v>7.3928833007812458E-2</v>
      </c>
      <c r="AB9" s="2">
        <f t="shared" si="2"/>
        <v>0.13158798217773449</v>
      </c>
    </row>
    <row r="10" spans="1:28" ht="21" x14ac:dyDescent="0.4">
      <c r="A10" s="5"/>
      <c r="B10" s="14" t="s">
        <v>22</v>
      </c>
      <c r="C10" s="16" t="s">
        <v>0</v>
      </c>
      <c r="D10" s="5"/>
      <c r="E10" s="41"/>
      <c r="F10" s="41"/>
      <c r="G10" s="5"/>
      <c r="H10" s="5"/>
      <c r="K10" s="1">
        <f t="shared" ca="1" si="0"/>
        <v>13</v>
      </c>
      <c r="L10" s="2">
        <v>15</v>
      </c>
      <c r="Z10" s="2">
        <v>8</v>
      </c>
      <c r="AA10" s="2">
        <f t="shared" si="1"/>
        <v>0.12013435363769531</v>
      </c>
      <c r="AB10" s="2">
        <f t="shared" si="2"/>
        <v>0.25172233581542974</v>
      </c>
    </row>
    <row r="11" spans="1:28" ht="21" x14ac:dyDescent="0.4">
      <c r="A11" s="5"/>
      <c r="B11" s="14" t="s">
        <v>22</v>
      </c>
      <c r="C11" s="15" t="s">
        <v>0</v>
      </c>
      <c r="D11" s="5"/>
      <c r="E11" s="41"/>
      <c r="F11" s="41"/>
      <c r="G11" s="5"/>
      <c r="H11" s="5"/>
      <c r="K11" s="1">
        <f t="shared" ca="1" si="0"/>
        <v>14</v>
      </c>
      <c r="L11" s="2">
        <v>16</v>
      </c>
      <c r="Z11" s="2">
        <v>9</v>
      </c>
      <c r="AA11" s="2">
        <f t="shared" si="1"/>
        <v>0.16017913818359369</v>
      </c>
      <c r="AB11" s="2">
        <f t="shared" si="2"/>
        <v>0.41190147399902349</v>
      </c>
    </row>
    <row r="12" spans="1:28" ht="16.5" x14ac:dyDescent="0.3">
      <c r="A12" s="5"/>
      <c r="B12" s="5"/>
      <c r="C12" s="5"/>
      <c r="D12" s="5"/>
      <c r="E12" s="5"/>
      <c r="F12" s="5"/>
      <c r="G12" s="5"/>
      <c r="H12" s="5"/>
      <c r="K12" s="1">
        <f t="shared" ca="1" si="0"/>
        <v>15</v>
      </c>
      <c r="L12" s="2">
        <v>13</v>
      </c>
      <c r="Z12" s="2">
        <v>10</v>
      </c>
      <c r="AA12" s="2">
        <f t="shared" si="1"/>
        <v>0.17619705200195307</v>
      </c>
      <c r="AB12" s="2">
        <f t="shared" si="2"/>
        <v>0.58809852600097656</v>
      </c>
    </row>
    <row r="13" spans="1:28" ht="17.25" x14ac:dyDescent="0.35">
      <c r="A13" s="5"/>
      <c r="B13" s="32" t="s">
        <v>25</v>
      </c>
      <c r="C13" s="5"/>
      <c r="D13" s="5"/>
      <c r="E13" s="13"/>
      <c r="F13" s="17"/>
      <c r="G13" s="9"/>
      <c r="H13" s="5"/>
      <c r="K13" s="1">
        <f t="shared" ca="1" si="0"/>
        <v>18</v>
      </c>
      <c r="L13" s="2">
        <v>17</v>
      </c>
      <c r="Z13" s="2">
        <v>11</v>
      </c>
      <c r="AA13" s="2">
        <f t="shared" si="1"/>
        <v>0.16017913818359369</v>
      </c>
      <c r="AB13" s="2">
        <f t="shared" si="2"/>
        <v>0.74827766418457031</v>
      </c>
    </row>
    <row r="14" spans="1:28" ht="16.5" x14ac:dyDescent="0.3">
      <c r="A14" s="5"/>
      <c r="B14" s="18" t="s">
        <v>42</v>
      </c>
      <c r="C14" s="5"/>
      <c r="D14" s="5"/>
      <c r="E14" s="5"/>
      <c r="F14" s="9"/>
      <c r="G14" s="9"/>
      <c r="H14" s="5"/>
      <c r="K14" s="1">
        <f t="shared" ca="1" si="0"/>
        <v>15</v>
      </c>
      <c r="L14" s="2">
        <v>16</v>
      </c>
      <c r="Z14" s="2">
        <v>12</v>
      </c>
      <c r="AA14" s="2">
        <f t="shared" si="1"/>
        <v>0.12013435363769531</v>
      </c>
      <c r="AB14" s="2">
        <f t="shared" si="2"/>
        <v>0.86841201782226551</v>
      </c>
    </row>
    <row r="15" spans="1:28" ht="17.25" x14ac:dyDescent="0.35">
      <c r="A15" s="5"/>
      <c r="B15" s="18" t="s">
        <v>71</v>
      </c>
      <c r="C15" s="5"/>
      <c r="D15" s="5"/>
      <c r="E15" s="5"/>
      <c r="F15" s="9"/>
      <c r="G15" s="9"/>
      <c r="H15" s="5"/>
      <c r="K15" s="1">
        <f t="shared" ca="1" si="0"/>
        <v>18</v>
      </c>
      <c r="L15" s="2">
        <v>16</v>
      </c>
      <c r="Z15" s="2">
        <v>13</v>
      </c>
      <c r="AA15" s="2">
        <f t="shared" si="1"/>
        <v>7.3928833007812472E-2</v>
      </c>
      <c r="AB15" s="2">
        <f t="shared" si="2"/>
        <v>0.94234085083007813</v>
      </c>
    </row>
    <row r="16" spans="1:28" ht="18.75" x14ac:dyDescent="0.3">
      <c r="A16" s="5"/>
      <c r="B16" s="12" t="s">
        <v>43</v>
      </c>
      <c r="C16" s="5"/>
      <c r="D16" s="5"/>
      <c r="E16" s="5"/>
      <c r="F16" s="9"/>
      <c r="G16" s="9"/>
      <c r="H16" s="5"/>
      <c r="K16" s="1">
        <f t="shared" ca="1" si="0"/>
        <v>17</v>
      </c>
      <c r="L16" s="2">
        <v>15</v>
      </c>
      <c r="Z16" s="2">
        <v>14</v>
      </c>
      <c r="AA16" s="2">
        <f t="shared" si="1"/>
        <v>3.6964416503906257E-2</v>
      </c>
      <c r="AB16" s="2">
        <f t="shared" si="2"/>
        <v>0.97930526733398438</v>
      </c>
    </row>
    <row r="17" spans="1:28" ht="16.5" x14ac:dyDescent="0.3">
      <c r="A17" s="5"/>
      <c r="B17" s="5"/>
      <c r="C17" s="5"/>
      <c r="D17" s="5"/>
      <c r="E17" s="5" t="s">
        <v>0</v>
      </c>
      <c r="F17" s="5"/>
      <c r="G17" s="5"/>
      <c r="H17" s="5"/>
      <c r="K17" s="1">
        <f t="shared" ca="1" si="0"/>
        <v>14</v>
      </c>
      <c r="L17" s="2">
        <v>14</v>
      </c>
      <c r="Z17" s="2">
        <v>15</v>
      </c>
      <c r="AA17" s="2">
        <f t="shared" si="1"/>
        <v>1.4785766601562502E-2</v>
      </c>
      <c r="AB17" s="2">
        <f t="shared" si="2"/>
        <v>0.99409103393554688</v>
      </c>
    </row>
    <row r="18" spans="1:28" ht="16.5" x14ac:dyDescent="0.3">
      <c r="A18" s="5"/>
      <c r="B18" s="5"/>
      <c r="C18" s="5"/>
      <c r="D18" s="5"/>
      <c r="E18" s="5" t="s">
        <v>0</v>
      </c>
      <c r="F18" s="5"/>
      <c r="G18" s="5"/>
      <c r="H18" s="5"/>
      <c r="K18" s="1">
        <f t="shared" ca="1" si="0"/>
        <v>18</v>
      </c>
      <c r="L18" s="2">
        <v>18</v>
      </c>
      <c r="Z18" s="2">
        <v>16</v>
      </c>
      <c r="AA18" s="2">
        <f t="shared" si="1"/>
        <v>4.6205520629882752E-3</v>
      </c>
      <c r="AB18" s="2">
        <f t="shared" si="2"/>
        <v>0.99871158599853516</v>
      </c>
    </row>
    <row r="19" spans="1:28" ht="16.5" x14ac:dyDescent="0.3">
      <c r="A19" s="5"/>
      <c r="B19" s="38" t="s">
        <v>142</v>
      </c>
      <c r="C19" s="38"/>
      <c r="D19" s="38"/>
      <c r="E19" s="38"/>
      <c r="F19" s="38"/>
      <c r="G19" s="38"/>
      <c r="H19" s="38"/>
      <c r="K19" s="1">
        <f t="shared" ca="1" si="0"/>
        <v>16</v>
      </c>
      <c r="L19" s="2">
        <v>17</v>
      </c>
      <c r="Z19" s="2">
        <v>17</v>
      </c>
      <c r="AA19" s="2">
        <f t="shared" si="1"/>
        <v>1.0871887207031261E-3</v>
      </c>
      <c r="AB19" s="2">
        <f t="shared" si="2"/>
        <v>0.99979877471923828</v>
      </c>
    </row>
    <row r="20" spans="1:28" ht="16.5" x14ac:dyDescent="0.3">
      <c r="A20" s="5"/>
      <c r="B20" s="38" t="s">
        <v>143</v>
      </c>
      <c r="C20" s="38"/>
      <c r="D20" s="38"/>
      <c r="E20" s="38"/>
      <c r="F20" s="38"/>
      <c r="G20" s="38"/>
      <c r="H20" s="38"/>
      <c r="K20" s="1">
        <f t="shared" ca="1" si="0"/>
        <v>17</v>
      </c>
      <c r="L20" s="2">
        <v>17</v>
      </c>
      <c r="Z20" s="2">
        <v>18</v>
      </c>
      <c r="AA20" s="2">
        <f t="shared" si="1"/>
        <v>1.8119812011718753E-4</v>
      </c>
      <c r="AB20" s="2">
        <f t="shared" si="2"/>
        <v>0.99997997283935547</v>
      </c>
    </row>
    <row r="21" spans="1:28" ht="17.25" x14ac:dyDescent="0.35">
      <c r="A21" s="5"/>
      <c r="B21" s="38" t="s">
        <v>59</v>
      </c>
      <c r="C21" s="38"/>
      <c r="D21" s="38"/>
      <c r="E21" s="38"/>
      <c r="F21" s="38"/>
      <c r="G21" s="38"/>
      <c r="H21" s="38"/>
      <c r="K21" s="1">
        <f t="shared" ca="1" si="0"/>
        <v>17</v>
      </c>
      <c r="L21" s="2">
        <v>17</v>
      </c>
      <c r="Z21" s="2">
        <v>19</v>
      </c>
      <c r="AA21" s="2">
        <f t="shared" si="1"/>
        <v>1.9073486328125E-5</v>
      </c>
      <c r="AB21" s="2">
        <f t="shared" si="2"/>
        <v>0.99999904632568359</v>
      </c>
    </row>
    <row r="22" spans="1:28" ht="17.25" x14ac:dyDescent="0.35">
      <c r="A22" s="5"/>
      <c r="B22" s="38" t="s">
        <v>60</v>
      </c>
      <c r="C22" s="38"/>
      <c r="D22" s="38"/>
      <c r="E22" s="38"/>
      <c r="F22" s="38"/>
      <c r="G22" s="38"/>
      <c r="H22" s="38"/>
      <c r="K22" s="1">
        <f t="shared" ca="1" si="0"/>
        <v>18</v>
      </c>
      <c r="L22" s="2">
        <v>14</v>
      </c>
      <c r="Z22" s="2">
        <v>20</v>
      </c>
      <c r="AA22" s="2">
        <f t="shared" si="1"/>
        <v>9.5367431640625E-7</v>
      </c>
      <c r="AB22" s="2">
        <f t="shared" si="2"/>
        <v>1</v>
      </c>
    </row>
    <row r="23" spans="1:28" ht="17.25" x14ac:dyDescent="0.35">
      <c r="A23" s="5"/>
      <c r="B23" s="38" t="s">
        <v>144</v>
      </c>
      <c r="C23" s="38"/>
      <c r="D23" s="38"/>
      <c r="E23" s="38"/>
      <c r="F23" s="38"/>
      <c r="G23" s="38"/>
      <c r="H23" s="38"/>
      <c r="K23" s="1">
        <f t="shared" ca="1" si="0"/>
        <v>20</v>
      </c>
      <c r="L23" s="2">
        <v>17</v>
      </c>
      <c r="Z23" s="2"/>
      <c r="AA23" s="2"/>
    </row>
    <row r="24" spans="1:28" ht="17.25" x14ac:dyDescent="0.35">
      <c r="A24" s="5"/>
      <c r="B24" s="38" t="s">
        <v>145</v>
      </c>
      <c r="C24" s="38"/>
      <c r="D24" s="38"/>
      <c r="E24" s="38"/>
      <c r="F24" s="38"/>
      <c r="G24" s="38"/>
      <c r="H24" s="38"/>
      <c r="K24" s="1">
        <f t="shared" ca="1" si="0"/>
        <v>18</v>
      </c>
      <c r="L24" s="2">
        <v>13</v>
      </c>
      <c r="Z24" s="2"/>
      <c r="AA24" s="2"/>
    </row>
    <row r="25" spans="1:28" ht="16.5" x14ac:dyDescent="0.3">
      <c r="A25" s="5"/>
      <c r="B25" s="5"/>
      <c r="C25" s="5"/>
      <c r="D25" s="5"/>
      <c r="E25" s="5"/>
      <c r="F25" s="5"/>
      <c r="G25" s="5"/>
      <c r="H25" s="5"/>
      <c r="K25" s="1">
        <f t="shared" ca="1" si="0"/>
        <v>17</v>
      </c>
      <c r="L25" s="2">
        <v>15</v>
      </c>
      <c r="Z25" s="2"/>
      <c r="AA25" s="2"/>
    </row>
    <row r="26" spans="1:28" ht="16.5" x14ac:dyDescent="0.3">
      <c r="A26" s="5"/>
      <c r="B26" s="5"/>
      <c r="C26" s="5"/>
      <c r="D26" s="5"/>
      <c r="E26" s="5"/>
      <c r="F26" s="5"/>
      <c r="G26" s="5"/>
      <c r="H26" s="5"/>
      <c r="K26" s="1">
        <f t="shared" ca="1" si="0"/>
        <v>15</v>
      </c>
      <c r="L26" s="2">
        <v>16</v>
      </c>
    </row>
    <row r="27" spans="1:28" ht="16.5" x14ac:dyDescent="0.3">
      <c r="A27" s="5"/>
      <c r="B27" s="5"/>
      <c r="C27" s="5"/>
      <c r="D27" s="5"/>
      <c r="E27" s="5"/>
      <c r="F27" s="5"/>
      <c r="G27" s="5"/>
      <c r="H27" s="5"/>
      <c r="K27" s="1">
        <f t="shared" ca="1" si="0"/>
        <v>17</v>
      </c>
      <c r="L27" s="2">
        <v>15</v>
      </c>
    </row>
    <row r="28" spans="1:28" x14ac:dyDescent="0.25">
      <c r="A28" s="4"/>
      <c r="B28" s="4"/>
      <c r="C28" s="4"/>
      <c r="D28" s="4"/>
      <c r="E28" s="4"/>
      <c r="F28" s="4"/>
      <c r="G28" s="4"/>
      <c r="H28" s="4"/>
      <c r="K28" s="1">
        <f t="shared" ca="1" si="0"/>
        <v>15</v>
      </c>
      <c r="L28" s="2">
        <v>17</v>
      </c>
    </row>
    <row r="29" spans="1:28" x14ac:dyDescent="0.25">
      <c r="A29" s="4"/>
      <c r="B29" s="4"/>
      <c r="C29" s="4"/>
      <c r="D29" s="4"/>
      <c r="E29" s="4"/>
      <c r="F29" s="4"/>
      <c r="G29" s="4"/>
      <c r="H29" s="4"/>
      <c r="K29" s="1">
        <f t="shared" ca="1" si="0"/>
        <v>14</v>
      </c>
      <c r="L29" s="2">
        <v>14</v>
      </c>
    </row>
    <row r="30" spans="1:28" x14ac:dyDescent="0.25">
      <c r="A30" s="4"/>
      <c r="B30" s="4"/>
      <c r="C30" s="4"/>
      <c r="D30" s="4"/>
      <c r="E30" s="4"/>
      <c r="F30" s="4"/>
      <c r="G30" s="4"/>
      <c r="H30" s="4"/>
      <c r="K30" s="1">
        <f t="shared" ca="1" si="0"/>
        <v>16</v>
      </c>
      <c r="L30" s="2">
        <v>14</v>
      </c>
    </row>
    <row r="31" spans="1:28" x14ac:dyDescent="0.25">
      <c r="A31" s="4"/>
      <c r="B31" s="4"/>
      <c r="C31" s="4"/>
      <c r="D31" s="4"/>
      <c r="E31" s="4"/>
      <c r="F31" s="4"/>
      <c r="G31" s="4"/>
      <c r="H31" s="4"/>
      <c r="K31" s="1">
        <f t="shared" ca="1" si="0"/>
        <v>18</v>
      </c>
      <c r="L31" s="2">
        <v>18</v>
      </c>
    </row>
    <row r="32" spans="1:28" x14ac:dyDescent="0.25">
      <c r="A32" s="4"/>
      <c r="B32" s="4"/>
      <c r="C32" s="4"/>
      <c r="D32" s="4"/>
      <c r="E32" s="4"/>
      <c r="F32" s="4"/>
      <c r="G32" s="4"/>
      <c r="H32" s="4"/>
    </row>
    <row r="33" spans="1:8" x14ac:dyDescent="0.25">
      <c r="A33" s="4"/>
      <c r="B33" s="4"/>
      <c r="C33" s="4"/>
      <c r="D33" s="4"/>
      <c r="E33" s="4"/>
      <c r="F33" s="4"/>
      <c r="G33" s="4"/>
      <c r="H33" s="4"/>
    </row>
    <row r="34" spans="1:8" x14ac:dyDescent="0.25">
      <c r="A34" s="4"/>
      <c r="B34" s="4"/>
      <c r="C34" s="4"/>
      <c r="D34" s="4"/>
      <c r="E34" s="4"/>
      <c r="F34" s="4"/>
      <c r="G34" s="4"/>
      <c r="H34" s="4"/>
    </row>
    <row r="35" spans="1:8" x14ac:dyDescent="0.25">
      <c r="A35" s="4"/>
      <c r="B35" s="4"/>
      <c r="C35" s="4"/>
      <c r="D35" s="4"/>
      <c r="E35" s="4"/>
      <c r="F35" s="4"/>
      <c r="G35" s="4"/>
      <c r="H35" s="4"/>
    </row>
    <row r="36" spans="1:8" x14ac:dyDescent="0.25">
      <c r="A36" s="4"/>
      <c r="B36" s="4"/>
      <c r="C36" s="4"/>
      <c r="D36" s="4"/>
      <c r="E36" s="4"/>
      <c r="F36" s="4"/>
      <c r="G36" s="4"/>
      <c r="H36" s="4"/>
    </row>
    <row r="37" spans="1:8" x14ac:dyDescent="0.25">
      <c r="A37" s="4"/>
      <c r="B37" s="4"/>
      <c r="C37" s="4"/>
      <c r="D37" s="4"/>
      <c r="E37" s="4"/>
      <c r="F37" s="4"/>
      <c r="G37" s="4"/>
      <c r="H37" s="4"/>
    </row>
    <row r="38" spans="1:8" x14ac:dyDescent="0.25">
      <c r="A38" s="4"/>
      <c r="B38" s="4"/>
      <c r="C38" s="4"/>
      <c r="D38" s="4"/>
      <c r="E38" s="4"/>
      <c r="F38" s="4"/>
      <c r="G38" s="4"/>
      <c r="H38" s="4"/>
    </row>
    <row r="39" spans="1:8" x14ac:dyDescent="0.25">
      <c r="A39" s="4"/>
      <c r="B39" s="4"/>
      <c r="C39" s="4"/>
      <c r="D39" s="4"/>
      <c r="E39" s="4"/>
      <c r="F39" s="4"/>
      <c r="G39" s="4"/>
      <c r="H39" s="4"/>
    </row>
    <row r="40" spans="1:8" x14ac:dyDescent="0.25">
      <c r="A40" s="4"/>
      <c r="B40" s="4"/>
      <c r="C40" s="4"/>
      <c r="D40" s="4"/>
      <c r="E40" s="4"/>
      <c r="F40" s="4"/>
      <c r="G40" s="4"/>
      <c r="H40" s="4"/>
    </row>
    <row r="41" spans="1:8" x14ac:dyDescent="0.25">
      <c r="A41" s="4"/>
      <c r="B41" s="4"/>
      <c r="C41" s="4"/>
      <c r="D41" s="4"/>
      <c r="E41" s="4"/>
      <c r="F41" s="4"/>
      <c r="G41" s="4"/>
      <c r="H41" s="4"/>
    </row>
    <row r="42" spans="1:8" x14ac:dyDescent="0.25">
      <c r="A42" s="4"/>
      <c r="B42" s="4"/>
      <c r="C42" s="4"/>
      <c r="D42" s="4"/>
      <c r="E42" s="4"/>
      <c r="F42" s="4"/>
      <c r="G42" s="4"/>
      <c r="H42" s="4"/>
    </row>
    <row r="43" spans="1:8" x14ac:dyDescent="0.25">
      <c r="A43" s="4"/>
      <c r="B43" s="4"/>
      <c r="C43" s="4"/>
      <c r="D43" s="4"/>
      <c r="E43" s="4"/>
      <c r="F43" s="4"/>
      <c r="G43" s="4"/>
      <c r="H43" s="4"/>
    </row>
    <row r="44" spans="1:8" x14ac:dyDescent="0.25">
      <c r="A44" s="4"/>
      <c r="B44" s="4"/>
      <c r="C44" s="4"/>
      <c r="D44" s="4"/>
      <c r="E44" s="4"/>
      <c r="F44" s="4"/>
      <c r="G44" s="4"/>
      <c r="H44" s="4"/>
    </row>
    <row r="45" spans="1:8" x14ac:dyDescent="0.25">
      <c r="A45" s="4"/>
      <c r="B45" s="4"/>
      <c r="C45" s="4"/>
      <c r="D45" s="4"/>
      <c r="E45" s="4"/>
      <c r="F45" s="4"/>
      <c r="G45" s="4"/>
      <c r="H45" s="4"/>
    </row>
    <row r="46" spans="1:8" x14ac:dyDescent="0.25">
      <c r="A46" s="4"/>
      <c r="B46" s="4"/>
      <c r="C46" s="4"/>
      <c r="D46" s="4"/>
      <c r="E46" s="4"/>
      <c r="F46" s="4"/>
      <c r="G46" s="4"/>
      <c r="H46" s="4"/>
    </row>
    <row r="47" spans="1:8" x14ac:dyDescent="0.25">
      <c r="A47" s="4"/>
      <c r="B47" s="4"/>
      <c r="C47" s="4"/>
      <c r="D47" s="4"/>
      <c r="E47" s="4"/>
      <c r="F47" s="4"/>
      <c r="G47" s="4"/>
      <c r="H47" s="4"/>
    </row>
  </sheetData>
  <mergeCells count="12">
    <mergeCell ref="B19:H19"/>
    <mergeCell ref="B20:H20"/>
    <mergeCell ref="B21:H21"/>
    <mergeCell ref="B22:H22"/>
    <mergeCell ref="B23:H23"/>
    <mergeCell ref="B24:H24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pageSetup orientation="portrait"/>
  <drawing r:id="rId1"/>
  <legacyDrawing r:id="rId2"/>
  <oleObjects>
    <mc:AlternateContent xmlns:mc="http://schemas.openxmlformats.org/markup-compatibility/2006">
      <mc:Choice Requires="x14">
        <oleObject progId="Equation.DSMT4" shapeId="5121" r:id="rId3">
          <objectPr defaultSize="0" autoPict="0" r:id="rId4">
            <anchor moveWithCells="1">
              <from>
                <xdr:col>0</xdr:col>
                <xdr:colOff>142875</xdr:colOff>
                <xdr:row>1</xdr:row>
                <xdr:rowOff>9525</xdr:rowOff>
              </from>
              <to>
                <xdr:col>2</xdr:col>
                <xdr:colOff>666750</xdr:colOff>
                <xdr:row>2</xdr:row>
                <xdr:rowOff>57150</xdr:rowOff>
              </to>
            </anchor>
          </objectPr>
        </oleObject>
      </mc:Choice>
      <mc:Fallback>
        <oleObject progId="Equation.DSMT4" shapeId="5121" r:id="rId3"/>
      </mc:Fallback>
    </mc:AlternateContent>
    <mc:AlternateContent xmlns:mc="http://schemas.openxmlformats.org/markup-compatibility/2006">
      <mc:Choice Requires="x14">
        <oleObject progId="Equation.DSMT4" shapeId="5122" r:id="rId5">
          <objectPr defaultSize="0" autoPict="0" r:id="rId6">
            <anchor moveWithCells="1">
              <from>
                <xdr:col>0</xdr:col>
                <xdr:colOff>123825</xdr:colOff>
                <xdr:row>2</xdr:row>
                <xdr:rowOff>114300</xdr:rowOff>
              </from>
              <to>
                <xdr:col>2</xdr:col>
                <xdr:colOff>247650</xdr:colOff>
                <xdr:row>4</xdr:row>
                <xdr:rowOff>180975</xdr:rowOff>
              </to>
            </anchor>
          </objectPr>
        </oleObject>
      </mc:Choice>
      <mc:Fallback>
        <oleObject progId="Equation.DSMT4" shapeId="5122" r:id="rId5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</sheetPr>
  <dimension ref="A1:AB1001"/>
  <sheetViews>
    <sheetView workbookViewId="0">
      <selection activeCell="I1" sqref="I1"/>
    </sheetView>
  </sheetViews>
  <sheetFormatPr defaultColWidth="8.85546875" defaultRowHeight="15" x14ac:dyDescent="0.25"/>
  <cols>
    <col min="1" max="1" width="4.85546875" customWidth="1"/>
    <col min="2" max="2" width="31.28515625" customWidth="1"/>
    <col min="3" max="3" width="17.42578125" customWidth="1"/>
    <col min="5" max="5" width="23" customWidth="1"/>
    <col min="9" max="9" width="53.140625" customWidth="1"/>
    <col min="10" max="10" width="17.5703125" style="1" customWidth="1"/>
    <col min="23" max="23" width="42.85546875" customWidth="1"/>
    <col min="26" max="26" width="10.42578125" customWidth="1"/>
    <col min="27" max="27" width="11.140625" customWidth="1"/>
    <col min="28" max="28" width="12.140625" customWidth="1"/>
  </cols>
  <sheetData>
    <row r="1" spans="1:28" ht="18" thickBot="1" x14ac:dyDescent="0.4">
      <c r="A1" s="19" t="s">
        <v>24</v>
      </c>
      <c r="B1" s="24"/>
      <c r="C1" s="25"/>
      <c r="D1" s="36" t="s">
        <v>38</v>
      </c>
      <c r="E1" s="5"/>
      <c r="F1" s="5"/>
      <c r="G1" s="5"/>
      <c r="H1" s="5"/>
      <c r="I1" s="68" t="s">
        <v>44</v>
      </c>
      <c r="J1" s="21" t="s">
        <v>2</v>
      </c>
      <c r="W1" s="59" t="s">
        <v>118</v>
      </c>
      <c r="Z1" s="60" t="s">
        <v>2</v>
      </c>
      <c r="AA1" s="60" t="s">
        <v>116</v>
      </c>
      <c r="AB1" s="60" t="s">
        <v>117</v>
      </c>
    </row>
    <row r="2" spans="1:28" ht="21.75" thickTop="1" x14ac:dyDescent="0.4">
      <c r="A2" s="5"/>
      <c r="B2" s="5"/>
      <c r="C2" s="5"/>
      <c r="D2" s="10" t="s">
        <v>55</v>
      </c>
      <c r="E2" s="11"/>
      <c r="F2" s="5"/>
      <c r="G2" s="5"/>
      <c r="H2" s="5"/>
      <c r="I2" t="s">
        <v>63</v>
      </c>
      <c r="J2" s="2">
        <v>7</v>
      </c>
      <c r="W2" s="47" t="s">
        <v>114</v>
      </c>
      <c r="Z2" s="2">
        <v>0</v>
      </c>
      <c r="AA2" s="2">
        <f>_xlfn.POISSON.DIST(Z2, $X$5,0)</f>
        <v>6.737946999085467E-3</v>
      </c>
      <c r="AB2" s="2">
        <f>_xlfn.POISSON.DIST(Z2, $X$5,1)</f>
        <v>6.737946999085467E-3</v>
      </c>
    </row>
    <row r="3" spans="1:28" ht="25.5" x14ac:dyDescent="0.45">
      <c r="A3" s="5"/>
      <c r="B3" s="33"/>
      <c r="C3" s="34" t="s">
        <v>0</v>
      </c>
      <c r="D3" s="10" t="s">
        <v>56</v>
      </c>
      <c r="E3" s="5"/>
      <c r="F3" s="5"/>
      <c r="G3" s="5"/>
      <c r="H3" s="5"/>
      <c r="I3" t="s">
        <v>64</v>
      </c>
      <c r="J3" s="2">
        <v>4</v>
      </c>
      <c r="W3" s="47" t="s">
        <v>115</v>
      </c>
      <c r="Z3" s="2">
        <v>1</v>
      </c>
      <c r="AA3" s="2">
        <f t="shared" ref="AA3:AA22" si="0">_xlfn.POISSON.DIST(Z3, $X$5,0)</f>
        <v>3.368973499542733E-2</v>
      </c>
      <c r="AB3" s="2">
        <f t="shared" ref="AB3:AB22" si="1">_xlfn.POISSON.DIST(Z3, $X$5,1)</f>
        <v>4.0427681994512799E-2</v>
      </c>
    </row>
    <row r="4" spans="1:28" ht="18.75" x14ac:dyDescent="0.3">
      <c r="A4" s="5"/>
      <c r="B4" s="5"/>
      <c r="C4" s="5" t="s">
        <v>0</v>
      </c>
      <c r="D4" s="10" t="s">
        <v>0</v>
      </c>
      <c r="E4" s="5"/>
      <c r="F4" s="5"/>
      <c r="G4" s="5"/>
      <c r="H4" s="5"/>
      <c r="J4" s="2">
        <v>4</v>
      </c>
      <c r="Z4" s="2">
        <v>2</v>
      </c>
      <c r="AA4" s="2">
        <f t="shared" si="0"/>
        <v>8.4224337488568335E-2</v>
      </c>
      <c r="AB4" s="2">
        <f t="shared" si="1"/>
        <v>0.12465201948308113</v>
      </c>
    </row>
    <row r="5" spans="1:28" ht="17.25" x14ac:dyDescent="0.35">
      <c r="A5" s="5"/>
      <c r="B5" s="14" t="s">
        <v>54</v>
      </c>
      <c r="C5" s="5"/>
      <c r="D5" s="5"/>
      <c r="E5" s="5"/>
      <c r="F5" s="5"/>
      <c r="G5" s="5"/>
      <c r="H5" s="5"/>
      <c r="J5" s="2">
        <v>3</v>
      </c>
      <c r="W5" s="62" t="s">
        <v>36</v>
      </c>
      <c r="X5" s="1">
        <v>5</v>
      </c>
      <c r="Z5" s="2">
        <v>3</v>
      </c>
      <c r="AA5" s="2">
        <f t="shared" si="0"/>
        <v>0.14037389581428059</v>
      </c>
      <c r="AB5" s="2">
        <f t="shared" si="1"/>
        <v>0.26502591529736169</v>
      </c>
    </row>
    <row r="6" spans="1:28" ht="17.25" x14ac:dyDescent="0.35">
      <c r="A6" s="5"/>
      <c r="B6" s="14" t="s">
        <v>31</v>
      </c>
      <c r="C6" s="5"/>
      <c r="D6" s="5"/>
      <c r="E6" s="5"/>
      <c r="F6" s="5"/>
      <c r="G6" s="5"/>
      <c r="H6" s="5"/>
      <c r="J6" s="2">
        <v>6</v>
      </c>
      <c r="W6" s="22" t="s">
        <v>0</v>
      </c>
      <c r="X6" s="1" t="s">
        <v>0</v>
      </c>
      <c r="Z6" s="2">
        <v>4</v>
      </c>
      <c r="AA6" s="2">
        <f t="shared" si="0"/>
        <v>0.17546736976785074</v>
      </c>
      <c r="AB6" s="2">
        <f t="shared" si="1"/>
        <v>0.44049328506521235</v>
      </c>
    </row>
    <row r="7" spans="1:28" ht="17.25" x14ac:dyDescent="0.35">
      <c r="A7" s="6" t="s">
        <v>0</v>
      </c>
      <c r="B7" s="14" t="s">
        <v>53</v>
      </c>
      <c r="C7" s="7"/>
      <c r="D7" s="8"/>
      <c r="E7" s="5"/>
      <c r="F7" s="5"/>
      <c r="G7" s="5"/>
      <c r="H7" s="5"/>
      <c r="J7" s="2">
        <v>5</v>
      </c>
      <c r="Z7" s="2">
        <v>5</v>
      </c>
      <c r="AA7" s="2">
        <f t="shared" si="0"/>
        <v>0.17546736976785071</v>
      </c>
      <c r="AB7" s="2">
        <f t="shared" si="1"/>
        <v>0.61596065483306306</v>
      </c>
    </row>
    <row r="8" spans="1:28" ht="16.5" x14ac:dyDescent="0.3">
      <c r="A8" s="5"/>
      <c r="B8" s="5"/>
      <c r="C8" s="5"/>
      <c r="D8" s="5"/>
      <c r="E8" s="5"/>
      <c r="F8" s="5"/>
      <c r="G8" s="5"/>
      <c r="H8" s="5"/>
      <c r="J8" s="2">
        <v>2</v>
      </c>
      <c r="Z8" s="2">
        <v>6</v>
      </c>
      <c r="AA8" s="2">
        <f t="shared" si="0"/>
        <v>0.14622280813987559</v>
      </c>
      <c r="AB8" s="2">
        <f t="shared" si="1"/>
        <v>0.7621834629729386</v>
      </c>
    </row>
    <row r="9" spans="1:28" ht="16.5" x14ac:dyDescent="0.3">
      <c r="A9" s="5"/>
      <c r="B9" s="5"/>
      <c r="C9" s="5"/>
      <c r="D9" s="5"/>
      <c r="E9" s="5"/>
      <c r="F9" s="5"/>
      <c r="G9" s="5"/>
      <c r="H9" s="5"/>
      <c r="J9" s="2">
        <v>3</v>
      </c>
      <c r="Z9" s="2">
        <v>7</v>
      </c>
      <c r="AA9" s="2">
        <f t="shared" si="0"/>
        <v>0.104444862957054</v>
      </c>
      <c r="AB9" s="2">
        <f t="shared" si="1"/>
        <v>0.86662832592999273</v>
      </c>
    </row>
    <row r="10" spans="1:28" ht="16.5" x14ac:dyDescent="0.3">
      <c r="A10" s="5"/>
      <c r="B10" s="5"/>
      <c r="C10" s="5"/>
      <c r="D10" s="5"/>
      <c r="E10" s="5"/>
      <c r="F10" s="5"/>
      <c r="G10" s="5"/>
      <c r="H10" s="5"/>
      <c r="J10" s="2">
        <v>2</v>
      </c>
      <c r="Z10" s="2">
        <v>8</v>
      </c>
      <c r="AA10" s="2">
        <f t="shared" si="0"/>
        <v>6.5278039348158706E-2</v>
      </c>
      <c r="AB10" s="2">
        <f t="shared" si="1"/>
        <v>0.93190636527815141</v>
      </c>
    </row>
    <row r="11" spans="1:28" ht="16.5" x14ac:dyDescent="0.3">
      <c r="A11" s="5"/>
      <c r="B11" s="5"/>
      <c r="C11" s="5"/>
      <c r="D11" s="5"/>
      <c r="E11" s="5"/>
      <c r="F11" s="5"/>
      <c r="G11" s="5"/>
      <c r="H11" s="35"/>
      <c r="J11" s="2">
        <v>4</v>
      </c>
      <c r="Z11" s="2">
        <v>9</v>
      </c>
      <c r="AA11" s="2">
        <f t="shared" si="0"/>
        <v>3.6265577415643749E-2</v>
      </c>
      <c r="AB11" s="2">
        <f t="shared" si="1"/>
        <v>0.96817194269379514</v>
      </c>
    </row>
    <row r="12" spans="1:28" ht="16.5" x14ac:dyDescent="0.3">
      <c r="A12" s="5"/>
      <c r="B12" s="5"/>
      <c r="C12" s="5"/>
      <c r="D12" s="5"/>
      <c r="E12" s="5"/>
      <c r="F12" s="5"/>
      <c r="G12" s="5"/>
      <c r="H12" s="9"/>
      <c r="J12" s="2">
        <v>5</v>
      </c>
      <c r="Z12" s="2">
        <v>10</v>
      </c>
      <c r="AA12" s="2">
        <f t="shared" si="0"/>
        <v>1.8132788707821874E-2</v>
      </c>
      <c r="AB12" s="2">
        <f t="shared" si="1"/>
        <v>0.98630473140161712</v>
      </c>
    </row>
    <row r="13" spans="1:28" ht="16.5" x14ac:dyDescent="0.3">
      <c r="A13" s="5"/>
      <c r="B13" s="5"/>
      <c r="C13" s="5"/>
      <c r="D13" s="5"/>
      <c r="E13" s="9"/>
      <c r="F13" s="5"/>
      <c r="G13" s="5"/>
      <c r="H13" s="9"/>
      <c r="J13" s="2">
        <v>8</v>
      </c>
      <c r="Z13" s="2">
        <v>11</v>
      </c>
      <c r="AA13" s="2">
        <f t="shared" si="0"/>
        <v>8.2421766853735742E-3</v>
      </c>
      <c r="AB13" s="2">
        <f t="shared" si="1"/>
        <v>0.99454690808699064</v>
      </c>
    </row>
    <row r="14" spans="1:28" ht="21" customHeight="1" x14ac:dyDescent="0.3">
      <c r="A14" s="5"/>
      <c r="B14" s="38" t="s">
        <v>57</v>
      </c>
      <c r="C14" s="38"/>
      <c r="D14" s="38"/>
      <c r="E14" s="38"/>
      <c r="F14" s="38"/>
      <c r="G14" s="38"/>
      <c r="H14" s="38"/>
      <c r="J14" s="2">
        <v>4</v>
      </c>
      <c r="Z14" s="2">
        <v>12</v>
      </c>
      <c r="AA14" s="2">
        <f t="shared" si="0"/>
        <v>3.4342402855723282E-3</v>
      </c>
      <c r="AB14" s="2">
        <f t="shared" si="1"/>
        <v>0.99798114837256291</v>
      </c>
    </row>
    <row r="15" spans="1:28" ht="16.5" x14ac:dyDescent="0.3">
      <c r="A15" s="5"/>
      <c r="B15" s="38" t="s">
        <v>58</v>
      </c>
      <c r="C15" s="38"/>
      <c r="D15" s="38"/>
      <c r="E15" s="38"/>
      <c r="F15" s="38"/>
      <c r="G15" s="38"/>
      <c r="H15" s="38"/>
      <c r="J15" s="2">
        <v>4</v>
      </c>
      <c r="Z15" s="2">
        <v>13</v>
      </c>
      <c r="AA15" s="2">
        <f t="shared" si="0"/>
        <v>1.3208616482970471E-3</v>
      </c>
      <c r="AB15" s="2">
        <f t="shared" si="1"/>
        <v>0.99930201002086005</v>
      </c>
    </row>
    <row r="16" spans="1:28" ht="21" customHeight="1" x14ac:dyDescent="0.35">
      <c r="A16" s="5"/>
      <c r="B16" s="38" t="s">
        <v>59</v>
      </c>
      <c r="C16" s="38"/>
      <c r="D16" s="38"/>
      <c r="E16" s="38"/>
      <c r="F16" s="38"/>
      <c r="G16" s="38"/>
      <c r="H16" s="38"/>
      <c r="J16" s="2">
        <v>3</v>
      </c>
      <c r="Z16" s="2">
        <v>14</v>
      </c>
      <c r="AA16" s="2">
        <f t="shared" si="0"/>
        <v>4.7173630296323246E-4</v>
      </c>
      <c r="AB16" s="2">
        <f t="shared" si="1"/>
        <v>0.99977374632382321</v>
      </c>
    </row>
    <row r="17" spans="1:28" ht="17.25" x14ac:dyDescent="0.35">
      <c r="A17" s="5"/>
      <c r="B17" s="38" t="s">
        <v>60</v>
      </c>
      <c r="C17" s="38"/>
      <c r="D17" s="38"/>
      <c r="E17" s="38"/>
      <c r="F17" s="38"/>
      <c r="G17" s="38"/>
      <c r="H17" s="38"/>
      <c r="J17" s="2">
        <v>3</v>
      </c>
      <c r="Z17" s="2">
        <v>15</v>
      </c>
      <c r="AA17" s="2">
        <f t="shared" si="0"/>
        <v>1.5724543432107704E-4</v>
      </c>
      <c r="AB17" s="2">
        <f t="shared" si="1"/>
        <v>0.99993099175814426</v>
      </c>
    </row>
    <row r="18" spans="1:28" ht="17.25" x14ac:dyDescent="0.35">
      <c r="A18" s="5"/>
      <c r="B18" s="38" t="s">
        <v>61</v>
      </c>
      <c r="C18" s="38"/>
      <c r="D18" s="38"/>
      <c r="E18" s="38"/>
      <c r="F18" s="38"/>
      <c r="G18" s="38"/>
      <c r="H18" s="38"/>
      <c r="J18" s="2">
        <v>3</v>
      </c>
      <c r="Z18" s="2">
        <v>16</v>
      </c>
      <c r="AA18" s="2">
        <f t="shared" si="0"/>
        <v>4.9139198225336609E-5</v>
      </c>
      <c r="AB18" s="2">
        <f t="shared" si="1"/>
        <v>0.99998013095636962</v>
      </c>
    </row>
    <row r="19" spans="1:28" ht="17.25" x14ac:dyDescent="0.35">
      <c r="A19" s="5"/>
      <c r="B19" s="38" t="s">
        <v>62</v>
      </c>
      <c r="C19" s="38"/>
      <c r="D19" s="38"/>
      <c r="E19" s="38"/>
      <c r="F19" s="38"/>
      <c r="G19" s="38"/>
      <c r="H19" s="38"/>
      <c r="J19" s="2">
        <v>10</v>
      </c>
      <c r="Z19" s="2">
        <v>17</v>
      </c>
      <c r="AA19" s="2">
        <f t="shared" si="0"/>
        <v>1.4452705360393124E-5</v>
      </c>
      <c r="AB19" s="2">
        <f t="shared" si="1"/>
        <v>0.99999458366173011</v>
      </c>
    </row>
    <row r="20" spans="1:28" ht="16.5" x14ac:dyDescent="0.3">
      <c r="A20" s="5"/>
      <c r="B20" s="38" t="s">
        <v>0</v>
      </c>
      <c r="C20" s="38"/>
      <c r="D20" s="38"/>
      <c r="E20" s="38"/>
      <c r="F20" s="38"/>
      <c r="G20" s="38"/>
      <c r="H20" s="38"/>
      <c r="J20" s="2">
        <v>4</v>
      </c>
      <c r="Z20" s="2">
        <v>18</v>
      </c>
      <c r="AA20" s="2">
        <f t="shared" si="0"/>
        <v>4.0146403778869831E-6</v>
      </c>
      <c r="AB20" s="2">
        <f t="shared" si="1"/>
        <v>0.99999859830210791</v>
      </c>
    </row>
    <row r="21" spans="1:28" ht="16.5" x14ac:dyDescent="0.3">
      <c r="A21" s="5"/>
      <c r="B21" s="38" t="s">
        <v>0</v>
      </c>
      <c r="C21" s="38"/>
      <c r="D21" s="38"/>
      <c r="E21" s="38"/>
      <c r="F21" s="38"/>
      <c r="G21" s="38"/>
      <c r="H21" s="38"/>
      <c r="J21" s="2">
        <v>4</v>
      </c>
      <c r="Z21" s="2">
        <v>19</v>
      </c>
      <c r="AA21" s="2">
        <f t="shared" si="0"/>
        <v>1.0564843099702586E-6</v>
      </c>
      <c r="AB21" s="2">
        <f t="shared" si="1"/>
        <v>0.99999965478641784</v>
      </c>
    </row>
    <row r="22" spans="1:28" ht="16.5" x14ac:dyDescent="0.3">
      <c r="A22" s="5"/>
      <c r="B22" s="38" t="s">
        <v>0</v>
      </c>
      <c r="C22" s="38"/>
      <c r="D22" s="38"/>
      <c r="E22" s="38"/>
      <c r="F22" s="38"/>
      <c r="G22" s="38"/>
      <c r="H22" s="38"/>
      <c r="J22" s="2">
        <v>4</v>
      </c>
      <c r="Z22" s="2">
        <v>20</v>
      </c>
      <c r="AA22" s="2">
        <f t="shared" si="0"/>
        <v>2.6412107749256427E-7</v>
      </c>
      <c r="AB22" s="2">
        <f t="shared" si="1"/>
        <v>0.9999999189074954</v>
      </c>
    </row>
    <row r="23" spans="1:28" ht="16.5" x14ac:dyDescent="0.3">
      <c r="A23" s="5"/>
      <c r="B23" s="38" t="s">
        <v>0</v>
      </c>
      <c r="C23" s="38"/>
      <c r="D23" s="38"/>
      <c r="E23" s="38"/>
      <c r="F23" s="38"/>
      <c r="G23" s="38"/>
      <c r="H23" s="38"/>
      <c r="J23" s="2">
        <v>6</v>
      </c>
    </row>
    <row r="24" spans="1:28" ht="16.5" x14ac:dyDescent="0.3">
      <c r="A24" s="5"/>
      <c r="B24" s="38" t="s">
        <v>0</v>
      </c>
      <c r="C24" s="38"/>
      <c r="D24" s="38"/>
      <c r="E24" s="38"/>
      <c r="F24" s="38"/>
      <c r="G24" s="38"/>
      <c r="H24" s="38"/>
      <c r="J24" s="2">
        <v>6</v>
      </c>
    </row>
    <row r="25" spans="1:28" ht="16.5" x14ac:dyDescent="0.3">
      <c r="A25" s="5"/>
      <c r="B25" s="38" t="s">
        <v>0</v>
      </c>
      <c r="C25" s="38"/>
      <c r="D25" s="38"/>
      <c r="E25" s="38"/>
      <c r="F25" s="38"/>
      <c r="G25" s="38"/>
      <c r="H25" s="38"/>
      <c r="J25" s="2">
        <v>0</v>
      </c>
    </row>
    <row r="26" spans="1:28" ht="16.5" x14ac:dyDescent="0.3">
      <c r="A26" s="5"/>
      <c r="B26" s="38" t="s">
        <v>0</v>
      </c>
      <c r="C26" s="38"/>
      <c r="D26" s="38"/>
      <c r="E26" s="38"/>
      <c r="F26" s="38"/>
      <c r="G26" s="38"/>
      <c r="H26" s="38"/>
      <c r="J26" s="2">
        <v>13</v>
      </c>
    </row>
    <row r="27" spans="1:28" ht="16.5" x14ac:dyDescent="0.3">
      <c r="A27" s="5"/>
      <c r="B27" s="38" t="s">
        <v>0</v>
      </c>
      <c r="C27" s="38"/>
      <c r="D27" s="38"/>
      <c r="E27" s="38"/>
      <c r="F27" s="38"/>
      <c r="G27" s="38"/>
      <c r="H27" s="38"/>
      <c r="J27" s="2">
        <v>6</v>
      </c>
    </row>
    <row r="28" spans="1:28" ht="16.5" x14ac:dyDescent="0.3">
      <c r="A28" s="4"/>
      <c r="B28" s="38" t="s">
        <v>0</v>
      </c>
      <c r="C28" s="38"/>
      <c r="D28" s="38"/>
      <c r="E28" s="38"/>
      <c r="F28" s="38"/>
      <c r="G28" s="38"/>
      <c r="H28" s="38"/>
      <c r="J28" s="2">
        <v>6</v>
      </c>
    </row>
    <row r="29" spans="1:28" ht="16.5" x14ac:dyDescent="0.3">
      <c r="A29" s="4"/>
      <c r="B29" s="38" t="s">
        <v>0</v>
      </c>
      <c r="C29" s="38"/>
      <c r="D29" s="38"/>
      <c r="E29" s="38"/>
      <c r="F29" s="38"/>
      <c r="G29" s="38"/>
      <c r="H29" s="38"/>
      <c r="J29" s="2">
        <v>8</v>
      </c>
    </row>
    <row r="30" spans="1:28" ht="16.5" x14ac:dyDescent="0.3">
      <c r="A30" s="4"/>
      <c r="B30" s="38" t="s">
        <v>0</v>
      </c>
      <c r="C30" s="38"/>
      <c r="D30" s="38"/>
      <c r="E30" s="38"/>
      <c r="F30" s="38"/>
      <c r="G30" s="38"/>
      <c r="H30" s="38"/>
      <c r="J30" s="2">
        <v>7</v>
      </c>
    </row>
    <row r="31" spans="1:28" ht="16.5" x14ac:dyDescent="0.3">
      <c r="A31" s="4"/>
      <c r="B31" s="38" t="s">
        <v>0</v>
      </c>
      <c r="C31" s="38"/>
      <c r="D31" s="38"/>
      <c r="E31" s="38"/>
      <c r="F31" s="38"/>
      <c r="G31" s="38"/>
      <c r="H31" s="38"/>
      <c r="J31" s="2">
        <v>7</v>
      </c>
    </row>
    <row r="32" spans="1:28" ht="16.5" x14ac:dyDescent="0.3">
      <c r="A32" s="4"/>
      <c r="B32" s="38" t="s">
        <v>0</v>
      </c>
      <c r="C32" s="38"/>
      <c r="D32" s="38"/>
      <c r="E32" s="38"/>
      <c r="F32" s="38"/>
      <c r="G32" s="38"/>
      <c r="H32" s="38"/>
      <c r="J32" s="2">
        <v>5</v>
      </c>
    </row>
    <row r="33" spans="1:10" ht="16.5" x14ac:dyDescent="0.3">
      <c r="A33" s="4"/>
      <c r="B33" s="38" t="s">
        <v>0</v>
      </c>
      <c r="C33" s="38"/>
      <c r="D33" s="38"/>
      <c r="E33" s="38"/>
      <c r="F33" s="38"/>
      <c r="G33" s="38"/>
      <c r="H33" s="38"/>
      <c r="J33" s="2">
        <v>4</v>
      </c>
    </row>
    <row r="34" spans="1:10" ht="16.5" x14ac:dyDescent="0.3">
      <c r="A34" s="4"/>
      <c r="B34" s="38" t="s">
        <v>0</v>
      </c>
      <c r="C34" s="38"/>
      <c r="D34" s="38"/>
      <c r="E34" s="38"/>
      <c r="F34" s="38"/>
      <c r="G34" s="38"/>
      <c r="H34" s="38"/>
      <c r="J34" s="2">
        <v>5</v>
      </c>
    </row>
    <row r="35" spans="1:10" ht="16.5" x14ac:dyDescent="0.3">
      <c r="A35" s="4"/>
      <c r="B35" s="38" t="s">
        <v>0</v>
      </c>
      <c r="C35" s="38"/>
      <c r="D35" s="38"/>
      <c r="E35" s="38"/>
      <c r="F35" s="38"/>
      <c r="G35" s="38"/>
      <c r="H35" s="38"/>
      <c r="J35" s="2">
        <v>10</v>
      </c>
    </row>
    <row r="36" spans="1:10" ht="16.5" x14ac:dyDescent="0.3">
      <c r="A36" s="4"/>
      <c r="B36" s="38" t="s">
        <v>0</v>
      </c>
      <c r="C36" s="38"/>
      <c r="D36" s="38"/>
      <c r="E36" s="38"/>
      <c r="F36" s="38"/>
      <c r="G36" s="38"/>
      <c r="H36" s="38"/>
      <c r="J36" s="2">
        <v>4</v>
      </c>
    </row>
    <row r="37" spans="1:10" x14ac:dyDescent="0.25">
      <c r="J37" s="2">
        <v>3</v>
      </c>
    </row>
    <row r="38" spans="1:10" x14ac:dyDescent="0.25">
      <c r="J38" s="2">
        <v>7</v>
      </c>
    </row>
    <row r="39" spans="1:10" x14ac:dyDescent="0.25">
      <c r="J39" s="2">
        <v>4</v>
      </c>
    </row>
    <row r="40" spans="1:10" x14ac:dyDescent="0.25">
      <c r="J40" s="2">
        <v>3</v>
      </c>
    </row>
    <row r="41" spans="1:10" x14ac:dyDescent="0.25">
      <c r="J41" s="2">
        <v>7</v>
      </c>
    </row>
    <row r="42" spans="1:10" x14ac:dyDescent="0.25">
      <c r="J42" s="2">
        <v>3</v>
      </c>
    </row>
    <row r="43" spans="1:10" x14ac:dyDescent="0.25">
      <c r="J43" s="2">
        <v>5</v>
      </c>
    </row>
    <row r="44" spans="1:10" x14ac:dyDescent="0.25">
      <c r="J44" s="2">
        <v>2</v>
      </c>
    </row>
    <row r="45" spans="1:10" x14ac:dyDescent="0.25">
      <c r="J45" s="2">
        <v>5</v>
      </c>
    </row>
    <row r="46" spans="1:10" x14ac:dyDescent="0.25">
      <c r="J46" s="2">
        <v>4</v>
      </c>
    </row>
    <row r="47" spans="1:10" x14ac:dyDescent="0.25">
      <c r="J47" s="2">
        <v>7</v>
      </c>
    </row>
    <row r="48" spans="1:10" x14ac:dyDescent="0.25">
      <c r="J48" s="2">
        <v>4</v>
      </c>
    </row>
    <row r="49" spans="10:10" x14ac:dyDescent="0.25">
      <c r="J49" s="2">
        <v>5</v>
      </c>
    </row>
    <row r="50" spans="10:10" x14ac:dyDescent="0.25">
      <c r="J50" s="2">
        <v>7</v>
      </c>
    </row>
    <row r="51" spans="10:10" x14ac:dyDescent="0.25">
      <c r="J51" s="2">
        <v>3</v>
      </c>
    </row>
    <row r="52" spans="10:10" x14ac:dyDescent="0.25">
      <c r="J52" s="2">
        <v>5</v>
      </c>
    </row>
    <row r="53" spans="10:10" x14ac:dyDescent="0.25">
      <c r="J53" s="2">
        <v>7</v>
      </c>
    </row>
    <row r="54" spans="10:10" x14ac:dyDescent="0.25">
      <c r="J54" s="2">
        <v>7</v>
      </c>
    </row>
    <row r="55" spans="10:10" x14ac:dyDescent="0.25">
      <c r="J55" s="2">
        <v>5</v>
      </c>
    </row>
    <row r="56" spans="10:10" x14ac:dyDescent="0.25">
      <c r="J56" s="2">
        <v>8</v>
      </c>
    </row>
    <row r="57" spans="10:10" x14ac:dyDescent="0.25">
      <c r="J57" s="2">
        <v>3</v>
      </c>
    </row>
    <row r="58" spans="10:10" x14ac:dyDescent="0.25">
      <c r="J58" s="2">
        <v>7</v>
      </c>
    </row>
    <row r="59" spans="10:10" x14ac:dyDescent="0.25">
      <c r="J59" s="2">
        <v>3</v>
      </c>
    </row>
    <row r="60" spans="10:10" x14ac:dyDescent="0.25">
      <c r="J60" s="2">
        <v>6</v>
      </c>
    </row>
    <row r="61" spans="10:10" x14ac:dyDescent="0.25">
      <c r="J61" s="2">
        <v>5</v>
      </c>
    </row>
    <row r="62" spans="10:10" x14ac:dyDescent="0.25">
      <c r="J62" s="2">
        <v>5</v>
      </c>
    </row>
    <row r="63" spans="10:10" x14ac:dyDescent="0.25">
      <c r="J63" s="2">
        <v>3</v>
      </c>
    </row>
    <row r="64" spans="10:10" x14ac:dyDescent="0.25">
      <c r="J64" s="2">
        <v>3</v>
      </c>
    </row>
    <row r="65" spans="10:10" x14ac:dyDescent="0.25">
      <c r="J65" s="2">
        <v>6</v>
      </c>
    </row>
    <row r="66" spans="10:10" x14ac:dyDescent="0.25">
      <c r="J66" s="2">
        <v>5</v>
      </c>
    </row>
    <row r="67" spans="10:10" x14ac:dyDescent="0.25">
      <c r="J67" s="2">
        <v>6</v>
      </c>
    </row>
    <row r="68" spans="10:10" x14ac:dyDescent="0.25">
      <c r="J68" s="2">
        <v>2</v>
      </c>
    </row>
    <row r="69" spans="10:10" x14ac:dyDescent="0.25">
      <c r="J69" s="2">
        <v>5</v>
      </c>
    </row>
    <row r="70" spans="10:10" x14ac:dyDescent="0.25">
      <c r="J70" s="2">
        <v>6</v>
      </c>
    </row>
    <row r="71" spans="10:10" x14ac:dyDescent="0.25">
      <c r="J71" s="2">
        <v>5</v>
      </c>
    </row>
    <row r="72" spans="10:10" x14ac:dyDescent="0.25">
      <c r="J72" s="2">
        <v>2</v>
      </c>
    </row>
    <row r="73" spans="10:10" x14ac:dyDescent="0.25">
      <c r="J73" s="2">
        <v>2</v>
      </c>
    </row>
    <row r="74" spans="10:10" x14ac:dyDescent="0.25">
      <c r="J74" s="2">
        <v>3</v>
      </c>
    </row>
    <row r="75" spans="10:10" x14ac:dyDescent="0.25">
      <c r="J75" s="2">
        <v>1</v>
      </c>
    </row>
    <row r="76" spans="10:10" x14ac:dyDescent="0.25">
      <c r="J76" s="2">
        <v>4</v>
      </c>
    </row>
    <row r="77" spans="10:10" x14ac:dyDescent="0.25">
      <c r="J77" s="2">
        <v>6</v>
      </c>
    </row>
    <row r="78" spans="10:10" x14ac:dyDescent="0.25">
      <c r="J78" s="2">
        <v>3</v>
      </c>
    </row>
    <row r="79" spans="10:10" x14ac:dyDescent="0.25">
      <c r="J79" s="2">
        <v>5</v>
      </c>
    </row>
    <row r="80" spans="10:10" x14ac:dyDescent="0.25">
      <c r="J80" s="2">
        <v>3</v>
      </c>
    </row>
    <row r="81" spans="10:10" x14ac:dyDescent="0.25">
      <c r="J81" s="2">
        <v>5</v>
      </c>
    </row>
    <row r="82" spans="10:10" x14ac:dyDescent="0.25">
      <c r="J82" s="2">
        <v>11</v>
      </c>
    </row>
    <row r="83" spans="10:10" x14ac:dyDescent="0.25">
      <c r="J83" s="2">
        <v>5</v>
      </c>
    </row>
    <row r="84" spans="10:10" x14ac:dyDescent="0.25">
      <c r="J84" s="2">
        <v>4</v>
      </c>
    </row>
    <row r="85" spans="10:10" x14ac:dyDescent="0.25">
      <c r="J85" s="2">
        <v>3</v>
      </c>
    </row>
    <row r="86" spans="10:10" x14ac:dyDescent="0.25">
      <c r="J86" s="2">
        <v>4</v>
      </c>
    </row>
    <row r="87" spans="10:10" x14ac:dyDescent="0.25">
      <c r="J87" s="2">
        <v>5</v>
      </c>
    </row>
    <row r="88" spans="10:10" x14ac:dyDescent="0.25">
      <c r="J88" s="2">
        <v>5</v>
      </c>
    </row>
    <row r="89" spans="10:10" x14ac:dyDescent="0.25">
      <c r="J89" s="2">
        <v>3</v>
      </c>
    </row>
    <row r="90" spans="10:10" x14ac:dyDescent="0.25">
      <c r="J90" s="2">
        <v>4</v>
      </c>
    </row>
    <row r="91" spans="10:10" x14ac:dyDescent="0.25">
      <c r="J91" s="2">
        <v>6</v>
      </c>
    </row>
    <row r="92" spans="10:10" x14ac:dyDescent="0.25">
      <c r="J92" s="2">
        <v>4</v>
      </c>
    </row>
    <row r="93" spans="10:10" x14ac:dyDescent="0.25">
      <c r="J93" s="2">
        <v>5</v>
      </c>
    </row>
    <row r="94" spans="10:10" x14ac:dyDescent="0.25">
      <c r="J94" s="2">
        <v>7</v>
      </c>
    </row>
    <row r="95" spans="10:10" x14ac:dyDescent="0.25">
      <c r="J95" s="2">
        <v>4</v>
      </c>
    </row>
    <row r="96" spans="10:10" x14ac:dyDescent="0.25">
      <c r="J96" s="2">
        <v>6</v>
      </c>
    </row>
    <row r="97" spans="10:10" x14ac:dyDescent="0.25">
      <c r="J97" s="2">
        <v>6</v>
      </c>
    </row>
    <row r="98" spans="10:10" x14ac:dyDescent="0.25">
      <c r="J98" s="2">
        <v>7</v>
      </c>
    </row>
    <row r="99" spans="10:10" x14ac:dyDescent="0.25">
      <c r="J99" s="2">
        <v>5</v>
      </c>
    </row>
    <row r="100" spans="10:10" x14ac:dyDescent="0.25">
      <c r="J100" s="2">
        <v>4</v>
      </c>
    </row>
    <row r="101" spans="10:10" x14ac:dyDescent="0.25">
      <c r="J101" s="2">
        <v>6</v>
      </c>
    </row>
    <row r="102" spans="10:10" x14ac:dyDescent="0.25">
      <c r="J102" s="2">
        <v>1</v>
      </c>
    </row>
    <row r="103" spans="10:10" x14ac:dyDescent="0.25">
      <c r="J103" s="2">
        <v>8</v>
      </c>
    </row>
    <row r="104" spans="10:10" x14ac:dyDescent="0.25">
      <c r="J104" s="2">
        <v>5</v>
      </c>
    </row>
    <row r="105" spans="10:10" x14ac:dyDescent="0.25">
      <c r="J105" s="2">
        <v>2</v>
      </c>
    </row>
    <row r="106" spans="10:10" x14ac:dyDescent="0.25">
      <c r="J106" s="2">
        <v>6</v>
      </c>
    </row>
    <row r="107" spans="10:10" x14ac:dyDescent="0.25">
      <c r="J107" s="2">
        <v>5</v>
      </c>
    </row>
    <row r="108" spans="10:10" x14ac:dyDescent="0.25">
      <c r="J108" s="2">
        <v>4</v>
      </c>
    </row>
    <row r="109" spans="10:10" x14ac:dyDescent="0.25">
      <c r="J109" s="2">
        <v>5</v>
      </c>
    </row>
    <row r="110" spans="10:10" x14ac:dyDescent="0.25">
      <c r="J110" s="2">
        <v>3</v>
      </c>
    </row>
    <row r="111" spans="10:10" x14ac:dyDescent="0.25">
      <c r="J111" s="2">
        <v>2</v>
      </c>
    </row>
    <row r="112" spans="10:10" x14ac:dyDescent="0.25">
      <c r="J112" s="2">
        <v>2</v>
      </c>
    </row>
    <row r="113" spans="10:10" x14ac:dyDescent="0.25">
      <c r="J113" s="2">
        <v>2</v>
      </c>
    </row>
    <row r="114" spans="10:10" x14ac:dyDescent="0.25">
      <c r="J114" s="2">
        <v>4</v>
      </c>
    </row>
    <row r="115" spans="10:10" x14ac:dyDescent="0.25">
      <c r="J115" s="2">
        <v>5</v>
      </c>
    </row>
    <row r="116" spans="10:10" x14ac:dyDescent="0.25">
      <c r="J116" s="2">
        <v>4</v>
      </c>
    </row>
    <row r="117" spans="10:10" x14ac:dyDescent="0.25">
      <c r="J117" s="2">
        <v>10</v>
      </c>
    </row>
    <row r="118" spans="10:10" x14ac:dyDescent="0.25">
      <c r="J118" s="2">
        <v>6</v>
      </c>
    </row>
    <row r="119" spans="10:10" x14ac:dyDescent="0.25">
      <c r="J119" s="2">
        <v>6</v>
      </c>
    </row>
    <row r="120" spans="10:10" x14ac:dyDescent="0.25">
      <c r="J120" s="2">
        <v>3</v>
      </c>
    </row>
    <row r="121" spans="10:10" x14ac:dyDescent="0.25">
      <c r="J121" s="2">
        <v>3</v>
      </c>
    </row>
    <row r="122" spans="10:10" x14ac:dyDescent="0.25">
      <c r="J122" s="2">
        <v>4</v>
      </c>
    </row>
    <row r="123" spans="10:10" x14ac:dyDescent="0.25">
      <c r="J123" s="2">
        <v>4</v>
      </c>
    </row>
    <row r="124" spans="10:10" x14ac:dyDescent="0.25">
      <c r="J124" s="2">
        <v>5</v>
      </c>
    </row>
    <row r="125" spans="10:10" x14ac:dyDescent="0.25">
      <c r="J125" s="2">
        <v>3</v>
      </c>
    </row>
    <row r="126" spans="10:10" x14ac:dyDescent="0.25">
      <c r="J126" s="2">
        <v>3</v>
      </c>
    </row>
    <row r="127" spans="10:10" x14ac:dyDescent="0.25">
      <c r="J127" s="2">
        <v>8</v>
      </c>
    </row>
    <row r="128" spans="10:10" x14ac:dyDescent="0.25">
      <c r="J128" s="2">
        <v>6</v>
      </c>
    </row>
    <row r="129" spans="10:10" x14ac:dyDescent="0.25">
      <c r="J129" s="2">
        <v>4</v>
      </c>
    </row>
    <row r="130" spans="10:10" x14ac:dyDescent="0.25">
      <c r="J130" s="2">
        <v>2</v>
      </c>
    </row>
    <row r="131" spans="10:10" x14ac:dyDescent="0.25">
      <c r="J131" s="2">
        <v>3</v>
      </c>
    </row>
    <row r="132" spans="10:10" x14ac:dyDescent="0.25">
      <c r="J132" s="2">
        <v>4</v>
      </c>
    </row>
    <row r="133" spans="10:10" x14ac:dyDescent="0.25">
      <c r="J133" s="2">
        <v>4</v>
      </c>
    </row>
    <row r="134" spans="10:10" x14ac:dyDescent="0.25">
      <c r="J134" s="2">
        <v>2</v>
      </c>
    </row>
    <row r="135" spans="10:10" x14ac:dyDescent="0.25">
      <c r="J135" s="2">
        <v>6</v>
      </c>
    </row>
    <row r="136" spans="10:10" x14ac:dyDescent="0.25">
      <c r="J136" s="2">
        <v>4</v>
      </c>
    </row>
    <row r="137" spans="10:10" x14ac:dyDescent="0.25">
      <c r="J137" s="2">
        <v>6</v>
      </c>
    </row>
    <row r="138" spans="10:10" x14ac:dyDescent="0.25">
      <c r="J138" s="2">
        <v>5</v>
      </c>
    </row>
    <row r="139" spans="10:10" x14ac:dyDescent="0.25">
      <c r="J139" s="2">
        <v>11</v>
      </c>
    </row>
    <row r="140" spans="10:10" x14ac:dyDescent="0.25">
      <c r="J140" s="2">
        <v>8</v>
      </c>
    </row>
    <row r="141" spans="10:10" x14ac:dyDescent="0.25">
      <c r="J141" s="2">
        <v>2</v>
      </c>
    </row>
    <row r="142" spans="10:10" x14ac:dyDescent="0.25">
      <c r="J142" s="2">
        <v>2</v>
      </c>
    </row>
    <row r="143" spans="10:10" x14ac:dyDescent="0.25">
      <c r="J143" s="2">
        <v>5</v>
      </c>
    </row>
    <row r="144" spans="10:10" x14ac:dyDescent="0.25">
      <c r="J144" s="2">
        <v>3</v>
      </c>
    </row>
    <row r="145" spans="10:10" x14ac:dyDescent="0.25">
      <c r="J145" s="2">
        <v>3</v>
      </c>
    </row>
    <row r="146" spans="10:10" x14ac:dyDescent="0.25">
      <c r="J146" s="2">
        <v>8</v>
      </c>
    </row>
    <row r="147" spans="10:10" x14ac:dyDescent="0.25">
      <c r="J147" s="2">
        <v>8</v>
      </c>
    </row>
    <row r="148" spans="10:10" x14ac:dyDescent="0.25">
      <c r="J148" s="2">
        <v>3</v>
      </c>
    </row>
    <row r="149" spans="10:10" x14ac:dyDescent="0.25">
      <c r="J149" s="2">
        <v>6</v>
      </c>
    </row>
    <row r="150" spans="10:10" x14ac:dyDescent="0.25">
      <c r="J150" s="2">
        <v>5</v>
      </c>
    </row>
    <row r="151" spans="10:10" x14ac:dyDescent="0.25">
      <c r="J151" s="2">
        <v>2</v>
      </c>
    </row>
    <row r="152" spans="10:10" x14ac:dyDescent="0.25">
      <c r="J152" s="2">
        <v>3</v>
      </c>
    </row>
    <row r="153" spans="10:10" x14ac:dyDescent="0.25">
      <c r="J153" s="2">
        <v>5</v>
      </c>
    </row>
    <row r="154" spans="10:10" x14ac:dyDescent="0.25">
      <c r="J154" s="2">
        <v>6</v>
      </c>
    </row>
    <row r="155" spans="10:10" x14ac:dyDescent="0.25">
      <c r="J155" s="2">
        <v>2</v>
      </c>
    </row>
    <row r="156" spans="10:10" x14ac:dyDescent="0.25">
      <c r="J156" s="2">
        <v>4</v>
      </c>
    </row>
    <row r="157" spans="10:10" x14ac:dyDescent="0.25">
      <c r="J157" s="2">
        <v>6</v>
      </c>
    </row>
    <row r="158" spans="10:10" x14ac:dyDescent="0.25">
      <c r="J158" s="2">
        <v>7</v>
      </c>
    </row>
    <row r="159" spans="10:10" x14ac:dyDescent="0.25">
      <c r="J159" s="2">
        <v>4</v>
      </c>
    </row>
    <row r="160" spans="10:10" x14ac:dyDescent="0.25">
      <c r="J160" s="2">
        <v>8</v>
      </c>
    </row>
    <row r="161" spans="10:10" x14ac:dyDescent="0.25">
      <c r="J161" s="2">
        <v>6</v>
      </c>
    </row>
    <row r="162" spans="10:10" x14ac:dyDescent="0.25">
      <c r="J162" s="2">
        <v>3</v>
      </c>
    </row>
    <row r="163" spans="10:10" x14ac:dyDescent="0.25">
      <c r="J163" s="2">
        <v>4</v>
      </c>
    </row>
    <row r="164" spans="10:10" x14ac:dyDescent="0.25">
      <c r="J164" s="2">
        <v>6</v>
      </c>
    </row>
    <row r="165" spans="10:10" x14ac:dyDescent="0.25">
      <c r="J165" s="2">
        <v>3</v>
      </c>
    </row>
    <row r="166" spans="10:10" x14ac:dyDescent="0.25">
      <c r="J166" s="2">
        <v>8</v>
      </c>
    </row>
    <row r="167" spans="10:10" x14ac:dyDescent="0.25">
      <c r="J167" s="2">
        <v>10</v>
      </c>
    </row>
    <row r="168" spans="10:10" x14ac:dyDescent="0.25">
      <c r="J168" s="2">
        <v>6</v>
      </c>
    </row>
    <row r="169" spans="10:10" x14ac:dyDescent="0.25">
      <c r="J169" s="2">
        <v>4</v>
      </c>
    </row>
    <row r="170" spans="10:10" x14ac:dyDescent="0.25">
      <c r="J170" s="2">
        <v>9</v>
      </c>
    </row>
    <row r="171" spans="10:10" x14ac:dyDescent="0.25">
      <c r="J171" s="2">
        <v>9</v>
      </c>
    </row>
    <row r="172" spans="10:10" x14ac:dyDescent="0.25">
      <c r="J172" s="2">
        <v>4</v>
      </c>
    </row>
    <row r="173" spans="10:10" x14ac:dyDescent="0.25">
      <c r="J173" s="2">
        <v>5</v>
      </c>
    </row>
    <row r="174" spans="10:10" x14ac:dyDescent="0.25">
      <c r="J174" s="2">
        <v>6</v>
      </c>
    </row>
    <row r="175" spans="10:10" x14ac:dyDescent="0.25">
      <c r="J175" s="2">
        <v>3</v>
      </c>
    </row>
    <row r="176" spans="10:10" x14ac:dyDescent="0.25">
      <c r="J176" s="2">
        <v>0</v>
      </c>
    </row>
    <row r="177" spans="10:10" x14ac:dyDescent="0.25">
      <c r="J177" s="2">
        <v>7</v>
      </c>
    </row>
    <row r="178" spans="10:10" x14ac:dyDescent="0.25">
      <c r="J178" s="2">
        <v>0</v>
      </c>
    </row>
    <row r="179" spans="10:10" x14ac:dyDescent="0.25">
      <c r="J179" s="2">
        <v>3</v>
      </c>
    </row>
    <row r="180" spans="10:10" x14ac:dyDescent="0.25">
      <c r="J180" s="2">
        <v>3</v>
      </c>
    </row>
    <row r="181" spans="10:10" x14ac:dyDescent="0.25">
      <c r="J181" s="2">
        <v>7</v>
      </c>
    </row>
    <row r="182" spans="10:10" x14ac:dyDescent="0.25">
      <c r="J182" s="2">
        <v>5</v>
      </c>
    </row>
    <row r="183" spans="10:10" x14ac:dyDescent="0.25">
      <c r="J183" s="2">
        <v>4</v>
      </c>
    </row>
    <row r="184" spans="10:10" x14ac:dyDescent="0.25">
      <c r="J184" s="2">
        <v>7</v>
      </c>
    </row>
    <row r="185" spans="10:10" x14ac:dyDescent="0.25">
      <c r="J185" s="2">
        <v>2</v>
      </c>
    </row>
    <row r="186" spans="10:10" x14ac:dyDescent="0.25">
      <c r="J186" s="2">
        <v>5</v>
      </c>
    </row>
    <row r="187" spans="10:10" x14ac:dyDescent="0.25">
      <c r="J187" s="2">
        <v>1</v>
      </c>
    </row>
    <row r="188" spans="10:10" x14ac:dyDescent="0.25">
      <c r="J188" s="2">
        <v>5</v>
      </c>
    </row>
    <row r="189" spans="10:10" x14ac:dyDescent="0.25">
      <c r="J189" s="2">
        <v>5</v>
      </c>
    </row>
    <row r="190" spans="10:10" x14ac:dyDescent="0.25">
      <c r="J190" s="2">
        <v>7</v>
      </c>
    </row>
    <row r="191" spans="10:10" x14ac:dyDescent="0.25">
      <c r="J191" s="2">
        <v>4</v>
      </c>
    </row>
    <row r="192" spans="10:10" x14ac:dyDescent="0.25">
      <c r="J192" s="2">
        <v>6</v>
      </c>
    </row>
    <row r="193" spans="10:10" x14ac:dyDescent="0.25">
      <c r="J193" s="2">
        <v>3</v>
      </c>
    </row>
    <row r="194" spans="10:10" x14ac:dyDescent="0.25">
      <c r="J194" s="2">
        <v>4</v>
      </c>
    </row>
    <row r="195" spans="10:10" x14ac:dyDescent="0.25">
      <c r="J195" s="2">
        <v>7</v>
      </c>
    </row>
    <row r="196" spans="10:10" x14ac:dyDescent="0.25">
      <c r="J196" s="2">
        <v>4</v>
      </c>
    </row>
    <row r="197" spans="10:10" x14ac:dyDescent="0.25">
      <c r="J197" s="2">
        <v>10</v>
      </c>
    </row>
    <row r="198" spans="10:10" x14ac:dyDescent="0.25">
      <c r="J198" s="2">
        <v>7</v>
      </c>
    </row>
    <row r="199" spans="10:10" x14ac:dyDescent="0.25">
      <c r="J199" s="2">
        <v>2</v>
      </c>
    </row>
    <row r="200" spans="10:10" x14ac:dyDescent="0.25">
      <c r="J200" s="2">
        <v>3</v>
      </c>
    </row>
    <row r="201" spans="10:10" x14ac:dyDescent="0.25">
      <c r="J201" s="2">
        <v>8</v>
      </c>
    </row>
    <row r="202" spans="10:10" x14ac:dyDescent="0.25">
      <c r="J202" s="2">
        <v>9</v>
      </c>
    </row>
    <row r="203" spans="10:10" x14ac:dyDescent="0.25">
      <c r="J203" s="2">
        <v>2</v>
      </c>
    </row>
    <row r="204" spans="10:10" x14ac:dyDescent="0.25">
      <c r="J204" s="2">
        <v>15</v>
      </c>
    </row>
    <row r="205" spans="10:10" x14ac:dyDescent="0.25">
      <c r="J205" s="2">
        <v>3</v>
      </c>
    </row>
    <row r="206" spans="10:10" x14ac:dyDescent="0.25">
      <c r="J206" s="2">
        <v>7</v>
      </c>
    </row>
    <row r="207" spans="10:10" x14ac:dyDescent="0.25">
      <c r="J207" s="2">
        <v>6</v>
      </c>
    </row>
    <row r="208" spans="10:10" x14ac:dyDescent="0.25">
      <c r="J208" s="2">
        <v>4</v>
      </c>
    </row>
    <row r="209" spans="10:10" x14ac:dyDescent="0.25">
      <c r="J209" s="2">
        <v>2</v>
      </c>
    </row>
    <row r="210" spans="10:10" x14ac:dyDescent="0.25">
      <c r="J210" s="2">
        <v>2</v>
      </c>
    </row>
    <row r="211" spans="10:10" x14ac:dyDescent="0.25">
      <c r="J211" s="2">
        <v>4</v>
      </c>
    </row>
    <row r="212" spans="10:10" x14ac:dyDescent="0.25">
      <c r="J212" s="2">
        <v>2</v>
      </c>
    </row>
    <row r="213" spans="10:10" x14ac:dyDescent="0.25">
      <c r="J213" s="2">
        <v>5</v>
      </c>
    </row>
    <row r="214" spans="10:10" x14ac:dyDescent="0.25">
      <c r="J214" s="2">
        <v>3</v>
      </c>
    </row>
    <row r="215" spans="10:10" x14ac:dyDescent="0.25">
      <c r="J215" s="2">
        <v>10</v>
      </c>
    </row>
    <row r="216" spans="10:10" x14ac:dyDescent="0.25">
      <c r="J216" s="2">
        <v>5</v>
      </c>
    </row>
    <row r="217" spans="10:10" x14ac:dyDescent="0.25">
      <c r="J217" s="2">
        <v>8</v>
      </c>
    </row>
    <row r="218" spans="10:10" x14ac:dyDescent="0.25">
      <c r="J218" s="2">
        <v>3</v>
      </c>
    </row>
    <row r="219" spans="10:10" x14ac:dyDescent="0.25">
      <c r="J219" s="2">
        <v>9</v>
      </c>
    </row>
    <row r="220" spans="10:10" x14ac:dyDescent="0.25">
      <c r="J220" s="2">
        <v>9</v>
      </c>
    </row>
    <row r="221" spans="10:10" x14ac:dyDescent="0.25">
      <c r="J221" s="2">
        <v>5</v>
      </c>
    </row>
    <row r="222" spans="10:10" x14ac:dyDescent="0.25">
      <c r="J222" s="2">
        <v>5</v>
      </c>
    </row>
    <row r="223" spans="10:10" x14ac:dyDescent="0.25">
      <c r="J223" s="2">
        <v>4</v>
      </c>
    </row>
    <row r="224" spans="10:10" x14ac:dyDescent="0.25">
      <c r="J224" s="2">
        <v>4</v>
      </c>
    </row>
    <row r="225" spans="10:10" x14ac:dyDescent="0.25">
      <c r="J225" s="2">
        <v>5</v>
      </c>
    </row>
    <row r="226" spans="10:10" x14ac:dyDescent="0.25">
      <c r="J226" s="2">
        <v>6</v>
      </c>
    </row>
    <row r="227" spans="10:10" x14ac:dyDescent="0.25">
      <c r="J227" s="2">
        <v>2</v>
      </c>
    </row>
    <row r="228" spans="10:10" x14ac:dyDescent="0.25">
      <c r="J228" s="2">
        <v>5</v>
      </c>
    </row>
    <row r="229" spans="10:10" x14ac:dyDescent="0.25">
      <c r="J229" s="2">
        <v>2</v>
      </c>
    </row>
    <row r="230" spans="10:10" x14ac:dyDescent="0.25">
      <c r="J230" s="2">
        <v>7</v>
      </c>
    </row>
    <row r="231" spans="10:10" x14ac:dyDescent="0.25">
      <c r="J231" s="2">
        <v>6</v>
      </c>
    </row>
    <row r="232" spans="10:10" x14ac:dyDescent="0.25">
      <c r="J232" s="2">
        <v>8</v>
      </c>
    </row>
    <row r="233" spans="10:10" x14ac:dyDescent="0.25">
      <c r="J233" s="2">
        <v>8</v>
      </c>
    </row>
    <row r="234" spans="10:10" x14ac:dyDescent="0.25">
      <c r="J234" s="2">
        <v>2</v>
      </c>
    </row>
    <row r="235" spans="10:10" x14ac:dyDescent="0.25">
      <c r="J235" s="2">
        <v>4</v>
      </c>
    </row>
    <row r="236" spans="10:10" x14ac:dyDescent="0.25">
      <c r="J236" s="2">
        <v>8</v>
      </c>
    </row>
    <row r="237" spans="10:10" x14ac:dyDescent="0.25">
      <c r="J237" s="2">
        <v>6</v>
      </c>
    </row>
    <row r="238" spans="10:10" x14ac:dyDescent="0.25">
      <c r="J238" s="2">
        <v>1</v>
      </c>
    </row>
    <row r="239" spans="10:10" x14ac:dyDescent="0.25">
      <c r="J239" s="2">
        <v>3</v>
      </c>
    </row>
    <row r="240" spans="10:10" x14ac:dyDescent="0.25">
      <c r="J240" s="2">
        <v>5</v>
      </c>
    </row>
    <row r="241" spans="10:10" x14ac:dyDescent="0.25">
      <c r="J241" s="2">
        <v>6</v>
      </c>
    </row>
    <row r="242" spans="10:10" x14ac:dyDescent="0.25">
      <c r="J242" s="2">
        <v>4</v>
      </c>
    </row>
    <row r="243" spans="10:10" x14ac:dyDescent="0.25">
      <c r="J243" s="2">
        <v>11</v>
      </c>
    </row>
    <row r="244" spans="10:10" x14ac:dyDescent="0.25">
      <c r="J244" s="2">
        <v>4</v>
      </c>
    </row>
    <row r="245" spans="10:10" x14ac:dyDescent="0.25">
      <c r="J245" s="2">
        <v>6</v>
      </c>
    </row>
    <row r="246" spans="10:10" x14ac:dyDescent="0.25">
      <c r="J246" s="2">
        <v>7</v>
      </c>
    </row>
    <row r="247" spans="10:10" x14ac:dyDescent="0.25">
      <c r="J247" s="2">
        <v>6</v>
      </c>
    </row>
    <row r="248" spans="10:10" x14ac:dyDescent="0.25">
      <c r="J248" s="2">
        <v>8</v>
      </c>
    </row>
    <row r="249" spans="10:10" x14ac:dyDescent="0.25">
      <c r="J249" s="2">
        <v>5</v>
      </c>
    </row>
    <row r="250" spans="10:10" x14ac:dyDescent="0.25">
      <c r="J250" s="2">
        <v>7</v>
      </c>
    </row>
    <row r="251" spans="10:10" x14ac:dyDescent="0.25">
      <c r="J251" s="2">
        <v>3</v>
      </c>
    </row>
    <row r="252" spans="10:10" x14ac:dyDescent="0.25">
      <c r="J252" s="2">
        <v>5</v>
      </c>
    </row>
    <row r="253" spans="10:10" x14ac:dyDescent="0.25">
      <c r="J253" s="2">
        <v>4</v>
      </c>
    </row>
    <row r="254" spans="10:10" x14ac:dyDescent="0.25">
      <c r="J254" s="2">
        <v>4</v>
      </c>
    </row>
    <row r="255" spans="10:10" x14ac:dyDescent="0.25">
      <c r="J255" s="2">
        <v>4</v>
      </c>
    </row>
    <row r="256" spans="10:10" x14ac:dyDescent="0.25">
      <c r="J256" s="2">
        <v>6</v>
      </c>
    </row>
    <row r="257" spans="10:10" x14ac:dyDescent="0.25">
      <c r="J257" s="2">
        <v>3</v>
      </c>
    </row>
    <row r="258" spans="10:10" x14ac:dyDescent="0.25">
      <c r="J258" s="2">
        <v>4</v>
      </c>
    </row>
    <row r="259" spans="10:10" x14ac:dyDescent="0.25">
      <c r="J259" s="2">
        <v>7</v>
      </c>
    </row>
    <row r="260" spans="10:10" x14ac:dyDescent="0.25">
      <c r="J260" s="2">
        <v>5</v>
      </c>
    </row>
    <row r="261" spans="10:10" x14ac:dyDescent="0.25">
      <c r="J261" s="2">
        <v>1</v>
      </c>
    </row>
    <row r="262" spans="10:10" x14ac:dyDescent="0.25">
      <c r="J262" s="2">
        <v>7</v>
      </c>
    </row>
    <row r="263" spans="10:10" x14ac:dyDescent="0.25">
      <c r="J263" s="2">
        <v>3</v>
      </c>
    </row>
    <row r="264" spans="10:10" x14ac:dyDescent="0.25">
      <c r="J264" s="2">
        <v>4</v>
      </c>
    </row>
    <row r="265" spans="10:10" x14ac:dyDescent="0.25">
      <c r="J265" s="2">
        <v>9</v>
      </c>
    </row>
    <row r="266" spans="10:10" x14ac:dyDescent="0.25">
      <c r="J266" s="2">
        <v>7</v>
      </c>
    </row>
    <row r="267" spans="10:10" x14ac:dyDescent="0.25">
      <c r="J267" s="2">
        <v>8</v>
      </c>
    </row>
    <row r="268" spans="10:10" x14ac:dyDescent="0.25">
      <c r="J268" s="2">
        <v>2</v>
      </c>
    </row>
    <row r="269" spans="10:10" x14ac:dyDescent="0.25">
      <c r="J269" s="2">
        <v>4</v>
      </c>
    </row>
    <row r="270" spans="10:10" x14ac:dyDescent="0.25">
      <c r="J270" s="2">
        <v>9</v>
      </c>
    </row>
    <row r="271" spans="10:10" x14ac:dyDescent="0.25">
      <c r="J271" s="2">
        <v>3</v>
      </c>
    </row>
    <row r="272" spans="10:10" x14ac:dyDescent="0.25">
      <c r="J272" s="2">
        <v>0</v>
      </c>
    </row>
    <row r="273" spans="10:10" x14ac:dyDescent="0.25">
      <c r="J273" s="2">
        <v>8</v>
      </c>
    </row>
    <row r="274" spans="10:10" x14ac:dyDescent="0.25">
      <c r="J274" s="2">
        <v>5</v>
      </c>
    </row>
    <row r="275" spans="10:10" x14ac:dyDescent="0.25">
      <c r="J275" s="2">
        <v>3</v>
      </c>
    </row>
    <row r="276" spans="10:10" x14ac:dyDescent="0.25">
      <c r="J276" s="2">
        <v>7</v>
      </c>
    </row>
    <row r="277" spans="10:10" x14ac:dyDescent="0.25">
      <c r="J277" s="2">
        <v>5</v>
      </c>
    </row>
    <row r="278" spans="10:10" x14ac:dyDescent="0.25">
      <c r="J278" s="2">
        <v>4</v>
      </c>
    </row>
    <row r="279" spans="10:10" x14ac:dyDescent="0.25">
      <c r="J279" s="2">
        <v>4</v>
      </c>
    </row>
    <row r="280" spans="10:10" x14ac:dyDescent="0.25">
      <c r="J280" s="2">
        <v>5</v>
      </c>
    </row>
    <row r="281" spans="10:10" x14ac:dyDescent="0.25">
      <c r="J281" s="2">
        <v>11</v>
      </c>
    </row>
    <row r="282" spans="10:10" x14ac:dyDescent="0.25">
      <c r="J282" s="2">
        <v>5</v>
      </c>
    </row>
    <row r="283" spans="10:10" x14ac:dyDescent="0.25">
      <c r="J283" s="2">
        <v>7</v>
      </c>
    </row>
    <row r="284" spans="10:10" x14ac:dyDescent="0.25">
      <c r="J284" s="2">
        <v>6</v>
      </c>
    </row>
    <row r="285" spans="10:10" x14ac:dyDescent="0.25">
      <c r="J285" s="2">
        <v>3</v>
      </c>
    </row>
    <row r="286" spans="10:10" x14ac:dyDescent="0.25">
      <c r="J286" s="2">
        <v>4</v>
      </c>
    </row>
    <row r="287" spans="10:10" x14ac:dyDescent="0.25">
      <c r="J287" s="2">
        <v>10</v>
      </c>
    </row>
    <row r="288" spans="10:10" x14ac:dyDescent="0.25">
      <c r="J288" s="2">
        <v>5</v>
      </c>
    </row>
    <row r="289" spans="10:10" x14ac:dyDescent="0.25">
      <c r="J289" s="2">
        <v>5</v>
      </c>
    </row>
    <row r="290" spans="10:10" x14ac:dyDescent="0.25">
      <c r="J290" s="2">
        <v>6</v>
      </c>
    </row>
    <row r="291" spans="10:10" x14ac:dyDescent="0.25">
      <c r="J291" s="2">
        <v>9</v>
      </c>
    </row>
    <row r="292" spans="10:10" x14ac:dyDescent="0.25">
      <c r="J292" s="2">
        <v>6</v>
      </c>
    </row>
    <row r="293" spans="10:10" x14ac:dyDescent="0.25">
      <c r="J293" s="2">
        <v>7</v>
      </c>
    </row>
    <row r="294" spans="10:10" x14ac:dyDescent="0.25">
      <c r="J294" s="2">
        <v>3</v>
      </c>
    </row>
    <row r="295" spans="10:10" x14ac:dyDescent="0.25">
      <c r="J295" s="2">
        <v>8</v>
      </c>
    </row>
    <row r="296" spans="10:10" x14ac:dyDescent="0.25">
      <c r="J296" s="2">
        <v>2</v>
      </c>
    </row>
    <row r="297" spans="10:10" x14ac:dyDescent="0.25">
      <c r="J297" s="2">
        <v>3</v>
      </c>
    </row>
    <row r="298" spans="10:10" x14ac:dyDescent="0.25">
      <c r="J298" s="2">
        <v>7</v>
      </c>
    </row>
    <row r="299" spans="10:10" x14ac:dyDescent="0.25">
      <c r="J299" s="2">
        <v>2</v>
      </c>
    </row>
    <row r="300" spans="10:10" x14ac:dyDescent="0.25">
      <c r="J300" s="2">
        <v>4</v>
      </c>
    </row>
    <row r="301" spans="10:10" x14ac:dyDescent="0.25">
      <c r="J301" s="2">
        <v>3</v>
      </c>
    </row>
    <row r="302" spans="10:10" x14ac:dyDescent="0.25">
      <c r="J302" s="2">
        <v>4</v>
      </c>
    </row>
    <row r="303" spans="10:10" x14ac:dyDescent="0.25">
      <c r="J303" s="2">
        <v>12</v>
      </c>
    </row>
    <row r="304" spans="10:10" x14ac:dyDescent="0.25">
      <c r="J304" s="2">
        <v>7</v>
      </c>
    </row>
    <row r="305" spans="10:10" x14ac:dyDescent="0.25">
      <c r="J305" s="2">
        <v>5</v>
      </c>
    </row>
    <row r="306" spans="10:10" x14ac:dyDescent="0.25">
      <c r="J306" s="2">
        <v>6</v>
      </c>
    </row>
    <row r="307" spans="10:10" x14ac:dyDescent="0.25">
      <c r="J307" s="2">
        <v>4</v>
      </c>
    </row>
    <row r="308" spans="10:10" x14ac:dyDescent="0.25">
      <c r="J308" s="2">
        <v>3</v>
      </c>
    </row>
    <row r="309" spans="10:10" x14ac:dyDescent="0.25">
      <c r="J309" s="2">
        <v>4</v>
      </c>
    </row>
    <row r="310" spans="10:10" x14ac:dyDescent="0.25">
      <c r="J310" s="2">
        <v>2</v>
      </c>
    </row>
    <row r="311" spans="10:10" x14ac:dyDescent="0.25">
      <c r="J311" s="2">
        <v>7</v>
      </c>
    </row>
    <row r="312" spans="10:10" x14ac:dyDescent="0.25">
      <c r="J312" s="2">
        <v>3</v>
      </c>
    </row>
    <row r="313" spans="10:10" x14ac:dyDescent="0.25">
      <c r="J313" s="2">
        <v>4</v>
      </c>
    </row>
    <row r="314" spans="10:10" x14ac:dyDescent="0.25">
      <c r="J314" s="2">
        <v>11</v>
      </c>
    </row>
    <row r="315" spans="10:10" x14ac:dyDescent="0.25">
      <c r="J315" s="2">
        <v>7</v>
      </c>
    </row>
    <row r="316" spans="10:10" x14ac:dyDescent="0.25">
      <c r="J316" s="2">
        <v>5</v>
      </c>
    </row>
    <row r="317" spans="10:10" x14ac:dyDescent="0.25">
      <c r="J317" s="2">
        <v>5</v>
      </c>
    </row>
    <row r="318" spans="10:10" x14ac:dyDescent="0.25">
      <c r="J318" s="2">
        <v>6</v>
      </c>
    </row>
    <row r="319" spans="10:10" x14ac:dyDescent="0.25">
      <c r="J319" s="2">
        <v>8</v>
      </c>
    </row>
    <row r="320" spans="10:10" x14ac:dyDescent="0.25">
      <c r="J320" s="2">
        <v>6</v>
      </c>
    </row>
    <row r="321" spans="10:10" x14ac:dyDescent="0.25">
      <c r="J321" s="2">
        <v>4</v>
      </c>
    </row>
    <row r="322" spans="10:10" x14ac:dyDescent="0.25">
      <c r="J322" s="2">
        <v>6</v>
      </c>
    </row>
    <row r="323" spans="10:10" x14ac:dyDescent="0.25">
      <c r="J323" s="2">
        <v>2</v>
      </c>
    </row>
    <row r="324" spans="10:10" x14ac:dyDescent="0.25">
      <c r="J324" s="2">
        <v>10</v>
      </c>
    </row>
    <row r="325" spans="10:10" x14ac:dyDescent="0.25">
      <c r="J325" s="2">
        <v>2</v>
      </c>
    </row>
    <row r="326" spans="10:10" x14ac:dyDescent="0.25">
      <c r="J326" s="2">
        <v>1</v>
      </c>
    </row>
    <row r="327" spans="10:10" x14ac:dyDescent="0.25">
      <c r="J327" s="2">
        <v>6</v>
      </c>
    </row>
    <row r="328" spans="10:10" x14ac:dyDescent="0.25">
      <c r="J328" s="2">
        <v>5</v>
      </c>
    </row>
    <row r="329" spans="10:10" x14ac:dyDescent="0.25">
      <c r="J329" s="2">
        <v>5</v>
      </c>
    </row>
    <row r="330" spans="10:10" x14ac:dyDescent="0.25">
      <c r="J330" s="2">
        <v>9</v>
      </c>
    </row>
    <row r="331" spans="10:10" x14ac:dyDescent="0.25">
      <c r="J331" s="2">
        <v>5</v>
      </c>
    </row>
    <row r="332" spans="10:10" x14ac:dyDescent="0.25">
      <c r="J332" s="2">
        <v>6</v>
      </c>
    </row>
    <row r="333" spans="10:10" x14ac:dyDescent="0.25">
      <c r="J333" s="2">
        <v>4</v>
      </c>
    </row>
    <row r="334" spans="10:10" x14ac:dyDescent="0.25">
      <c r="J334" s="2">
        <v>6</v>
      </c>
    </row>
    <row r="335" spans="10:10" x14ac:dyDescent="0.25">
      <c r="J335" s="2">
        <v>5</v>
      </c>
    </row>
    <row r="336" spans="10:10" x14ac:dyDescent="0.25">
      <c r="J336" s="2">
        <v>6</v>
      </c>
    </row>
    <row r="337" spans="10:10" x14ac:dyDescent="0.25">
      <c r="J337" s="2">
        <v>5</v>
      </c>
    </row>
    <row r="338" spans="10:10" x14ac:dyDescent="0.25">
      <c r="J338" s="2">
        <v>5</v>
      </c>
    </row>
    <row r="339" spans="10:10" x14ac:dyDescent="0.25">
      <c r="J339" s="2">
        <v>2</v>
      </c>
    </row>
    <row r="340" spans="10:10" x14ac:dyDescent="0.25">
      <c r="J340" s="2">
        <v>3</v>
      </c>
    </row>
    <row r="341" spans="10:10" x14ac:dyDescent="0.25">
      <c r="J341" s="2">
        <v>5</v>
      </c>
    </row>
    <row r="342" spans="10:10" x14ac:dyDescent="0.25">
      <c r="J342" s="2">
        <v>6</v>
      </c>
    </row>
    <row r="343" spans="10:10" x14ac:dyDescent="0.25">
      <c r="J343" s="2">
        <v>4</v>
      </c>
    </row>
    <row r="344" spans="10:10" x14ac:dyDescent="0.25">
      <c r="J344" s="2">
        <v>7</v>
      </c>
    </row>
    <row r="345" spans="10:10" x14ac:dyDescent="0.25">
      <c r="J345" s="2">
        <v>3</v>
      </c>
    </row>
    <row r="346" spans="10:10" x14ac:dyDescent="0.25">
      <c r="J346" s="2">
        <v>1</v>
      </c>
    </row>
    <row r="347" spans="10:10" x14ac:dyDescent="0.25">
      <c r="J347" s="2">
        <v>7</v>
      </c>
    </row>
    <row r="348" spans="10:10" x14ac:dyDescent="0.25">
      <c r="J348" s="2">
        <v>5</v>
      </c>
    </row>
    <row r="349" spans="10:10" x14ac:dyDescent="0.25">
      <c r="J349" s="2">
        <v>8</v>
      </c>
    </row>
    <row r="350" spans="10:10" x14ac:dyDescent="0.25">
      <c r="J350" s="2">
        <v>6</v>
      </c>
    </row>
    <row r="351" spans="10:10" x14ac:dyDescent="0.25">
      <c r="J351" s="2">
        <v>9</v>
      </c>
    </row>
    <row r="352" spans="10:10" x14ac:dyDescent="0.25">
      <c r="J352" s="2">
        <v>3</v>
      </c>
    </row>
    <row r="353" spans="10:10" x14ac:dyDescent="0.25">
      <c r="J353" s="2">
        <v>5</v>
      </c>
    </row>
    <row r="354" spans="10:10" x14ac:dyDescent="0.25">
      <c r="J354" s="2">
        <v>1</v>
      </c>
    </row>
    <row r="355" spans="10:10" x14ac:dyDescent="0.25">
      <c r="J355" s="2">
        <v>4</v>
      </c>
    </row>
    <row r="356" spans="10:10" x14ac:dyDescent="0.25">
      <c r="J356" s="2">
        <v>3</v>
      </c>
    </row>
    <row r="357" spans="10:10" x14ac:dyDescent="0.25">
      <c r="J357" s="2">
        <v>2</v>
      </c>
    </row>
    <row r="358" spans="10:10" x14ac:dyDescent="0.25">
      <c r="J358" s="2">
        <v>9</v>
      </c>
    </row>
    <row r="359" spans="10:10" x14ac:dyDescent="0.25">
      <c r="J359" s="2">
        <v>6</v>
      </c>
    </row>
    <row r="360" spans="10:10" x14ac:dyDescent="0.25">
      <c r="J360" s="2">
        <v>2</v>
      </c>
    </row>
    <row r="361" spans="10:10" x14ac:dyDescent="0.25">
      <c r="J361" s="2">
        <v>4</v>
      </c>
    </row>
    <row r="362" spans="10:10" x14ac:dyDescent="0.25">
      <c r="J362" s="2">
        <v>5</v>
      </c>
    </row>
    <row r="363" spans="10:10" x14ac:dyDescent="0.25">
      <c r="J363" s="2">
        <v>2</v>
      </c>
    </row>
    <row r="364" spans="10:10" x14ac:dyDescent="0.25">
      <c r="J364" s="2">
        <v>6</v>
      </c>
    </row>
    <row r="365" spans="10:10" x14ac:dyDescent="0.25">
      <c r="J365" s="2">
        <v>4</v>
      </c>
    </row>
    <row r="366" spans="10:10" x14ac:dyDescent="0.25">
      <c r="J366" s="2">
        <v>3</v>
      </c>
    </row>
    <row r="367" spans="10:10" x14ac:dyDescent="0.25">
      <c r="J367" s="2">
        <v>4</v>
      </c>
    </row>
    <row r="368" spans="10:10" x14ac:dyDescent="0.25">
      <c r="J368" s="2">
        <v>6</v>
      </c>
    </row>
    <row r="369" spans="10:10" x14ac:dyDescent="0.25">
      <c r="J369" s="2">
        <v>5</v>
      </c>
    </row>
    <row r="370" spans="10:10" x14ac:dyDescent="0.25">
      <c r="J370" s="2">
        <v>1</v>
      </c>
    </row>
    <row r="371" spans="10:10" x14ac:dyDescent="0.25">
      <c r="J371" s="2">
        <v>3</v>
      </c>
    </row>
    <row r="372" spans="10:10" x14ac:dyDescent="0.25">
      <c r="J372" s="2">
        <v>7</v>
      </c>
    </row>
    <row r="373" spans="10:10" x14ac:dyDescent="0.25">
      <c r="J373" s="2">
        <v>2</v>
      </c>
    </row>
    <row r="374" spans="10:10" x14ac:dyDescent="0.25">
      <c r="J374" s="2">
        <v>1</v>
      </c>
    </row>
    <row r="375" spans="10:10" x14ac:dyDescent="0.25">
      <c r="J375" s="2">
        <v>6</v>
      </c>
    </row>
    <row r="376" spans="10:10" x14ac:dyDescent="0.25">
      <c r="J376" s="2">
        <v>4</v>
      </c>
    </row>
    <row r="377" spans="10:10" x14ac:dyDescent="0.25">
      <c r="J377" s="2">
        <v>8</v>
      </c>
    </row>
    <row r="378" spans="10:10" x14ac:dyDescent="0.25">
      <c r="J378" s="2">
        <v>3</v>
      </c>
    </row>
    <row r="379" spans="10:10" x14ac:dyDescent="0.25">
      <c r="J379" s="2">
        <v>7</v>
      </c>
    </row>
    <row r="380" spans="10:10" x14ac:dyDescent="0.25">
      <c r="J380" s="2">
        <v>4</v>
      </c>
    </row>
    <row r="381" spans="10:10" x14ac:dyDescent="0.25">
      <c r="J381" s="2">
        <v>6</v>
      </c>
    </row>
    <row r="382" spans="10:10" x14ac:dyDescent="0.25">
      <c r="J382" s="2">
        <v>5</v>
      </c>
    </row>
    <row r="383" spans="10:10" x14ac:dyDescent="0.25">
      <c r="J383" s="2">
        <v>3</v>
      </c>
    </row>
    <row r="384" spans="10:10" x14ac:dyDescent="0.25">
      <c r="J384" s="2">
        <v>4</v>
      </c>
    </row>
    <row r="385" spans="10:10" x14ac:dyDescent="0.25">
      <c r="J385" s="2">
        <v>5</v>
      </c>
    </row>
    <row r="386" spans="10:10" x14ac:dyDescent="0.25">
      <c r="J386" s="2">
        <v>5</v>
      </c>
    </row>
    <row r="387" spans="10:10" x14ac:dyDescent="0.25">
      <c r="J387" s="2">
        <v>8</v>
      </c>
    </row>
    <row r="388" spans="10:10" x14ac:dyDescent="0.25">
      <c r="J388" s="2">
        <v>2</v>
      </c>
    </row>
    <row r="389" spans="10:10" x14ac:dyDescent="0.25">
      <c r="J389" s="2">
        <v>6</v>
      </c>
    </row>
    <row r="390" spans="10:10" x14ac:dyDescent="0.25">
      <c r="J390" s="2">
        <v>9</v>
      </c>
    </row>
    <row r="391" spans="10:10" x14ac:dyDescent="0.25">
      <c r="J391" s="2">
        <v>6</v>
      </c>
    </row>
    <row r="392" spans="10:10" x14ac:dyDescent="0.25">
      <c r="J392" s="2">
        <v>4</v>
      </c>
    </row>
    <row r="393" spans="10:10" x14ac:dyDescent="0.25">
      <c r="J393" s="2">
        <v>2</v>
      </c>
    </row>
    <row r="394" spans="10:10" x14ac:dyDescent="0.25">
      <c r="J394" s="2">
        <v>5</v>
      </c>
    </row>
    <row r="395" spans="10:10" x14ac:dyDescent="0.25">
      <c r="J395" s="2">
        <v>5</v>
      </c>
    </row>
    <row r="396" spans="10:10" x14ac:dyDescent="0.25">
      <c r="J396" s="2">
        <v>3</v>
      </c>
    </row>
    <row r="397" spans="10:10" x14ac:dyDescent="0.25">
      <c r="J397" s="2">
        <v>6</v>
      </c>
    </row>
    <row r="398" spans="10:10" x14ac:dyDescent="0.25">
      <c r="J398" s="2">
        <v>4</v>
      </c>
    </row>
    <row r="399" spans="10:10" x14ac:dyDescent="0.25">
      <c r="J399" s="2">
        <v>5</v>
      </c>
    </row>
    <row r="400" spans="10:10" x14ac:dyDescent="0.25">
      <c r="J400" s="2">
        <v>7</v>
      </c>
    </row>
    <row r="401" spans="10:10" x14ac:dyDescent="0.25">
      <c r="J401" s="2">
        <v>4</v>
      </c>
    </row>
    <row r="402" spans="10:10" x14ac:dyDescent="0.25">
      <c r="J402" s="2">
        <v>5</v>
      </c>
    </row>
    <row r="403" spans="10:10" x14ac:dyDescent="0.25">
      <c r="J403" s="2">
        <v>10</v>
      </c>
    </row>
    <row r="404" spans="10:10" x14ac:dyDescent="0.25">
      <c r="J404" s="2">
        <v>8</v>
      </c>
    </row>
    <row r="405" spans="10:10" x14ac:dyDescent="0.25">
      <c r="J405" s="2">
        <v>5</v>
      </c>
    </row>
    <row r="406" spans="10:10" x14ac:dyDescent="0.25">
      <c r="J406" s="2">
        <v>7</v>
      </c>
    </row>
    <row r="407" spans="10:10" x14ac:dyDescent="0.25">
      <c r="J407" s="2">
        <v>6</v>
      </c>
    </row>
    <row r="408" spans="10:10" x14ac:dyDescent="0.25">
      <c r="J408" s="2">
        <v>3</v>
      </c>
    </row>
    <row r="409" spans="10:10" x14ac:dyDescent="0.25">
      <c r="J409" s="2">
        <v>8</v>
      </c>
    </row>
    <row r="410" spans="10:10" x14ac:dyDescent="0.25">
      <c r="J410" s="2">
        <v>1</v>
      </c>
    </row>
    <row r="411" spans="10:10" x14ac:dyDescent="0.25">
      <c r="J411" s="2">
        <v>6</v>
      </c>
    </row>
    <row r="412" spans="10:10" x14ac:dyDescent="0.25">
      <c r="J412" s="2">
        <v>6</v>
      </c>
    </row>
    <row r="413" spans="10:10" x14ac:dyDescent="0.25">
      <c r="J413" s="2">
        <v>5</v>
      </c>
    </row>
    <row r="414" spans="10:10" x14ac:dyDescent="0.25">
      <c r="J414" s="2">
        <v>11</v>
      </c>
    </row>
    <row r="415" spans="10:10" x14ac:dyDescent="0.25">
      <c r="J415" s="2">
        <v>4</v>
      </c>
    </row>
    <row r="416" spans="10:10" x14ac:dyDescent="0.25">
      <c r="J416" s="2">
        <v>8</v>
      </c>
    </row>
    <row r="417" spans="10:10" x14ac:dyDescent="0.25">
      <c r="J417" s="2">
        <v>3</v>
      </c>
    </row>
    <row r="418" spans="10:10" x14ac:dyDescent="0.25">
      <c r="J418" s="2">
        <v>6</v>
      </c>
    </row>
    <row r="419" spans="10:10" x14ac:dyDescent="0.25">
      <c r="J419" s="2">
        <v>5</v>
      </c>
    </row>
    <row r="420" spans="10:10" x14ac:dyDescent="0.25">
      <c r="J420" s="2">
        <v>8</v>
      </c>
    </row>
    <row r="421" spans="10:10" x14ac:dyDescent="0.25">
      <c r="J421" s="2">
        <v>4</v>
      </c>
    </row>
    <row r="422" spans="10:10" x14ac:dyDescent="0.25">
      <c r="J422" s="2">
        <v>3</v>
      </c>
    </row>
    <row r="423" spans="10:10" x14ac:dyDescent="0.25">
      <c r="J423" s="2">
        <v>5</v>
      </c>
    </row>
    <row r="424" spans="10:10" x14ac:dyDescent="0.25">
      <c r="J424" s="2">
        <v>2</v>
      </c>
    </row>
    <row r="425" spans="10:10" x14ac:dyDescent="0.25">
      <c r="J425" s="2">
        <v>6</v>
      </c>
    </row>
    <row r="426" spans="10:10" x14ac:dyDescent="0.25">
      <c r="J426" s="2">
        <v>8</v>
      </c>
    </row>
    <row r="427" spans="10:10" x14ac:dyDescent="0.25">
      <c r="J427" s="2">
        <v>6</v>
      </c>
    </row>
    <row r="428" spans="10:10" x14ac:dyDescent="0.25">
      <c r="J428" s="2">
        <v>6</v>
      </c>
    </row>
    <row r="429" spans="10:10" x14ac:dyDescent="0.25">
      <c r="J429" s="2">
        <v>4</v>
      </c>
    </row>
    <row r="430" spans="10:10" x14ac:dyDescent="0.25">
      <c r="J430" s="2">
        <v>5</v>
      </c>
    </row>
    <row r="431" spans="10:10" x14ac:dyDescent="0.25">
      <c r="J431" s="2">
        <v>6</v>
      </c>
    </row>
    <row r="432" spans="10:10" x14ac:dyDescent="0.25">
      <c r="J432" s="2">
        <v>7</v>
      </c>
    </row>
    <row r="433" spans="10:10" x14ac:dyDescent="0.25">
      <c r="J433" s="2">
        <v>5</v>
      </c>
    </row>
    <row r="434" spans="10:10" x14ac:dyDescent="0.25">
      <c r="J434" s="2">
        <v>4</v>
      </c>
    </row>
    <row r="435" spans="10:10" x14ac:dyDescent="0.25">
      <c r="J435" s="2">
        <v>3</v>
      </c>
    </row>
    <row r="436" spans="10:10" x14ac:dyDescent="0.25">
      <c r="J436" s="2">
        <v>6</v>
      </c>
    </row>
    <row r="437" spans="10:10" x14ac:dyDescent="0.25">
      <c r="J437" s="2">
        <v>8</v>
      </c>
    </row>
    <row r="438" spans="10:10" x14ac:dyDescent="0.25">
      <c r="J438" s="2">
        <v>5</v>
      </c>
    </row>
    <row r="439" spans="10:10" x14ac:dyDescent="0.25">
      <c r="J439" s="2">
        <v>6</v>
      </c>
    </row>
    <row r="440" spans="10:10" x14ac:dyDescent="0.25">
      <c r="J440" s="2">
        <v>5</v>
      </c>
    </row>
    <row r="441" spans="10:10" x14ac:dyDescent="0.25">
      <c r="J441" s="2">
        <v>6</v>
      </c>
    </row>
    <row r="442" spans="10:10" x14ac:dyDescent="0.25">
      <c r="J442" s="2">
        <v>2</v>
      </c>
    </row>
    <row r="443" spans="10:10" x14ac:dyDescent="0.25">
      <c r="J443" s="2">
        <v>5</v>
      </c>
    </row>
    <row r="444" spans="10:10" x14ac:dyDescent="0.25">
      <c r="J444" s="2">
        <v>6</v>
      </c>
    </row>
    <row r="445" spans="10:10" x14ac:dyDescent="0.25">
      <c r="J445" s="2">
        <v>4</v>
      </c>
    </row>
    <row r="446" spans="10:10" x14ac:dyDescent="0.25">
      <c r="J446" s="2">
        <v>8</v>
      </c>
    </row>
    <row r="447" spans="10:10" x14ac:dyDescent="0.25">
      <c r="J447" s="2">
        <v>5</v>
      </c>
    </row>
    <row r="448" spans="10:10" x14ac:dyDescent="0.25">
      <c r="J448" s="2">
        <v>8</v>
      </c>
    </row>
    <row r="449" spans="10:10" x14ac:dyDescent="0.25">
      <c r="J449" s="2">
        <v>3</v>
      </c>
    </row>
    <row r="450" spans="10:10" x14ac:dyDescent="0.25">
      <c r="J450" s="2">
        <v>0</v>
      </c>
    </row>
    <row r="451" spans="10:10" x14ac:dyDescent="0.25">
      <c r="J451" s="2">
        <v>4</v>
      </c>
    </row>
    <row r="452" spans="10:10" x14ac:dyDescent="0.25">
      <c r="J452" s="2">
        <v>4</v>
      </c>
    </row>
    <row r="453" spans="10:10" x14ac:dyDescent="0.25">
      <c r="J453" s="2">
        <v>4</v>
      </c>
    </row>
    <row r="454" spans="10:10" x14ac:dyDescent="0.25">
      <c r="J454" s="2">
        <v>2</v>
      </c>
    </row>
    <row r="455" spans="10:10" x14ac:dyDescent="0.25">
      <c r="J455" s="2">
        <v>5</v>
      </c>
    </row>
    <row r="456" spans="10:10" x14ac:dyDescent="0.25">
      <c r="J456" s="2">
        <v>9</v>
      </c>
    </row>
    <row r="457" spans="10:10" x14ac:dyDescent="0.25">
      <c r="J457" s="2">
        <v>1</v>
      </c>
    </row>
    <row r="458" spans="10:10" x14ac:dyDescent="0.25">
      <c r="J458" s="2">
        <v>5</v>
      </c>
    </row>
    <row r="459" spans="10:10" x14ac:dyDescent="0.25">
      <c r="J459" s="2">
        <v>2</v>
      </c>
    </row>
    <row r="460" spans="10:10" x14ac:dyDescent="0.25">
      <c r="J460" s="2">
        <v>5</v>
      </c>
    </row>
    <row r="461" spans="10:10" x14ac:dyDescent="0.25">
      <c r="J461" s="2">
        <v>4</v>
      </c>
    </row>
    <row r="462" spans="10:10" x14ac:dyDescent="0.25">
      <c r="J462" s="2">
        <v>9</v>
      </c>
    </row>
    <row r="463" spans="10:10" x14ac:dyDescent="0.25">
      <c r="J463" s="2">
        <v>0</v>
      </c>
    </row>
    <row r="464" spans="10:10" x14ac:dyDescent="0.25">
      <c r="J464" s="2">
        <v>10</v>
      </c>
    </row>
    <row r="465" spans="10:10" x14ac:dyDescent="0.25">
      <c r="J465" s="2">
        <v>1</v>
      </c>
    </row>
    <row r="466" spans="10:10" x14ac:dyDescent="0.25">
      <c r="J466" s="2">
        <v>4</v>
      </c>
    </row>
    <row r="467" spans="10:10" x14ac:dyDescent="0.25">
      <c r="J467" s="2">
        <v>4</v>
      </c>
    </row>
    <row r="468" spans="10:10" x14ac:dyDescent="0.25">
      <c r="J468" s="2">
        <v>6</v>
      </c>
    </row>
    <row r="469" spans="10:10" x14ac:dyDescent="0.25">
      <c r="J469" s="2">
        <v>4</v>
      </c>
    </row>
    <row r="470" spans="10:10" x14ac:dyDescent="0.25">
      <c r="J470" s="2">
        <v>5</v>
      </c>
    </row>
    <row r="471" spans="10:10" x14ac:dyDescent="0.25">
      <c r="J471" s="2">
        <v>7</v>
      </c>
    </row>
    <row r="472" spans="10:10" x14ac:dyDescent="0.25">
      <c r="J472" s="2">
        <v>7</v>
      </c>
    </row>
    <row r="473" spans="10:10" x14ac:dyDescent="0.25">
      <c r="J473" s="2">
        <v>4</v>
      </c>
    </row>
    <row r="474" spans="10:10" x14ac:dyDescent="0.25">
      <c r="J474" s="2">
        <v>2</v>
      </c>
    </row>
    <row r="475" spans="10:10" x14ac:dyDescent="0.25">
      <c r="J475" s="2">
        <v>6</v>
      </c>
    </row>
    <row r="476" spans="10:10" x14ac:dyDescent="0.25">
      <c r="J476" s="2">
        <v>2</v>
      </c>
    </row>
    <row r="477" spans="10:10" x14ac:dyDescent="0.25">
      <c r="J477" s="2">
        <v>10</v>
      </c>
    </row>
    <row r="478" spans="10:10" x14ac:dyDescent="0.25">
      <c r="J478" s="2">
        <v>4</v>
      </c>
    </row>
    <row r="479" spans="10:10" x14ac:dyDescent="0.25">
      <c r="J479" s="2">
        <v>10</v>
      </c>
    </row>
    <row r="480" spans="10:10" x14ac:dyDescent="0.25">
      <c r="J480" s="2">
        <v>5</v>
      </c>
    </row>
    <row r="481" spans="10:10" x14ac:dyDescent="0.25">
      <c r="J481" s="2">
        <v>10</v>
      </c>
    </row>
    <row r="482" spans="10:10" x14ac:dyDescent="0.25">
      <c r="J482" s="2">
        <v>4</v>
      </c>
    </row>
    <row r="483" spans="10:10" x14ac:dyDescent="0.25">
      <c r="J483" s="2">
        <v>2</v>
      </c>
    </row>
    <row r="484" spans="10:10" x14ac:dyDescent="0.25">
      <c r="J484" s="2">
        <v>4</v>
      </c>
    </row>
    <row r="485" spans="10:10" x14ac:dyDescent="0.25">
      <c r="J485" s="2">
        <v>7</v>
      </c>
    </row>
    <row r="486" spans="10:10" x14ac:dyDescent="0.25">
      <c r="J486" s="2">
        <v>7</v>
      </c>
    </row>
    <row r="487" spans="10:10" x14ac:dyDescent="0.25">
      <c r="J487" s="2">
        <v>4</v>
      </c>
    </row>
    <row r="488" spans="10:10" x14ac:dyDescent="0.25">
      <c r="J488" s="2">
        <v>5</v>
      </c>
    </row>
    <row r="489" spans="10:10" x14ac:dyDescent="0.25">
      <c r="J489" s="2">
        <v>7</v>
      </c>
    </row>
    <row r="490" spans="10:10" x14ac:dyDescent="0.25">
      <c r="J490" s="2">
        <v>3</v>
      </c>
    </row>
    <row r="491" spans="10:10" x14ac:dyDescent="0.25">
      <c r="J491" s="2">
        <v>6</v>
      </c>
    </row>
    <row r="492" spans="10:10" x14ac:dyDescent="0.25">
      <c r="J492" s="2">
        <v>5</v>
      </c>
    </row>
    <row r="493" spans="10:10" x14ac:dyDescent="0.25">
      <c r="J493" s="2">
        <v>9</v>
      </c>
    </row>
    <row r="494" spans="10:10" x14ac:dyDescent="0.25">
      <c r="J494" s="2">
        <v>8</v>
      </c>
    </row>
    <row r="495" spans="10:10" x14ac:dyDescent="0.25">
      <c r="J495" s="2">
        <v>3</v>
      </c>
    </row>
    <row r="496" spans="10:10" x14ac:dyDescent="0.25">
      <c r="J496" s="2">
        <v>3</v>
      </c>
    </row>
    <row r="497" spans="10:10" x14ac:dyDescent="0.25">
      <c r="J497" s="2">
        <v>8</v>
      </c>
    </row>
    <row r="498" spans="10:10" x14ac:dyDescent="0.25">
      <c r="J498" s="2">
        <v>6</v>
      </c>
    </row>
    <row r="499" spans="10:10" x14ac:dyDescent="0.25">
      <c r="J499" s="2">
        <v>3</v>
      </c>
    </row>
    <row r="500" spans="10:10" x14ac:dyDescent="0.25">
      <c r="J500" s="2">
        <v>4</v>
      </c>
    </row>
    <row r="501" spans="10:10" x14ac:dyDescent="0.25">
      <c r="J501" s="2">
        <v>4</v>
      </c>
    </row>
    <row r="502" spans="10:10" x14ac:dyDescent="0.25">
      <c r="J502" s="2">
        <v>5</v>
      </c>
    </row>
    <row r="503" spans="10:10" x14ac:dyDescent="0.25">
      <c r="J503" s="2">
        <v>5</v>
      </c>
    </row>
    <row r="504" spans="10:10" x14ac:dyDescent="0.25">
      <c r="J504" s="2">
        <v>11</v>
      </c>
    </row>
    <row r="505" spans="10:10" x14ac:dyDescent="0.25">
      <c r="J505" s="2">
        <v>7</v>
      </c>
    </row>
    <row r="506" spans="10:10" x14ac:dyDescent="0.25">
      <c r="J506" s="2">
        <v>6</v>
      </c>
    </row>
    <row r="507" spans="10:10" x14ac:dyDescent="0.25">
      <c r="J507" s="2">
        <v>8</v>
      </c>
    </row>
    <row r="508" spans="10:10" x14ac:dyDescent="0.25">
      <c r="J508" s="2">
        <v>4</v>
      </c>
    </row>
    <row r="509" spans="10:10" x14ac:dyDescent="0.25">
      <c r="J509" s="2">
        <v>8</v>
      </c>
    </row>
    <row r="510" spans="10:10" x14ac:dyDescent="0.25">
      <c r="J510" s="2">
        <v>2</v>
      </c>
    </row>
    <row r="511" spans="10:10" x14ac:dyDescent="0.25">
      <c r="J511" s="2">
        <v>3</v>
      </c>
    </row>
    <row r="512" spans="10:10" x14ac:dyDescent="0.25">
      <c r="J512" s="2">
        <v>1</v>
      </c>
    </row>
    <row r="513" spans="10:10" x14ac:dyDescent="0.25">
      <c r="J513" s="2">
        <v>5</v>
      </c>
    </row>
    <row r="514" spans="10:10" x14ac:dyDescent="0.25">
      <c r="J514" s="2">
        <v>6</v>
      </c>
    </row>
    <row r="515" spans="10:10" x14ac:dyDescent="0.25">
      <c r="J515" s="2">
        <v>6</v>
      </c>
    </row>
    <row r="516" spans="10:10" x14ac:dyDescent="0.25">
      <c r="J516" s="2">
        <v>11</v>
      </c>
    </row>
    <row r="517" spans="10:10" x14ac:dyDescent="0.25">
      <c r="J517" s="2">
        <v>2</v>
      </c>
    </row>
    <row r="518" spans="10:10" x14ac:dyDescent="0.25">
      <c r="J518" s="2">
        <v>2</v>
      </c>
    </row>
    <row r="519" spans="10:10" x14ac:dyDescent="0.25">
      <c r="J519" s="2">
        <v>5</v>
      </c>
    </row>
    <row r="520" spans="10:10" x14ac:dyDescent="0.25">
      <c r="J520" s="2">
        <v>6</v>
      </c>
    </row>
    <row r="521" spans="10:10" x14ac:dyDescent="0.25">
      <c r="J521" s="2">
        <v>6</v>
      </c>
    </row>
    <row r="522" spans="10:10" x14ac:dyDescent="0.25">
      <c r="J522" s="2">
        <v>2</v>
      </c>
    </row>
    <row r="523" spans="10:10" x14ac:dyDescent="0.25">
      <c r="J523" s="2">
        <v>2</v>
      </c>
    </row>
    <row r="524" spans="10:10" x14ac:dyDescent="0.25">
      <c r="J524" s="2">
        <v>1</v>
      </c>
    </row>
    <row r="525" spans="10:10" x14ac:dyDescent="0.25">
      <c r="J525" s="2">
        <v>4</v>
      </c>
    </row>
    <row r="526" spans="10:10" x14ac:dyDescent="0.25">
      <c r="J526" s="2">
        <v>8</v>
      </c>
    </row>
    <row r="527" spans="10:10" x14ac:dyDescent="0.25">
      <c r="J527" s="2">
        <v>5</v>
      </c>
    </row>
    <row r="528" spans="10:10" x14ac:dyDescent="0.25">
      <c r="J528" s="2">
        <v>6</v>
      </c>
    </row>
    <row r="529" spans="10:10" x14ac:dyDescent="0.25">
      <c r="J529" s="2">
        <v>2</v>
      </c>
    </row>
    <row r="530" spans="10:10" x14ac:dyDescent="0.25">
      <c r="J530" s="2">
        <v>2</v>
      </c>
    </row>
    <row r="531" spans="10:10" x14ac:dyDescent="0.25">
      <c r="J531" s="2">
        <v>4</v>
      </c>
    </row>
    <row r="532" spans="10:10" x14ac:dyDescent="0.25">
      <c r="J532" s="2">
        <v>5</v>
      </c>
    </row>
    <row r="533" spans="10:10" x14ac:dyDescent="0.25">
      <c r="J533" s="2">
        <v>3</v>
      </c>
    </row>
    <row r="534" spans="10:10" x14ac:dyDescent="0.25">
      <c r="J534" s="2">
        <v>6</v>
      </c>
    </row>
    <row r="535" spans="10:10" x14ac:dyDescent="0.25">
      <c r="J535" s="2">
        <v>8</v>
      </c>
    </row>
    <row r="536" spans="10:10" x14ac:dyDescent="0.25">
      <c r="J536" s="2">
        <v>3</v>
      </c>
    </row>
    <row r="537" spans="10:10" x14ac:dyDescent="0.25">
      <c r="J537" s="2">
        <v>3</v>
      </c>
    </row>
    <row r="538" spans="10:10" x14ac:dyDescent="0.25">
      <c r="J538" s="2">
        <v>8</v>
      </c>
    </row>
    <row r="539" spans="10:10" x14ac:dyDescent="0.25">
      <c r="J539" s="2">
        <v>5</v>
      </c>
    </row>
    <row r="540" spans="10:10" x14ac:dyDescent="0.25">
      <c r="J540" s="2">
        <v>2</v>
      </c>
    </row>
    <row r="541" spans="10:10" x14ac:dyDescent="0.25">
      <c r="J541" s="2">
        <v>5</v>
      </c>
    </row>
    <row r="542" spans="10:10" x14ac:dyDescent="0.25">
      <c r="J542" s="2">
        <v>4</v>
      </c>
    </row>
    <row r="543" spans="10:10" x14ac:dyDescent="0.25">
      <c r="J543" s="2">
        <v>4</v>
      </c>
    </row>
    <row r="544" spans="10:10" x14ac:dyDescent="0.25">
      <c r="J544" s="2">
        <v>4</v>
      </c>
    </row>
    <row r="545" spans="10:10" x14ac:dyDescent="0.25">
      <c r="J545" s="2">
        <v>3</v>
      </c>
    </row>
    <row r="546" spans="10:10" x14ac:dyDescent="0.25">
      <c r="J546" s="2">
        <v>8</v>
      </c>
    </row>
    <row r="547" spans="10:10" x14ac:dyDescent="0.25">
      <c r="J547" s="2">
        <v>6</v>
      </c>
    </row>
    <row r="548" spans="10:10" x14ac:dyDescent="0.25">
      <c r="J548" s="2">
        <v>7</v>
      </c>
    </row>
    <row r="549" spans="10:10" x14ac:dyDescent="0.25">
      <c r="J549" s="2">
        <v>4</v>
      </c>
    </row>
    <row r="550" spans="10:10" x14ac:dyDescent="0.25">
      <c r="J550" s="2">
        <v>5</v>
      </c>
    </row>
    <row r="551" spans="10:10" x14ac:dyDescent="0.25">
      <c r="J551" s="2">
        <v>5</v>
      </c>
    </row>
    <row r="552" spans="10:10" x14ac:dyDescent="0.25">
      <c r="J552" s="2">
        <v>2</v>
      </c>
    </row>
    <row r="553" spans="10:10" x14ac:dyDescent="0.25">
      <c r="J553" s="2">
        <v>5</v>
      </c>
    </row>
    <row r="554" spans="10:10" x14ac:dyDescent="0.25">
      <c r="J554" s="2">
        <v>3</v>
      </c>
    </row>
    <row r="555" spans="10:10" x14ac:dyDescent="0.25">
      <c r="J555" s="2">
        <v>2</v>
      </c>
    </row>
    <row r="556" spans="10:10" x14ac:dyDescent="0.25">
      <c r="J556" s="2">
        <v>2</v>
      </c>
    </row>
    <row r="557" spans="10:10" x14ac:dyDescent="0.25">
      <c r="J557" s="2">
        <v>5</v>
      </c>
    </row>
    <row r="558" spans="10:10" x14ac:dyDescent="0.25">
      <c r="J558" s="2">
        <v>2</v>
      </c>
    </row>
    <row r="559" spans="10:10" x14ac:dyDescent="0.25">
      <c r="J559" s="2">
        <v>6</v>
      </c>
    </row>
    <row r="560" spans="10:10" x14ac:dyDescent="0.25">
      <c r="J560" s="2">
        <v>3</v>
      </c>
    </row>
    <row r="561" spans="10:10" x14ac:dyDescent="0.25">
      <c r="J561" s="2">
        <v>8</v>
      </c>
    </row>
    <row r="562" spans="10:10" x14ac:dyDescent="0.25">
      <c r="J562" s="2">
        <v>1</v>
      </c>
    </row>
    <row r="563" spans="10:10" x14ac:dyDescent="0.25">
      <c r="J563" s="2">
        <v>9</v>
      </c>
    </row>
    <row r="564" spans="10:10" x14ac:dyDescent="0.25">
      <c r="J564" s="2">
        <v>4</v>
      </c>
    </row>
    <row r="565" spans="10:10" x14ac:dyDescent="0.25">
      <c r="J565" s="2">
        <v>4</v>
      </c>
    </row>
    <row r="566" spans="10:10" x14ac:dyDescent="0.25">
      <c r="J566" s="2">
        <v>1</v>
      </c>
    </row>
    <row r="567" spans="10:10" x14ac:dyDescent="0.25">
      <c r="J567" s="2">
        <v>5</v>
      </c>
    </row>
    <row r="568" spans="10:10" x14ac:dyDescent="0.25">
      <c r="J568" s="2">
        <v>3</v>
      </c>
    </row>
    <row r="569" spans="10:10" x14ac:dyDescent="0.25">
      <c r="J569" s="2">
        <v>5</v>
      </c>
    </row>
    <row r="570" spans="10:10" x14ac:dyDescent="0.25">
      <c r="J570" s="2">
        <v>6</v>
      </c>
    </row>
    <row r="571" spans="10:10" x14ac:dyDescent="0.25">
      <c r="J571" s="2">
        <v>4</v>
      </c>
    </row>
    <row r="572" spans="10:10" x14ac:dyDescent="0.25">
      <c r="J572" s="2">
        <v>2</v>
      </c>
    </row>
    <row r="573" spans="10:10" x14ac:dyDescent="0.25">
      <c r="J573" s="2">
        <v>6</v>
      </c>
    </row>
    <row r="574" spans="10:10" x14ac:dyDescent="0.25">
      <c r="J574" s="2">
        <v>3</v>
      </c>
    </row>
    <row r="575" spans="10:10" x14ac:dyDescent="0.25">
      <c r="J575" s="2">
        <v>11</v>
      </c>
    </row>
    <row r="576" spans="10:10" x14ac:dyDescent="0.25">
      <c r="J576" s="2">
        <v>5</v>
      </c>
    </row>
    <row r="577" spans="10:10" x14ac:dyDescent="0.25">
      <c r="J577" s="2">
        <v>7</v>
      </c>
    </row>
    <row r="578" spans="10:10" x14ac:dyDescent="0.25">
      <c r="J578" s="2">
        <v>6</v>
      </c>
    </row>
    <row r="579" spans="10:10" x14ac:dyDescent="0.25">
      <c r="J579" s="2">
        <v>8</v>
      </c>
    </row>
    <row r="580" spans="10:10" x14ac:dyDescent="0.25">
      <c r="J580" s="2">
        <v>6</v>
      </c>
    </row>
    <row r="581" spans="10:10" x14ac:dyDescent="0.25">
      <c r="J581" s="2">
        <v>11</v>
      </c>
    </row>
    <row r="582" spans="10:10" x14ac:dyDescent="0.25">
      <c r="J582" s="2">
        <v>5</v>
      </c>
    </row>
    <row r="583" spans="10:10" x14ac:dyDescent="0.25">
      <c r="J583" s="2">
        <v>5</v>
      </c>
    </row>
    <row r="584" spans="10:10" x14ac:dyDescent="0.25">
      <c r="J584" s="2">
        <v>4</v>
      </c>
    </row>
    <row r="585" spans="10:10" x14ac:dyDescent="0.25">
      <c r="J585" s="2">
        <v>4</v>
      </c>
    </row>
    <row r="586" spans="10:10" x14ac:dyDescent="0.25">
      <c r="J586" s="2">
        <v>5</v>
      </c>
    </row>
    <row r="587" spans="10:10" x14ac:dyDescent="0.25">
      <c r="J587" s="2">
        <v>5</v>
      </c>
    </row>
    <row r="588" spans="10:10" x14ac:dyDescent="0.25">
      <c r="J588" s="2">
        <v>5</v>
      </c>
    </row>
    <row r="589" spans="10:10" x14ac:dyDescent="0.25">
      <c r="J589" s="2">
        <v>9</v>
      </c>
    </row>
    <row r="590" spans="10:10" x14ac:dyDescent="0.25">
      <c r="J590" s="2">
        <v>3</v>
      </c>
    </row>
    <row r="591" spans="10:10" x14ac:dyDescent="0.25">
      <c r="J591" s="2">
        <v>3</v>
      </c>
    </row>
    <row r="592" spans="10:10" x14ac:dyDescent="0.25">
      <c r="J592" s="2">
        <v>7</v>
      </c>
    </row>
    <row r="593" spans="10:10" x14ac:dyDescent="0.25">
      <c r="J593" s="2">
        <v>6</v>
      </c>
    </row>
    <row r="594" spans="10:10" x14ac:dyDescent="0.25">
      <c r="J594" s="2">
        <v>1</v>
      </c>
    </row>
    <row r="595" spans="10:10" x14ac:dyDescent="0.25">
      <c r="J595" s="2">
        <v>5</v>
      </c>
    </row>
    <row r="596" spans="10:10" x14ac:dyDescent="0.25">
      <c r="J596" s="2">
        <v>7</v>
      </c>
    </row>
    <row r="597" spans="10:10" x14ac:dyDescent="0.25">
      <c r="J597" s="2">
        <v>5</v>
      </c>
    </row>
    <row r="598" spans="10:10" x14ac:dyDescent="0.25">
      <c r="J598" s="2">
        <v>4</v>
      </c>
    </row>
    <row r="599" spans="10:10" x14ac:dyDescent="0.25">
      <c r="J599" s="2">
        <v>3</v>
      </c>
    </row>
    <row r="600" spans="10:10" x14ac:dyDescent="0.25">
      <c r="J600" s="2">
        <v>5</v>
      </c>
    </row>
    <row r="601" spans="10:10" x14ac:dyDescent="0.25">
      <c r="J601" s="2">
        <v>9</v>
      </c>
    </row>
    <row r="602" spans="10:10" x14ac:dyDescent="0.25">
      <c r="J602" s="2">
        <v>8</v>
      </c>
    </row>
    <row r="603" spans="10:10" x14ac:dyDescent="0.25">
      <c r="J603" s="2">
        <v>7</v>
      </c>
    </row>
    <row r="604" spans="10:10" x14ac:dyDescent="0.25">
      <c r="J604" s="2">
        <v>8</v>
      </c>
    </row>
    <row r="605" spans="10:10" x14ac:dyDescent="0.25">
      <c r="J605" s="2">
        <v>4</v>
      </c>
    </row>
    <row r="606" spans="10:10" x14ac:dyDescent="0.25">
      <c r="J606" s="2">
        <v>5</v>
      </c>
    </row>
    <row r="607" spans="10:10" x14ac:dyDescent="0.25">
      <c r="J607" s="2">
        <v>6</v>
      </c>
    </row>
    <row r="608" spans="10:10" x14ac:dyDescent="0.25">
      <c r="J608" s="2">
        <v>2</v>
      </c>
    </row>
    <row r="609" spans="10:10" x14ac:dyDescent="0.25">
      <c r="J609" s="2">
        <v>6</v>
      </c>
    </row>
    <row r="610" spans="10:10" x14ac:dyDescent="0.25">
      <c r="J610" s="2">
        <v>6</v>
      </c>
    </row>
    <row r="611" spans="10:10" x14ac:dyDescent="0.25">
      <c r="J611" s="2">
        <v>5</v>
      </c>
    </row>
    <row r="612" spans="10:10" x14ac:dyDescent="0.25">
      <c r="J612" s="2">
        <v>5</v>
      </c>
    </row>
    <row r="613" spans="10:10" x14ac:dyDescent="0.25">
      <c r="J613" s="2">
        <v>8</v>
      </c>
    </row>
    <row r="614" spans="10:10" x14ac:dyDescent="0.25">
      <c r="J614" s="2">
        <v>8</v>
      </c>
    </row>
    <row r="615" spans="10:10" x14ac:dyDescent="0.25">
      <c r="J615" s="2">
        <v>4</v>
      </c>
    </row>
    <row r="616" spans="10:10" x14ac:dyDescent="0.25">
      <c r="J616" s="2">
        <v>2</v>
      </c>
    </row>
    <row r="617" spans="10:10" x14ac:dyDescent="0.25">
      <c r="J617" s="2">
        <v>4</v>
      </c>
    </row>
    <row r="618" spans="10:10" x14ac:dyDescent="0.25">
      <c r="J618" s="2">
        <v>7</v>
      </c>
    </row>
    <row r="619" spans="10:10" x14ac:dyDescent="0.25">
      <c r="J619" s="2">
        <v>8</v>
      </c>
    </row>
    <row r="620" spans="10:10" x14ac:dyDescent="0.25">
      <c r="J620" s="2">
        <v>3</v>
      </c>
    </row>
    <row r="621" spans="10:10" x14ac:dyDescent="0.25">
      <c r="J621" s="2">
        <v>3</v>
      </c>
    </row>
    <row r="622" spans="10:10" x14ac:dyDescent="0.25">
      <c r="J622" s="2">
        <v>4</v>
      </c>
    </row>
    <row r="623" spans="10:10" x14ac:dyDescent="0.25">
      <c r="J623" s="2">
        <v>4</v>
      </c>
    </row>
    <row r="624" spans="10:10" x14ac:dyDescent="0.25">
      <c r="J624" s="2">
        <v>9</v>
      </c>
    </row>
    <row r="625" spans="10:10" x14ac:dyDescent="0.25">
      <c r="J625" s="2">
        <v>2</v>
      </c>
    </row>
    <row r="626" spans="10:10" x14ac:dyDescent="0.25">
      <c r="J626" s="2">
        <v>5</v>
      </c>
    </row>
    <row r="627" spans="10:10" x14ac:dyDescent="0.25">
      <c r="J627" s="2">
        <v>3</v>
      </c>
    </row>
    <row r="628" spans="10:10" x14ac:dyDescent="0.25">
      <c r="J628" s="2">
        <v>0</v>
      </c>
    </row>
    <row r="629" spans="10:10" x14ac:dyDescent="0.25">
      <c r="J629" s="2">
        <v>6</v>
      </c>
    </row>
    <row r="630" spans="10:10" x14ac:dyDescent="0.25">
      <c r="J630" s="2">
        <v>4</v>
      </c>
    </row>
    <row r="631" spans="10:10" x14ac:dyDescent="0.25">
      <c r="J631" s="2">
        <v>7</v>
      </c>
    </row>
    <row r="632" spans="10:10" x14ac:dyDescent="0.25">
      <c r="J632" s="2">
        <v>7</v>
      </c>
    </row>
    <row r="633" spans="10:10" x14ac:dyDescent="0.25">
      <c r="J633" s="2">
        <v>9</v>
      </c>
    </row>
    <row r="634" spans="10:10" x14ac:dyDescent="0.25">
      <c r="J634" s="2">
        <v>5</v>
      </c>
    </row>
    <row r="635" spans="10:10" x14ac:dyDescent="0.25">
      <c r="J635" s="2">
        <v>9</v>
      </c>
    </row>
    <row r="636" spans="10:10" x14ac:dyDescent="0.25">
      <c r="J636" s="2">
        <v>3</v>
      </c>
    </row>
    <row r="637" spans="10:10" x14ac:dyDescent="0.25">
      <c r="J637" s="2">
        <v>1</v>
      </c>
    </row>
    <row r="638" spans="10:10" x14ac:dyDescent="0.25">
      <c r="J638" s="2">
        <v>4</v>
      </c>
    </row>
    <row r="639" spans="10:10" x14ac:dyDescent="0.25">
      <c r="J639" s="2">
        <v>5</v>
      </c>
    </row>
    <row r="640" spans="10:10" x14ac:dyDescent="0.25">
      <c r="J640" s="2">
        <v>2</v>
      </c>
    </row>
    <row r="641" spans="10:10" x14ac:dyDescent="0.25">
      <c r="J641" s="2">
        <v>2</v>
      </c>
    </row>
    <row r="642" spans="10:10" x14ac:dyDescent="0.25">
      <c r="J642" s="2">
        <v>6</v>
      </c>
    </row>
    <row r="643" spans="10:10" x14ac:dyDescent="0.25">
      <c r="J643" s="2">
        <v>4</v>
      </c>
    </row>
    <row r="644" spans="10:10" x14ac:dyDescent="0.25">
      <c r="J644" s="2">
        <v>5</v>
      </c>
    </row>
    <row r="645" spans="10:10" x14ac:dyDescent="0.25">
      <c r="J645" s="2">
        <v>5</v>
      </c>
    </row>
    <row r="646" spans="10:10" x14ac:dyDescent="0.25">
      <c r="J646" s="2">
        <v>3</v>
      </c>
    </row>
    <row r="647" spans="10:10" x14ac:dyDescent="0.25">
      <c r="J647" s="2">
        <v>5</v>
      </c>
    </row>
    <row r="648" spans="10:10" x14ac:dyDescent="0.25">
      <c r="J648" s="2">
        <v>4</v>
      </c>
    </row>
    <row r="649" spans="10:10" x14ac:dyDescent="0.25">
      <c r="J649" s="2">
        <v>4</v>
      </c>
    </row>
    <row r="650" spans="10:10" x14ac:dyDescent="0.25">
      <c r="J650" s="2">
        <v>5</v>
      </c>
    </row>
    <row r="651" spans="10:10" x14ac:dyDescent="0.25">
      <c r="J651" s="2">
        <v>3</v>
      </c>
    </row>
    <row r="652" spans="10:10" x14ac:dyDescent="0.25">
      <c r="J652" s="2">
        <v>3</v>
      </c>
    </row>
    <row r="653" spans="10:10" x14ac:dyDescent="0.25">
      <c r="J653" s="2">
        <v>8</v>
      </c>
    </row>
    <row r="654" spans="10:10" x14ac:dyDescent="0.25">
      <c r="J654" s="2">
        <v>3</v>
      </c>
    </row>
    <row r="655" spans="10:10" x14ac:dyDescent="0.25">
      <c r="J655" s="2">
        <v>3</v>
      </c>
    </row>
    <row r="656" spans="10:10" x14ac:dyDescent="0.25">
      <c r="J656" s="2">
        <v>3</v>
      </c>
    </row>
    <row r="657" spans="10:10" x14ac:dyDescent="0.25">
      <c r="J657" s="2">
        <v>2</v>
      </c>
    </row>
    <row r="658" spans="10:10" x14ac:dyDescent="0.25">
      <c r="J658" s="2">
        <v>4</v>
      </c>
    </row>
    <row r="659" spans="10:10" x14ac:dyDescent="0.25">
      <c r="J659" s="2">
        <v>9</v>
      </c>
    </row>
    <row r="660" spans="10:10" x14ac:dyDescent="0.25">
      <c r="J660" s="2">
        <v>2</v>
      </c>
    </row>
    <row r="661" spans="10:10" x14ac:dyDescent="0.25">
      <c r="J661" s="2">
        <v>5</v>
      </c>
    </row>
    <row r="662" spans="10:10" x14ac:dyDescent="0.25">
      <c r="J662" s="2">
        <v>3</v>
      </c>
    </row>
    <row r="663" spans="10:10" x14ac:dyDescent="0.25">
      <c r="J663" s="2">
        <v>6</v>
      </c>
    </row>
    <row r="664" spans="10:10" x14ac:dyDescent="0.25">
      <c r="J664" s="2">
        <v>5</v>
      </c>
    </row>
    <row r="665" spans="10:10" x14ac:dyDescent="0.25">
      <c r="J665" s="2">
        <v>4</v>
      </c>
    </row>
    <row r="666" spans="10:10" x14ac:dyDescent="0.25">
      <c r="J666" s="2">
        <v>4</v>
      </c>
    </row>
    <row r="667" spans="10:10" x14ac:dyDescent="0.25">
      <c r="J667" s="2">
        <v>6</v>
      </c>
    </row>
    <row r="668" spans="10:10" x14ac:dyDescent="0.25">
      <c r="J668" s="2">
        <v>6</v>
      </c>
    </row>
    <row r="669" spans="10:10" x14ac:dyDescent="0.25">
      <c r="J669" s="2">
        <v>4</v>
      </c>
    </row>
    <row r="670" spans="10:10" x14ac:dyDescent="0.25">
      <c r="J670" s="2">
        <v>3</v>
      </c>
    </row>
    <row r="671" spans="10:10" x14ac:dyDescent="0.25">
      <c r="J671" s="2">
        <v>5</v>
      </c>
    </row>
    <row r="672" spans="10:10" x14ac:dyDescent="0.25">
      <c r="J672" s="2">
        <v>8</v>
      </c>
    </row>
    <row r="673" spans="10:10" x14ac:dyDescent="0.25">
      <c r="J673" s="2">
        <v>3</v>
      </c>
    </row>
    <row r="674" spans="10:10" x14ac:dyDescent="0.25">
      <c r="J674" s="2">
        <v>4</v>
      </c>
    </row>
    <row r="675" spans="10:10" x14ac:dyDescent="0.25">
      <c r="J675" s="2">
        <v>5</v>
      </c>
    </row>
    <row r="676" spans="10:10" x14ac:dyDescent="0.25">
      <c r="J676" s="2">
        <v>8</v>
      </c>
    </row>
    <row r="677" spans="10:10" x14ac:dyDescent="0.25">
      <c r="J677" s="2">
        <v>5</v>
      </c>
    </row>
    <row r="678" spans="10:10" x14ac:dyDescent="0.25">
      <c r="J678" s="2">
        <v>5</v>
      </c>
    </row>
    <row r="679" spans="10:10" x14ac:dyDescent="0.25">
      <c r="J679" s="2">
        <v>5</v>
      </c>
    </row>
    <row r="680" spans="10:10" x14ac:dyDescent="0.25">
      <c r="J680" s="2">
        <v>4</v>
      </c>
    </row>
    <row r="681" spans="10:10" x14ac:dyDescent="0.25">
      <c r="J681" s="2">
        <v>4</v>
      </c>
    </row>
    <row r="682" spans="10:10" x14ac:dyDescent="0.25">
      <c r="J682" s="2">
        <v>6</v>
      </c>
    </row>
    <row r="683" spans="10:10" x14ac:dyDescent="0.25">
      <c r="J683" s="2">
        <v>8</v>
      </c>
    </row>
    <row r="684" spans="10:10" x14ac:dyDescent="0.25">
      <c r="J684" s="2">
        <v>3</v>
      </c>
    </row>
    <row r="685" spans="10:10" x14ac:dyDescent="0.25">
      <c r="J685" s="2">
        <v>7</v>
      </c>
    </row>
    <row r="686" spans="10:10" x14ac:dyDescent="0.25">
      <c r="J686" s="2">
        <v>5</v>
      </c>
    </row>
    <row r="687" spans="10:10" x14ac:dyDescent="0.25">
      <c r="J687" s="2">
        <v>4</v>
      </c>
    </row>
    <row r="688" spans="10:10" x14ac:dyDescent="0.25">
      <c r="J688" s="2">
        <v>10</v>
      </c>
    </row>
    <row r="689" spans="10:10" x14ac:dyDescent="0.25">
      <c r="J689" s="2">
        <v>3</v>
      </c>
    </row>
    <row r="690" spans="10:10" x14ac:dyDescent="0.25">
      <c r="J690" s="2">
        <v>8</v>
      </c>
    </row>
    <row r="691" spans="10:10" x14ac:dyDescent="0.25">
      <c r="J691" s="2">
        <v>3</v>
      </c>
    </row>
    <row r="692" spans="10:10" x14ac:dyDescent="0.25">
      <c r="J692" s="2">
        <v>6</v>
      </c>
    </row>
    <row r="693" spans="10:10" x14ac:dyDescent="0.25">
      <c r="J693" s="2">
        <v>2</v>
      </c>
    </row>
    <row r="694" spans="10:10" x14ac:dyDescent="0.25">
      <c r="J694" s="2">
        <v>3</v>
      </c>
    </row>
    <row r="695" spans="10:10" x14ac:dyDescent="0.25">
      <c r="J695" s="2">
        <v>6</v>
      </c>
    </row>
    <row r="696" spans="10:10" x14ac:dyDescent="0.25">
      <c r="J696" s="2">
        <v>5</v>
      </c>
    </row>
    <row r="697" spans="10:10" x14ac:dyDescent="0.25">
      <c r="J697" s="2">
        <v>6</v>
      </c>
    </row>
    <row r="698" spans="10:10" x14ac:dyDescent="0.25">
      <c r="J698" s="2">
        <v>3</v>
      </c>
    </row>
    <row r="699" spans="10:10" x14ac:dyDescent="0.25">
      <c r="J699" s="2">
        <v>3</v>
      </c>
    </row>
    <row r="700" spans="10:10" x14ac:dyDescent="0.25">
      <c r="J700" s="2">
        <v>6</v>
      </c>
    </row>
    <row r="701" spans="10:10" x14ac:dyDescent="0.25">
      <c r="J701" s="2">
        <v>5</v>
      </c>
    </row>
    <row r="702" spans="10:10" x14ac:dyDescent="0.25">
      <c r="J702" s="2">
        <v>5</v>
      </c>
    </row>
    <row r="703" spans="10:10" x14ac:dyDescent="0.25">
      <c r="J703" s="2">
        <v>8</v>
      </c>
    </row>
    <row r="704" spans="10:10" x14ac:dyDescent="0.25">
      <c r="J704" s="2">
        <v>4</v>
      </c>
    </row>
    <row r="705" spans="10:10" x14ac:dyDescent="0.25">
      <c r="J705" s="2">
        <v>8</v>
      </c>
    </row>
    <row r="706" spans="10:10" x14ac:dyDescent="0.25">
      <c r="J706" s="2">
        <v>7</v>
      </c>
    </row>
    <row r="707" spans="10:10" x14ac:dyDescent="0.25">
      <c r="J707" s="2">
        <v>4</v>
      </c>
    </row>
    <row r="708" spans="10:10" x14ac:dyDescent="0.25">
      <c r="J708" s="2">
        <v>7</v>
      </c>
    </row>
    <row r="709" spans="10:10" x14ac:dyDescent="0.25">
      <c r="J709" s="2">
        <v>5</v>
      </c>
    </row>
    <row r="710" spans="10:10" x14ac:dyDescent="0.25">
      <c r="J710" s="2">
        <v>5</v>
      </c>
    </row>
    <row r="711" spans="10:10" x14ac:dyDescent="0.25">
      <c r="J711" s="2">
        <v>4</v>
      </c>
    </row>
    <row r="712" spans="10:10" x14ac:dyDescent="0.25">
      <c r="J712" s="2">
        <v>5</v>
      </c>
    </row>
    <row r="713" spans="10:10" x14ac:dyDescent="0.25">
      <c r="J713" s="2">
        <v>5</v>
      </c>
    </row>
    <row r="714" spans="10:10" x14ac:dyDescent="0.25">
      <c r="J714" s="2">
        <v>5</v>
      </c>
    </row>
    <row r="715" spans="10:10" x14ac:dyDescent="0.25">
      <c r="J715" s="2">
        <v>3</v>
      </c>
    </row>
    <row r="716" spans="10:10" x14ac:dyDescent="0.25">
      <c r="J716" s="2">
        <v>3</v>
      </c>
    </row>
    <row r="717" spans="10:10" x14ac:dyDescent="0.25">
      <c r="J717" s="2">
        <v>3</v>
      </c>
    </row>
    <row r="718" spans="10:10" x14ac:dyDescent="0.25">
      <c r="J718" s="2">
        <v>5</v>
      </c>
    </row>
    <row r="719" spans="10:10" x14ac:dyDescent="0.25">
      <c r="J719" s="2">
        <v>6</v>
      </c>
    </row>
    <row r="720" spans="10:10" x14ac:dyDescent="0.25">
      <c r="J720" s="2">
        <v>4</v>
      </c>
    </row>
    <row r="721" spans="10:10" x14ac:dyDescent="0.25">
      <c r="J721" s="2">
        <v>2</v>
      </c>
    </row>
    <row r="722" spans="10:10" x14ac:dyDescent="0.25">
      <c r="J722" s="2">
        <v>5</v>
      </c>
    </row>
    <row r="723" spans="10:10" x14ac:dyDescent="0.25">
      <c r="J723" s="2">
        <v>4</v>
      </c>
    </row>
    <row r="724" spans="10:10" x14ac:dyDescent="0.25">
      <c r="J724" s="2">
        <v>3</v>
      </c>
    </row>
    <row r="725" spans="10:10" x14ac:dyDescent="0.25">
      <c r="J725" s="2">
        <v>3</v>
      </c>
    </row>
    <row r="726" spans="10:10" x14ac:dyDescent="0.25">
      <c r="J726" s="2">
        <v>5</v>
      </c>
    </row>
    <row r="727" spans="10:10" x14ac:dyDescent="0.25">
      <c r="J727" s="2">
        <v>6</v>
      </c>
    </row>
    <row r="728" spans="10:10" x14ac:dyDescent="0.25">
      <c r="J728" s="2">
        <v>9</v>
      </c>
    </row>
    <row r="729" spans="10:10" x14ac:dyDescent="0.25">
      <c r="J729" s="2">
        <v>5</v>
      </c>
    </row>
    <row r="730" spans="10:10" x14ac:dyDescent="0.25">
      <c r="J730" s="2">
        <v>7</v>
      </c>
    </row>
    <row r="731" spans="10:10" x14ac:dyDescent="0.25">
      <c r="J731" s="2">
        <v>11</v>
      </c>
    </row>
    <row r="732" spans="10:10" x14ac:dyDescent="0.25">
      <c r="J732" s="2">
        <v>8</v>
      </c>
    </row>
    <row r="733" spans="10:10" x14ac:dyDescent="0.25">
      <c r="J733" s="2">
        <v>10</v>
      </c>
    </row>
    <row r="734" spans="10:10" x14ac:dyDescent="0.25">
      <c r="J734" s="2">
        <v>7</v>
      </c>
    </row>
    <row r="735" spans="10:10" x14ac:dyDescent="0.25">
      <c r="J735" s="2">
        <v>6</v>
      </c>
    </row>
    <row r="736" spans="10:10" x14ac:dyDescent="0.25">
      <c r="J736" s="2">
        <v>5</v>
      </c>
    </row>
    <row r="737" spans="10:10" x14ac:dyDescent="0.25">
      <c r="J737" s="2">
        <v>11</v>
      </c>
    </row>
    <row r="738" spans="10:10" x14ac:dyDescent="0.25">
      <c r="J738" s="2">
        <v>2</v>
      </c>
    </row>
    <row r="739" spans="10:10" x14ac:dyDescent="0.25">
      <c r="J739" s="2">
        <v>5</v>
      </c>
    </row>
    <row r="740" spans="10:10" x14ac:dyDescent="0.25">
      <c r="J740" s="2">
        <v>2</v>
      </c>
    </row>
    <row r="741" spans="10:10" x14ac:dyDescent="0.25">
      <c r="J741" s="2">
        <v>5</v>
      </c>
    </row>
    <row r="742" spans="10:10" x14ac:dyDescent="0.25">
      <c r="J742" s="2">
        <v>6</v>
      </c>
    </row>
    <row r="743" spans="10:10" x14ac:dyDescent="0.25">
      <c r="J743" s="2">
        <v>6</v>
      </c>
    </row>
    <row r="744" spans="10:10" x14ac:dyDescent="0.25">
      <c r="J744" s="2">
        <v>4</v>
      </c>
    </row>
    <row r="745" spans="10:10" x14ac:dyDescent="0.25">
      <c r="J745" s="2">
        <v>8</v>
      </c>
    </row>
    <row r="746" spans="10:10" x14ac:dyDescent="0.25">
      <c r="J746" s="2">
        <v>3</v>
      </c>
    </row>
    <row r="747" spans="10:10" x14ac:dyDescent="0.25">
      <c r="J747" s="2">
        <v>4</v>
      </c>
    </row>
    <row r="748" spans="10:10" x14ac:dyDescent="0.25">
      <c r="J748" s="2">
        <v>8</v>
      </c>
    </row>
    <row r="749" spans="10:10" x14ac:dyDescent="0.25">
      <c r="J749" s="2">
        <v>6</v>
      </c>
    </row>
    <row r="750" spans="10:10" x14ac:dyDescent="0.25">
      <c r="J750" s="2">
        <v>2</v>
      </c>
    </row>
    <row r="751" spans="10:10" x14ac:dyDescent="0.25">
      <c r="J751" s="2">
        <v>5</v>
      </c>
    </row>
    <row r="752" spans="10:10" x14ac:dyDescent="0.25">
      <c r="J752" s="2">
        <v>6</v>
      </c>
    </row>
    <row r="753" spans="10:10" x14ac:dyDescent="0.25">
      <c r="J753" s="2">
        <v>7</v>
      </c>
    </row>
    <row r="754" spans="10:10" x14ac:dyDescent="0.25">
      <c r="J754" s="2">
        <v>4</v>
      </c>
    </row>
    <row r="755" spans="10:10" x14ac:dyDescent="0.25">
      <c r="J755" s="2">
        <v>3</v>
      </c>
    </row>
    <row r="756" spans="10:10" x14ac:dyDescent="0.25">
      <c r="J756" s="2">
        <v>10</v>
      </c>
    </row>
    <row r="757" spans="10:10" x14ac:dyDescent="0.25">
      <c r="J757" s="2">
        <v>4</v>
      </c>
    </row>
    <row r="758" spans="10:10" x14ac:dyDescent="0.25">
      <c r="J758" s="2">
        <v>5</v>
      </c>
    </row>
    <row r="759" spans="10:10" x14ac:dyDescent="0.25">
      <c r="J759" s="2">
        <v>2</v>
      </c>
    </row>
    <row r="760" spans="10:10" x14ac:dyDescent="0.25">
      <c r="J760" s="2">
        <v>4</v>
      </c>
    </row>
    <row r="761" spans="10:10" x14ac:dyDescent="0.25">
      <c r="J761" s="2">
        <v>10</v>
      </c>
    </row>
    <row r="762" spans="10:10" x14ac:dyDescent="0.25">
      <c r="J762" s="2">
        <v>5</v>
      </c>
    </row>
    <row r="763" spans="10:10" x14ac:dyDescent="0.25">
      <c r="J763" s="2">
        <v>2</v>
      </c>
    </row>
    <row r="764" spans="10:10" x14ac:dyDescent="0.25">
      <c r="J764" s="2">
        <v>4</v>
      </c>
    </row>
    <row r="765" spans="10:10" x14ac:dyDescent="0.25">
      <c r="J765" s="2">
        <v>3</v>
      </c>
    </row>
    <row r="766" spans="10:10" x14ac:dyDescent="0.25">
      <c r="J766" s="2">
        <v>6</v>
      </c>
    </row>
    <row r="767" spans="10:10" x14ac:dyDescent="0.25">
      <c r="J767" s="2">
        <v>5</v>
      </c>
    </row>
    <row r="768" spans="10:10" x14ac:dyDescent="0.25">
      <c r="J768" s="2">
        <v>8</v>
      </c>
    </row>
    <row r="769" spans="10:10" x14ac:dyDescent="0.25">
      <c r="J769" s="2">
        <v>5</v>
      </c>
    </row>
    <row r="770" spans="10:10" x14ac:dyDescent="0.25">
      <c r="J770" s="2">
        <v>8</v>
      </c>
    </row>
    <row r="771" spans="10:10" x14ac:dyDescent="0.25">
      <c r="J771" s="2">
        <v>4</v>
      </c>
    </row>
    <row r="772" spans="10:10" x14ac:dyDescent="0.25">
      <c r="J772" s="2">
        <v>6</v>
      </c>
    </row>
    <row r="773" spans="10:10" x14ac:dyDescent="0.25">
      <c r="J773" s="2">
        <v>5</v>
      </c>
    </row>
    <row r="774" spans="10:10" x14ac:dyDescent="0.25">
      <c r="J774" s="2">
        <v>6</v>
      </c>
    </row>
    <row r="775" spans="10:10" x14ac:dyDescent="0.25">
      <c r="J775" s="2">
        <v>0</v>
      </c>
    </row>
    <row r="776" spans="10:10" x14ac:dyDescent="0.25">
      <c r="J776" s="2">
        <v>5</v>
      </c>
    </row>
    <row r="777" spans="10:10" x14ac:dyDescent="0.25">
      <c r="J777" s="2">
        <v>3</v>
      </c>
    </row>
    <row r="778" spans="10:10" x14ac:dyDescent="0.25">
      <c r="J778" s="2">
        <v>2</v>
      </c>
    </row>
    <row r="779" spans="10:10" x14ac:dyDescent="0.25">
      <c r="J779" s="2">
        <v>7</v>
      </c>
    </row>
    <row r="780" spans="10:10" x14ac:dyDescent="0.25">
      <c r="J780" s="2">
        <v>5</v>
      </c>
    </row>
    <row r="781" spans="10:10" x14ac:dyDescent="0.25">
      <c r="J781" s="2">
        <v>2</v>
      </c>
    </row>
    <row r="782" spans="10:10" x14ac:dyDescent="0.25">
      <c r="J782" s="2">
        <v>2</v>
      </c>
    </row>
    <row r="783" spans="10:10" x14ac:dyDescent="0.25">
      <c r="J783" s="2">
        <v>3</v>
      </c>
    </row>
    <row r="784" spans="10:10" x14ac:dyDescent="0.25">
      <c r="J784" s="2">
        <v>5</v>
      </c>
    </row>
    <row r="785" spans="10:10" x14ac:dyDescent="0.25">
      <c r="J785" s="2">
        <v>6</v>
      </c>
    </row>
    <row r="786" spans="10:10" x14ac:dyDescent="0.25">
      <c r="J786" s="2">
        <v>5</v>
      </c>
    </row>
    <row r="787" spans="10:10" x14ac:dyDescent="0.25">
      <c r="J787" s="2">
        <v>9</v>
      </c>
    </row>
    <row r="788" spans="10:10" x14ac:dyDescent="0.25">
      <c r="J788" s="2">
        <v>5</v>
      </c>
    </row>
    <row r="789" spans="10:10" x14ac:dyDescent="0.25">
      <c r="J789" s="2">
        <v>6</v>
      </c>
    </row>
    <row r="790" spans="10:10" x14ac:dyDescent="0.25">
      <c r="J790" s="2">
        <v>2</v>
      </c>
    </row>
    <row r="791" spans="10:10" x14ac:dyDescent="0.25">
      <c r="J791" s="2">
        <v>7</v>
      </c>
    </row>
    <row r="792" spans="10:10" x14ac:dyDescent="0.25">
      <c r="J792" s="2">
        <v>4</v>
      </c>
    </row>
    <row r="793" spans="10:10" x14ac:dyDescent="0.25">
      <c r="J793" s="2">
        <v>3</v>
      </c>
    </row>
    <row r="794" spans="10:10" x14ac:dyDescent="0.25">
      <c r="J794" s="2">
        <v>5</v>
      </c>
    </row>
    <row r="795" spans="10:10" x14ac:dyDescent="0.25">
      <c r="J795" s="2">
        <v>3</v>
      </c>
    </row>
    <row r="796" spans="10:10" x14ac:dyDescent="0.25">
      <c r="J796" s="2">
        <v>5</v>
      </c>
    </row>
    <row r="797" spans="10:10" x14ac:dyDescent="0.25">
      <c r="J797" s="2">
        <v>8</v>
      </c>
    </row>
    <row r="798" spans="10:10" x14ac:dyDescent="0.25">
      <c r="J798" s="2">
        <v>3</v>
      </c>
    </row>
    <row r="799" spans="10:10" x14ac:dyDescent="0.25">
      <c r="J799" s="2">
        <v>10</v>
      </c>
    </row>
    <row r="800" spans="10:10" x14ac:dyDescent="0.25">
      <c r="J800" s="2">
        <v>15</v>
      </c>
    </row>
    <row r="801" spans="10:10" x14ac:dyDescent="0.25">
      <c r="J801" s="2">
        <v>2</v>
      </c>
    </row>
    <row r="802" spans="10:10" x14ac:dyDescent="0.25">
      <c r="J802" s="2">
        <v>6</v>
      </c>
    </row>
    <row r="803" spans="10:10" x14ac:dyDescent="0.25">
      <c r="J803" s="2">
        <v>6</v>
      </c>
    </row>
    <row r="804" spans="10:10" x14ac:dyDescent="0.25">
      <c r="J804" s="2">
        <v>4</v>
      </c>
    </row>
    <row r="805" spans="10:10" x14ac:dyDescent="0.25">
      <c r="J805" s="2">
        <v>4</v>
      </c>
    </row>
    <row r="806" spans="10:10" x14ac:dyDescent="0.25">
      <c r="J806" s="2">
        <v>7</v>
      </c>
    </row>
    <row r="807" spans="10:10" x14ac:dyDescent="0.25">
      <c r="J807" s="2">
        <v>5</v>
      </c>
    </row>
    <row r="808" spans="10:10" x14ac:dyDescent="0.25">
      <c r="J808" s="2">
        <v>2</v>
      </c>
    </row>
    <row r="809" spans="10:10" x14ac:dyDescent="0.25">
      <c r="J809" s="2">
        <v>5</v>
      </c>
    </row>
    <row r="810" spans="10:10" x14ac:dyDescent="0.25">
      <c r="J810" s="2">
        <v>4</v>
      </c>
    </row>
    <row r="811" spans="10:10" x14ac:dyDescent="0.25">
      <c r="J811" s="2">
        <v>6</v>
      </c>
    </row>
    <row r="812" spans="10:10" x14ac:dyDescent="0.25">
      <c r="J812" s="2">
        <v>4</v>
      </c>
    </row>
    <row r="813" spans="10:10" x14ac:dyDescent="0.25">
      <c r="J813" s="2">
        <v>5</v>
      </c>
    </row>
    <row r="814" spans="10:10" x14ac:dyDescent="0.25">
      <c r="J814" s="2">
        <v>3</v>
      </c>
    </row>
    <row r="815" spans="10:10" x14ac:dyDescent="0.25">
      <c r="J815" s="2">
        <v>3</v>
      </c>
    </row>
    <row r="816" spans="10:10" x14ac:dyDescent="0.25">
      <c r="J816" s="2">
        <v>4</v>
      </c>
    </row>
    <row r="817" spans="10:10" x14ac:dyDescent="0.25">
      <c r="J817" s="2">
        <v>4</v>
      </c>
    </row>
    <row r="818" spans="10:10" x14ac:dyDescent="0.25">
      <c r="J818" s="2">
        <v>3</v>
      </c>
    </row>
    <row r="819" spans="10:10" x14ac:dyDescent="0.25">
      <c r="J819" s="2">
        <v>9</v>
      </c>
    </row>
    <row r="820" spans="10:10" x14ac:dyDescent="0.25">
      <c r="J820" s="2">
        <v>2</v>
      </c>
    </row>
    <row r="821" spans="10:10" x14ac:dyDescent="0.25">
      <c r="J821" s="2">
        <v>12</v>
      </c>
    </row>
    <row r="822" spans="10:10" x14ac:dyDescent="0.25">
      <c r="J822" s="2">
        <v>9</v>
      </c>
    </row>
    <row r="823" spans="10:10" x14ac:dyDescent="0.25">
      <c r="J823" s="2">
        <v>5</v>
      </c>
    </row>
    <row r="824" spans="10:10" x14ac:dyDescent="0.25">
      <c r="J824" s="2">
        <v>4</v>
      </c>
    </row>
    <row r="825" spans="10:10" x14ac:dyDescent="0.25">
      <c r="J825" s="2">
        <v>4</v>
      </c>
    </row>
    <row r="826" spans="10:10" x14ac:dyDescent="0.25">
      <c r="J826" s="2">
        <v>3</v>
      </c>
    </row>
    <row r="827" spans="10:10" x14ac:dyDescent="0.25">
      <c r="J827" s="2">
        <v>6</v>
      </c>
    </row>
    <row r="828" spans="10:10" x14ac:dyDescent="0.25">
      <c r="J828" s="2">
        <v>4</v>
      </c>
    </row>
    <row r="829" spans="10:10" x14ac:dyDescent="0.25">
      <c r="J829" s="2">
        <v>8</v>
      </c>
    </row>
    <row r="830" spans="10:10" x14ac:dyDescent="0.25">
      <c r="J830" s="2">
        <v>8</v>
      </c>
    </row>
    <row r="831" spans="10:10" x14ac:dyDescent="0.25">
      <c r="J831" s="2">
        <v>3</v>
      </c>
    </row>
    <row r="832" spans="10:10" x14ac:dyDescent="0.25">
      <c r="J832" s="2">
        <v>0</v>
      </c>
    </row>
    <row r="833" spans="10:10" x14ac:dyDescent="0.25">
      <c r="J833" s="2">
        <v>4</v>
      </c>
    </row>
    <row r="834" spans="10:10" x14ac:dyDescent="0.25">
      <c r="J834" s="2">
        <v>1</v>
      </c>
    </row>
    <row r="835" spans="10:10" x14ac:dyDescent="0.25">
      <c r="J835" s="2">
        <v>3</v>
      </c>
    </row>
    <row r="836" spans="10:10" x14ac:dyDescent="0.25">
      <c r="J836" s="2">
        <v>5</v>
      </c>
    </row>
    <row r="837" spans="10:10" x14ac:dyDescent="0.25">
      <c r="J837" s="2">
        <v>4</v>
      </c>
    </row>
    <row r="838" spans="10:10" x14ac:dyDescent="0.25">
      <c r="J838" s="2">
        <v>1</v>
      </c>
    </row>
    <row r="839" spans="10:10" x14ac:dyDescent="0.25">
      <c r="J839" s="2">
        <v>7</v>
      </c>
    </row>
    <row r="840" spans="10:10" x14ac:dyDescent="0.25">
      <c r="J840" s="2">
        <v>4</v>
      </c>
    </row>
    <row r="841" spans="10:10" x14ac:dyDescent="0.25">
      <c r="J841" s="2">
        <v>5</v>
      </c>
    </row>
    <row r="842" spans="10:10" x14ac:dyDescent="0.25">
      <c r="J842" s="2">
        <v>4</v>
      </c>
    </row>
    <row r="843" spans="10:10" x14ac:dyDescent="0.25">
      <c r="J843" s="2">
        <v>6</v>
      </c>
    </row>
    <row r="844" spans="10:10" x14ac:dyDescent="0.25">
      <c r="J844" s="2">
        <v>8</v>
      </c>
    </row>
    <row r="845" spans="10:10" x14ac:dyDescent="0.25">
      <c r="J845" s="2">
        <v>2</v>
      </c>
    </row>
    <row r="846" spans="10:10" x14ac:dyDescent="0.25">
      <c r="J846" s="2">
        <v>3</v>
      </c>
    </row>
    <row r="847" spans="10:10" x14ac:dyDescent="0.25">
      <c r="J847" s="2">
        <v>4</v>
      </c>
    </row>
    <row r="848" spans="10:10" x14ac:dyDescent="0.25">
      <c r="J848" s="2">
        <v>6</v>
      </c>
    </row>
    <row r="849" spans="10:10" x14ac:dyDescent="0.25">
      <c r="J849" s="2">
        <v>3</v>
      </c>
    </row>
    <row r="850" spans="10:10" x14ac:dyDescent="0.25">
      <c r="J850" s="2">
        <v>1</v>
      </c>
    </row>
    <row r="851" spans="10:10" x14ac:dyDescent="0.25">
      <c r="J851" s="2">
        <v>2</v>
      </c>
    </row>
    <row r="852" spans="10:10" x14ac:dyDescent="0.25">
      <c r="J852" s="2">
        <v>7</v>
      </c>
    </row>
    <row r="853" spans="10:10" x14ac:dyDescent="0.25">
      <c r="J853" s="2">
        <v>5</v>
      </c>
    </row>
    <row r="854" spans="10:10" x14ac:dyDescent="0.25">
      <c r="J854" s="2">
        <v>6</v>
      </c>
    </row>
    <row r="855" spans="10:10" x14ac:dyDescent="0.25">
      <c r="J855" s="2">
        <v>10</v>
      </c>
    </row>
    <row r="856" spans="10:10" x14ac:dyDescent="0.25">
      <c r="J856" s="2">
        <v>3</v>
      </c>
    </row>
    <row r="857" spans="10:10" x14ac:dyDescent="0.25">
      <c r="J857" s="2">
        <v>3</v>
      </c>
    </row>
    <row r="858" spans="10:10" x14ac:dyDescent="0.25">
      <c r="J858" s="2">
        <v>7</v>
      </c>
    </row>
    <row r="859" spans="10:10" x14ac:dyDescent="0.25">
      <c r="J859" s="2">
        <v>6</v>
      </c>
    </row>
    <row r="860" spans="10:10" x14ac:dyDescent="0.25">
      <c r="J860" s="2">
        <v>1</v>
      </c>
    </row>
    <row r="861" spans="10:10" x14ac:dyDescent="0.25">
      <c r="J861" s="2">
        <v>4</v>
      </c>
    </row>
    <row r="862" spans="10:10" x14ac:dyDescent="0.25">
      <c r="J862" s="2">
        <v>3</v>
      </c>
    </row>
    <row r="863" spans="10:10" x14ac:dyDescent="0.25">
      <c r="J863" s="2">
        <v>3</v>
      </c>
    </row>
    <row r="864" spans="10:10" x14ac:dyDescent="0.25">
      <c r="J864" s="2">
        <v>4</v>
      </c>
    </row>
    <row r="865" spans="10:10" x14ac:dyDescent="0.25">
      <c r="J865" s="2">
        <v>7</v>
      </c>
    </row>
    <row r="866" spans="10:10" x14ac:dyDescent="0.25">
      <c r="J866" s="2">
        <v>1</v>
      </c>
    </row>
    <row r="867" spans="10:10" x14ac:dyDescent="0.25">
      <c r="J867" s="2">
        <v>8</v>
      </c>
    </row>
    <row r="868" spans="10:10" x14ac:dyDescent="0.25">
      <c r="J868" s="2">
        <v>2</v>
      </c>
    </row>
    <row r="869" spans="10:10" x14ac:dyDescent="0.25">
      <c r="J869" s="2">
        <v>4</v>
      </c>
    </row>
    <row r="870" spans="10:10" x14ac:dyDescent="0.25">
      <c r="J870" s="2">
        <v>4</v>
      </c>
    </row>
    <row r="871" spans="10:10" x14ac:dyDescent="0.25">
      <c r="J871" s="2">
        <v>6</v>
      </c>
    </row>
    <row r="872" spans="10:10" x14ac:dyDescent="0.25">
      <c r="J872" s="2">
        <v>7</v>
      </c>
    </row>
    <row r="873" spans="10:10" x14ac:dyDescent="0.25">
      <c r="J873" s="2">
        <v>4</v>
      </c>
    </row>
    <row r="874" spans="10:10" x14ac:dyDescent="0.25">
      <c r="J874" s="2">
        <v>9</v>
      </c>
    </row>
    <row r="875" spans="10:10" x14ac:dyDescent="0.25">
      <c r="J875" s="2">
        <v>4</v>
      </c>
    </row>
    <row r="876" spans="10:10" x14ac:dyDescent="0.25">
      <c r="J876" s="2">
        <v>6</v>
      </c>
    </row>
    <row r="877" spans="10:10" x14ac:dyDescent="0.25">
      <c r="J877" s="2">
        <v>3</v>
      </c>
    </row>
    <row r="878" spans="10:10" x14ac:dyDescent="0.25">
      <c r="J878" s="2">
        <v>2</v>
      </c>
    </row>
    <row r="879" spans="10:10" x14ac:dyDescent="0.25">
      <c r="J879" s="2">
        <v>5</v>
      </c>
    </row>
    <row r="880" spans="10:10" x14ac:dyDescent="0.25">
      <c r="J880" s="2">
        <v>4</v>
      </c>
    </row>
    <row r="881" spans="10:10" x14ac:dyDescent="0.25">
      <c r="J881" s="2">
        <v>7</v>
      </c>
    </row>
    <row r="882" spans="10:10" x14ac:dyDescent="0.25">
      <c r="J882" s="2">
        <v>3</v>
      </c>
    </row>
    <row r="883" spans="10:10" x14ac:dyDescent="0.25">
      <c r="J883" s="2">
        <v>7</v>
      </c>
    </row>
    <row r="884" spans="10:10" x14ac:dyDescent="0.25">
      <c r="J884" s="2">
        <v>4</v>
      </c>
    </row>
    <row r="885" spans="10:10" x14ac:dyDescent="0.25">
      <c r="J885" s="2">
        <v>6</v>
      </c>
    </row>
    <row r="886" spans="10:10" x14ac:dyDescent="0.25">
      <c r="J886" s="2">
        <v>2</v>
      </c>
    </row>
    <row r="887" spans="10:10" x14ac:dyDescent="0.25">
      <c r="J887" s="2">
        <v>2</v>
      </c>
    </row>
    <row r="888" spans="10:10" x14ac:dyDescent="0.25">
      <c r="J888" s="2">
        <v>1</v>
      </c>
    </row>
    <row r="889" spans="10:10" x14ac:dyDescent="0.25">
      <c r="J889" s="2">
        <v>5</v>
      </c>
    </row>
    <row r="890" spans="10:10" x14ac:dyDescent="0.25">
      <c r="J890" s="2">
        <v>2</v>
      </c>
    </row>
    <row r="891" spans="10:10" x14ac:dyDescent="0.25">
      <c r="J891" s="2">
        <v>6</v>
      </c>
    </row>
    <row r="892" spans="10:10" x14ac:dyDescent="0.25">
      <c r="J892" s="2">
        <v>4</v>
      </c>
    </row>
    <row r="893" spans="10:10" x14ac:dyDescent="0.25">
      <c r="J893" s="2">
        <v>4</v>
      </c>
    </row>
    <row r="894" spans="10:10" x14ac:dyDescent="0.25">
      <c r="J894" s="2">
        <v>9</v>
      </c>
    </row>
    <row r="895" spans="10:10" x14ac:dyDescent="0.25">
      <c r="J895" s="2">
        <v>3</v>
      </c>
    </row>
    <row r="896" spans="10:10" x14ac:dyDescent="0.25">
      <c r="J896" s="2">
        <v>9</v>
      </c>
    </row>
    <row r="897" spans="10:10" x14ac:dyDescent="0.25">
      <c r="J897" s="2">
        <v>5</v>
      </c>
    </row>
    <row r="898" spans="10:10" x14ac:dyDescent="0.25">
      <c r="J898" s="2">
        <v>4</v>
      </c>
    </row>
    <row r="899" spans="10:10" x14ac:dyDescent="0.25">
      <c r="J899" s="2">
        <v>8</v>
      </c>
    </row>
    <row r="900" spans="10:10" x14ac:dyDescent="0.25">
      <c r="J900" s="2">
        <v>12</v>
      </c>
    </row>
    <row r="901" spans="10:10" x14ac:dyDescent="0.25">
      <c r="J901" s="2">
        <v>6</v>
      </c>
    </row>
    <row r="902" spans="10:10" x14ac:dyDescent="0.25">
      <c r="J902" s="2">
        <v>4</v>
      </c>
    </row>
    <row r="903" spans="10:10" x14ac:dyDescent="0.25">
      <c r="J903" s="2">
        <v>5</v>
      </c>
    </row>
    <row r="904" spans="10:10" x14ac:dyDescent="0.25">
      <c r="J904" s="2">
        <v>5</v>
      </c>
    </row>
    <row r="905" spans="10:10" x14ac:dyDescent="0.25">
      <c r="J905" s="2">
        <v>7</v>
      </c>
    </row>
    <row r="906" spans="10:10" x14ac:dyDescent="0.25">
      <c r="J906" s="2">
        <v>5</v>
      </c>
    </row>
    <row r="907" spans="10:10" x14ac:dyDescent="0.25">
      <c r="J907" s="2">
        <v>5</v>
      </c>
    </row>
    <row r="908" spans="10:10" x14ac:dyDescent="0.25">
      <c r="J908" s="2">
        <v>4</v>
      </c>
    </row>
    <row r="909" spans="10:10" x14ac:dyDescent="0.25">
      <c r="J909" s="2">
        <v>1</v>
      </c>
    </row>
    <row r="910" spans="10:10" x14ac:dyDescent="0.25">
      <c r="J910" s="2">
        <v>3</v>
      </c>
    </row>
    <row r="911" spans="10:10" x14ac:dyDescent="0.25">
      <c r="J911" s="2">
        <v>6</v>
      </c>
    </row>
    <row r="912" spans="10:10" x14ac:dyDescent="0.25">
      <c r="J912" s="2">
        <v>8</v>
      </c>
    </row>
    <row r="913" spans="10:10" x14ac:dyDescent="0.25">
      <c r="J913" s="2">
        <v>4</v>
      </c>
    </row>
    <row r="914" spans="10:10" x14ac:dyDescent="0.25">
      <c r="J914" s="2">
        <v>8</v>
      </c>
    </row>
    <row r="915" spans="10:10" x14ac:dyDescent="0.25">
      <c r="J915" s="2">
        <v>4</v>
      </c>
    </row>
    <row r="916" spans="10:10" x14ac:dyDescent="0.25">
      <c r="J916" s="2">
        <v>5</v>
      </c>
    </row>
    <row r="917" spans="10:10" x14ac:dyDescent="0.25">
      <c r="J917" s="2">
        <v>5</v>
      </c>
    </row>
    <row r="918" spans="10:10" x14ac:dyDescent="0.25">
      <c r="J918" s="2">
        <v>3</v>
      </c>
    </row>
    <row r="919" spans="10:10" x14ac:dyDescent="0.25">
      <c r="J919" s="2">
        <v>3</v>
      </c>
    </row>
    <row r="920" spans="10:10" x14ac:dyDescent="0.25">
      <c r="J920" s="2">
        <v>8</v>
      </c>
    </row>
    <row r="921" spans="10:10" x14ac:dyDescent="0.25">
      <c r="J921" s="2">
        <v>7</v>
      </c>
    </row>
    <row r="922" spans="10:10" x14ac:dyDescent="0.25">
      <c r="J922" s="2">
        <v>5</v>
      </c>
    </row>
    <row r="923" spans="10:10" x14ac:dyDescent="0.25">
      <c r="J923" s="2">
        <v>4</v>
      </c>
    </row>
    <row r="924" spans="10:10" x14ac:dyDescent="0.25">
      <c r="J924" s="2">
        <v>4</v>
      </c>
    </row>
    <row r="925" spans="10:10" x14ac:dyDescent="0.25">
      <c r="J925" s="2">
        <v>5</v>
      </c>
    </row>
    <row r="926" spans="10:10" x14ac:dyDescent="0.25">
      <c r="J926" s="2">
        <v>4</v>
      </c>
    </row>
    <row r="927" spans="10:10" x14ac:dyDescent="0.25">
      <c r="J927" s="2">
        <v>8</v>
      </c>
    </row>
    <row r="928" spans="10:10" x14ac:dyDescent="0.25">
      <c r="J928" s="2">
        <v>6</v>
      </c>
    </row>
    <row r="929" spans="10:10" x14ac:dyDescent="0.25">
      <c r="J929" s="2">
        <v>12</v>
      </c>
    </row>
    <row r="930" spans="10:10" x14ac:dyDescent="0.25">
      <c r="J930" s="2">
        <v>2</v>
      </c>
    </row>
    <row r="931" spans="10:10" x14ac:dyDescent="0.25">
      <c r="J931" s="2">
        <v>7</v>
      </c>
    </row>
    <row r="932" spans="10:10" x14ac:dyDescent="0.25">
      <c r="J932" s="2">
        <v>6</v>
      </c>
    </row>
    <row r="933" spans="10:10" x14ac:dyDescent="0.25">
      <c r="J933" s="2">
        <v>2</v>
      </c>
    </row>
    <row r="934" spans="10:10" x14ac:dyDescent="0.25">
      <c r="J934" s="2">
        <v>5</v>
      </c>
    </row>
    <row r="935" spans="10:10" x14ac:dyDescent="0.25">
      <c r="J935" s="2">
        <v>6</v>
      </c>
    </row>
    <row r="936" spans="10:10" x14ac:dyDescent="0.25">
      <c r="J936" s="2">
        <v>6</v>
      </c>
    </row>
    <row r="937" spans="10:10" x14ac:dyDescent="0.25">
      <c r="J937" s="2">
        <v>8</v>
      </c>
    </row>
    <row r="938" spans="10:10" x14ac:dyDescent="0.25">
      <c r="J938" s="2">
        <v>7</v>
      </c>
    </row>
    <row r="939" spans="10:10" x14ac:dyDescent="0.25">
      <c r="J939" s="2">
        <v>4</v>
      </c>
    </row>
    <row r="940" spans="10:10" x14ac:dyDescent="0.25">
      <c r="J940" s="2">
        <v>3</v>
      </c>
    </row>
    <row r="941" spans="10:10" x14ac:dyDescent="0.25">
      <c r="J941" s="2">
        <v>5</v>
      </c>
    </row>
    <row r="942" spans="10:10" x14ac:dyDescent="0.25">
      <c r="J942" s="2">
        <v>2</v>
      </c>
    </row>
    <row r="943" spans="10:10" x14ac:dyDescent="0.25">
      <c r="J943" s="2">
        <v>5</v>
      </c>
    </row>
    <row r="944" spans="10:10" x14ac:dyDescent="0.25">
      <c r="J944" s="2">
        <v>5</v>
      </c>
    </row>
    <row r="945" spans="10:10" x14ac:dyDescent="0.25">
      <c r="J945" s="2">
        <v>1</v>
      </c>
    </row>
    <row r="946" spans="10:10" x14ac:dyDescent="0.25">
      <c r="J946" s="2">
        <v>2</v>
      </c>
    </row>
    <row r="947" spans="10:10" x14ac:dyDescent="0.25">
      <c r="J947" s="2">
        <v>5</v>
      </c>
    </row>
    <row r="948" spans="10:10" x14ac:dyDescent="0.25">
      <c r="J948" s="2">
        <v>8</v>
      </c>
    </row>
    <row r="949" spans="10:10" x14ac:dyDescent="0.25">
      <c r="J949" s="2">
        <v>9</v>
      </c>
    </row>
    <row r="950" spans="10:10" x14ac:dyDescent="0.25">
      <c r="J950" s="2">
        <v>6</v>
      </c>
    </row>
    <row r="951" spans="10:10" x14ac:dyDescent="0.25">
      <c r="J951" s="2">
        <v>8</v>
      </c>
    </row>
    <row r="952" spans="10:10" x14ac:dyDescent="0.25">
      <c r="J952" s="2">
        <v>4</v>
      </c>
    </row>
    <row r="953" spans="10:10" x14ac:dyDescent="0.25">
      <c r="J953" s="2">
        <v>1</v>
      </c>
    </row>
    <row r="954" spans="10:10" x14ac:dyDescent="0.25">
      <c r="J954" s="2">
        <v>3</v>
      </c>
    </row>
    <row r="955" spans="10:10" x14ac:dyDescent="0.25">
      <c r="J955" s="2">
        <v>4</v>
      </c>
    </row>
    <row r="956" spans="10:10" x14ac:dyDescent="0.25">
      <c r="J956" s="2">
        <v>4</v>
      </c>
    </row>
    <row r="957" spans="10:10" x14ac:dyDescent="0.25">
      <c r="J957" s="2">
        <v>3</v>
      </c>
    </row>
    <row r="958" spans="10:10" x14ac:dyDescent="0.25">
      <c r="J958" s="2">
        <v>1</v>
      </c>
    </row>
    <row r="959" spans="10:10" x14ac:dyDescent="0.25">
      <c r="J959" s="2">
        <v>4</v>
      </c>
    </row>
    <row r="960" spans="10:10" x14ac:dyDescent="0.25">
      <c r="J960" s="2">
        <v>4</v>
      </c>
    </row>
    <row r="961" spans="10:10" x14ac:dyDescent="0.25">
      <c r="J961" s="2">
        <v>2</v>
      </c>
    </row>
    <row r="962" spans="10:10" x14ac:dyDescent="0.25">
      <c r="J962" s="2">
        <v>2</v>
      </c>
    </row>
    <row r="963" spans="10:10" x14ac:dyDescent="0.25">
      <c r="J963" s="2">
        <v>6</v>
      </c>
    </row>
    <row r="964" spans="10:10" x14ac:dyDescent="0.25">
      <c r="J964" s="2">
        <v>7</v>
      </c>
    </row>
    <row r="965" spans="10:10" x14ac:dyDescent="0.25">
      <c r="J965" s="2">
        <v>7</v>
      </c>
    </row>
    <row r="966" spans="10:10" x14ac:dyDescent="0.25">
      <c r="J966" s="2">
        <v>4</v>
      </c>
    </row>
    <row r="967" spans="10:10" x14ac:dyDescent="0.25">
      <c r="J967" s="2">
        <v>2</v>
      </c>
    </row>
    <row r="968" spans="10:10" x14ac:dyDescent="0.25">
      <c r="J968" s="2">
        <v>8</v>
      </c>
    </row>
    <row r="969" spans="10:10" x14ac:dyDescent="0.25">
      <c r="J969" s="2">
        <v>1</v>
      </c>
    </row>
    <row r="970" spans="10:10" x14ac:dyDescent="0.25">
      <c r="J970" s="2">
        <v>3</v>
      </c>
    </row>
    <row r="971" spans="10:10" x14ac:dyDescent="0.25">
      <c r="J971" s="2">
        <v>4</v>
      </c>
    </row>
    <row r="972" spans="10:10" x14ac:dyDescent="0.25">
      <c r="J972" s="2">
        <v>8</v>
      </c>
    </row>
    <row r="973" spans="10:10" x14ac:dyDescent="0.25">
      <c r="J973" s="2">
        <v>4</v>
      </c>
    </row>
    <row r="974" spans="10:10" x14ac:dyDescent="0.25">
      <c r="J974" s="2">
        <v>6</v>
      </c>
    </row>
    <row r="975" spans="10:10" x14ac:dyDescent="0.25">
      <c r="J975" s="2">
        <v>6</v>
      </c>
    </row>
    <row r="976" spans="10:10" x14ac:dyDescent="0.25">
      <c r="J976" s="2">
        <v>6</v>
      </c>
    </row>
    <row r="977" spans="10:10" x14ac:dyDescent="0.25">
      <c r="J977" s="2">
        <v>5</v>
      </c>
    </row>
    <row r="978" spans="10:10" x14ac:dyDescent="0.25">
      <c r="J978" s="2">
        <v>6</v>
      </c>
    </row>
    <row r="979" spans="10:10" x14ac:dyDescent="0.25">
      <c r="J979" s="2">
        <v>6</v>
      </c>
    </row>
    <row r="980" spans="10:10" x14ac:dyDescent="0.25">
      <c r="J980" s="2">
        <v>7</v>
      </c>
    </row>
    <row r="981" spans="10:10" x14ac:dyDescent="0.25">
      <c r="J981" s="2">
        <v>6</v>
      </c>
    </row>
    <row r="982" spans="10:10" x14ac:dyDescent="0.25">
      <c r="J982" s="2">
        <v>1</v>
      </c>
    </row>
    <row r="983" spans="10:10" x14ac:dyDescent="0.25">
      <c r="J983" s="2">
        <v>5</v>
      </c>
    </row>
    <row r="984" spans="10:10" x14ac:dyDescent="0.25">
      <c r="J984" s="2">
        <v>3</v>
      </c>
    </row>
    <row r="985" spans="10:10" x14ac:dyDescent="0.25">
      <c r="J985" s="2">
        <v>5</v>
      </c>
    </row>
    <row r="986" spans="10:10" x14ac:dyDescent="0.25">
      <c r="J986" s="2">
        <v>4</v>
      </c>
    </row>
    <row r="987" spans="10:10" x14ac:dyDescent="0.25">
      <c r="J987" s="2">
        <v>3</v>
      </c>
    </row>
    <row r="988" spans="10:10" x14ac:dyDescent="0.25">
      <c r="J988" s="2">
        <v>6</v>
      </c>
    </row>
    <row r="989" spans="10:10" x14ac:dyDescent="0.25">
      <c r="J989" s="2">
        <v>4</v>
      </c>
    </row>
    <row r="990" spans="10:10" x14ac:dyDescent="0.25">
      <c r="J990" s="2">
        <v>2</v>
      </c>
    </row>
    <row r="991" spans="10:10" x14ac:dyDescent="0.25">
      <c r="J991" s="2">
        <v>6</v>
      </c>
    </row>
    <row r="992" spans="10:10" x14ac:dyDescent="0.25">
      <c r="J992" s="2">
        <v>7</v>
      </c>
    </row>
    <row r="993" spans="10:10" x14ac:dyDescent="0.25">
      <c r="J993" s="2">
        <v>2</v>
      </c>
    </row>
    <row r="994" spans="10:10" x14ac:dyDescent="0.25">
      <c r="J994" s="2">
        <v>2</v>
      </c>
    </row>
    <row r="995" spans="10:10" x14ac:dyDescent="0.25">
      <c r="J995" s="2">
        <v>4</v>
      </c>
    </row>
    <row r="996" spans="10:10" x14ac:dyDescent="0.25">
      <c r="J996" s="2">
        <v>2</v>
      </c>
    </row>
    <row r="997" spans="10:10" x14ac:dyDescent="0.25">
      <c r="J997" s="2">
        <v>5</v>
      </c>
    </row>
    <row r="998" spans="10:10" x14ac:dyDescent="0.25">
      <c r="J998" s="2">
        <v>7</v>
      </c>
    </row>
    <row r="999" spans="10:10" x14ac:dyDescent="0.25">
      <c r="J999" s="2">
        <v>5</v>
      </c>
    </row>
    <row r="1000" spans="10:10" x14ac:dyDescent="0.25">
      <c r="J1000" s="2">
        <v>2</v>
      </c>
    </row>
    <row r="1001" spans="10:10" x14ac:dyDescent="0.25">
      <c r="J1001" s="2">
        <v>5</v>
      </c>
    </row>
  </sheetData>
  <mergeCells count="23">
    <mergeCell ref="B36:H36"/>
    <mergeCell ref="B30:H30"/>
    <mergeCell ref="B31:H31"/>
    <mergeCell ref="B32:H32"/>
    <mergeCell ref="B33:H33"/>
    <mergeCell ref="B34:H34"/>
    <mergeCell ref="B35:H35"/>
    <mergeCell ref="B19:H19"/>
    <mergeCell ref="B20:H20"/>
    <mergeCell ref="B21:H21"/>
    <mergeCell ref="B22:H22"/>
    <mergeCell ref="B23:H23"/>
    <mergeCell ref="B29:H29"/>
    <mergeCell ref="B14:H14"/>
    <mergeCell ref="B15:H15"/>
    <mergeCell ref="B16:H16"/>
    <mergeCell ref="B17:H17"/>
    <mergeCell ref="B18:H18"/>
    <mergeCell ref="B28:H28"/>
    <mergeCell ref="B27:H27"/>
    <mergeCell ref="B26:H26"/>
    <mergeCell ref="B25:H25"/>
    <mergeCell ref="B24:H24"/>
  </mergeCells>
  <pageMargins left="0.7" right="0.7" top="0.75" bottom="0.75" header="0.3" footer="0.3"/>
  <pageSetup orientation="portrait"/>
  <drawing r:id="rId1"/>
  <legacyDrawing r:id="rId2"/>
  <oleObjects>
    <mc:AlternateContent xmlns:mc="http://schemas.openxmlformats.org/markup-compatibility/2006">
      <mc:Choice Requires="x14">
        <oleObject progId="Equation.DSMT4" shapeId="11265" r:id="rId3">
          <objectPr defaultSize="0" autoPict="0" r:id="rId4">
            <anchor moveWithCells="1">
              <from>
                <xdr:col>0</xdr:col>
                <xdr:colOff>104775</xdr:colOff>
                <xdr:row>1</xdr:row>
                <xdr:rowOff>28575</xdr:rowOff>
              </from>
              <to>
                <xdr:col>2</xdr:col>
                <xdr:colOff>104775</xdr:colOff>
                <xdr:row>2</xdr:row>
                <xdr:rowOff>228600</xdr:rowOff>
              </to>
            </anchor>
          </objectPr>
        </oleObject>
      </mc:Choice>
      <mc:Fallback>
        <oleObject progId="Equation.DSMT4" shapeId="11265" r:id="rId3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D101"/>
  <sheetViews>
    <sheetView workbookViewId="0">
      <selection activeCell="I9" sqref="I9"/>
    </sheetView>
  </sheetViews>
  <sheetFormatPr defaultColWidth="8.85546875" defaultRowHeight="15" x14ac:dyDescent="0.25"/>
  <cols>
    <col min="1" max="1" width="4.85546875" customWidth="1"/>
    <col min="2" max="2" width="31.28515625" customWidth="1"/>
    <col min="3" max="3" width="17.42578125" customWidth="1"/>
    <col min="4" max="4" width="13.42578125" customWidth="1"/>
    <col min="5" max="5" width="23" customWidth="1"/>
    <col min="8" max="8" width="11.140625" customWidth="1"/>
    <col min="9" max="9" width="53.5703125" customWidth="1"/>
    <col min="23" max="23" width="44.140625" customWidth="1"/>
    <col min="25" max="25" width="14" customWidth="1"/>
    <col min="26" max="26" width="12.5703125" customWidth="1"/>
    <col min="27" max="28" width="12" customWidth="1"/>
  </cols>
  <sheetData>
    <row r="1" spans="1:30" ht="18" thickBot="1" x14ac:dyDescent="0.4">
      <c r="A1" s="19" t="s">
        <v>32</v>
      </c>
      <c r="B1" s="20"/>
      <c r="C1" s="5"/>
      <c r="D1" s="5"/>
      <c r="E1" s="5"/>
      <c r="F1" s="5"/>
      <c r="G1" s="5"/>
      <c r="H1" s="5"/>
      <c r="I1" s="74" t="s">
        <v>44</v>
      </c>
      <c r="L1" s="21" t="s">
        <v>2</v>
      </c>
      <c r="W1" s="59" t="s">
        <v>119</v>
      </c>
      <c r="Y1" s="1" t="s">
        <v>33</v>
      </c>
      <c r="Z1" s="1" t="s">
        <v>2</v>
      </c>
      <c r="AA1" s="1" t="s">
        <v>4</v>
      </c>
      <c r="AB1" s="1" t="s">
        <v>3</v>
      </c>
    </row>
    <row r="2" spans="1:30" ht="18" thickTop="1" x14ac:dyDescent="0.35">
      <c r="A2" s="5"/>
      <c r="B2" s="5"/>
      <c r="C2" s="5"/>
      <c r="D2" s="5"/>
      <c r="E2" s="32" t="s">
        <v>38</v>
      </c>
      <c r="F2" s="5"/>
      <c r="G2" s="5"/>
      <c r="H2" s="5"/>
      <c r="I2" t="s">
        <v>74</v>
      </c>
      <c r="L2" s="30">
        <f ca="1">_xlfn.NORM.INV(RAND(),$J$4,$J$5)</f>
        <v>81.353689281312342</v>
      </c>
      <c r="W2" s="47" t="s">
        <v>111</v>
      </c>
      <c r="Y2" s="63">
        <v>-4</v>
      </c>
      <c r="Z2" s="2">
        <f>$X$5+$X$6*Y2</f>
        <v>38</v>
      </c>
      <c r="AA2">
        <f xml:space="preserve"> _xlfn.NORM.DIST(Z2,$X$5,$X$6,0)</f>
        <v>1.6728778220610671E-5</v>
      </c>
      <c r="AB2">
        <f xml:space="preserve"> _xlfn.NORM.DIST(Z2,$X$5,$X$6,1)</f>
        <v>3.1671241833119857E-5</v>
      </c>
      <c r="AC2" t="s">
        <v>0</v>
      </c>
      <c r="AD2" t="s">
        <v>0</v>
      </c>
    </row>
    <row r="3" spans="1:30" ht="21" customHeight="1" x14ac:dyDescent="0.4">
      <c r="A3" s="5"/>
      <c r="B3" s="5"/>
      <c r="C3" s="18" t="s">
        <v>0</v>
      </c>
      <c r="D3" s="37" t="s">
        <v>67</v>
      </c>
      <c r="E3" s="37"/>
      <c r="F3" s="37"/>
      <c r="G3" s="37"/>
      <c r="H3" s="37"/>
      <c r="I3" t="s">
        <v>75</v>
      </c>
      <c r="L3" s="30">
        <f t="shared" ref="L3:L66" ca="1" si="0">_xlfn.NORM.INV(RAND(),$J$4,$J$5)</f>
        <v>74.861082944957488</v>
      </c>
      <c r="W3" s="47" t="s">
        <v>112</v>
      </c>
      <c r="Y3" s="2">
        <f>Y2+0.5</f>
        <v>-3.5</v>
      </c>
      <c r="Z3" s="2">
        <f t="shared" ref="Z3:Z18" si="1">$X$5+$X$6*Y3</f>
        <v>42</v>
      </c>
      <c r="AA3">
        <f t="shared" ref="AA3:AA18" si="2" xml:space="preserve"> _xlfn.NORM.DIST(Z3,$X$5,$X$6,0)</f>
        <v>1.0908533688072002E-4</v>
      </c>
      <c r="AB3">
        <f t="shared" ref="AB3:AB18" si="3" xml:space="preserve"> _xlfn.NORM.DIST(Z3,$X$5,$X$6,1)</f>
        <v>2.3262907903552504E-4</v>
      </c>
    </row>
    <row r="4" spans="1:30" ht="21" x14ac:dyDescent="0.4">
      <c r="A4" s="5"/>
      <c r="B4" s="5"/>
      <c r="C4" s="5" t="s">
        <v>0</v>
      </c>
      <c r="D4" s="37" t="s">
        <v>68</v>
      </c>
      <c r="E4" s="37"/>
      <c r="F4" s="37"/>
      <c r="G4" s="37"/>
      <c r="H4" s="37"/>
      <c r="I4" s="22" t="s">
        <v>76</v>
      </c>
      <c r="J4" s="1">
        <v>70</v>
      </c>
      <c r="L4" s="30">
        <f t="shared" ca="1" si="0"/>
        <v>68.85577312531538</v>
      </c>
      <c r="Y4" s="2">
        <f t="shared" ref="Y4:Y41" si="4">Y3+0.5</f>
        <v>-3</v>
      </c>
      <c r="Z4" s="2">
        <f t="shared" si="1"/>
        <v>46</v>
      </c>
      <c r="AA4">
        <f t="shared" si="2"/>
        <v>5.5398105149225094E-4</v>
      </c>
      <c r="AB4">
        <f t="shared" si="3"/>
        <v>1.3498980316300933E-3</v>
      </c>
    </row>
    <row r="5" spans="1:30" ht="21" x14ac:dyDescent="0.4">
      <c r="A5" s="5"/>
      <c r="B5" s="5" t="s">
        <v>66</v>
      </c>
      <c r="C5" s="5"/>
      <c r="D5" s="42" t="s">
        <v>69</v>
      </c>
      <c r="E5" s="37"/>
      <c r="F5" s="37"/>
      <c r="G5" s="37"/>
      <c r="H5" s="37"/>
      <c r="I5" s="22" t="s">
        <v>37</v>
      </c>
      <c r="J5" s="1">
        <v>8</v>
      </c>
      <c r="L5" s="30">
        <f t="shared" ca="1" si="0"/>
        <v>59.883569409720913</v>
      </c>
      <c r="W5" s="22" t="s">
        <v>76</v>
      </c>
      <c r="X5" s="1">
        <v>70</v>
      </c>
      <c r="Y5" s="2">
        <f t="shared" si="4"/>
        <v>-2.5</v>
      </c>
      <c r="Z5" s="2">
        <f t="shared" si="1"/>
        <v>50</v>
      </c>
      <c r="AA5">
        <f t="shared" si="2"/>
        <v>2.1910375616960675E-3</v>
      </c>
      <c r="AB5">
        <f t="shared" si="3"/>
        <v>6.2096653257761331E-3</v>
      </c>
    </row>
    <row r="6" spans="1:30" ht="18" x14ac:dyDescent="0.35">
      <c r="A6" s="5"/>
      <c r="B6" s="14" t="s">
        <v>65</v>
      </c>
      <c r="C6" s="39"/>
      <c r="D6" s="5"/>
      <c r="E6" s="5"/>
      <c r="F6" s="5"/>
      <c r="G6" s="5"/>
      <c r="H6" s="5"/>
      <c r="L6" s="30">
        <f t="shared" ca="1" si="0"/>
        <v>65.477931690633298</v>
      </c>
      <c r="W6" s="22" t="s">
        <v>37</v>
      </c>
      <c r="X6" s="1">
        <v>8</v>
      </c>
      <c r="Y6" s="2">
        <f t="shared" si="4"/>
        <v>-2</v>
      </c>
      <c r="Z6" s="2">
        <f t="shared" si="1"/>
        <v>54</v>
      </c>
      <c r="AA6">
        <f t="shared" si="2"/>
        <v>6.7488708141485079E-3</v>
      </c>
      <c r="AB6">
        <f t="shared" si="3"/>
        <v>2.2750131948179191E-2</v>
      </c>
    </row>
    <row r="7" spans="1:30" ht="18" x14ac:dyDescent="0.35">
      <c r="A7" s="6" t="s">
        <v>0</v>
      </c>
      <c r="B7" s="14" t="s">
        <v>35</v>
      </c>
      <c r="C7" s="39"/>
      <c r="D7" s="8"/>
      <c r="E7" s="41"/>
      <c r="F7" s="41"/>
      <c r="G7" s="5"/>
      <c r="H7" s="5"/>
      <c r="L7" s="30">
        <f t="shared" ca="1" si="0"/>
        <v>65.940010613867798</v>
      </c>
      <c r="Y7" s="2">
        <f t="shared" si="4"/>
        <v>-1.5</v>
      </c>
      <c r="Z7" s="2">
        <f t="shared" si="1"/>
        <v>58</v>
      </c>
      <c r="AA7">
        <f t="shared" si="2"/>
        <v>1.6189699458236468E-2</v>
      </c>
      <c r="AB7">
        <f t="shared" si="3"/>
        <v>6.6807201268858057E-2</v>
      </c>
    </row>
    <row r="8" spans="1:30" ht="18" x14ac:dyDescent="0.35">
      <c r="A8" s="5"/>
      <c r="B8" s="14" t="s">
        <v>23</v>
      </c>
      <c r="C8" s="39"/>
      <c r="D8" s="5"/>
      <c r="E8" s="5"/>
      <c r="F8" s="5"/>
      <c r="G8" s="5"/>
      <c r="H8" s="5"/>
      <c r="L8" s="30">
        <f t="shared" ca="1" si="0"/>
        <v>61.007358629495798</v>
      </c>
      <c r="Y8" s="2">
        <f t="shared" si="4"/>
        <v>-1</v>
      </c>
      <c r="Z8" s="2">
        <f t="shared" si="1"/>
        <v>62</v>
      </c>
      <c r="AA8">
        <f t="shared" si="2"/>
        <v>3.0246340564892921E-2</v>
      </c>
      <c r="AB8">
        <f t="shared" si="3"/>
        <v>0.15865525393145699</v>
      </c>
    </row>
    <row r="9" spans="1:30" ht="18" x14ac:dyDescent="0.35">
      <c r="A9" s="5"/>
      <c r="B9" s="14" t="s">
        <v>20</v>
      </c>
      <c r="C9" s="39"/>
      <c r="D9" s="5"/>
      <c r="E9" s="5"/>
      <c r="F9" s="5"/>
      <c r="G9" s="5"/>
      <c r="H9" s="5"/>
      <c r="L9" s="30">
        <f t="shared" ca="1" si="0"/>
        <v>69.134635426623475</v>
      </c>
      <c r="Y9" s="2">
        <f t="shared" si="4"/>
        <v>-0.5</v>
      </c>
      <c r="Z9" s="2">
        <f t="shared" si="1"/>
        <v>66</v>
      </c>
      <c r="AA9">
        <f t="shared" si="2"/>
        <v>4.4008165845537441E-2</v>
      </c>
      <c r="AB9">
        <f t="shared" si="3"/>
        <v>0.30853753872598688</v>
      </c>
    </row>
    <row r="10" spans="1:30" ht="18" x14ac:dyDescent="0.35">
      <c r="A10" s="5"/>
      <c r="B10" s="14" t="s">
        <v>34</v>
      </c>
      <c r="C10" s="39"/>
      <c r="D10" s="5"/>
      <c r="E10" s="5"/>
      <c r="F10" s="5"/>
      <c r="G10" s="5"/>
      <c r="H10" s="5"/>
      <c r="L10" s="30">
        <f t="shared" ca="1" si="0"/>
        <v>71.076239397418618</v>
      </c>
      <c r="Y10" s="2">
        <f t="shared" si="4"/>
        <v>0</v>
      </c>
      <c r="Z10" s="2">
        <f t="shared" si="1"/>
        <v>70</v>
      </c>
      <c r="AA10">
        <f t="shared" si="2"/>
        <v>4.9867785050179088E-2</v>
      </c>
      <c r="AB10">
        <f t="shared" si="3"/>
        <v>0.5</v>
      </c>
    </row>
    <row r="11" spans="1:30" ht="16.5" x14ac:dyDescent="0.3">
      <c r="A11" s="5"/>
      <c r="B11" s="5"/>
      <c r="C11" s="5"/>
      <c r="D11" s="5"/>
      <c r="E11" s="5"/>
      <c r="F11" s="35" t="s">
        <v>0</v>
      </c>
      <c r="G11" s="35"/>
      <c r="H11" s="35"/>
      <c r="L11" s="30">
        <f t="shared" ca="1" si="0"/>
        <v>80.094994367576945</v>
      </c>
      <c r="Y11" s="2">
        <f t="shared" si="4"/>
        <v>0.5</v>
      </c>
      <c r="Z11" s="2">
        <f t="shared" si="1"/>
        <v>74</v>
      </c>
      <c r="AA11">
        <f t="shared" si="2"/>
        <v>4.4008165845537441E-2</v>
      </c>
      <c r="AB11">
        <f t="shared" si="3"/>
        <v>0.69146246127401312</v>
      </c>
    </row>
    <row r="12" spans="1:30" ht="16.5" x14ac:dyDescent="0.3">
      <c r="A12" s="40" t="s">
        <v>0</v>
      </c>
      <c r="B12" s="40"/>
      <c r="C12" s="40"/>
      <c r="D12" s="40"/>
      <c r="E12" s="40"/>
      <c r="F12" s="40"/>
      <c r="G12" s="40"/>
      <c r="H12" s="40"/>
      <c r="L12" s="30">
        <f t="shared" ca="1" si="0"/>
        <v>55.276689386495349</v>
      </c>
      <c r="Y12" s="2">
        <f t="shared" si="4"/>
        <v>1</v>
      </c>
      <c r="Z12" s="2">
        <f t="shared" si="1"/>
        <v>78</v>
      </c>
      <c r="AA12">
        <f t="shared" si="2"/>
        <v>3.0246340564892921E-2</v>
      </c>
      <c r="AB12">
        <f t="shared" si="3"/>
        <v>0.84134474606854304</v>
      </c>
    </row>
    <row r="13" spans="1:30" ht="16.5" x14ac:dyDescent="0.3">
      <c r="A13" s="40" t="s">
        <v>0</v>
      </c>
      <c r="B13" s="40"/>
      <c r="C13" s="40"/>
      <c r="D13" s="40"/>
      <c r="E13" s="40"/>
      <c r="F13" s="40"/>
      <c r="G13" s="40"/>
      <c r="H13" s="40"/>
      <c r="L13" s="30">
        <f t="shared" ca="1" si="0"/>
        <v>74.35035930027577</v>
      </c>
      <c r="Y13" s="2">
        <f t="shared" si="4"/>
        <v>1.5</v>
      </c>
      <c r="Z13" s="2">
        <f t="shared" si="1"/>
        <v>82</v>
      </c>
      <c r="AA13">
        <f t="shared" si="2"/>
        <v>1.6189699458236468E-2</v>
      </c>
      <c r="AB13">
        <f t="shared" si="3"/>
        <v>0.93319279873114191</v>
      </c>
    </row>
    <row r="14" spans="1:30" ht="16.5" x14ac:dyDescent="0.3">
      <c r="A14" s="40" t="s">
        <v>0</v>
      </c>
      <c r="B14" s="40"/>
      <c r="C14" s="40"/>
      <c r="D14" s="40"/>
      <c r="E14" s="40"/>
      <c r="F14" s="40"/>
      <c r="G14" s="40"/>
      <c r="H14" s="40"/>
      <c r="L14" s="30">
        <f t="shared" ca="1" si="0"/>
        <v>82.934381320294221</v>
      </c>
      <c r="Y14" s="2">
        <f t="shared" si="4"/>
        <v>2</v>
      </c>
      <c r="Z14" s="2">
        <f t="shared" si="1"/>
        <v>86</v>
      </c>
      <c r="AA14">
        <f t="shared" si="2"/>
        <v>6.7488708141485079E-3</v>
      </c>
      <c r="AB14">
        <f t="shared" si="3"/>
        <v>0.97724986805182079</v>
      </c>
    </row>
    <row r="15" spans="1:30" ht="16.5" x14ac:dyDescent="0.3">
      <c r="A15" s="40" t="s">
        <v>0</v>
      </c>
      <c r="B15" s="40"/>
      <c r="C15" s="40"/>
      <c r="D15" s="40"/>
      <c r="E15" s="40"/>
      <c r="F15" s="40"/>
      <c r="G15" s="40"/>
      <c r="H15" s="40"/>
      <c r="L15" s="30">
        <f t="shared" ca="1" si="0"/>
        <v>71.798909922964725</v>
      </c>
      <c r="Y15" s="2">
        <f t="shared" si="4"/>
        <v>2.5</v>
      </c>
      <c r="Z15" s="2">
        <f t="shared" si="1"/>
        <v>90</v>
      </c>
      <c r="AA15">
        <f t="shared" si="2"/>
        <v>2.1910375616960675E-3</v>
      </c>
      <c r="AB15">
        <f t="shared" si="3"/>
        <v>0.99379033467422384</v>
      </c>
    </row>
    <row r="16" spans="1:30" ht="21" x14ac:dyDescent="0.4">
      <c r="A16" s="10"/>
      <c r="B16" s="32" t="s">
        <v>25</v>
      </c>
      <c r="C16" s="11"/>
      <c r="D16" s="5"/>
      <c r="E16" s="10"/>
      <c r="F16" s="11"/>
      <c r="G16" s="11"/>
      <c r="H16" s="5"/>
      <c r="L16" s="30">
        <f t="shared" ca="1" si="0"/>
        <v>72.702418201971057</v>
      </c>
      <c r="Y16" s="2">
        <f t="shared" si="4"/>
        <v>3</v>
      </c>
      <c r="Z16" s="2">
        <f t="shared" si="1"/>
        <v>94</v>
      </c>
      <c r="AA16">
        <f t="shared" si="2"/>
        <v>5.5398105149225094E-4</v>
      </c>
      <c r="AB16">
        <f t="shared" si="3"/>
        <v>0.9986501019683699</v>
      </c>
    </row>
    <row r="17" spans="1:28" ht="18.75" x14ac:dyDescent="0.3">
      <c r="A17" s="10"/>
      <c r="B17" s="18" t="s">
        <v>70</v>
      </c>
      <c r="C17" s="5"/>
      <c r="D17" s="5"/>
      <c r="E17" s="10"/>
      <c r="F17" s="5"/>
      <c r="G17" s="5"/>
      <c r="H17" s="5"/>
      <c r="L17" s="30">
        <f t="shared" ca="1" si="0"/>
        <v>70.72486273415609</v>
      </c>
      <c r="Y17" s="2">
        <f t="shared" si="4"/>
        <v>3.5</v>
      </c>
      <c r="Z17" s="2">
        <f t="shared" si="1"/>
        <v>98</v>
      </c>
      <c r="AA17">
        <f t="shared" si="2"/>
        <v>1.0908533688072002E-4</v>
      </c>
      <c r="AB17">
        <f t="shared" si="3"/>
        <v>0.99976737092096446</v>
      </c>
    </row>
    <row r="18" spans="1:28" ht="19.5" x14ac:dyDescent="0.35">
      <c r="A18" s="10"/>
      <c r="B18" s="18" t="s">
        <v>71</v>
      </c>
      <c r="C18" s="5"/>
      <c r="D18" s="5"/>
      <c r="E18" s="10"/>
      <c r="F18" s="5"/>
      <c r="G18" s="5"/>
      <c r="H18" s="5"/>
      <c r="L18" s="30">
        <f t="shared" ca="1" si="0"/>
        <v>81.438477758032846</v>
      </c>
      <c r="Y18" s="2">
        <f t="shared" si="4"/>
        <v>4</v>
      </c>
      <c r="Z18" s="2">
        <f t="shared" si="1"/>
        <v>102</v>
      </c>
      <c r="AA18">
        <f t="shared" si="2"/>
        <v>1.6728778220610671E-5</v>
      </c>
      <c r="AB18">
        <f t="shared" si="3"/>
        <v>0.99996832875816688</v>
      </c>
    </row>
    <row r="19" spans="1:28" ht="21" x14ac:dyDescent="0.4">
      <c r="A19" s="44" t="s">
        <v>73</v>
      </c>
      <c r="B19" s="44"/>
      <c r="C19" s="44"/>
      <c r="D19" s="44"/>
      <c r="E19" s="44"/>
      <c r="F19" s="44"/>
      <c r="G19" s="44"/>
      <c r="H19" s="44"/>
      <c r="L19" s="30">
        <f t="shared" ca="1" si="0"/>
        <v>78.347348491619655</v>
      </c>
      <c r="Y19" s="2"/>
    </row>
    <row r="20" spans="1:28" ht="16.5" x14ac:dyDescent="0.3">
      <c r="A20" s="40"/>
      <c r="B20" s="40"/>
      <c r="C20" s="40"/>
      <c r="D20" s="40"/>
      <c r="E20" s="40"/>
      <c r="F20" s="40"/>
      <c r="G20" s="40"/>
      <c r="H20" s="40"/>
      <c r="L20" s="30">
        <f t="shared" ca="1" si="0"/>
        <v>60.39152090676837</v>
      </c>
      <c r="Y20" s="2"/>
    </row>
    <row r="21" spans="1:28" ht="16.5" x14ac:dyDescent="0.3">
      <c r="A21" s="40" t="s">
        <v>0</v>
      </c>
      <c r="B21" s="40"/>
      <c r="C21" s="40"/>
      <c r="D21" s="40"/>
      <c r="E21" s="40"/>
      <c r="F21" s="40"/>
      <c r="G21" s="40"/>
      <c r="H21" s="40"/>
      <c r="L21" s="30">
        <f t="shared" ca="1" si="0"/>
        <v>68.282056487760642</v>
      </c>
      <c r="Y21" s="2"/>
    </row>
    <row r="22" spans="1:28" ht="16.5" x14ac:dyDescent="0.3">
      <c r="A22" s="40" t="s">
        <v>0</v>
      </c>
      <c r="B22" s="40"/>
      <c r="C22" s="40"/>
      <c r="D22" s="40"/>
      <c r="E22" s="40"/>
      <c r="F22" s="40"/>
      <c r="G22" s="40"/>
      <c r="H22" s="40"/>
      <c r="L22" s="30">
        <f t="shared" ca="1" si="0"/>
        <v>66.665992738997858</v>
      </c>
      <c r="Y22" s="2"/>
    </row>
    <row r="23" spans="1:28" ht="16.5" x14ac:dyDescent="0.3">
      <c r="A23" s="40" t="s">
        <v>0</v>
      </c>
      <c r="B23" s="40"/>
      <c r="C23" s="40"/>
      <c r="D23" s="40"/>
      <c r="E23" s="40"/>
      <c r="F23" s="40"/>
      <c r="G23" s="40"/>
      <c r="H23" s="40"/>
      <c r="L23" s="30">
        <f t="shared" ca="1" si="0"/>
        <v>75.400056208617386</v>
      </c>
      <c r="Y23" s="2"/>
    </row>
    <row r="24" spans="1:28" ht="16.5" x14ac:dyDescent="0.3">
      <c r="A24" s="40" t="s">
        <v>0</v>
      </c>
      <c r="B24" s="40"/>
      <c r="C24" s="40"/>
      <c r="D24" s="40"/>
      <c r="E24" s="40"/>
      <c r="F24" s="40"/>
      <c r="G24" s="40"/>
      <c r="H24" s="40"/>
      <c r="L24" s="30">
        <f t="shared" ca="1" si="0"/>
        <v>68.244159350601763</v>
      </c>
      <c r="Y24" s="2"/>
    </row>
    <row r="25" spans="1:28" ht="16.5" x14ac:dyDescent="0.3">
      <c r="A25" s="40" t="s">
        <v>0</v>
      </c>
      <c r="B25" s="40"/>
      <c r="C25" s="40"/>
      <c r="D25" s="40"/>
      <c r="E25" s="40"/>
      <c r="F25" s="40"/>
      <c r="G25" s="40"/>
      <c r="H25" s="40"/>
      <c r="L25" s="30">
        <f t="shared" ca="1" si="0"/>
        <v>62.000183479402168</v>
      </c>
      <c r="Y25" s="2"/>
    </row>
    <row r="26" spans="1:28" ht="16.5" x14ac:dyDescent="0.3">
      <c r="A26" s="40" t="s">
        <v>0</v>
      </c>
      <c r="B26" s="40"/>
      <c r="C26" s="40"/>
      <c r="D26" s="40"/>
      <c r="E26" s="40"/>
      <c r="F26" s="40"/>
      <c r="G26" s="40"/>
      <c r="H26" s="40"/>
      <c r="L26" s="30">
        <f t="shared" ca="1" si="0"/>
        <v>65.601072462025613</v>
      </c>
      <c r="Y26" s="2"/>
    </row>
    <row r="27" spans="1:28" ht="16.5" x14ac:dyDescent="0.3">
      <c r="A27" s="40" t="s">
        <v>0</v>
      </c>
      <c r="B27" s="40"/>
      <c r="C27" s="40"/>
      <c r="D27" s="40"/>
      <c r="E27" s="40"/>
      <c r="F27" s="40"/>
      <c r="G27" s="40"/>
      <c r="H27" s="40"/>
      <c r="L27" s="30">
        <f t="shared" ca="1" si="0"/>
        <v>82.109563780189745</v>
      </c>
      <c r="Y27" s="2"/>
    </row>
    <row r="28" spans="1:28" ht="16.5" x14ac:dyDescent="0.3">
      <c r="A28" s="40" t="s">
        <v>0</v>
      </c>
      <c r="B28" s="40"/>
      <c r="C28" s="40"/>
      <c r="D28" s="40"/>
      <c r="E28" s="40"/>
      <c r="F28" s="40"/>
      <c r="G28" s="40"/>
      <c r="H28" s="40"/>
      <c r="L28" s="30">
        <f t="shared" ca="1" si="0"/>
        <v>68.264995171232883</v>
      </c>
      <c r="Y28" s="2"/>
    </row>
    <row r="29" spans="1:28" ht="16.5" x14ac:dyDescent="0.3">
      <c r="A29" s="40" t="s">
        <v>0</v>
      </c>
      <c r="B29" s="40"/>
      <c r="C29" s="40"/>
      <c r="D29" s="40"/>
      <c r="E29" s="40"/>
      <c r="F29" s="40"/>
      <c r="G29" s="40"/>
      <c r="H29" s="40"/>
      <c r="L29" s="30">
        <f t="shared" ca="1" si="0"/>
        <v>75.573218562514128</v>
      </c>
      <c r="Y29" s="2"/>
    </row>
    <row r="30" spans="1:28" x14ac:dyDescent="0.25">
      <c r="L30" s="30">
        <f t="shared" ca="1" si="0"/>
        <v>67.107675701153539</v>
      </c>
      <c r="Y30" s="2"/>
    </row>
    <row r="31" spans="1:28" x14ac:dyDescent="0.25">
      <c r="L31" s="30">
        <f t="shared" ca="1" si="0"/>
        <v>61.348030716164779</v>
      </c>
      <c r="Y31" s="2"/>
    </row>
    <row r="32" spans="1:28" x14ac:dyDescent="0.25">
      <c r="L32" s="30">
        <f t="shared" ca="1" si="0"/>
        <v>59.769130323753586</v>
      </c>
      <c r="Y32" s="2"/>
    </row>
    <row r="33" spans="12:25" x14ac:dyDescent="0.25">
      <c r="L33" s="30">
        <f t="shared" ca="1" si="0"/>
        <v>70.936263578826853</v>
      </c>
      <c r="Y33" s="2"/>
    </row>
    <row r="34" spans="12:25" x14ac:dyDescent="0.25">
      <c r="L34" s="30">
        <f t="shared" ca="1" si="0"/>
        <v>76.704551698958511</v>
      </c>
      <c r="Y34" s="2"/>
    </row>
    <row r="35" spans="12:25" x14ac:dyDescent="0.25">
      <c r="L35" s="30">
        <f t="shared" ca="1" si="0"/>
        <v>73.617787921738227</v>
      </c>
      <c r="Y35" s="2"/>
    </row>
    <row r="36" spans="12:25" x14ac:dyDescent="0.25">
      <c r="L36" s="30">
        <f t="shared" ca="1" si="0"/>
        <v>65.370556924312879</v>
      </c>
      <c r="Y36" s="2"/>
    </row>
    <row r="37" spans="12:25" x14ac:dyDescent="0.25">
      <c r="L37" s="30">
        <f t="shared" ca="1" si="0"/>
        <v>75.191170440416556</v>
      </c>
      <c r="Y37" s="2"/>
    </row>
    <row r="38" spans="12:25" x14ac:dyDescent="0.25">
      <c r="L38" s="30">
        <f t="shared" ca="1" si="0"/>
        <v>74.66642087645738</v>
      </c>
      <c r="Y38" s="2"/>
    </row>
    <row r="39" spans="12:25" x14ac:dyDescent="0.25">
      <c r="L39" s="30">
        <f t="shared" ca="1" si="0"/>
        <v>67.589374797681813</v>
      </c>
      <c r="Y39" s="2"/>
    </row>
    <row r="40" spans="12:25" x14ac:dyDescent="0.25">
      <c r="L40" s="30">
        <f t="shared" ca="1" si="0"/>
        <v>87.448503885181879</v>
      </c>
      <c r="Y40" s="2"/>
    </row>
    <row r="41" spans="12:25" x14ac:dyDescent="0.25">
      <c r="L41" s="30">
        <f t="shared" ca="1" si="0"/>
        <v>71.09675395746325</v>
      </c>
      <c r="Y41" s="2"/>
    </row>
    <row r="42" spans="12:25" x14ac:dyDescent="0.25">
      <c r="L42" s="30">
        <f t="shared" ca="1" si="0"/>
        <v>59.163374199022869</v>
      </c>
    </row>
    <row r="43" spans="12:25" x14ac:dyDescent="0.25">
      <c r="L43" s="30">
        <f t="shared" ca="1" si="0"/>
        <v>69.420763466038451</v>
      </c>
    </row>
    <row r="44" spans="12:25" x14ac:dyDescent="0.25">
      <c r="L44" s="30">
        <f t="shared" ca="1" si="0"/>
        <v>74.413878748664146</v>
      </c>
    </row>
    <row r="45" spans="12:25" x14ac:dyDescent="0.25">
      <c r="L45" s="30">
        <f t="shared" ca="1" si="0"/>
        <v>67.003540846487539</v>
      </c>
    </row>
    <row r="46" spans="12:25" x14ac:dyDescent="0.25">
      <c r="L46" s="30">
        <f t="shared" ca="1" si="0"/>
        <v>59.792489371255471</v>
      </c>
    </row>
    <row r="47" spans="12:25" x14ac:dyDescent="0.25">
      <c r="L47" s="30">
        <f t="shared" ca="1" si="0"/>
        <v>72.379100420699999</v>
      </c>
    </row>
    <row r="48" spans="12:25" x14ac:dyDescent="0.25">
      <c r="L48" s="30">
        <f t="shared" ca="1" si="0"/>
        <v>68.895870479600191</v>
      </c>
    </row>
    <row r="49" spans="12:12" x14ac:dyDescent="0.25">
      <c r="L49" s="30">
        <f t="shared" ca="1" si="0"/>
        <v>66.053132589400747</v>
      </c>
    </row>
    <row r="50" spans="12:12" x14ac:dyDescent="0.25">
      <c r="L50" s="30">
        <f t="shared" ca="1" si="0"/>
        <v>82.936945097191284</v>
      </c>
    </row>
    <row r="51" spans="12:12" x14ac:dyDescent="0.25">
      <c r="L51" s="30">
        <f t="shared" ca="1" si="0"/>
        <v>63.325613634410047</v>
      </c>
    </row>
    <row r="52" spans="12:12" x14ac:dyDescent="0.25">
      <c r="L52" s="30">
        <f t="shared" ca="1" si="0"/>
        <v>63.097107241598657</v>
      </c>
    </row>
    <row r="53" spans="12:12" x14ac:dyDescent="0.25">
      <c r="L53" s="30">
        <f t="shared" ca="1" si="0"/>
        <v>62.284277302276351</v>
      </c>
    </row>
    <row r="54" spans="12:12" x14ac:dyDescent="0.25">
      <c r="L54" s="30">
        <f t="shared" ca="1" si="0"/>
        <v>70.873432484364997</v>
      </c>
    </row>
    <row r="55" spans="12:12" x14ac:dyDescent="0.25">
      <c r="L55" s="30">
        <f t="shared" ca="1" si="0"/>
        <v>52.725080749986276</v>
      </c>
    </row>
    <row r="56" spans="12:12" x14ac:dyDescent="0.25">
      <c r="L56" s="30">
        <f t="shared" ca="1" si="0"/>
        <v>69.484916014370441</v>
      </c>
    </row>
    <row r="57" spans="12:12" x14ac:dyDescent="0.25">
      <c r="L57" s="30">
        <f t="shared" ca="1" si="0"/>
        <v>56.528298416681935</v>
      </c>
    </row>
    <row r="58" spans="12:12" x14ac:dyDescent="0.25">
      <c r="L58" s="30">
        <f t="shared" ca="1" si="0"/>
        <v>66.213514666272786</v>
      </c>
    </row>
    <row r="59" spans="12:12" x14ac:dyDescent="0.25">
      <c r="L59" s="30">
        <f t="shared" ca="1" si="0"/>
        <v>73.156910492461876</v>
      </c>
    </row>
    <row r="60" spans="12:12" x14ac:dyDescent="0.25">
      <c r="L60" s="30">
        <f t="shared" ca="1" si="0"/>
        <v>69.9032565727818</v>
      </c>
    </row>
    <row r="61" spans="12:12" x14ac:dyDescent="0.25">
      <c r="L61" s="30">
        <f t="shared" ca="1" si="0"/>
        <v>64.756881937632613</v>
      </c>
    </row>
    <row r="62" spans="12:12" x14ac:dyDescent="0.25">
      <c r="L62" s="30">
        <f t="shared" ca="1" si="0"/>
        <v>72.184904197380689</v>
      </c>
    </row>
    <row r="63" spans="12:12" x14ac:dyDescent="0.25">
      <c r="L63" s="30">
        <f t="shared" ca="1" si="0"/>
        <v>65.891257565008232</v>
      </c>
    </row>
    <row r="64" spans="12:12" x14ac:dyDescent="0.25">
      <c r="L64" s="30">
        <f t="shared" ca="1" si="0"/>
        <v>83.075208905325994</v>
      </c>
    </row>
    <row r="65" spans="12:12" x14ac:dyDescent="0.25">
      <c r="L65" s="30">
        <f t="shared" ca="1" si="0"/>
        <v>64.005001227153642</v>
      </c>
    </row>
    <row r="66" spans="12:12" x14ac:dyDescent="0.25">
      <c r="L66" s="30">
        <f t="shared" ca="1" si="0"/>
        <v>72.903034964371869</v>
      </c>
    </row>
    <row r="67" spans="12:12" x14ac:dyDescent="0.25">
      <c r="L67" s="30">
        <f t="shared" ref="L67:L101" ca="1" si="5">_xlfn.NORM.INV(RAND(),$J$4,$J$5)</f>
        <v>61.486498488754172</v>
      </c>
    </row>
    <row r="68" spans="12:12" x14ac:dyDescent="0.25">
      <c r="L68" s="30">
        <f t="shared" ca="1" si="5"/>
        <v>69.133547711739226</v>
      </c>
    </row>
    <row r="69" spans="12:12" x14ac:dyDescent="0.25">
      <c r="L69" s="30">
        <f t="shared" ca="1" si="5"/>
        <v>74.42399020645658</v>
      </c>
    </row>
    <row r="70" spans="12:12" x14ac:dyDescent="0.25">
      <c r="L70" s="30">
        <f t="shared" ca="1" si="5"/>
        <v>73.799451615703305</v>
      </c>
    </row>
    <row r="71" spans="12:12" x14ac:dyDescent="0.25">
      <c r="L71" s="30">
        <f t="shared" ca="1" si="5"/>
        <v>72.002736709648204</v>
      </c>
    </row>
    <row r="72" spans="12:12" x14ac:dyDescent="0.25">
      <c r="L72" s="30">
        <f t="shared" ca="1" si="5"/>
        <v>65.636318750270092</v>
      </c>
    </row>
    <row r="73" spans="12:12" x14ac:dyDescent="0.25">
      <c r="L73" s="30">
        <f t="shared" ca="1" si="5"/>
        <v>77.874110739668296</v>
      </c>
    </row>
    <row r="74" spans="12:12" x14ac:dyDescent="0.25">
      <c r="L74" s="30">
        <f t="shared" ca="1" si="5"/>
        <v>67.060965353733963</v>
      </c>
    </row>
    <row r="75" spans="12:12" x14ac:dyDescent="0.25">
      <c r="L75" s="30">
        <f t="shared" ca="1" si="5"/>
        <v>72.357644590662275</v>
      </c>
    </row>
    <row r="76" spans="12:12" x14ac:dyDescent="0.25">
      <c r="L76" s="30">
        <f t="shared" ca="1" si="5"/>
        <v>72.549717040476239</v>
      </c>
    </row>
    <row r="77" spans="12:12" x14ac:dyDescent="0.25">
      <c r="L77" s="30">
        <f t="shared" ca="1" si="5"/>
        <v>73.478071375628105</v>
      </c>
    </row>
    <row r="78" spans="12:12" x14ac:dyDescent="0.25">
      <c r="L78" s="30">
        <f t="shared" ca="1" si="5"/>
        <v>64.85349611534771</v>
      </c>
    </row>
    <row r="79" spans="12:12" x14ac:dyDescent="0.25">
      <c r="L79" s="30">
        <f t="shared" ca="1" si="5"/>
        <v>83.292978215052415</v>
      </c>
    </row>
    <row r="80" spans="12:12" x14ac:dyDescent="0.25">
      <c r="L80" s="30">
        <f t="shared" ca="1" si="5"/>
        <v>71.637853501909902</v>
      </c>
    </row>
    <row r="81" spans="12:12" x14ac:dyDescent="0.25">
      <c r="L81" s="30">
        <f t="shared" ca="1" si="5"/>
        <v>61.032796480340046</v>
      </c>
    </row>
    <row r="82" spans="12:12" x14ac:dyDescent="0.25">
      <c r="L82" s="30">
        <f t="shared" ca="1" si="5"/>
        <v>72.600408135521391</v>
      </c>
    </row>
    <row r="83" spans="12:12" x14ac:dyDescent="0.25">
      <c r="L83" s="30">
        <f t="shared" ca="1" si="5"/>
        <v>77.771921435365442</v>
      </c>
    </row>
    <row r="84" spans="12:12" x14ac:dyDescent="0.25">
      <c r="L84" s="30">
        <f t="shared" ca="1" si="5"/>
        <v>70.957015005640173</v>
      </c>
    </row>
    <row r="85" spans="12:12" x14ac:dyDescent="0.25">
      <c r="L85" s="30">
        <f t="shared" ca="1" si="5"/>
        <v>60.225263339361625</v>
      </c>
    </row>
    <row r="86" spans="12:12" x14ac:dyDescent="0.25">
      <c r="L86" s="30">
        <f t="shared" ca="1" si="5"/>
        <v>67.865476053820103</v>
      </c>
    </row>
    <row r="87" spans="12:12" x14ac:dyDescent="0.25">
      <c r="L87" s="30">
        <f t="shared" ca="1" si="5"/>
        <v>70.307403132693992</v>
      </c>
    </row>
    <row r="88" spans="12:12" x14ac:dyDescent="0.25">
      <c r="L88" s="30">
        <f t="shared" ca="1" si="5"/>
        <v>78.094700080967186</v>
      </c>
    </row>
    <row r="89" spans="12:12" x14ac:dyDescent="0.25">
      <c r="L89" s="30">
        <f t="shared" ca="1" si="5"/>
        <v>69.005345917694441</v>
      </c>
    </row>
    <row r="90" spans="12:12" x14ac:dyDescent="0.25">
      <c r="L90" s="30">
        <f t="shared" ca="1" si="5"/>
        <v>83.758778723723765</v>
      </c>
    </row>
    <row r="91" spans="12:12" x14ac:dyDescent="0.25">
      <c r="L91" s="30">
        <f t="shared" ca="1" si="5"/>
        <v>72.547246099074911</v>
      </c>
    </row>
    <row r="92" spans="12:12" x14ac:dyDescent="0.25">
      <c r="L92" s="30">
        <f t="shared" ca="1" si="5"/>
        <v>65.408818138088449</v>
      </c>
    </row>
    <row r="93" spans="12:12" x14ac:dyDescent="0.25">
      <c r="L93" s="30">
        <f t="shared" ca="1" si="5"/>
        <v>76.943484566465941</v>
      </c>
    </row>
    <row r="94" spans="12:12" x14ac:dyDescent="0.25">
      <c r="L94" s="30">
        <f t="shared" ca="1" si="5"/>
        <v>78.901857704748068</v>
      </c>
    </row>
    <row r="95" spans="12:12" x14ac:dyDescent="0.25">
      <c r="L95" s="30">
        <f t="shared" ca="1" si="5"/>
        <v>81.248534827078728</v>
      </c>
    </row>
    <row r="96" spans="12:12" x14ac:dyDescent="0.25">
      <c r="L96" s="30">
        <f t="shared" ca="1" si="5"/>
        <v>75.709789087066326</v>
      </c>
    </row>
    <row r="97" spans="12:12" x14ac:dyDescent="0.25">
      <c r="L97" s="30">
        <f t="shared" ca="1" si="5"/>
        <v>79.161473585681861</v>
      </c>
    </row>
    <row r="98" spans="12:12" x14ac:dyDescent="0.25">
      <c r="L98" s="30">
        <f t="shared" ca="1" si="5"/>
        <v>62.942839166943749</v>
      </c>
    </row>
    <row r="99" spans="12:12" x14ac:dyDescent="0.25">
      <c r="L99" s="30">
        <f t="shared" ca="1" si="5"/>
        <v>84.8876577260625</v>
      </c>
    </row>
    <row r="100" spans="12:12" x14ac:dyDescent="0.25">
      <c r="L100" s="30">
        <f t="shared" ca="1" si="5"/>
        <v>80.757255181817357</v>
      </c>
    </row>
    <row r="101" spans="12:12" x14ac:dyDescent="0.25">
      <c r="L101" s="30">
        <f t="shared" ca="1" si="5"/>
        <v>73.204161095665498</v>
      </c>
    </row>
  </sheetData>
  <mergeCells count="19">
    <mergeCell ref="A29:H29"/>
    <mergeCell ref="E7:F7"/>
    <mergeCell ref="D3:H3"/>
    <mergeCell ref="D4:H4"/>
    <mergeCell ref="D5:H5"/>
    <mergeCell ref="A23:H23"/>
    <mergeCell ref="A24:H24"/>
    <mergeCell ref="A25:H25"/>
    <mergeCell ref="A26:H26"/>
    <mergeCell ref="A27:H27"/>
    <mergeCell ref="A28:H28"/>
    <mergeCell ref="A19:H19"/>
    <mergeCell ref="A20:H20"/>
    <mergeCell ref="A21:H21"/>
    <mergeCell ref="A22:H22"/>
    <mergeCell ref="A12:H12"/>
    <mergeCell ref="A13:H13"/>
    <mergeCell ref="A14:H14"/>
    <mergeCell ref="A15:H15"/>
  </mergeCells>
  <pageMargins left="0.7" right="0.7" top="0.75" bottom="0.75" header="0.3" footer="0.3"/>
  <pageSetup orientation="portrait"/>
  <drawing r:id="rId1"/>
  <legacyDrawing r:id="rId2"/>
  <oleObjects>
    <mc:AlternateContent xmlns:mc="http://schemas.openxmlformats.org/markup-compatibility/2006">
      <mc:Choice Requires="x14">
        <oleObject progId="Equation.DSMT4" shapeId="13313" r:id="rId3">
          <objectPr defaultSize="0" autoPict="0" r:id="rId4">
            <anchor moveWithCells="1">
              <from>
                <xdr:col>0</xdr:col>
                <xdr:colOff>76200</xdr:colOff>
                <xdr:row>1</xdr:row>
                <xdr:rowOff>85725</xdr:rowOff>
              </from>
              <to>
                <xdr:col>2</xdr:col>
                <xdr:colOff>523875</xdr:colOff>
                <xdr:row>3</xdr:row>
                <xdr:rowOff>180975</xdr:rowOff>
              </to>
            </anchor>
          </objectPr>
        </oleObject>
      </mc:Choice>
      <mc:Fallback>
        <oleObject progId="Equation.DSMT4" shapeId="13313" r:id="rId3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Z38"/>
  <sheetViews>
    <sheetView workbookViewId="0">
      <selection activeCell="K20" sqref="K20"/>
    </sheetView>
  </sheetViews>
  <sheetFormatPr defaultColWidth="8.85546875" defaultRowHeight="15" x14ac:dyDescent="0.25"/>
  <cols>
    <col min="1" max="1" width="25.140625" customWidth="1"/>
    <col min="2" max="2" width="15.28515625" customWidth="1"/>
    <col min="11" max="11" width="58.140625" customWidth="1"/>
    <col min="12" max="12" width="14.28515625" customWidth="1"/>
    <col min="13" max="13" width="36.85546875" customWidth="1"/>
    <col min="14" max="14" width="25.7109375" customWidth="1"/>
    <col min="16" max="16" width="51.28515625" customWidth="1"/>
    <col min="17" max="17" width="18.5703125" customWidth="1"/>
    <col min="21" max="21" width="44" customWidth="1"/>
  </cols>
  <sheetData>
    <row r="1" spans="1:26" ht="19.5" thickBot="1" x14ac:dyDescent="0.4">
      <c r="A1" s="52" t="s">
        <v>10</v>
      </c>
      <c r="B1" s="48"/>
      <c r="C1" s="48"/>
      <c r="D1" s="49"/>
      <c r="E1" s="50"/>
      <c r="F1" s="50"/>
      <c r="G1" s="50"/>
      <c r="H1" s="50"/>
      <c r="I1" s="50"/>
      <c r="J1" s="50"/>
      <c r="K1" s="68" t="s">
        <v>44</v>
      </c>
      <c r="L1" s="21" t="s">
        <v>91</v>
      </c>
      <c r="M1" s="21" t="s">
        <v>95</v>
      </c>
      <c r="N1" s="21" t="s">
        <v>94</v>
      </c>
      <c r="P1" s="30" t="s">
        <v>98</v>
      </c>
      <c r="U1" s="59" t="s">
        <v>120</v>
      </c>
      <c r="X1" s="60" t="s">
        <v>2</v>
      </c>
      <c r="Y1" s="60" t="s">
        <v>4</v>
      </c>
      <c r="Z1" s="60" t="s">
        <v>3</v>
      </c>
    </row>
    <row r="2" spans="1:26" ht="21" thickTop="1" x14ac:dyDescent="0.35">
      <c r="A2" s="51" t="s">
        <v>0</v>
      </c>
      <c r="B2" s="51" t="s">
        <v>0</v>
      </c>
      <c r="C2" s="13"/>
      <c r="D2" s="13"/>
      <c r="E2" s="50"/>
      <c r="F2" s="50"/>
      <c r="G2" s="50"/>
      <c r="H2" s="50"/>
      <c r="I2" s="50"/>
      <c r="J2" s="50"/>
      <c r="K2" t="s">
        <v>85</v>
      </c>
      <c r="L2" s="1">
        <v>1</v>
      </c>
      <c r="M2" s="30">
        <f ca="1">4*SQRT(RAND())</f>
        <v>2.6029932957362698</v>
      </c>
      <c r="N2" s="30">
        <f ca="1">M2</f>
        <v>2.6029932957362698</v>
      </c>
      <c r="P2" s="14" t="s">
        <v>5</v>
      </c>
      <c r="Q2" s="49" t="s">
        <v>77</v>
      </c>
      <c r="U2" s="47" t="s">
        <v>111</v>
      </c>
      <c r="X2" s="2">
        <v>0</v>
      </c>
      <c r="Y2" s="2">
        <f>(2/$V$5^2)*X2</f>
        <v>0</v>
      </c>
      <c r="Z2" s="2">
        <f>(1/$V$5^2)*X2^2</f>
        <v>0</v>
      </c>
    </row>
    <row r="3" spans="1:26" ht="20.25" x14ac:dyDescent="0.35">
      <c r="A3" s="51" t="s">
        <v>0</v>
      </c>
      <c r="B3" s="51" t="s">
        <v>0</v>
      </c>
      <c r="C3" s="13"/>
      <c r="D3" s="13"/>
      <c r="E3" s="50"/>
      <c r="F3" s="50"/>
      <c r="G3" s="50"/>
      <c r="H3" s="50"/>
      <c r="I3" s="50"/>
      <c r="J3" s="50"/>
      <c r="K3" t="s">
        <v>86</v>
      </c>
      <c r="L3" s="1">
        <v>2</v>
      </c>
      <c r="M3" s="30">
        <f t="shared" ref="M3:M34" ca="1" si="0">4*SQRT(RAND())</f>
        <v>1.3458015388744482</v>
      </c>
      <c r="N3" s="30">
        <f ca="1">M3+N2</f>
        <v>3.9487948346107178</v>
      </c>
      <c r="P3" s="14" t="s">
        <v>99</v>
      </c>
      <c r="Q3" s="54">
        <f>2*4/3</f>
        <v>2.6666666666666665</v>
      </c>
      <c r="U3" s="47" t="s">
        <v>112</v>
      </c>
      <c r="X3" s="2">
        <f>X2+($V$5/20)</f>
        <v>0.2</v>
      </c>
      <c r="Y3" s="2">
        <f t="shared" ref="Y3:Y22" si="1">(2/$V$5^2)*X3</f>
        <v>2.5000000000000001E-2</v>
      </c>
      <c r="Z3" s="2">
        <f t="shared" ref="Z3:Z22" si="2">(1/$V$5^2)*X3^2</f>
        <v>2.5000000000000005E-3</v>
      </c>
    </row>
    <row r="4" spans="1:26" ht="20.25" x14ac:dyDescent="0.35">
      <c r="A4" s="51" t="s">
        <v>0</v>
      </c>
      <c r="B4" s="13"/>
      <c r="C4" s="13"/>
      <c r="D4" s="13"/>
      <c r="E4" s="50"/>
      <c r="F4" s="50"/>
      <c r="G4" s="50"/>
      <c r="H4" s="50"/>
      <c r="I4" s="50"/>
      <c r="J4" s="50"/>
      <c r="K4" t="s">
        <v>87</v>
      </c>
      <c r="L4" s="1">
        <v>3</v>
      </c>
      <c r="M4" s="30">
        <f t="shared" ca="1" si="0"/>
        <v>3.352280596311902</v>
      </c>
      <c r="N4" s="30">
        <f t="shared" ref="N4:N34" ca="1" si="3">M4+N3</f>
        <v>7.3010754309226193</v>
      </c>
      <c r="P4" s="14" t="s">
        <v>100</v>
      </c>
      <c r="Q4" s="49" t="s">
        <v>101</v>
      </c>
      <c r="X4" s="2">
        <f t="shared" ref="X4:X24" si="4">X3+($V$5/20)</f>
        <v>0.4</v>
      </c>
      <c r="Y4" s="2">
        <f t="shared" si="1"/>
        <v>0.05</v>
      </c>
      <c r="Z4" s="2">
        <f t="shared" si="2"/>
        <v>1.0000000000000002E-2</v>
      </c>
    </row>
    <row r="5" spans="1:26" ht="17.25" x14ac:dyDescent="0.35">
      <c r="A5" s="13"/>
      <c r="B5" s="13"/>
      <c r="C5" s="13"/>
      <c r="D5" s="13"/>
      <c r="E5" s="50"/>
      <c r="F5" s="50"/>
      <c r="G5" s="50"/>
      <c r="H5" s="50"/>
      <c r="I5" s="50"/>
      <c r="J5" s="50"/>
      <c r="K5" t="s">
        <v>88</v>
      </c>
      <c r="L5" s="1">
        <v>4</v>
      </c>
      <c r="M5" s="30">
        <f t="shared" ca="1" si="0"/>
        <v>2.6261688611174367</v>
      </c>
      <c r="N5" s="30">
        <f t="shared" ca="1" si="3"/>
        <v>9.9272442920400561</v>
      </c>
      <c r="P5" s="14" t="s">
        <v>0</v>
      </c>
      <c r="Q5" s="49">
        <f>78/4</f>
        <v>19.5</v>
      </c>
      <c r="U5" s="22" t="s">
        <v>28</v>
      </c>
      <c r="V5" s="1">
        <v>4</v>
      </c>
      <c r="X5" s="2">
        <f t="shared" si="4"/>
        <v>0.60000000000000009</v>
      </c>
      <c r="Y5" s="2">
        <f t="shared" si="1"/>
        <v>7.5000000000000011E-2</v>
      </c>
      <c r="Z5" s="2">
        <f t="shared" si="2"/>
        <v>2.2500000000000006E-2</v>
      </c>
    </row>
    <row r="6" spans="1:26" ht="16.5" x14ac:dyDescent="0.3">
      <c r="A6" s="13"/>
      <c r="B6" s="13"/>
      <c r="C6" s="13"/>
      <c r="D6" s="13"/>
      <c r="E6" s="50"/>
      <c r="F6" s="50"/>
      <c r="G6" s="50"/>
      <c r="H6" s="50"/>
      <c r="I6" s="50"/>
      <c r="J6" s="50"/>
      <c r="K6" t="s">
        <v>89</v>
      </c>
      <c r="L6" s="1">
        <v>5</v>
      </c>
      <c r="M6" s="30">
        <f t="shared" ca="1" si="0"/>
        <v>2.9099006446702895</v>
      </c>
      <c r="N6" s="30">
        <f t="shared" ca="1" si="3"/>
        <v>12.837144936710345</v>
      </c>
      <c r="X6" s="2">
        <f t="shared" si="4"/>
        <v>0.8</v>
      </c>
      <c r="Y6" s="2">
        <f t="shared" si="1"/>
        <v>0.1</v>
      </c>
      <c r="Z6" s="2">
        <f t="shared" si="2"/>
        <v>4.0000000000000008E-2</v>
      </c>
    </row>
    <row r="7" spans="1:26" ht="16.5" x14ac:dyDescent="0.3">
      <c r="A7" s="13"/>
      <c r="B7" s="13"/>
      <c r="C7" s="13"/>
      <c r="D7" s="13"/>
      <c r="E7" s="50"/>
      <c r="F7" s="50"/>
      <c r="G7" s="50"/>
      <c r="H7" s="50"/>
      <c r="I7" s="50"/>
      <c r="J7" s="50"/>
      <c r="L7" s="1">
        <v>6</v>
      </c>
      <c r="M7" s="30">
        <f t="shared" ca="1" si="0"/>
        <v>1.9940423021144331</v>
      </c>
      <c r="N7" s="30">
        <f t="shared" ca="1" si="3"/>
        <v>14.831187238824779</v>
      </c>
      <c r="X7" s="2">
        <f t="shared" si="4"/>
        <v>1</v>
      </c>
      <c r="Y7" s="2">
        <f t="shared" si="1"/>
        <v>0.125</v>
      </c>
      <c r="Z7" s="2">
        <f t="shared" si="2"/>
        <v>6.25E-2</v>
      </c>
    </row>
    <row r="8" spans="1:26" ht="16.5" x14ac:dyDescent="0.3">
      <c r="A8" s="13"/>
      <c r="B8" s="13"/>
      <c r="C8" s="13"/>
      <c r="D8" s="13"/>
      <c r="E8" s="50"/>
      <c r="F8" s="50"/>
      <c r="G8" s="50"/>
      <c r="H8" s="50"/>
      <c r="I8" s="50"/>
      <c r="J8" s="50"/>
      <c r="K8" s="68" t="s">
        <v>90</v>
      </c>
      <c r="L8" s="1">
        <v>7</v>
      </c>
      <c r="M8" s="30">
        <f t="shared" ca="1" si="0"/>
        <v>3.1073805162735533</v>
      </c>
      <c r="N8" s="30">
        <f t="shared" ca="1" si="3"/>
        <v>17.938567755098333</v>
      </c>
      <c r="Q8" t="s">
        <v>0</v>
      </c>
      <c r="X8" s="2">
        <f t="shared" si="4"/>
        <v>1.2</v>
      </c>
      <c r="Y8" s="2">
        <f t="shared" si="1"/>
        <v>0.15</v>
      </c>
      <c r="Z8" s="2">
        <f t="shared" si="2"/>
        <v>0.09</v>
      </c>
    </row>
    <row r="9" spans="1:26" ht="16.5" x14ac:dyDescent="0.3">
      <c r="A9" s="13"/>
      <c r="B9" s="13"/>
      <c r="C9" s="13"/>
      <c r="D9" s="13"/>
      <c r="E9" s="50"/>
      <c r="F9" s="50"/>
      <c r="G9" s="50"/>
      <c r="H9" s="50"/>
      <c r="I9" s="50"/>
      <c r="J9" s="50"/>
      <c r="K9" t="s">
        <v>102</v>
      </c>
      <c r="L9" s="1">
        <v>8</v>
      </c>
      <c r="M9" s="30">
        <f t="shared" ca="1" si="0"/>
        <v>0.69622102686823983</v>
      </c>
      <c r="N9" s="30">
        <f t="shared" ca="1" si="3"/>
        <v>18.634788781966574</v>
      </c>
      <c r="X9" s="2">
        <f t="shared" si="4"/>
        <v>1.4</v>
      </c>
      <c r="Y9" s="2">
        <f t="shared" si="1"/>
        <v>0.17499999999999999</v>
      </c>
      <c r="Z9" s="2">
        <f t="shared" si="2"/>
        <v>0.12249999999999998</v>
      </c>
    </row>
    <row r="10" spans="1:26" ht="17.25" x14ac:dyDescent="0.35">
      <c r="A10" s="14" t="s">
        <v>5</v>
      </c>
      <c r="B10" s="49" t="s">
        <v>77</v>
      </c>
      <c r="C10" s="13"/>
      <c r="D10" s="13"/>
      <c r="E10" s="50"/>
      <c r="F10" s="50"/>
      <c r="G10" s="50"/>
      <c r="H10" s="50"/>
      <c r="I10" s="50"/>
      <c r="J10" s="50"/>
      <c r="K10" t="s">
        <v>92</v>
      </c>
      <c r="L10" s="1">
        <v>9</v>
      </c>
      <c r="M10" s="30">
        <f t="shared" ca="1" si="0"/>
        <v>1.3175552872659573</v>
      </c>
      <c r="N10" s="30">
        <f t="shared" ca="1" si="3"/>
        <v>19.952344069232531</v>
      </c>
      <c r="X10" s="2">
        <f t="shared" si="4"/>
        <v>1.5999999999999999</v>
      </c>
      <c r="Y10" s="2">
        <f t="shared" si="1"/>
        <v>0.19999999999999998</v>
      </c>
      <c r="Z10" s="2">
        <f t="shared" si="2"/>
        <v>0.15999999999999998</v>
      </c>
    </row>
    <row r="11" spans="1:26" ht="17.25" x14ac:dyDescent="0.35">
      <c r="A11" s="14" t="s">
        <v>6</v>
      </c>
      <c r="B11" s="49" t="s">
        <v>78</v>
      </c>
      <c r="C11" s="13"/>
      <c r="D11" s="13"/>
      <c r="E11" s="50"/>
      <c r="F11" s="50"/>
      <c r="G11" s="50"/>
      <c r="H11" s="50"/>
      <c r="I11" s="50"/>
      <c r="J11" s="50"/>
      <c r="K11" t="s">
        <v>93</v>
      </c>
      <c r="L11" s="1">
        <v>10</v>
      </c>
      <c r="M11" s="30">
        <f t="shared" ca="1" si="0"/>
        <v>2.6293890209572717</v>
      </c>
      <c r="N11" s="30">
        <f t="shared" ca="1" si="3"/>
        <v>22.581733090189804</v>
      </c>
      <c r="X11" s="2">
        <f t="shared" si="4"/>
        <v>1.7999999999999998</v>
      </c>
      <c r="Y11" s="2">
        <f t="shared" si="1"/>
        <v>0.22499999999999998</v>
      </c>
      <c r="Z11" s="2">
        <f t="shared" si="2"/>
        <v>0.20249999999999996</v>
      </c>
    </row>
    <row r="12" spans="1:26" ht="18.75" x14ac:dyDescent="0.35">
      <c r="A12" s="14" t="s">
        <v>7</v>
      </c>
      <c r="B12" s="49" t="s">
        <v>79</v>
      </c>
      <c r="C12" s="13"/>
      <c r="D12" s="13"/>
      <c r="E12" s="50"/>
      <c r="F12" s="50"/>
      <c r="G12" s="50"/>
      <c r="H12" s="50"/>
      <c r="I12" s="50"/>
      <c r="J12" s="50"/>
      <c r="K12" t="s">
        <v>103</v>
      </c>
      <c r="L12" s="1">
        <v>11</v>
      </c>
      <c r="M12" s="30">
        <f t="shared" ca="1" si="0"/>
        <v>2.4616817752826878</v>
      </c>
      <c r="N12" s="30">
        <f t="shared" ca="1" si="3"/>
        <v>25.043414865472492</v>
      </c>
      <c r="X12" s="2">
        <f t="shared" si="4"/>
        <v>1.9999999999999998</v>
      </c>
      <c r="Y12" s="2">
        <f t="shared" si="1"/>
        <v>0.24999999999999997</v>
      </c>
      <c r="Z12" s="2">
        <f t="shared" si="2"/>
        <v>0.24999999999999994</v>
      </c>
    </row>
    <row r="13" spans="1:26" ht="17.25" x14ac:dyDescent="0.35">
      <c r="A13" s="14" t="s">
        <v>8</v>
      </c>
      <c r="B13" s="49" t="s">
        <v>80</v>
      </c>
      <c r="C13" s="13"/>
      <c r="D13" s="13"/>
      <c r="E13" s="50"/>
      <c r="F13" s="50"/>
      <c r="G13" s="50"/>
      <c r="H13" s="50"/>
      <c r="I13" s="50"/>
      <c r="J13" s="50"/>
      <c r="K13" t="s">
        <v>96</v>
      </c>
      <c r="L13" s="1">
        <v>12</v>
      </c>
      <c r="M13" s="30">
        <f t="shared" ca="1" si="0"/>
        <v>2.198615719118715</v>
      </c>
      <c r="N13" s="30">
        <f t="shared" ca="1" si="3"/>
        <v>27.242030584591205</v>
      </c>
      <c r="X13" s="2">
        <f t="shared" si="4"/>
        <v>2.1999999999999997</v>
      </c>
      <c r="Y13" s="2">
        <f t="shared" si="1"/>
        <v>0.27499999999999997</v>
      </c>
      <c r="Z13" s="2">
        <f t="shared" si="2"/>
        <v>0.30249999999999994</v>
      </c>
    </row>
    <row r="14" spans="1:26" ht="16.5" x14ac:dyDescent="0.3">
      <c r="A14" s="13"/>
      <c r="B14" s="13"/>
      <c r="C14" s="13"/>
      <c r="D14" s="13"/>
      <c r="E14" s="50"/>
      <c r="F14" s="50"/>
      <c r="G14" s="50"/>
      <c r="H14" s="50"/>
      <c r="I14" s="50"/>
      <c r="J14" s="50"/>
      <c r="K14" t="s">
        <v>97</v>
      </c>
      <c r="L14" s="1">
        <v>13</v>
      </c>
      <c r="M14" s="30">
        <f t="shared" ca="1" si="0"/>
        <v>2.2215945259877818</v>
      </c>
      <c r="N14" s="30">
        <f t="shared" ca="1" si="3"/>
        <v>29.463625110578988</v>
      </c>
      <c r="X14" s="2">
        <f t="shared" si="4"/>
        <v>2.4</v>
      </c>
      <c r="Y14" s="2">
        <f t="shared" si="1"/>
        <v>0.3</v>
      </c>
      <c r="Z14" s="2">
        <f t="shared" si="2"/>
        <v>0.36</v>
      </c>
    </row>
    <row r="15" spans="1:26" ht="16.5" x14ac:dyDescent="0.3">
      <c r="A15" s="13"/>
      <c r="B15" s="13"/>
      <c r="C15" s="13"/>
      <c r="D15" s="13"/>
      <c r="E15" s="50"/>
      <c r="F15" s="50"/>
      <c r="G15" s="50"/>
      <c r="H15" s="50"/>
      <c r="I15" s="50"/>
      <c r="J15" s="50"/>
      <c r="K15" t="s">
        <v>104</v>
      </c>
      <c r="L15" s="1">
        <v>14</v>
      </c>
      <c r="M15" s="30">
        <f t="shared" ca="1" si="0"/>
        <v>3.9365721777955347</v>
      </c>
      <c r="N15" s="30">
        <f t="shared" ca="1" si="3"/>
        <v>33.400197288374521</v>
      </c>
      <c r="X15" s="2">
        <f t="shared" si="4"/>
        <v>2.6</v>
      </c>
      <c r="Y15" s="2">
        <f t="shared" si="1"/>
        <v>0.32500000000000001</v>
      </c>
      <c r="Z15" s="2">
        <f t="shared" si="2"/>
        <v>0.42250000000000004</v>
      </c>
    </row>
    <row r="16" spans="1:26" ht="16.5" x14ac:dyDescent="0.3">
      <c r="A16" s="13"/>
      <c r="B16" s="13"/>
      <c r="C16" s="13"/>
      <c r="D16" s="13"/>
      <c r="E16" s="50"/>
      <c r="F16" s="50"/>
      <c r="G16" s="50"/>
      <c r="H16" s="50"/>
      <c r="I16" s="50"/>
      <c r="J16" s="50"/>
      <c r="L16" s="1">
        <v>15</v>
      </c>
      <c r="M16" s="30">
        <f t="shared" ca="1" si="0"/>
        <v>3.7988556898258437</v>
      </c>
      <c r="N16" s="30">
        <f t="shared" ca="1" si="3"/>
        <v>37.199052978200363</v>
      </c>
      <c r="X16" s="2">
        <f t="shared" si="4"/>
        <v>2.8000000000000003</v>
      </c>
      <c r="Y16" s="2">
        <f t="shared" si="1"/>
        <v>0.35000000000000003</v>
      </c>
      <c r="Z16" s="2">
        <f t="shared" si="2"/>
        <v>0.4900000000000001</v>
      </c>
    </row>
    <row r="17" spans="1:26" ht="16.5" x14ac:dyDescent="0.3">
      <c r="A17" s="13"/>
      <c r="B17" s="13"/>
      <c r="C17" s="13"/>
      <c r="D17" s="13"/>
      <c r="E17" s="50"/>
      <c r="F17" s="50"/>
      <c r="G17" s="50"/>
      <c r="H17" s="50"/>
      <c r="I17" s="50"/>
      <c r="J17" s="50"/>
      <c r="L17" s="1">
        <v>16</v>
      </c>
      <c r="M17" s="30">
        <f t="shared" ca="1" si="0"/>
        <v>3.9663997644669977</v>
      </c>
      <c r="N17" s="30">
        <f t="shared" ca="1" si="3"/>
        <v>41.165452742667362</v>
      </c>
      <c r="X17" s="2">
        <f t="shared" si="4"/>
        <v>3.0000000000000004</v>
      </c>
      <c r="Y17" s="2">
        <f t="shared" si="1"/>
        <v>0.37500000000000006</v>
      </c>
      <c r="Z17" s="2">
        <f t="shared" si="2"/>
        <v>0.56250000000000022</v>
      </c>
    </row>
    <row r="18" spans="1:26" ht="16.5" x14ac:dyDescent="0.3">
      <c r="A18" s="13"/>
      <c r="B18" s="13"/>
      <c r="C18" s="13"/>
      <c r="D18" s="13"/>
      <c r="E18" s="50"/>
      <c r="F18" s="50"/>
      <c r="G18" s="50"/>
      <c r="H18" s="50"/>
      <c r="I18" s="50"/>
      <c r="J18" s="50"/>
      <c r="L18" s="1">
        <v>17</v>
      </c>
      <c r="M18" s="30">
        <f t="shared" ca="1" si="0"/>
        <v>2.1513351007256616</v>
      </c>
      <c r="N18" s="30">
        <f t="shared" ca="1" si="3"/>
        <v>43.316787843393023</v>
      </c>
      <c r="X18" s="2">
        <f t="shared" si="4"/>
        <v>3.2000000000000006</v>
      </c>
      <c r="Y18" s="2">
        <f t="shared" si="1"/>
        <v>0.40000000000000008</v>
      </c>
      <c r="Z18" s="2">
        <f t="shared" si="2"/>
        <v>0.64000000000000024</v>
      </c>
    </row>
    <row r="19" spans="1:26" ht="16.5" x14ac:dyDescent="0.3">
      <c r="A19" s="13"/>
      <c r="B19" s="13"/>
      <c r="C19" s="13"/>
      <c r="D19" s="13"/>
      <c r="E19" s="50"/>
      <c r="F19" s="50"/>
      <c r="G19" s="50"/>
      <c r="H19" s="50"/>
      <c r="I19" s="50"/>
      <c r="J19" s="50"/>
      <c r="L19" s="1">
        <v>18</v>
      </c>
      <c r="M19" s="30">
        <f t="shared" ca="1" si="0"/>
        <v>2.6826073168071058</v>
      </c>
      <c r="N19" s="30">
        <f t="shared" ca="1" si="3"/>
        <v>45.99939516020013</v>
      </c>
      <c r="X19" s="2">
        <f t="shared" si="4"/>
        <v>3.4000000000000008</v>
      </c>
      <c r="Y19" s="2">
        <f t="shared" si="1"/>
        <v>0.4250000000000001</v>
      </c>
      <c r="Z19" s="2">
        <f t="shared" si="2"/>
        <v>0.72250000000000036</v>
      </c>
    </row>
    <row r="20" spans="1:26" ht="16.5" x14ac:dyDescent="0.3">
      <c r="A20" s="13"/>
      <c r="B20" s="13"/>
      <c r="C20" s="13"/>
      <c r="D20" s="13"/>
      <c r="E20" s="50"/>
      <c r="F20" s="50"/>
      <c r="G20" s="50"/>
      <c r="H20" s="50"/>
      <c r="I20" s="50"/>
      <c r="J20" s="50"/>
      <c r="L20" s="1">
        <v>19</v>
      </c>
      <c r="M20" s="30">
        <f t="shared" ca="1" si="0"/>
        <v>0.47646372185122987</v>
      </c>
      <c r="N20" s="30">
        <f t="shared" ca="1" si="3"/>
        <v>46.475858882051362</v>
      </c>
      <c r="X20" s="2">
        <f t="shared" si="4"/>
        <v>3.600000000000001</v>
      </c>
      <c r="Y20" s="2">
        <f t="shared" si="1"/>
        <v>0.45000000000000012</v>
      </c>
      <c r="Z20" s="2">
        <f t="shared" si="2"/>
        <v>0.81000000000000039</v>
      </c>
    </row>
    <row r="21" spans="1:26" ht="21" x14ac:dyDescent="0.4">
      <c r="A21" s="10"/>
      <c r="B21" s="32" t="s">
        <v>25</v>
      </c>
      <c r="C21" s="11"/>
      <c r="D21" s="5"/>
      <c r="E21" s="10"/>
      <c r="F21" s="11"/>
      <c r="G21" s="11"/>
      <c r="H21" s="5"/>
      <c r="I21" s="50"/>
      <c r="J21" s="50"/>
      <c r="L21" s="1">
        <v>20</v>
      </c>
      <c r="M21" s="30">
        <f t="shared" ca="1" si="0"/>
        <v>3.6753556419122906</v>
      </c>
      <c r="N21" s="30">
        <f t="shared" ca="1" si="3"/>
        <v>50.151214523963652</v>
      </c>
      <c r="X21" s="2">
        <f t="shared" si="4"/>
        <v>3.8000000000000012</v>
      </c>
      <c r="Y21" s="2">
        <f t="shared" si="1"/>
        <v>0.47500000000000014</v>
      </c>
      <c r="Z21" s="2">
        <f t="shared" si="2"/>
        <v>0.90250000000000052</v>
      </c>
    </row>
    <row r="22" spans="1:26" ht="18.75" x14ac:dyDescent="0.3">
      <c r="A22" s="10"/>
      <c r="B22" s="18" t="s">
        <v>81</v>
      </c>
      <c r="C22" s="5"/>
      <c r="D22" s="5"/>
      <c r="E22" s="10"/>
      <c r="F22" s="5"/>
      <c r="G22" s="5"/>
      <c r="H22" s="5"/>
      <c r="I22" s="50"/>
      <c r="J22" s="50"/>
      <c r="L22" s="1">
        <v>21</v>
      </c>
      <c r="M22" s="30">
        <f t="shared" ca="1" si="0"/>
        <v>1.4492409626537224</v>
      </c>
      <c r="N22" s="30">
        <f t="shared" ca="1" si="3"/>
        <v>51.600455486617378</v>
      </c>
      <c r="X22" s="2">
        <f t="shared" si="4"/>
        <v>4.0000000000000009</v>
      </c>
      <c r="Y22" s="2">
        <f t="shared" si="1"/>
        <v>0.50000000000000011</v>
      </c>
      <c r="Z22" s="2">
        <f t="shared" si="2"/>
        <v>1.0000000000000004</v>
      </c>
    </row>
    <row r="23" spans="1:26" ht="19.5" x14ac:dyDescent="0.35">
      <c r="A23" s="10"/>
      <c r="B23" s="18" t="s">
        <v>82</v>
      </c>
      <c r="C23" s="5"/>
      <c r="D23" s="5"/>
      <c r="E23" s="10"/>
      <c r="F23" s="5"/>
      <c r="G23" s="5"/>
      <c r="H23" s="5"/>
      <c r="I23" s="50"/>
      <c r="J23" s="50"/>
      <c r="L23" s="1">
        <v>22</v>
      </c>
      <c r="M23" s="30">
        <f t="shared" ca="1" si="0"/>
        <v>3.2362499128544946</v>
      </c>
      <c r="N23" s="30"/>
      <c r="X23" s="2" t="s">
        <v>0</v>
      </c>
    </row>
    <row r="24" spans="1:26" ht="18.75" x14ac:dyDescent="0.3">
      <c r="A24" s="18" t="s">
        <v>0</v>
      </c>
      <c r="B24" s="18" t="s">
        <v>83</v>
      </c>
      <c r="C24" s="18"/>
      <c r="D24" s="5"/>
      <c r="E24" s="10"/>
      <c r="F24" s="18"/>
      <c r="G24" s="5"/>
      <c r="H24" s="18"/>
      <c r="I24" s="18"/>
      <c r="J24" s="50"/>
      <c r="L24" s="1">
        <v>23</v>
      </c>
      <c r="M24" s="30">
        <f t="shared" ca="1" si="0"/>
        <v>3.2464288118633715</v>
      </c>
      <c r="N24" s="30"/>
      <c r="X24" s="2" t="s">
        <v>0</v>
      </c>
    </row>
    <row r="25" spans="1:26" ht="21" x14ac:dyDescent="0.4">
      <c r="A25" s="53" t="s">
        <v>0</v>
      </c>
      <c r="B25" s="53" t="s">
        <v>84</v>
      </c>
      <c r="C25" s="53"/>
      <c r="D25" s="53"/>
      <c r="E25" s="53"/>
      <c r="F25" s="53"/>
      <c r="G25" s="53"/>
      <c r="H25" s="53"/>
      <c r="I25" s="50"/>
      <c r="J25" s="50"/>
      <c r="L25" s="1">
        <v>24</v>
      </c>
      <c r="M25" s="30">
        <f t="shared" ca="1" si="0"/>
        <v>2.0790816719164931</v>
      </c>
      <c r="N25" s="30"/>
    </row>
    <row r="26" spans="1:26" ht="16.5" x14ac:dyDescent="0.3">
      <c r="A26" s="13"/>
      <c r="B26" s="13"/>
      <c r="C26" s="13"/>
      <c r="D26" s="13"/>
      <c r="E26" s="50"/>
      <c r="F26" s="50"/>
      <c r="G26" s="50"/>
      <c r="H26" s="50"/>
      <c r="I26" s="50"/>
      <c r="J26" s="50"/>
      <c r="L26" s="1">
        <v>25</v>
      </c>
      <c r="M26" s="30">
        <f t="shared" ca="1" si="0"/>
        <v>3.2616322298799436</v>
      </c>
      <c r="N26" s="30"/>
    </row>
    <row r="27" spans="1:26" ht="16.5" x14ac:dyDescent="0.3">
      <c r="A27" s="13"/>
      <c r="B27" s="13"/>
      <c r="C27" s="13"/>
      <c r="D27" s="13"/>
      <c r="E27" s="50"/>
      <c r="F27" s="50"/>
      <c r="G27" s="50"/>
      <c r="H27" s="50"/>
      <c r="I27" s="50"/>
      <c r="J27" s="50"/>
      <c r="L27" s="1">
        <v>26</v>
      </c>
      <c r="M27" s="30">
        <f t="shared" ca="1" si="0"/>
        <v>3.3572545386527279</v>
      </c>
      <c r="N27" s="30"/>
    </row>
    <row r="28" spans="1:26" ht="16.5" x14ac:dyDescent="0.3">
      <c r="A28" s="13"/>
      <c r="B28" s="13"/>
      <c r="C28" s="13"/>
      <c r="D28" s="13"/>
      <c r="E28" s="50"/>
      <c r="F28" s="50"/>
      <c r="G28" s="50"/>
      <c r="H28" s="50"/>
      <c r="I28" s="50"/>
      <c r="J28" s="50"/>
      <c r="L28" s="1">
        <v>27</v>
      </c>
      <c r="M28" s="30">
        <f t="shared" ca="1" si="0"/>
        <v>3.3846356343186534</v>
      </c>
      <c r="N28" s="30"/>
    </row>
    <row r="29" spans="1:26" ht="16.5" x14ac:dyDescent="0.3">
      <c r="A29" s="13"/>
      <c r="B29" s="13"/>
      <c r="C29" s="13"/>
      <c r="D29" s="13"/>
      <c r="E29" s="50"/>
      <c r="F29" s="50"/>
      <c r="G29" s="50"/>
      <c r="H29" s="50"/>
      <c r="I29" s="50"/>
      <c r="J29" s="50"/>
      <c r="L29" s="1">
        <v>28</v>
      </c>
      <c r="M29" s="30">
        <f t="shared" ca="1" si="0"/>
        <v>3.8337267525478396</v>
      </c>
      <c r="N29" s="30"/>
    </row>
    <row r="30" spans="1:26" ht="16.5" x14ac:dyDescent="0.3">
      <c r="A30" s="13"/>
      <c r="B30" s="13"/>
      <c r="C30" s="13"/>
      <c r="D30" s="13"/>
      <c r="E30" s="50"/>
      <c r="F30" s="50"/>
      <c r="G30" s="50"/>
      <c r="H30" s="50"/>
      <c r="I30" s="50"/>
      <c r="J30" s="50"/>
      <c r="L30" s="1">
        <v>29</v>
      </c>
      <c r="M30" s="30">
        <f t="shared" ca="1" si="0"/>
        <v>1.3722527926763797</v>
      </c>
      <c r="N30" s="30"/>
    </row>
    <row r="31" spans="1:26" x14ac:dyDescent="0.25">
      <c r="A31" s="50"/>
      <c r="B31" s="50"/>
      <c r="C31" s="50"/>
      <c r="D31" s="50"/>
      <c r="E31" s="50"/>
      <c r="F31" s="50"/>
      <c r="G31" s="50"/>
      <c r="H31" s="50"/>
      <c r="I31" s="50"/>
      <c r="J31" s="50"/>
      <c r="L31" s="1">
        <v>30</v>
      </c>
      <c r="M31" s="30">
        <f t="shared" ca="1" si="0"/>
        <v>2.9952873037809598</v>
      </c>
      <c r="N31" s="30"/>
    </row>
    <row r="32" spans="1:26" x14ac:dyDescent="0.25">
      <c r="A32" s="50"/>
      <c r="B32" s="50"/>
      <c r="C32" s="50"/>
      <c r="D32" s="50"/>
      <c r="E32" s="50"/>
      <c r="F32" s="50"/>
      <c r="G32" s="50"/>
      <c r="H32" s="50"/>
      <c r="I32" s="50"/>
      <c r="J32" s="50"/>
      <c r="L32" s="1">
        <v>31</v>
      </c>
      <c r="M32" s="30">
        <f t="shared" ca="1" si="0"/>
        <v>2.683501375792626</v>
      </c>
      <c r="N32" s="30"/>
    </row>
    <row r="33" spans="1:14" x14ac:dyDescent="0.25">
      <c r="A33" s="50"/>
      <c r="B33" s="50"/>
      <c r="C33" s="50"/>
      <c r="D33" s="50"/>
      <c r="E33" s="50"/>
      <c r="F33" s="50"/>
      <c r="G33" s="50"/>
      <c r="H33" s="50"/>
      <c r="I33" s="50"/>
      <c r="J33" s="50"/>
      <c r="L33" s="1">
        <v>32</v>
      </c>
      <c r="M33" s="30">
        <f t="shared" ca="1" si="0"/>
        <v>3.1496613237423436</v>
      </c>
      <c r="N33" s="30"/>
    </row>
    <row r="34" spans="1:14" x14ac:dyDescent="0.25">
      <c r="A34" s="50"/>
      <c r="B34" s="50"/>
      <c r="C34" s="50"/>
      <c r="D34" s="50"/>
      <c r="E34" s="50"/>
      <c r="F34" s="50"/>
      <c r="G34" s="50"/>
      <c r="H34" s="50"/>
      <c r="I34" s="50"/>
      <c r="J34" s="50"/>
      <c r="L34" s="1">
        <v>33</v>
      </c>
      <c r="M34" s="30">
        <f t="shared" ca="1" si="0"/>
        <v>3.3844974463659816</v>
      </c>
      <c r="N34" s="30"/>
    </row>
    <row r="35" spans="1:14" x14ac:dyDescent="0.25">
      <c r="A35" s="50"/>
      <c r="B35" s="50"/>
      <c r="C35" s="50"/>
      <c r="D35" s="50"/>
      <c r="E35" s="50"/>
      <c r="F35" s="50"/>
      <c r="G35" s="50"/>
      <c r="H35" s="50"/>
      <c r="I35" s="50"/>
      <c r="J35" s="50"/>
    </row>
    <row r="36" spans="1:14" x14ac:dyDescent="0.25">
      <c r="A36" s="50"/>
      <c r="B36" s="50"/>
      <c r="C36" s="50"/>
      <c r="D36" s="50"/>
      <c r="E36" s="50"/>
      <c r="F36" s="50"/>
      <c r="G36" s="50"/>
      <c r="H36" s="50"/>
      <c r="I36" s="50"/>
      <c r="J36" s="50"/>
    </row>
    <row r="37" spans="1:14" x14ac:dyDescent="0.25">
      <c r="A37" s="50"/>
      <c r="B37" s="50"/>
      <c r="C37" s="50"/>
      <c r="D37" s="50"/>
      <c r="E37" s="50"/>
      <c r="F37" s="50"/>
      <c r="G37" s="50"/>
      <c r="H37" s="50"/>
      <c r="I37" s="50"/>
      <c r="J37" s="50"/>
    </row>
    <row r="38" spans="1:14" x14ac:dyDescent="0.25">
      <c r="A38" s="50"/>
      <c r="B38" s="50"/>
      <c r="C38" s="50"/>
      <c r="D38" s="50"/>
      <c r="E38" s="50"/>
      <c r="F38" s="50"/>
      <c r="G38" s="50"/>
      <c r="H38" s="50"/>
      <c r="I38" s="50"/>
      <c r="J38" s="50"/>
    </row>
  </sheetData>
  <pageMargins left="0.7" right="0.7" top="0.75" bottom="0.75" header="0.3" footer="0.3"/>
  <pageSetup orientation="portrait"/>
  <drawing r:id="rId1"/>
  <legacyDrawing r:id="rId2"/>
  <oleObjects>
    <mc:AlternateContent xmlns:mc="http://schemas.openxmlformats.org/markup-compatibility/2006">
      <mc:Choice Requires="x14">
        <oleObject progId="Equation.DSMT4" shapeId="3073" r:id="rId3">
          <objectPr defaultSize="0" autoPict="0" r:id="rId4">
            <anchor moveWithCells="1">
              <from>
                <xdr:col>0</xdr:col>
                <xdr:colOff>190500</xdr:colOff>
                <xdr:row>1</xdr:row>
                <xdr:rowOff>66675</xdr:rowOff>
              </from>
              <to>
                <xdr:col>1</xdr:col>
                <xdr:colOff>657225</xdr:colOff>
                <xdr:row>4</xdr:row>
                <xdr:rowOff>38100</xdr:rowOff>
              </to>
            </anchor>
          </objectPr>
        </oleObject>
      </mc:Choice>
      <mc:Fallback>
        <oleObject progId="Equation.DSMT4" shapeId="3073" r:id="rId3"/>
      </mc:Fallback>
    </mc:AlternateContent>
    <mc:AlternateContent xmlns:mc="http://schemas.openxmlformats.org/markup-compatibility/2006">
      <mc:Choice Requires="x14">
        <oleObject progId="Equation.DSMT4" shapeId="3074" r:id="rId5">
          <objectPr defaultSize="0" autoPict="0" r:id="rId6">
            <anchor moveWithCells="1">
              <from>
                <xdr:col>0</xdr:col>
                <xdr:colOff>190500</xdr:colOff>
                <xdr:row>4</xdr:row>
                <xdr:rowOff>142875</xdr:rowOff>
              </from>
              <to>
                <xdr:col>2</xdr:col>
                <xdr:colOff>85725</xdr:colOff>
                <xdr:row>8</xdr:row>
                <xdr:rowOff>38100</xdr:rowOff>
              </to>
            </anchor>
          </objectPr>
        </oleObject>
      </mc:Choice>
      <mc:Fallback>
        <oleObject progId="Equation.DSMT4" shapeId="3074" r:id="rId5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C31"/>
  <sheetViews>
    <sheetView workbookViewId="0"/>
  </sheetViews>
  <sheetFormatPr defaultColWidth="8.85546875" defaultRowHeight="16.5" x14ac:dyDescent="0.3"/>
  <cols>
    <col min="1" max="1" width="27.42578125" style="3" customWidth="1"/>
    <col min="2" max="5" width="8.85546875" style="3"/>
    <col min="6" max="6" width="18.42578125" style="3" customWidth="1"/>
    <col min="7" max="7" width="19.140625" style="3" customWidth="1"/>
    <col min="8" max="8" width="15.42578125" style="3" customWidth="1"/>
    <col min="9" max="10" width="8.85546875" style="3"/>
    <col min="11" max="11" width="56.28515625" customWidth="1"/>
    <col min="12" max="12" width="13.42578125" customWidth="1"/>
    <col min="14" max="14" width="22.42578125" customWidth="1"/>
    <col min="24" max="24" width="44" customWidth="1"/>
  </cols>
  <sheetData>
    <row r="1" spans="1:29" ht="18" thickBot="1" x14ac:dyDescent="0.4">
      <c r="A1" s="19" t="s">
        <v>11</v>
      </c>
      <c r="B1" s="25"/>
      <c r="C1" s="25"/>
      <c r="D1" s="49"/>
      <c r="E1" s="49"/>
      <c r="F1" s="49"/>
      <c r="G1" s="49"/>
      <c r="H1" s="49"/>
      <c r="I1" s="49"/>
      <c r="J1" s="49"/>
      <c r="K1" s="68" t="s">
        <v>44</v>
      </c>
      <c r="M1" s="21" t="s">
        <v>27</v>
      </c>
      <c r="N1" s="21" t="s">
        <v>130</v>
      </c>
      <c r="X1" s="59" t="s">
        <v>121</v>
      </c>
      <c r="AA1" s="60" t="s">
        <v>2</v>
      </c>
      <c r="AB1" s="60" t="s">
        <v>4</v>
      </c>
      <c r="AC1" s="60" t="s">
        <v>3</v>
      </c>
    </row>
    <row r="2" spans="1:29" ht="23.25" thickTop="1" x14ac:dyDescent="0.4">
      <c r="A2" s="15" t="s">
        <v>0</v>
      </c>
      <c r="B2" s="58" t="s">
        <v>0</v>
      </c>
      <c r="C2" s="13"/>
      <c r="D2" s="13"/>
      <c r="E2" s="5"/>
      <c r="F2" s="55"/>
      <c r="G2" s="5"/>
      <c r="H2" s="56"/>
      <c r="I2" s="5"/>
      <c r="J2" s="5"/>
      <c r="K2" t="s">
        <v>123</v>
      </c>
      <c r="M2" s="2">
        <f ca="1">RAND()</f>
        <v>0.82910800870054435</v>
      </c>
      <c r="N2" s="64">
        <f ca="1">IF(M2&lt;0.5,$L$14*SQRT(2*M2),2*$L$14-$L$14*SQRT(2*(1-M2)))</f>
        <v>4.2461311783972544</v>
      </c>
      <c r="X2" s="47" t="s">
        <v>111</v>
      </c>
      <c r="AA2" s="2">
        <v>0</v>
      </c>
      <c r="AB2" s="2">
        <f>IF(AA2&lt;$Y$5,(1/$Y$5^2)*AA2,-(1/$Y$5^2)*AA2+2/$Y$5)</f>
        <v>0</v>
      </c>
      <c r="AC2" s="2">
        <f>IF(AA2&lt;$Y$5,((1/(2*$Y$5^2)))*AA2^2,-((1/(2*$Y$5^2)))*AA2^2+(2/$Y$5)*AA2-1)</f>
        <v>0</v>
      </c>
    </row>
    <row r="3" spans="1:29" ht="21" x14ac:dyDescent="0.4">
      <c r="A3" s="15" t="s">
        <v>0</v>
      </c>
      <c r="B3" s="14" t="s">
        <v>0</v>
      </c>
      <c r="C3" s="13"/>
      <c r="D3" s="13"/>
      <c r="E3" s="5"/>
      <c r="F3" s="55"/>
      <c r="G3" s="5"/>
      <c r="H3" s="56"/>
      <c r="I3" s="5"/>
      <c r="J3" s="5"/>
      <c r="K3" t="s">
        <v>124</v>
      </c>
      <c r="M3" s="2">
        <f t="shared" ref="M3:M31" ca="1" si="0">RAND()</f>
        <v>0.34124564471808871</v>
      </c>
      <c r="N3" s="64">
        <f t="shared" ref="N3:N31" ca="1" si="1">IF(M3&lt;0.5,$L$14*SQRT(2*M3),2*$L$14-$L$14*SQRT(2*(1-M3)))</f>
        <v>2.4783909306091316</v>
      </c>
      <c r="X3" s="47" t="s">
        <v>112</v>
      </c>
      <c r="AA3" s="2">
        <f>AA2+(2*$Y$5/20)</f>
        <v>0.4</v>
      </c>
      <c r="AB3" s="2">
        <f t="shared" ref="AB3:AB22" si="2">IF(AA3&lt;$Y$5,(1/$Y$5^2)*AA3,-(1/$Y$5^2)*AA3+2/$Y$5)</f>
        <v>2.5000000000000001E-2</v>
      </c>
      <c r="AC3" s="2">
        <f t="shared" ref="AC3:AC22" si="3">IF(AA3&lt;$Y$5,((1/(2*$Y$5^2)))*AA3^2,-((1/(2*$Y$5^2)))*AA3^2+(2/$Y$5)*AA3-1)</f>
        <v>5.000000000000001E-3</v>
      </c>
    </row>
    <row r="4" spans="1:29" x14ac:dyDescent="0.3">
      <c r="A4" s="5"/>
      <c r="B4" s="5"/>
      <c r="C4" s="5"/>
      <c r="D4" s="5"/>
      <c r="E4" s="5"/>
      <c r="F4" s="55"/>
      <c r="G4" s="5"/>
      <c r="H4" s="56"/>
      <c r="I4" s="5"/>
      <c r="J4" s="5"/>
      <c r="K4" t="s">
        <v>125</v>
      </c>
      <c r="M4" s="2">
        <f t="shared" ca="1" si="0"/>
        <v>0.70557012400693864</v>
      </c>
      <c r="N4" s="64">
        <f t="shared" ca="1" si="1"/>
        <v>3.6978840672383364</v>
      </c>
      <c r="AA4" s="2">
        <f t="shared" ref="AA4:AA22" si="4">AA3+(2*$Y$5/20)</f>
        <v>0.8</v>
      </c>
      <c r="AB4" s="2">
        <f t="shared" si="2"/>
        <v>0.05</v>
      </c>
      <c r="AC4" s="2">
        <f t="shared" si="3"/>
        <v>2.0000000000000004E-2</v>
      </c>
    </row>
    <row r="5" spans="1:29" x14ac:dyDescent="0.3">
      <c r="A5" s="5"/>
      <c r="B5" s="5"/>
      <c r="C5" s="5"/>
      <c r="D5" s="5"/>
      <c r="E5" s="5"/>
      <c r="F5" s="55"/>
      <c r="G5" s="5"/>
      <c r="H5" s="56"/>
      <c r="I5" s="5"/>
      <c r="J5" s="5"/>
      <c r="K5" t="s">
        <v>126</v>
      </c>
      <c r="M5" s="2">
        <f t="shared" ca="1" si="0"/>
        <v>0.25908823612252518</v>
      </c>
      <c r="N5" s="64">
        <f t="shared" ca="1" si="1"/>
        <v>2.1595342669671749</v>
      </c>
      <c r="X5" s="22" t="s">
        <v>28</v>
      </c>
      <c r="Y5" s="1">
        <v>4</v>
      </c>
      <c r="AA5" s="2">
        <f t="shared" si="4"/>
        <v>1.2000000000000002</v>
      </c>
      <c r="AB5" s="2">
        <f t="shared" si="2"/>
        <v>7.5000000000000011E-2</v>
      </c>
      <c r="AC5" s="2">
        <f t="shared" si="3"/>
        <v>4.5000000000000012E-2</v>
      </c>
    </row>
    <row r="6" spans="1:29" x14ac:dyDescent="0.3">
      <c r="A6" s="5"/>
      <c r="B6" s="5"/>
      <c r="C6" s="5"/>
      <c r="D6" s="5"/>
      <c r="E6" s="5"/>
      <c r="F6" s="57" t="s">
        <v>25</v>
      </c>
      <c r="G6" s="5"/>
      <c r="H6" s="5"/>
      <c r="I6" s="5"/>
      <c r="J6" s="5"/>
      <c r="K6" t="s">
        <v>132</v>
      </c>
      <c r="M6" s="2">
        <f t="shared" ca="1" si="0"/>
        <v>0.83891859460832285</v>
      </c>
      <c r="N6" s="64">
        <f t="shared" ca="1" si="1"/>
        <v>4.2972183648364695</v>
      </c>
      <c r="X6" s="22" t="s">
        <v>122</v>
      </c>
      <c r="Y6" s="1">
        <f>2*Y5</f>
        <v>8</v>
      </c>
      <c r="AA6" s="2">
        <f t="shared" si="4"/>
        <v>1.6</v>
      </c>
      <c r="AB6" s="2">
        <f t="shared" si="2"/>
        <v>0.1</v>
      </c>
      <c r="AC6" s="2">
        <f t="shared" si="3"/>
        <v>8.0000000000000016E-2</v>
      </c>
    </row>
    <row r="7" spans="1:29" x14ac:dyDescent="0.3">
      <c r="A7" s="5"/>
      <c r="B7" s="5"/>
      <c r="C7" s="5"/>
      <c r="D7" s="5"/>
      <c r="E7" s="5"/>
      <c r="F7" s="18" t="s">
        <v>26</v>
      </c>
      <c r="G7" s="5"/>
      <c r="H7" s="5"/>
      <c r="I7" s="5"/>
      <c r="J7" s="5"/>
      <c r="K7" t="s">
        <v>133</v>
      </c>
      <c r="M7" s="2">
        <f t="shared" ca="1" si="0"/>
        <v>0.73332959858022995</v>
      </c>
      <c r="N7" s="64">
        <f t="shared" ca="1" si="1"/>
        <v>3.8090944279691419</v>
      </c>
      <c r="AA7" s="2">
        <f t="shared" si="4"/>
        <v>2</v>
      </c>
      <c r="AB7" s="2">
        <f t="shared" si="2"/>
        <v>0.125</v>
      </c>
      <c r="AC7" s="2">
        <f t="shared" si="3"/>
        <v>0.125</v>
      </c>
    </row>
    <row r="8" spans="1:29" x14ac:dyDescent="0.3">
      <c r="A8" s="5"/>
      <c r="B8" s="5"/>
      <c r="C8" s="5"/>
      <c r="D8" s="5"/>
      <c r="E8" s="5"/>
      <c r="F8" s="55"/>
      <c r="G8" s="5"/>
      <c r="H8" s="56"/>
      <c r="I8" s="5"/>
      <c r="J8" s="5"/>
      <c r="K8" s="68" t="s">
        <v>90</v>
      </c>
      <c r="M8" s="2">
        <f t="shared" ca="1" si="0"/>
        <v>0.33275130565351241</v>
      </c>
      <c r="N8" s="64">
        <f t="shared" ca="1" si="1"/>
        <v>2.4473503022173233</v>
      </c>
      <c r="AA8" s="2">
        <f t="shared" si="4"/>
        <v>2.4</v>
      </c>
      <c r="AB8" s="2">
        <f t="shared" si="2"/>
        <v>0.15</v>
      </c>
      <c r="AC8" s="2">
        <f t="shared" si="3"/>
        <v>0.18</v>
      </c>
    </row>
    <row r="9" spans="1:29" x14ac:dyDescent="0.3">
      <c r="A9" s="5"/>
      <c r="B9" s="5"/>
      <c r="C9" s="5"/>
      <c r="D9" s="5"/>
      <c r="E9" s="5"/>
      <c r="F9" s="55"/>
      <c r="G9" s="5"/>
      <c r="H9" s="56"/>
      <c r="I9" s="5"/>
      <c r="J9" s="5"/>
      <c r="K9" t="s">
        <v>128</v>
      </c>
      <c r="M9" s="2">
        <f t="shared" ca="1" si="0"/>
        <v>0.18107803377041165</v>
      </c>
      <c r="N9" s="64">
        <f t="shared" ca="1" si="1"/>
        <v>1.8053821223960898</v>
      </c>
      <c r="AA9" s="2">
        <f t="shared" si="4"/>
        <v>2.8</v>
      </c>
      <c r="AB9" s="2">
        <f t="shared" si="2"/>
        <v>0.17499999999999999</v>
      </c>
      <c r="AC9" s="2">
        <f t="shared" si="3"/>
        <v>0.24499999999999997</v>
      </c>
    </row>
    <row r="10" spans="1:29" x14ac:dyDescent="0.3">
      <c r="A10" s="5"/>
      <c r="B10" s="5"/>
      <c r="C10" s="5"/>
      <c r="D10" s="5"/>
      <c r="E10" s="5"/>
      <c r="F10" s="55"/>
      <c r="G10" s="5"/>
      <c r="H10" s="56"/>
      <c r="I10" s="5"/>
      <c r="J10" s="5"/>
      <c r="K10" t="s">
        <v>127</v>
      </c>
      <c r="M10" s="2">
        <f t="shared" ca="1" si="0"/>
        <v>0.91874909953397765</v>
      </c>
      <c r="N10" s="64">
        <f t="shared" ca="1" si="1"/>
        <v>4.7906546364299398</v>
      </c>
      <c r="AA10" s="2">
        <f t="shared" si="4"/>
        <v>3.1999999999999997</v>
      </c>
      <c r="AB10" s="2">
        <f t="shared" si="2"/>
        <v>0.19999999999999998</v>
      </c>
      <c r="AC10" s="2">
        <f t="shared" si="3"/>
        <v>0.31999999999999995</v>
      </c>
    </row>
    <row r="11" spans="1:29" x14ac:dyDescent="0.3">
      <c r="A11" s="5"/>
      <c r="B11" s="5"/>
      <c r="C11" s="5"/>
      <c r="D11" s="5"/>
      <c r="E11" s="5"/>
      <c r="F11" s="55"/>
      <c r="G11" s="5"/>
      <c r="H11" s="56"/>
      <c r="I11" s="5"/>
      <c r="J11" s="5"/>
      <c r="K11" t="s">
        <v>129</v>
      </c>
      <c r="M11" s="2">
        <f t="shared" ca="1" si="0"/>
        <v>0.38131359887619587</v>
      </c>
      <c r="N11" s="64">
        <f t="shared" ca="1" si="1"/>
        <v>2.6198558700378012</v>
      </c>
      <c r="AA11" s="2">
        <f t="shared" si="4"/>
        <v>3.5999999999999996</v>
      </c>
      <c r="AB11" s="2">
        <f t="shared" si="2"/>
        <v>0.22499999999999998</v>
      </c>
      <c r="AC11" s="2">
        <f t="shared" si="3"/>
        <v>0.40499999999999992</v>
      </c>
    </row>
    <row r="12" spans="1:29" ht="17.25" x14ac:dyDescent="0.35">
      <c r="A12" s="14" t="s">
        <v>5</v>
      </c>
      <c r="B12" s="49" t="s">
        <v>28</v>
      </c>
      <c r="C12" s="13"/>
      <c r="D12" s="5"/>
      <c r="E12" s="5"/>
      <c r="F12" s="55"/>
      <c r="G12" s="55"/>
      <c r="H12" s="56"/>
      <c r="I12" s="5"/>
      <c r="J12" s="5"/>
      <c r="M12" s="2">
        <f t="shared" ca="1" si="0"/>
        <v>0.82012124088082727</v>
      </c>
      <c r="N12" s="64">
        <f t="shared" ca="1" si="1"/>
        <v>4.2006063065173569</v>
      </c>
      <c r="AA12" s="2">
        <f t="shared" si="4"/>
        <v>3.9999999999999996</v>
      </c>
      <c r="AB12" s="2">
        <f t="shared" si="2"/>
        <v>0.25</v>
      </c>
      <c r="AC12" s="2">
        <f t="shared" si="3"/>
        <v>0.5</v>
      </c>
    </row>
    <row r="13" spans="1:29" ht="17.25" x14ac:dyDescent="0.35">
      <c r="A13" s="14" t="s">
        <v>6</v>
      </c>
      <c r="B13" s="49" t="s">
        <v>28</v>
      </c>
      <c r="C13" s="13"/>
      <c r="D13" s="5"/>
      <c r="E13" s="5"/>
      <c r="F13" s="5"/>
      <c r="G13" s="55"/>
      <c r="H13" s="56"/>
      <c r="I13" s="5"/>
      <c r="J13" s="5"/>
      <c r="K13" s="22" t="s">
        <v>122</v>
      </c>
      <c r="L13" s="1">
        <v>6</v>
      </c>
      <c r="M13" s="2">
        <f t="shared" ca="1" si="0"/>
        <v>0.26092985104903299</v>
      </c>
      <c r="N13" s="64">
        <f t="shared" ca="1" si="1"/>
        <v>2.1671957269435986</v>
      </c>
      <c r="AA13" s="2">
        <f t="shared" si="4"/>
        <v>4.3999999999999995</v>
      </c>
      <c r="AB13" s="2">
        <f t="shared" si="2"/>
        <v>0.22500000000000003</v>
      </c>
      <c r="AC13" s="2">
        <f t="shared" si="3"/>
        <v>0.59499999999999975</v>
      </c>
    </row>
    <row r="14" spans="1:29" ht="18.75" x14ac:dyDescent="0.35">
      <c r="A14" s="14" t="s">
        <v>7</v>
      </c>
      <c r="B14" s="49" t="s">
        <v>105</v>
      </c>
      <c r="C14" s="13"/>
      <c r="D14" s="5"/>
      <c r="E14" s="5"/>
      <c r="F14" s="5"/>
      <c r="G14" s="55"/>
      <c r="H14" s="56"/>
      <c r="I14" s="5"/>
      <c r="J14" s="5"/>
      <c r="K14" s="22" t="s">
        <v>28</v>
      </c>
      <c r="L14" s="59">
        <f>L13/2</f>
        <v>3</v>
      </c>
      <c r="M14" s="2">
        <f t="shared" ca="1" si="0"/>
        <v>0.68009490868798161</v>
      </c>
      <c r="N14" s="64">
        <f t="shared" ca="1" si="1"/>
        <v>3.6003559339734714</v>
      </c>
      <c r="AA14" s="2">
        <f t="shared" si="4"/>
        <v>4.8</v>
      </c>
      <c r="AB14" s="2">
        <f t="shared" si="2"/>
        <v>0.2</v>
      </c>
      <c r="AC14" s="2">
        <f t="shared" si="3"/>
        <v>0.67999999999999994</v>
      </c>
    </row>
    <row r="15" spans="1:29" ht="17.25" x14ac:dyDescent="0.35">
      <c r="A15" s="14" t="s">
        <v>8</v>
      </c>
      <c r="B15" s="49" t="s">
        <v>106</v>
      </c>
      <c r="C15" s="13"/>
      <c r="D15" s="5"/>
      <c r="E15" s="5"/>
      <c r="F15" s="5"/>
      <c r="G15" s="55"/>
      <c r="H15" s="56"/>
      <c r="I15" s="5"/>
      <c r="J15" s="5"/>
      <c r="M15" s="2">
        <f t="shared" ca="1" si="0"/>
        <v>0.57471862761771331</v>
      </c>
      <c r="N15" s="64">
        <f t="shared" ca="1" si="1"/>
        <v>3.2332212407058707</v>
      </c>
      <c r="AA15" s="2">
        <f t="shared" si="4"/>
        <v>5.2</v>
      </c>
      <c r="AB15" s="2">
        <f t="shared" si="2"/>
        <v>0.17499999999999999</v>
      </c>
      <c r="AC15" s="2">
        <f t="shared" si="3"/>
        <v>0.75499999999999989</v>
      </c>
    </row>
    <row r="16" spans="1:29" ht="17.25" thickBot="1" x14ac:dyDescent="0.35">
      <c r="A16" s="5"/>
      <c r="B16" s="5"/>
      <c r="C16" s="5"/>
      <c r="D16" s="5"/>
      <c r="E16" s="5"/>
      <c r="F16" s="5"/>
      <c r="G16" s="55"/>
      <c r="H16" s="56"/>
      <c r="I16" s="5"/>
      <c r="J16" s="5"/>
      <c r="K16" s="65" t="s">
        <v>131</v>
      </c>
      <c r="L16" s="66">
        <f ca="1">SUM(N2:N31)</f>
        <v>89.528659677399204</v>
      </c>
      <c r="M16" s="2">
        <f t="shared" ca="1" si="0"/>
        <v>0.60021262379137263</v>
      </c>
      <c r="N16" s="64">
        <f t="shared" ca="1" si="1"/>
        <v>3.3174316836741524</v>
      </c>
      <c r="AA16" s="2">
        <f t="shared" si="4"/>
        <v>5.6000000000000005</v>
      </c>
      <c r="AB16" s="2">
        <f t="shared" si="2"/>
        <v>0.14999999999999997</v>
      </c>
      <c r="AC16" s="2">
        <f t="shared" si="3"/>
        <v>0.82000000000000006</v>
      </c>
    </row>
    <row r="17" spans="1:29" ht="18" thickTop="1" thickBot="1" x14ac:dyDescent="0.35">
      <c r="A17" s="5"/>
      <c r="B17" s="5"/>
      <c r="C17" s="5"/>
      <c r="D17" s="5"/>
      <c r="E17" s="5"/>
      <c r="F17" s="5"/>
      <c r="G17" s="55"/>
      <c r="H17" s="56"/>
      <c r="I17" s="5"/>
      <c r="J17" s="5"/>
      <c r="K17" s="65" t="s">
        <v>134</v>
      </c>
      <c r="L17" s="67">
        <f ca="1">COUNTIF(N2:N31,"&gt;4")/COUNT(N2:N31)</f>
        <v>0.23333333333333334</v>
      </c>
      <c r="M17" s="2">
        <f t="shared" ca="1" si="0"/>
        <v>0.16076830786708429</v>
      </c>
      <c r="N17" s="64">
        <f t="shared" ca="1" si="1"/>
        <v>1.7011259628867927</v>
      </c>
      <c r="AA17" s="2">
        <f t="shared" si="4"/>
        <v>6.0000000000000009</v>
      </c>
      <c r="AB17" s="2">
        <f t="shared" si="2"/>
        <v>0.12499999999999994</v>
      </c>
      <c r="AC17" s="2">
        <f t="shared" si="3"/>
        <v>0.875</v>
      </c>
    </row>
    <row r="18" spans="1:29" ht="18" thickTop="1" thickBot="1" x14ac:dyDescent="0.35">
      <c r="A18" s="5"/>
      <c r="B18" s="5"/>
      <c r="C18" s="5"/>
      <c r="D18" s="5"/>
      <c r="E18" s="5"/>
      <c r="F18" s="5"/>
      <c r="G18" s="55"/>
      <c r="H18" s="56"/>
      <c r="I18" s="5"/>
      <c r="J18" s="5"/>
      <c r="K18" s="65" t="s">
        <v>135</v>
      </c>
      <c r="L18" s="67">
        <f ca="1">COUNTIF(N2:N31,"&lt;2")/COUNT(N2:N31)</f>
        <v>0.13333333333333333</v>
      </c>
      <c r="M18" s="2">
        <f t="shared" ca="1" si="0"/>
        <v>7.6826800126565287E-2</v>
      </c>
      <c r="N18" s="64">
        <f t="shared" ca="1" si="1"/>
        <v>1.1759602043769064</v>
      </c>
      <c r="AA18" s="2">
        <f t="shared" si="4"/>
        <v>6.4000000000000012</v>
      </c>
      <c r="AB18" s="2">
        <f t="shared" si="2"/>
        <v>9.9999999999999922E-2</v>
      </c>
      <c r="AC18" s="2">
        <f t="shared" si="3"/>
        <v>0.92000000000000015</v>
      </c>
    </row>
    <row r="19" spans="1:29" ht="21.75" thickTop="1" x14ac:dyDescent="0.4">
      <c r="A19" s="10"/>
      <c r="B19" s="32" t="s">
        <v>25</v>
      </c>
      <c r="C19" s="11"/>
      <c r="D19" s="5"/>
      <c r="E19" s="10"/>
      <c r="F19" s="11"/>
      <c r="G19" s="11"/>
      <c r="H19" s="5"/>
      <c r="I19" s="50"/>
      <c r="J19" s="50"/>
      <c r="M19" s="2">
        <f t="shared" ca="1" si="0"/>
        <v>0.23672320943995473</v>
      </c>
      <c r="N19" s="64">
        <f t="shared" ca="1" si="1"/>
        <v>2.0642232848989921</v>
      </c>
      <c r="AA19" s="2">
        <f t="shared" si="4"/>
        <v>6.8000000000000016</v>
      </c>
      <c r="AB19" s="2">
        <f t="shared" si="2"/>
        <v>7.49999999999999E-2</v>
      </c>
      <c r="AC19" s="2">
        <f t="shared" si="3"/>
        <v>0.95500000000000007</v>
      </c>
    </row>
    <row r="20" spans="1:29" ht="18.75" x14ac:dyDescent="0.3">
      <c r="A20" s="10"/>
      <c r="B20" s="18" t="s">
        <v>107</v>
      </c>
      <c r="C20" s="5"/>
      <c r="D20" s="5"/>
      <c r="E20" s="10"/>
      <c r="F20" s="5"/>
      <c r="G20" s="5"/>
      <c r="H20" s="5"/>
      <c r="I20" s="50"/>
      <c r="J20" s="50"/>
      <c r="M20" s="2">
        <f t="shared" ca="1" si="0"/>
        <v>0.37039679273183301</v>
      </c>
      <c r="N20" s="64">
        <f t="shared" ca="1" si="1"/>
        <v>2.5820809958583784</v>
      </c>
      <c r="AA20" s="2">
        <f t="shared" si="4"/>
        <v>7.200000000000002</v>
      </c>
      <c r="AB20" s="2">
        <f t="shared" si="2"/>
        <v>4.9999999999999878E-2</v>
      </c>
      <c r="AC20" s="2">
        <f t="shared" si="3"/>
        <v>0.9800000000000002</v>
      </c>
    </row>
    <row r="21" spans="1:29" ht="19.5" x14ac:dyDescent="0.35">
      <c r="A21" s="10"/>
      <c r="B21" s="18" t="s">
        <v>82</v>
      </c>
      <c r="C21" s="5"/>
      <c r="D21" s="5"/>
      <c r="E21" s="10"/>
      <c r="F21" s="5"/>
      <c r="G21" s="5"/>
      <c r="H21" s="5"/>
      <c r="I21" s="50"/>
      <c r="J21" s="50"/>
      <c r="M21" s="2">
        <f t="shared" ca="1" si="0"/>
        <v>0.53926259060953163</v>
      </c>
      <c r="N21" s="64">
        <f t="shared" ca="1" si="1"/>
        <v>3.1201956022971924</v>
      </c>
      <c r="AA21" s="2">
        <f t="shared" si="4"/>
        <v>7.6000000000000023</v>
      </c>
      <c r="AB21" s="2">
        <f t="shared" si="2"/>
        <v>2.4999999999999856E-2</v>
      </c>
      <c r="AC21" s="2">
        <f t="shared" si="3"/>
        <v>0.99500000000000011</v>
      </c>
    </row>
    <row r="22" spans="1:29" ht="18.75" x14ac:dyDescent="0.3">
      <c r="A22" s="18" t="s">
        <v>0</v>
      </c>
      <c r="B22" s="18" t="s">
        <v>83</v>
      </c>
      <c r="C22" s="18"/>
      <c r="D22" s="5"/>
      <c r="E22" s="10"/>
      <c r="F22" s="18"/>
      <c r="G22" s="5"/>
      <c r="H22" s="18"/>
      <c r="I22" s="18"/>
      <c r="J22" s="50"/>
      <c r="M22" s="2">
        <f t="shared" ca="1" si="0"/>
        <v>0.33596180272680964</v>
      </c>
      <c r="N22" s="64">
        <f t="shared" ca="1" si="1"/>
        <v>2.4591283921508804</v>
      </c>
      <c r="AA22" s="2">
        <f t="shared" si="4"/>
        <v>8.0000000000000018</v>
      </c>
      <c r="AB22" s="2">
        <f t="shared" si="2"/>
        <v>-1.1102230246251565E-16</v>
      </c>
      <c r="AC22" s="2">
        <f t="shared" si="3"/>
        <v>1</v>
      </c>
    </row>
    <row r="23" spans="1:29" ht="21" x14ac:dyDescent="0.4">
      <c r="A23" s="53" t="s">
        <v>0</v>
      </c>
      <c r="B23" s="53" t="s">
        <v>108</v>
      </c>
      <c r="C23" s="53"/>
      <c r="D23" s="53"/>
      <c r="E23" s="53"/>
      <c r="F23" s="53"/>
      <c r="G23" s="53"/>
      <c r="H23" s="53"/>
      <c r="I23" s="50"/>
      <c r="J23" s="50"/>
      <c r="M23" s="2">
        <f t="shared" ca="1" si="0"/>
        <v>7.2130864717622645E-2</v>
      </c>
      <c r="N23" s="64">
        <f t="shared" ca="1" si="1"/>
        <v>1.1394540644173452</v>
      </c>
      <c r="AA23" s="2" t="s">
        <v>0</v>
      </c>
    </row>
    <row r="24" spans="1:29" ht="21" x14ac:dyDescent="0.4">
      <c r="A24" s="5"/>
      <c r="B24" s="53" t="s">
        <v>109</v>
      </c>
      <c r="C24" s="5"/>
      <c r="D24" s="5"/>
      <c r="E24" s="5"/>
      <c r="F24" s="5"/>
      <c r="G24" s="5"/>
      <c r="H24" s="5"/>
      <c r="I24" s="5"/>
      <c r="J24" s="5"/>
      <c r="M24" s="2">
        <f t="shared" ca="1" si="0"/>
        <v>0.25179665292547204</v>
      </c>
      <c r="N24" s="64">
        <f t="shared" ca="1" si="1"/>
        <v>2.1289292502707777</v>
      </c>
      <c r="AA24" s="2" t="s">
        <v>0</v>
      </c>
    </row>
    <row r="25" spans="1:29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M25" s="2">
        <f t="shared" ca="1" si="0"/>
        <v>0.24868376198068365</v>
      </c>
      <c r="N25" s="64">
        <f t="shared" ca="1" si="1"/>
        <v>2.1157286488707161</v>
      </c>
    </row>
    <row r="26" spans="1:29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M26" s="2">
        <f t="shared" ca="1" si="0"/>
        <v>0.9540012633927335</v>
      </c>
      <c r="N26" s="64">
        <f t="shared" ca="1" si="1"/>
        <v>5.0900674426470953</v>
      </c>
    </row>
    <row r="27" spans="1:29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M27" s="2">
        <f t="shared" ca="1" si="0"/>
        <v>0.83639429224525697</v>
      </c>
      <c r="N27" s="64">
        <f t="shared" ca="1" si="1"/>
        <v>4.2839281076873919</v>
      </c>
    </row>
    <row r="28" spans="1:29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M28" s="2">
        <f t="shared" ca="1" si="0"/>
        <v>0.24736657699379072</v>
      </c>
      <c r="N28" s="64">
        <f t="shared" ca="1" si="1"/>
        <v>2.1101180976163949</v>
      </c>
    </row>
    <row r="29" spans="1:29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M29" s="2">
        <f t="shared" ca="1" si="0"/>
        <v>0.32340460206578081</v>
      </c>
      <c r="N29" s="64">
        <f t="shared" ca="1" si="1"/>
        <v>2.4127334782739793</v>
      </c>
    </row>
    <row r="30" spans="1:29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M30" s="2">
        <f t="shared" ca="1" si="0"/>
        <v>0.70836026952941111</v>
      </c>
      <c r="N30" s="64">
        <f t="shared" ca="1" si="1"/>
        <v>3.70881795824282</v>
      </c>
    </row>
    <row r="31" spans="1:29" x14ac:dyDescent="0.3">
      <c r="M31" s="2">
        <f t="shared" ca="1" si="0"/>
        <v>0.8857358719883951</v>
      </c>
      <c r="N31" s="64">
        <f t="shared" ca="1" si="1"/>
        <v>4.565861127990428</v>
      </c>
    </row>
  </sheetData>
  <pageMargins left="0.7" right="0.7" top="0.75" bottom="0.75" header="0.3" footer="0.3"/>
  <pageSetup orientation="portrait"/>
  <drawing r:id="rId1"/>
  <legacyDrawing r:id="rId2"/>
  <oleObjects>
    <mc:AlternateContent xmlns:mc="http://schemas.openxmlformats.org/markup-compatibility/2006">
      <mc:Choice Requires="x14">
        <oleObject progId="Equation.DSMT4" shapeId="2049" r:id="rId3">
          <objectPr defaultSize="0" autoPict="0" r:id="rId4">
            <anchor moveWithCells="1">
              <from>
                <xdr:col>0</xdr:col>
                <xdr:colOff>161925</xdr:colOff>
                <xdr:row>1</xdr:row>
                <xdr:rowOff>95250</xdr:rowOff>
              </from>
              <to>
                <xdr:col>2</xdr:col>
                <xdr:colOff>95250</xdr:colOff>
                <xdr:row>5</xdr:row>
                <xdr:rowOff>28575</xdr:rowOff>
              </to>
            </anchor>
          </objectPr>
        </oleObject>
      </mc:Choice>
      <mc:Fallback>
        <oleObject progId="Equation.DSMT4" shapeId="2049" r:id="rId3"/>
      </mc:Fallback>
    </mc:AlternateContent>
    <mc:AlternateContent xmlns:mc="http://schemas.openxmlformats.org/markup-compatibility/2006">
      <mc:Choice Requires="x14">
        <oleObject progId="Equation.DSMT4" shapeId="2050" r:id="rId5">
          <objectPr defaultSize="0" autoPict="0" r:id="rId6">
            <anchor moveWithCells="1">
              <from>
                <xdr:col>0</xdr:col>
                <xdr:colOff>171450</xdr:colOff>
                <xdr:row>5</xdr:row>
                <xdr:rowOff>133350</xdr:rowOff>
              </from>
              <to>
                <xdr:col>2</xdr:col>
                <xdr:colOff>533400</xdr:colOff>
                <xdr:row>10</xdr:row>
                <xdr:rowOff>0</xdr:rowOff>
              </to>
            </anchor>
          </objectPr>
        </oleObject>
      </mc:Choice>
      <mc:Fallback>
        <oleObject progId="Equation.DSMT4" shapeId="2050" r:id="rId5"/>
      </mc:Fallback>
    </mc:AlternateContent>
    <mc:AlternateContent xmlns:mc="http://schemas.openxmlformats.org/markup-compatibility/2006">
      <mc:Choice Requires="x14">
        <oleObject progId="Equation.DSMT4" shapeId="2051" r:id="rId7">
          <objectPr defaultSize="0" autoPict="0" r:id="rId8">
            <anchor moveWithCells="1">
              <from>
                <xdr:col>5</xdr:col>
                <xdr:colOff>19050</xdr:colOff>
                <xdr:row>7</xdr:row>
                <xdr:rowOff>76200</xdr:rowOff>
              </from>
              <to>
                <xdr:col>7</xdr:col>
                <xdr:colOff>123825</xdr:colOff>
                <xdr:row>10</xdr:row>
                <xdr:rowOff>9525</xdr:rowOff>
              </to>
            </anchor>
          </objectPr>
        </oleObject>
      </mc:Choice>
      <mc:Fallback>
        <oleObject progId="Equation.DSMT4" shapeId="2051" r:id="rId7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V62"/>
  <sheetViews>
    <sheetView workbookViewId="0">
      <selection activeCell="E23" sqref="E23"/>
    </sheetView>
  </sheetViews>
  <sheetFormatPr defaultColWidth="8.85546875" defaultRowHeight="16.5" x14ac:dyDescent="0.3"/>
  <cols>
    <col min="1" max="1" width="4.28515625" style="3" customWidth="1"/>
    <col min="2" max="2" width="34.140625" style="3" customWidth="1"/>
    <col min="3" max="3" width="11.140625" style="3" customWidth="1"/>
    <col min="4" max="4" width="2" style="3" customWidth="1"/>
    <col min="5" max="5" width="23" style="3" customWidth="1"/>
    <col min="6" max="6" width="12.42578125" style="3" customWidth="1"/>
    <col min="7" max="8" width="8.85546875" style="3"/>
    <col min="10" max="10" width="69.28515625" customWidth="1"/>
    <col min="12" max="12" width="17" customWidth="1"/>
    <col min="13" max="13" width="20.42578125" customWidth="1"/>
    <col min="17" max="17" width="44" customWidth="1"/>
  </cols>
  <sheetData>
    <row r="1" spans="1:22" ht="18" thickBot="1" x14ac:dyDescent="0.4">
      <c r="A1" s="19" t="s">
        <v>9</v>
      </c>
      <c r="B1" s="24"/>
      <c r="C1" s="25"/>
      <c r="D1" s="5"/>
      <c r="E1" s="5"/>
      <c r="F1" s="5"/>
      <c r="G1" s="5"/>
      <c r="H1" s="5"/>
      <c r="I1" s="4"/>
      <c r="J1" s="68" t="s">
        <v>44</v>
      </c>
      <c r="L1" s="21" t="s">
        <v>157</v>
      </c>
      <c r="M1" s="21" t="s">
        <v>159</v>
      </c>
      <c r="Q1" s="59" t="s">
        <v>171</v>
      </c>
      <c r="T1" s="60" t="s">
        <v>2</v>
      </c>
      <c r="U1" s="60" t="s">
        <v>4</v>
      </c>
      <c r="V1" s="60" t="s">
        <v>3</v>
      </c>
    </row>
    <row r="2" spans="1:22" ht="18" thickTop="1" x14ac:dyDescent="0.35">
      <c r="A2" s="5"/>
      <c r="B2" s="5"/>
      <c r="C2" s="5"/>
      <c r="D2" s="5"/>
      <c r="E2" s="5"/>
      <c r="F2" s="32" t="s">
        <v>38</v>
      </c>
      <c r="G2" s="5"/>
      <c r="H2" s="5"/>
      <c r="I2" s="5"/>
      <c r="J2" t="s">
        <v>149</v>
      </c>
      <c r="L2" s="1">
        <v>1</v>
      </c>
      <c r="M2" s="31">
        <f ca="1">-$K$13*LN(1-RAND())</f>
        <v>19.054927969504984</v>
      </c>
      <c r="Q2" s="47" t="s">
        <v>111</v>
      </c>
      <c r="T2" s="2">
        <v>0</v>
      </c>
      <c r="U2" s="2">
        <f>_xlfn.EXPON.DIST(T2,$R$6,0)</f>
        <v>3.3333333333333333E-2</v>
      </c>
      <c r="V2" s="2">
        <f>_xlfn.EXPON.DIST(T2,$R$6,1)</f>
        <v>0</v>
      </c>
    </row>
    <row r="3" spans="1:22" ht="21" x14ac:dyDescent="0.4">
      <c r="A3" s="5"/>
      <c r="B3" s="5"/>
      <c r="C3" s="5"/>
      <c r="D3" s="5"/>
      <c r="E3" s="37" t="s">
        <v>147</v>
      </c>
      <c r="F3" s="37"/>
      <c r="G3" s="37"/>
      <c r="H3" s="37"/>
      <c r="I3" s="37"/>
      <c r="J3" t="s">
        <v>150</v>
      </c>
      <c r="L3" s="1">
        <v>2</v>
      </c>
      <c r="M3" s="31">
        <f t="shared" ref="M3:M51" ca="1" si="0">-$K$13*LN(1-RAND())</f>
        <v>19.224767589929403</v>
      </c>
      <c r="Q3" s="47" t="s">
        <v>112</v>
      </c>
      <c r="T3" s="2">
        <f>T2+4*$R$5/20</f>
        <v>6</v>
      </c>
      <c r="U3" s="2">
        <f t="shared" ref="U3:U22" si="1">_xlfn.EXPON.DIST(T3,$R$6,0)</f>
        <v>2.7291025102599394E-2</v>
      </c>
      <c r="V3" s="2">
        <f t="shared" ref="V3:V22" si="2">_xlfn.EXPON.DIST(T3,$R$6,1)</f>
        <v>0.18126924692201815</v>
      </c>
    </row>
    <row r="4" spans="1:22" ht="21" x14ac:dyDescent="0.4">
      <c r="A4" s="5"/>
      <c r="B4" s="5"/>
      <c r="C4" s="5"/>
      <c r="D4" s="5"/>
      <c r="E4" s="37" t="s">
        <v>148</v>
      </c>
      <c r="F4" s="37"/>
      <c r="G4" s="37"/>
      <c r="H4" s="37"/>
      <c r="I4" s="37"/>
      <c r="J4" t="s">
        <v>155</v>
      </c>
      <c r="L4" s="1">
        <v>3</v>
      </c>
      <c r="M4" s="31">
        <f t="shared" ca="1" si="0"/>
        <v>79.407488599841159</v>
      </c>
      <c r="T4" s="2">
        <f t="shared" ref="T4:T22" si="3">T3+4*$R$5/20</f>
        <v>12</v>
      </c>
      <c r="U4" s="2">
        <f t="shared" si="1"/>
        <v>2.2344001534521311E-2</v>
      </c>
      <c r="V4" s="2">
        <f t="shared" si="2"/>
        <v>0.32967995396436073</v>
      </c>
    </row>
    <row r="5" spans="1:22" x14ac:dyDescent="0.3">
      <c r="A5" s="5"/>
      <c r="B5" s="5"/>
      <c r="C5" s="5"/>
      <c r="D5" s="5"/>
      <c r="E5" s="5"/>
      <c r="F5" s="5"/>
      <c r="G5" s="5"/>
      <c r="H5" s="5"/>
      <c r="I5" s="4"/>
      <c r="J5" t="s">
        <v>151</v>
      </c>
      <c r="L5" s="1">
        <v>4</v>
      </c>
      <c r="M5" s="31">
        <f t="shared" ca="1" si="0"/>
        <v>4.6818560028449694</v>
      </c>
      <c r="Q5" s="46" t="s">
        <v>12</v>
      </c>
      <c r="R5" s="1">
        <v>30</v>
      </c>
      <c r="T5" s="2">
        <f t="shared" si="3"/>
        <v>18</v>
      </c>
      <c r="U5" s="2">
        <f t="shared" si="1"/>
        <v>1.8293721203134213E-2</v>
      </c>
      <c r="V5" s="2">
        <f t="shared" si="2"/>
        <v>0.4511883639059735</v>
      </c>
    </row>
    <row r="6" spans="1:22" ht="17.25" thickBot="1" x14ac:dyDescent="0.35">
      <c r="A6" s="5"/>
      <c r="B6" s="5"/>
      <c r="C6" s="5"/>
      <c r="D6" s="5"/>
      <c r="E6" s="5"/>
      <c r="F6" s="5"/>
      <c r="G6" s="5"/>
      <c r="H6" s="5"/>
      <c r="I6" s="4"/>
      <c r="J6" t="s">
        <v>153</v>
      </c>
      <c r="L6" s="1">
        <v>5</v>
      </c>
      <c r="M6" s="31">
        <f t="shared" ca="1" si="0"/>
        <v>6.8836288766379186</v>
      </c>
      <c r="Q6" s="62" t="s">
        <v>160</v>
      </c>
      <c r="R6" s="29">
        <f>1/R5</f>
        <v>3.3333333333333333E-2</v>
      </c>
      <c r="T6" s="2">
        <f t="shared" si="3"/>
        <v>24</v>
      </c>
      <c r="U6" s="2">
        <f t="shared" si="1"/>
        <v>1.4977632137240718E-2</v>
      </c>
      <c r="V6" s="2">
        <f t="shared" si="2"/>
        <v>0.55067103588277844</v>
      </c>
    </row>
    <row r="7" spans="1:22" ht="17.25" x14ac:dyDescent="0.35">
      <c r="A7" s="6" t="s">
        <v>0</v>
      </c>
      <c r="B7" s="26" t="s">
        <v>12</v>
      </c>
      <c r="C7" s="7"/>
      <c r="D7" s="8"/>
      <c r="E7" s="5"/>
      <c r="F7" s="5"/>
      <c r="G7" s="5"/>
      <c r="H7" s="5"/>
      <c r="I7" s="4"/>
      <c r="J7" t="s">
        <v>152</v>
      </c>
      <c r="L7" s="1">
        <v>6</v>
      </c>
      <c r="M7" s="31">
        <f t="shared" ca="1" si="0"/>
        <v>2.6126777687839735</v>
      </c>
      <c r="T7" s="2">
        <f t="shared" si="3"/>
        <v>30</v>
      </c>
      <c r="U7" s="2">
        <f t="shared" si="1"/>
        <v>1.2262648039048078E-2</v>
      </c>
      <c r="V7" s="2">
        <f t="shared" si="2"/>
        <v>0.63212055882855767</v>
      </c>
    </row>
    <row r="8" spans="1:22" ht="17.25" x14ac:dyDescent="0.35">
      <c r="A8" s="5"/>
      <c r="B8" s="27" t="s">
        <v>136</v>
      </c>
      <c r="C8" s="5"/>
      <c r="D8" s="5"/>
      <c r="E8" s="5"/>
      <c r="F8" s="5"/>
      <c r="G8" s="5"/>
      <c r="H8" s="5"/>
      <c r="I8" s="4"/>
      <c r="J8" t="s">
        <v>154</v>
      </c>
      <c r="L8" s="1">
        <v>7</v>
      </c>
      <c r="M8" s="31">
        <f t="shared" ca="1" si="0"/>
        <v>0.99782593164279798</v>
      </c>
      <c r="T8" s="2">
        <f t="shared" si="3"/>
        <v>36</v>
      </c>
      <c r="U8" s="2">
        <f t="shared" si="1"/>
        <v>1.0039807063740072E-2</v>
      </c>
      <c r="V8" s="2">
        <f t="shared" si="2"/>
        <v>0.69880578808779781</v>
      </c>
    </row>
    <row r="9" spans="1:22" ht="18.75" x14ac:dyDescent="0.35">
      <c r="A9" s="5"/>
      <c r="B9" s="27" t="s">
        <v>137</v>
      </c>
      <c r="C9" s="5"/>
      <c r="D9" s="5"/>
      <c r="E9" s="5"/>
      <c r="F9" s="5"/>
      <c r="G9" s="5"/>
      <c r="H9" s="5"/>
      <c r="I9" s="4"/>
      <c r="J9" t="s">
        <v>156</v>
      </c>
      <c r="L9" s="1">
        <v>8</v>
      </c>
      <c r="M9" s="31">
        <f t="shared" ca="1" si="0"/>
        <v>28.809414071061937</v>
      </c>
      <c r="T9" s="2">
        <f t="shared" si="3"/>
        <v>42</v>
      </c>
      <c r="U9" s="2">
        <f t="shared" si="1"/>
        <v>8.2198987980535501E-3</v>
      </c>
      <c r="V9" s="2">
        <f t="shared" si="2"/>
        <v>0.75340303605839354</v>
      </c>
    </row>
    <row r="10" spans="1:22" ht="18" thickBot="1" x14ac:dyDescent="0.4">
      <c r="A10" s="5"/>
      <c r="B10" s="28" t="s">
        <v>138</v>
      </c>
      <c r="C10" s="5"/>
      <c r="D10" s="5"/>
      <c r="E10" s="5"/>
      <c r="F10" s="5"/>
      <c r="G10" s="5"/>
      <c r="H10" s="5"/>
      <c r="I10" s="4"/>
      <c r="J10" t="s">
        <v>161</v>
      </c>
      <c r="L10" s="1">
        <v>9</v>
      </c>
      <c r="M10" s="31">
        <f t="shared" ca="1" si="0"/>
        <v>21.043192831027625</v>
      </c>
      <c r="T10" s="2">
        <f t="shared" si="3"/>
        <v>48</v>
      </c>
      <c r="U10" s="2">
        <f t="shared" si="1"/>
        <v>6.7298839331551797E-3</v>
      </c>
      <c r="V10" s="2">
        <f t="shared" si="2"/>
        <v>0.79810348200534464</v>
      </c>
    </row>
    <row r="11" spans="1:22" x14ac:dyDescent="0.3">
      <c r="A11" s="5"/>
      <c r="B11" s="5"/>
      <c r="C11" s="5"/>
      <c r="D11" s="5"/>
      <c r="E11" s="5"/>
      <c r="F11" s="5"/>
      <c r="G11" s="5"/>
      <c r="H11" s="5"/>
      <c r="I11" s="4"/>
      <c r="L11" s="1">
        <v>10</v>
      </c>
      <c r="M11" s="31">
        <f t="shared" ca="1" si="0"/>
        <v>36.319918766203507</v>
      </c>
      <c r="T11" s="2">
        <f t="shared" si="3"/>
        <v>54</v>
      </c>
      <c r="U11" s="2">
        <f t="shared" si="1"/>
        <v>5.5099629407195511E-3</v>
      </c>
      <c r="V11" s="2">
        <f t="shared" si="2"/>
        <v>0.83470111177841344</v>
      </c>
    </row>
    <row r="12" spans="1:22" x14ac:dyDescent="0.3">
      <c r="A12" s="5"/>
      <c r="B12" s="5"/>
      <c r="C12" s="5"/>
      <c r="D12" s="5"/>
      <c r="E12" s="5"/>
      <c r="F12" s="5"/>
      <c r="G12" s="5"/>
      <c r="H12" s="5"/>
      <c r="I12" s="4"/>
      <c r="J12" s="68" t="s">
        <v>158</v>
      </c>
      <c r="L12" s="1">
        <v>11</v>
      </c>
      <c r="M12" s="31">
        <f t="shared" ca="1" si="0"/>
        <v>16.055423308684553</v>
      </c>
      <c r="T12" s="2">
        <f t="shared" si="3"/>
        <v>60</v>
      </c>
      <c r="U12" s="2">
        <f t="shared" si="1"/>
        <v>4.5111761078870903E-3</v>
      </c>
      <c r="V12" s="2">
        <f t="shared" si="2"/>
        <v>0.8646647167633873</v>
      </c>
    </row>
    <row r="13" spans="1:22" x14ac:dyDescent="0.3">
      <c r="A13" s="5"/>
      <c r="B13" s="5"/>
      <c r="C13" s="5"/>
      <c r="D13" s="5"/>
      <c r="E13" s="5"/>
      <c r="F13" s="5"/>
      <c r="G13" s="5"/>
      <c r="H13" s="5"/>
      <c r="I13" s="4"/>
      <c r="J13" s="46" t="s">
        <v>12</v>
      </c>
      <c r="K13" s="1">
        <v>30</v>
      </c>
      <c r="L13" s="1">
        <v>12</v>
      </c>
      <c r="M13" s="31">
        <f t="shared" ca="1" si="0"/>
        <v>131.71586124835278</v>
      </c>
      <c r="T13" s="2">
        <f t="shared" si="3"/>
        <v>66</v>
      </c>
      <c r="U13" s="2">
        <f t="shared" si="1"/>
        <v>3.6934386120777954E-3</v>
      </c>
      <c r="V13" s="2">
        <f t="shared" si="2"/>
        <v>0.8891968416376661</v>
      </c>
    </row>
    <row r="14" spans="1:22" x14ac:dyDescent="0.3">
      <c r="A14" s="5"/>
      <c r="B14" s="5"/>
      <c r="C14" s="5"/>
      <c r="D14" s="5"/>
      <c r="E14" s="5"/>
      <c r="F14" s="5"/>
      <c r="G14" s="5"/>
      <c r="H14" s="5"/>
      <c r="I14" s="4"/>
      <c r="J14" s="62" t="s">
        <v>160</v>
      </c>
      <c r="K14" s="29">
        <f>1/K13</f>
        <v>3.3333333333333333E-2</v>
      </c>
      <c r="L14" s="1">
        <v>13</v>
      </c>
      <c r="M14" s="31">
        <f t="shared" ca="1" si="0"/>
        <v>42.980801023487452</v>
      </c>
      <c r="T14" s="2">
        <f t="shared" si="3"/>
        <v>72</v>
      </c>
      <c r="U14" s="2">
        <f t="shared" si="1"/>
        <v>3.0239317763137504E-3</v>
      </c>
      <c r="V14" s="2">
        <f t="shared" si="2"/>
        <v>0.90928204671058754</v>
      </c>
    </row>
    <row r="15" spans="1:22" x14ac:dyDescent="0.3">
      <c r="A15" s="5"/>
      <c r="B15" s="5"/>
      <c r="C15" s="5"/>
      <c r="D15" s="5"/>
      <c r="E15" s="5"/>
      <c r="F15" s="5"/>
      <c r="G15" s="5"/>
      <c r="H15" s="5"/>
      <c r="I15" s="4"/>
      <c r="J15" s="62" t="s">
        <v>162</v>
      </c>
      <c r="K15" s="70">
        <f ca="1">COUNTIF(M2:M51,"&lt;=20")/COUNT(M2:M51)</f>
        <v>0.42</v>
      </c>
      <c r="L15" s="1">
        <v>14</v>
      </c>
      <c r="M15" s="31">
        <f t="shared" ca="1" si="0"/>
        <v>22.492362995827531</v>
      </c>
      <c r="T15" s="2">
        <f t="shared" si="3"/>
        <v>78</v>
      </c>
      <c r="U15" s="2">
        <f t="shared" si="1"/>
        <v>2.4757859404777958E-3</v>
      </c>
      <c r="V15" s="2">
        <f t="shared" si="2"/>
        <v>0.92572642178566611</v>
      </c>
    </row>
    <row r="16" spans="1:22" x14ac:dyDescent="0.3">
      <c r="A16" s="5"/>
      <c r="B16" s="5"/>
      <c r="C16" s="5"/>
      <c r="D16" s="5"/>
      <c r="E16" s="5"/>
      <c r="F16" s="5"/>
      <c r="G16" s="5"/>
      <c r="H16" s="5"/>
      <c r="I16" s="4"/>
      <c r="J16" s="62" t="s">
        <v>163</v>
      </c>
      <c r="K16" s="29">
        <f>_xlfn.EXPON.DIST(20,$K$14,1)</f>
        <v>0.48658288096740798</v>
      </c>
      <c r="L16" s="1">
        <v>15</v>
      </c>
      <c r="M16" s="31">
        <f t="shared" ca="1" si="0"/>
        <v>12.789419148265271</v>
      </c>
      <c r="T16" s="2">
        <f t="shared" si="3"/>
        <v>84</v>
      </c>
      <c r="U16" s="2">
        <f t="shared" si="1"/>
        <v>2.0270020875072657E-3</v>
      </c>
      <c r="V16" s="2">
        <f t="shared" si="2"/>
        <v>0.93918993737478207</v>
      </c>
    </row>
    <row r="17" spans="1:22" ht="18" x14ac:dyDescent="0.3">
      <c r="A17" s="5"/>
      <c r="B17" s="5"/>
      <c r="C17" s="5"/>
      <c r="D17" s="5"/>
      <c r="E17" s="5"/>
      <c r="F17" s="5"/>
      <c r="G17" s="5"/>
      <c r="H17" s="5"/>
      <c r="I17" s="4"/>
      <c r="J17" s="62" t="s">
        <v>164</v>
      </c>
      <c r="K17" s="29">
        <f>1-EXP(-20*$K$14)</f>
        <v>0.48658288096740798</v>
      </c>
      <c r="L17" s="1">
        <v>16</v>
      </c>
      <c r="M17" s="31">
        <f t="shared" ca="1" si="0"/>
        <v>80.766385509678457</v>
      </c>
      <c r="T17" s="2">
        <f t="shared" si="3"/>
        <v>90</v>
      </c>
      <c r="U17" s="2">
        <f t="shared" si="1"/>
        <v>1.6595689455954647E-3</v>
      </c>
      <c r="V17" s="2">
        <f t="shared" si="2"/>
        <v>0.95021293163213605</v>
      </c>
    </row>
    <row r="18" spans="1:22" x14ac:dyDescent="0.3">
      <c r="A18" s="5"/>
      <c r="B18" s="5"/>
      <c r="C18" s="5"/>
      <c r="D18" s="5"/>
      <c r="E18" s="5"/>
      <c r="F18" s="5"/>
      <c r="G18" s="5"/>
      <c r="H18" s="5"/>
      <c r="I18" s="4"/>
      <c r="J18" s="62" t="s">
        <v>165</v>
      </c>
      <c r="K18" s="29">
        <f>K14</f>
        <v>3.3333333333333333E-2</v>
      </c>
      <c r="L18" s="1">
        <v>17</v>
      </c>
      <c r="M18" s="31">
        <f t="shared" ca="1" si="0"/>
        <v>160.13029212031847</v>
      </c>
      <c r="T18" s="2">
        <f t="shared" si="3"/>
        <v>96</v>
      </c>
      <c r="U18" s="2">
        <f t="shared" si="1"/>
        <v>1.358740132612207E-3</v>
      </c>
      <c r="V18" s="2">
        <f t="shared" si="2"/>
        <v>0.95923779602163384</v>
      </c>
    </row>
    <row r="19" spans="1:22" x14ac:dyDescent="0.3">
      <c r="A19" s="23" t="s">
        <v>25</v>
      </c>
      <c r="B19" s="5"/>
      <c r="C19" s="5"/>
      <c r="D19" s="5"/>
      <c r="E19" s="5" t="s">
        <v>0</v>
      </c>
      <c r="F19" s="5"/>
      <c r="G19" s="5"/>
      <c r="H19" s="5"/>
      <c r="I19" s="4"/>
      <c r="J19" s="62" t="s">
        <v>166</v>
      </c>
      <c r="L19" s="1">
        <v>18</v>
      </c>
      <c r="M19" s="31">
        <f t="shared" ca="1" si="0"/>
        <v>25.933411372581499</v>
      </c>
      <c r="T19" s="2">
        <f t="shared" si="3"/>
        <v>102</v>
      </c>
      <c r="U19" s="2">
        <f t="shared" si="1"/>
        <v>1.1124423320108693E-3</v>
      </c>
      <c r="V19" s="2">
        <f t="shared" si="2"/>
        <v>0.96662673003967392</v>
      </c>
    </row>
    <row r="20" spans="1:22" x14ac:dyDescent="0.3">
      <c r="A20" s="18" t="s">
        <v>29</v>
      </c>
      <c r="B20" s="5"/>
      <c r="C20" s="5"/>
      <c r="D20" s="5"/>
      <c r="E20" s="5"/>
      <c r="F20" s="5"/>
      <c r="G20" s="5"/>
      <c r="H20" s="5"/>
      <c r="I20" s="4"/>
      <c r="J20" s="62" t="s">
        <v>167</v>
      </c>
      <c r="L20" s="1">
        <v>19</v>
      </c>
      <c r="M20" s="31">
        <f t="shared" ca="1" si="0"/>
        <v>2.8660390839630168</v>
      </c>
      <c r="T20" s="2">
        <f t="shared" si="3"/>
        <v>108</v>
      </c>
      <c r="U20" s="2">
        <f t="shared" si="1"/>
        <v>9.107907482430853E-4</v>
      </c>
      <c r="V20" s="2">
        <f t="shared" si="2"/>
        <v>0.97267627755270747</v>
      </c>
    </row>
    <row r="21" spans="1:22" x14ac:dyDescent="0.3">
      <c r="A21" s="5"/>
      <c r="B21" s="5"/>
      <c r="C21" s="5"/>
      <c r="D21" s="5"/>
      <c r="E21" s="5"/>
      <c r="F21" s="5"/>
      <c r="G21" s="5"/>
      <c r="H21" s="5"/>
      <c r="I21" s="4"/>
      <c r="J21" s="62" t="s">
        <v>168</v>
      </c>
      <c r="L21" s="1">
        <v>20</v>
      </c>
      <c r="M21" s="31">
        <f t="shared" ca="1" si="0"/>
        <v>1.854816142297611E-2</v>
      </c>
      <c r="T21" s="2">
        <f t="shared" si="3"/>
        <v>114</v>
      </c>
      <c r="U21" s="2">
        <f t="shared" si="1"/>
        <v>7.4569239520552006E-4</v>
      </c>
      <c r="V21" s="2">
        <f t="shared" si="2"/>
        <v>0.97762922814383435</v>
      </c>
    </row>
    <row r="22" spans="1:22" ht="22.5" x14ac:dyDescent="0.4">
      <c r="A22" s="5"/>
      <c r="B22" s="69" t="s">
        <v>139</v>
      </c>
      <c r="C22" s="5"/>
      <c r="D22" s="5"/>
      <c r="E22" s="5"/>
      <c r="F22" s="5"/>
      <c r="G22" s="5"/>
      <c r="H22" s="5"/>
      <c r="I22" s="4"/>
      <c r="J22" s="62" t="s">
        <v>169</v>
      </c>
      <c r="K22" s="29">
        <f>1-_xlfn.EXPON.DIST(30,$K$14,1)</f>
        <v>0.36787944117144233</v>
      </c>
      <c r="L22" s="1">
        <v>21</v>
      </c>
      <c r="M22" s="31">
        <f t="shared" ca="1" si="0"/>
        <v>79.31365721537766</v>
      </c>
      <c r="T22" s="2">
        <f t="shared" si="3"/>
        <v>120</v>
      </c>
      <c r="U22" s="2">
        <f t="shared" si="1"/>
        <v>6.1052129629113924E-4</v>
      </c>
      <c r="V22" s="2">
        <f t="shared" si="2"/>
        <v>0.98168436111126578</v>
      </c>
    </row>
    <row r="23" spans="1:22" ht="22.5" x14ac:dyDescent="0.4">
      <c r="A23" s="5" t="s">
        <v>141</v>
      </c>
      <c r="B23" s="69" t="s">
        <v>140</v>
      </c>
      <c r="C23" s="5"/>
      <c r="D23" s="5"/>
      <c r="E23" s="5"/>
      <c r="F23" s="5"/>
      <c r="G23" s="5"/>
      <c r="H23" s="5"/>
      <c r="I23" s="4"/>
      <c r="J23" s="62" t="s">
        <v>170</v>
      </c>
      <c r="K23" s="29">
        <f>EXP(-30*$K$14)</f>
        <v>0.36787944117144233</v>
      </c>
      <c r="L23" s="1">
        <v>22</v>
      </c>
      <c r="M23" s="31">
        <f t="shared" ca="1" si="0"/>
        <v>4.0948372930212527</v>
      </c>
      <c r="T23" s="2" t="s">
        <v>0</v>
      </c>
    </row>
    <row r="24" spans="1:22" x14ac:dyDescent="0.3">
      <c r="A24" s="5"/>
      <c r="B24" s="5"/>
      <c r="C24" s="5"/>
      <c r="D24" s="5"/>
      <c r="E24" s="5"/>
      <c r="F24" s="5"/>
      <c r="G24" s="5"/>
      <c r="H24" s="5"/>
      <c r="I24" s="4"/>
      <c r="L24" s="1">
        <v>23</v>
      </c>
      <c r="M24" s="31">
        <f t="shared" ca="1" si="0"/>
        <v>71.22370515591652</v>
      </c>
      <c r="T24" s="2" t="s">
        <v>0</v>
      </c>
    </row>
    <row r="25" spans="1:22" x14ac:dyDescent="0.3">
      <c r="A25" s="5"/>
      <c r="B25" s="5"/>
      <c r="C25" s="5"/>
      <c r="D25" s="5"/>
      <c r="E25" s="5"/>
      <c r="F25" s="5"/>
      <c r="G25" s="5"/>
      <c r="H25" s="5"/>
      <c r="I25" s="4"/>
      <c r="L25" s="1">
        <v>24</v>
      </c>
      <c r="M25" s="31">
        <f t="shared" ca="1" si="0"/>
        <v>41.801780602493523</v>
      </c>
    </row>
    <row r="26" spans="1:22" x14ac:dyDescent="0.3">
      <c r="A26" s="5"/>
      <c r="B26" s="5"/>
      <c r="C26" s="5"/>
      <c r="D26" s="5"/>
      <c r="E26" s="5"/>
      <c r="F26" s="5"/>
      <c r="G26" s="5"/>
      <c r="H26" s="5"/>
      <c r="I26" s="4"/>
      <c r="L26" s="1">
        <v>25</v>
      </c>
      <c r="M26" s="31">
        <f t="shared" ca="1" si="0"/>
        <v>46.140173456522888</v>
      </c>
    </row>
    <row r="27" spans="1:22" x14ac:dyDescent="0.3">
      <c r="A27" s="5"/>
      <c r="B27" s="5"/>
      <c r="C27" s="5"/>
      <c r="D27" s="5"/>
      <c r="E27" s="5"/>
      <c r="F27" s="5"/>
      <c r="G27" s="5"/>
      <c r="H27" s="5"/>
      <c r="I27" s="4"/>
      <c r="L27" s="1">
        <v>26</v>
      </c>
      <c r="M27" s="31">
        <f t="shared" ca="1" si="0"/>
        <v>53.70179551224728</v>
      </c>
    </row>
    <row r="28" spans="1:22" x14ac:dyDescent="0.3">
      <c r="A28" s="5"/>
      <c r="B28" s="5"/>
      <c r="C28" s="5"/>
      <c r="D28" s="5"/>
      <c r="E28" s="5"/>
      <c r="F28" s="5"/>
      <c r="G28" s="5"/>
      <c r="H28" s="5"/>
      <c r="I28" s="4"/>
      <c r="L28" s="1">
        <v>27</v>
      </c>
      <c r="M28" s="31">
        <f t="shared" ca="1" si="0"/>
        <v>7.5744918589515269</v>
      </c>
    </row>
    <row r="29" spans="1:22" x14ac:dyDescent="0.3">
      <c r="A29" s="5"/>
      <c r="B29" s="5"/>
      <c r="C29" s="5"/>
      <c r="D29" s="5"/>
      <c r="E29" s="5"/>
      <c r="F29" s="5"/>
      <c r="G29" s="5"/>
      <c r="H29" s="5"/>
      <c r="I29" s="4"/>
      <c r="L29" s="1">
        <v>28</v>
      </c>
      <c r="M29" s="31">
        <f t="shared" ca="1" si="0"/>
        <v>10.322957020423196</v>
      </c>
    </row>
    <row r="30" spans="1:22" x14ac:dyDescent="0.3">
      <c r="A30" s="5"/>
      <c r="B30" s="5"/>
      <c r="C30" s="5"/>
      <c r="D30" s="5"/>
      <c r="E30" s="5"/>
      <c r="F30" s="5"/>
      <c r="G30" s="5"/>
      <c r="H30" s="5"/>
      <c r="I30" s="4"/>
      <c r="L30" s="1">
        <v>29</v>
      </c>
      <c r="M30" s="31">
        <f t="shared" ca="1" si="0"/>
        <v>34.965377617600907</v>
      </c>
    </row>
    <row r="31" spans="1:22" x14ac:dyDescent="0.3">
      <c r="A31" s="5"/>
      <c r="B31" s="5"/>
      <c r="C31" s="5"/>
      <c r="D31" s="5"/>
      <c r="E31" s="5"/>
      <c r="F31" s="5"/>
      <c r="G31" s="5"/>
      <c r="H31" s="5"/>
      <c r="I31" s="4"/>
      <c r="L31" s="1">
        <v>30</v>
      </c>
      <c r="M31" s="31">
        <f t="shared" ca="1" si="0"/>
        <v>2.399905192559634</v>
      </c>
    </row>
    <row r="32" spans="1:22" x14ac:dyDescent="0.3">
      <c r="A32" s="5"/>
      <c r="B32" s="5"/>
      <c r="C32" s="5"/>
      <c r="D32" s="5"/>
      <c r="E32" s="5"/>
      <c r="F32" s="5"/>
      <c r="G32" s="5"/>
      <c r="H32" s="5"/>
      <c r="I32" s="4"/>
      <c r="L32" s="1">
        <v>31</v>
      </c>
      <c r="M32" s="31">
        <f t="shared" ca="1" si="0"/>
        <v>17.007802032522644</v>
      </c>
    </row>
    <row r="33" spans="1:13" x14ac:dyDescent="0.3">
      <c r="A33" s="5"/>
      <c r="B33" s="5"/>
      <c r="C33" s="5"/>
      <c r="D33" s="5"/>
      <c r="E33" s="5"/>
      <c r="F33" s="5"/>
      <c r="G33" s="5"/>
      <c r="H33" s="5"/>
      <c r="I33" s="4"/>
      <c r="L33" s="1">
        <v>32</v>
      </c>
      <c r="M33" s="31">
        <f t="shared" ca="1" si="0"/>
        <v>83.193228282939415</v>
      </c>
    </row>
    <row r="34" spans="1:13" x14ac:dyDescent="0.3">
      <c r="A34" s="5"/>
      <c r="B34" s="5"/>
      <c r="C34" s="5"/>
      <c r="D34" s="5"/>
      <c r="E34" s="5"/>
      <c r="F34" s="5"/>
      <c r="G34" s="5"/>
      <c r="H34" s="5"/>
      <c r="I34" s="4"/>
      <c r="L34" s="1">
        <v>33</v>
      </c>
      <c r="M34" s="31">
        <f t="shared" ca="1" si="0"/>
        <v>4.3656968242092589</v>
      </c>
    </row>
    <row r="35" spans="1:13" x14ac:dyDescent="0.3">
      <c r="A35" s="5"/>
      <c r="B35" s="5"/>
      <c r="C35" s="5"/>
      <c r="D35" s="5"/>
      <c r="E35" s="5"/>
      <c r="F35" s="5"/>
      <c r="G35" s="5"/>
      <c r="H35" s="5"/>
      <c r="I35" s="4"/>
      <c r="L35" s="1">
        <v>34</v>
      </c>
      <c r="M35" s="31">
        <f t="shared" ca="1" si="0"/>
        <v>13.833555049381033</v>
      </c>
    </row>
    <row r="36" spans="1:13" x14ac:dyDescent="0.3">
      <c r="A36" s="5"/>
      <c r="B36" s="5"/>
      <c r="C36" s="5"/>
      <c r="D36" s="5"/>
      <c r="E36" s="5"/>
      <c r="F36" s="5"/>
      <c r="G36" s="5"/>
      <c r="H36" s="5"/>
      <c r="I36" s="4"/>
      <c r="L36" s="1">
        <v>35</v>
      </c>
      <c r="M36" s="31">
        <f t="shared" ca="1" si="0"/>
        <v>77.880562885313282</v>
      </c>
    </row>
    <row r="37" spans="1:13" x14ac:dyDescent="0.3">
      <c r="A37" s="5"/>
      <c r="B37" s="5"/>
      <c r="C37" s="5"/>
      <c r="D37" s="5"/>
      <c r="E37" s="5"/>
      <c r="F37" s="5"/>
      <c r="G37" s="5"/>
      <c r="H37" s="5"/>
      <c r="I37" s="4"/>
      <c r="L37" s="1">
        <v>36</v>
      </c>
      <c r="M37" s="31">
        <f t="shared" ca="1" si="0"/>
        <v>1.6994660238447394</v>
      </c>
    </row>
    <row r="38" spans="1:13" x14ac:dyDescent="0.3">
      <c r="A38" s="5"/>
      <c r="B38" s="5"/>
      <c r="C38" s="5"/>
      <c r="D38" s="5"/>
      <c r="E38" s="5"/>
      <c r="F38" s="5"/>
      <c r="G38" s="5"/>
      <c r="H38" s="5"/>
      <c r="I38" s="4"/>
      <c r="L38" s="1">
        <v>37</v>
      </c>
      <c r="M38" s="31">
        <f t="shared" ca="1" si="0"/>
        <v>23.427042667448454</v>
      </c>
    </row>
    <row r="39" spans="1:13" x14ac:dyDescent="0.3">
      <c r="A39" s="5"/>
      <c r="B39" s="5"/>
      <c r="C39" s="5"/>
      <c r="D39" s="5"/>
      <c r="E39" s="5"/>
      <c r="F39" s="5"/>
      <c r="G39" s="5"/>
      <c r="H39" s="5"/>
      <c r="I39" s="4"/>
      <c r="L39" s="1">
        <v>38</v>
      </c>
      <c r="M39" s="31">
        <f t="shared" ca="1" si="0"/>
        <v>10.002188938098037</v>
      </c>
    </row>
    <row r="40" spans="1:13" x14ac:dyDescent="0.3">
      <c r="A40" s="5"/>
      <c r="B40" s="5"/>
      <c r="C40" s="5"/>
      <c r="D40" s="5"/>
      <c r="E40" s="5"/>
      <c r="F40" s="5"/>
      <c r="G40" s="5"/>
      <c r="H40" s="5"/>
      <c r="I40" s="4"/>
      <c r="L40" s="1">
        <v>39</v>
      </c>
      <c r="M40" s="31">
        <f t="shared" ca="1" si="0"/>
        <v>46.316588782240572</v>
      </c>
    </row>
    <row r="41" spans="1:13" x14ac:dyDescent="0.3">
      <c r="A41" s="5"/>
      <c r="B41" s="5"/>
      <c r="C41" s="5"/>
      <c r="D41" s="5"/>
      <c r="E41" s="5"/>
      <c r="F41" s="5"/>
      <c r="G41" s="5"/>
      <c r="H41" s="5"/>
      <c r="I41" s="4"/>
      <c r="L41" s="1">
        <v>40</v>
      </c>
      <c r="M41" s="31">
        <f t="shared" ca="1" si="0"/>
        <v>68.574294003671369</v>
      </c>
    </row>
    <row r="42" spans="1:13" x14ac:dyDescent="0.3">
      <c r="A42" s="5"/>
      <c r="B42" s="5"/>
      <c r="C42" s="5"/>
      <c r="D42" s="5"/>
      <c r="E42" s="5"/>
      <c r="F42" s="5"/>
      <c r="G42" s="5"/>
      <c r="H42" s="5"/>
      <c r="I42" s="4"/>
      <c r="L42" s="1">
        <v>41</v>
      </c>
      <c r="M42" s="31">
        <f t="shared" ca="1" si="0"/>
        <v>12.80833985387885</v>
      </c>
    </row>
    <row r="43" spans="1:13" x14ac:dyDescent="0.3">
      <c r="A43" s="5"/>
      <c r="B43" s="5"/>
      <c r="C43" s="5"/>
      <c r="D43" s="5"/>
      <c r="E43" s="5"/>
      <c r="F43" s="5"/>
      <c r="G43" s="5"/>
      <c r="H43" s="5"/>
      <c r="I43" s="4"/>
      <c r="L43" s="1">
        <v>42</v>
      </c>
      <c r="M43" s="31">
        <f t="shared" ca="1" si="0"/>
        <v>99.477160129644304</v>
      </c>
    </row>
    <row r="44" spans="1:13" x14ac:dyDescent="0.3">
      <c r="A44" s="5"/>
      <c r="B44" s="5"/>
      <c r="C44" s="5"/>
      <c r="D44" s="5"/>
      <c r="E44" s="5"/>
      <c r="F44" s="5"/>
      <c r="G44" s="5"/>
      <c r="H44" s="5"/>
      <c r="I44" s="4"/>
      <c r="L44" s="1">
        <v>43</v>
      </c>
      <c r="M44" s="31">
        <f t="shared" ca="1" si="0"/>
        <v>6.0583582548367083</v>
      </c>
    </row>
    <row r="45" spans="1:13" x14ac:dyDescent="0.3">
      <c r="A45" s="5"/>
      <c r="B45" s="5"/>
      <c r="C45" s="5"/>
      <c r="D45" s="5"/>
      <c r="E45" s="5"/>
      <c r="F45" s="5"/>
      <c r="G45" s="5"/>
      <c r="H45" s="5"/>
      <c r="I45" s="4"/>
      <c r="L45" s="1">
        <v>44</v>
      </c>
      <c r="M45" s="31">
        <f t="shared" ca="1" si="0"/>
        <v>126.41242579095629</v>
      </c>
    </row>
    <row r="46" spans="1:13" x14ac:dyDescent="0.3">
      <c r="A46" s="5"/>
      <c r="B46" s="5"/>
      <c r="C46" s="5"/>
      <c r="D46" s="5"/>
      <c r="E46" s="5"/>
      <c r="F46" s="5"/>
      <c r="G46" s="5"/>
      <c r="H46" s="5"/>
      <c r="I46" s="4"/>
      <c r="L46" s="1">
        <v>45</v>
      </c>
      <c r="M46" s="31">
        <f t="shared" ca="1" si="0"/>
        <v>22.798207762459832</v>
      </c>
    </row>
    <row r="47" spans="1:13" x14ac:dyDescent="0.3">
      <c r="A47" s="5"/>
      <c r="B47" s="5"/>
      <c r="C47" s="5"/>
      <c r="D47" s="5"/>
      <c r="E47" s="5"/>
      <c r="F47" s="5"/>
      <c r="G47" s="5"/>
      <c r="H47" s="5"/>
      <c r="I47" s="4"/>
      <c r="L47" s="1">
        <v>46</v>
      </c>
      <c r="M47" s="31">
        <f t="shared" ca="1" si="0"/>
        <v>31.382516225092495</v>
      </c>
    </row>
    <row r="48" spans="1:13" x14ac:dyDescent="0.3">
      <c r="A48" s="5"/>
      <c r="B48" s="5"/>
      <c r="C48" s="5"/>
      <c r="D48" s="5"/>
      <c r="E48" s="5"/>
      <c r="F48" s="5"/>
      <c r="G48" s="5"/>
      <c r="H48" s="5"/>
      <c r="I48" s="4"/>
      <c r="L48" s="1">
        <v>47</v>
      </c>
      <c r="M48" s="31">
        <f t="shared" ca="1" si="0"/>
        <v>84.35075063574908</v>
      </c>
    </row>
    <row r="49" spans="1:13" x14ac:dyDescent="0.3">
      <c r="A49" s="5"/>
      <c r="B49" s="5"/>
      <c r="C49" s="5"/>
      <c r="D49" s="5"/>
      <c r="E49" s="5"/>
      <c r="F49" s="5"/>
      <c r="G49" s="5"/>
      <c r="H49" s="5"/>
      <c r="I49" s="4"/>
      <c r="L49" s="1">
        <v>48</v>
      </c>
      <c r="M49" s="31">
        <f t="shared" ca="1" si="0"/>
        <v>39.791615873210432</v>
      </c>
    </row>
    <row r="50" spans="1:13" x14ac:dyDescent="0.3">
      <c r="A50" s="5"/>
      <c r="B50" s="5"/>
      <c r="C50" s="5"/>
      <c r="D50" s="5"/>
      <c r="E50" s="5"/>
      <c r="F50" s="5"/>
      <c r="G50" s="5"/>
      <c r="H50" s="5"/>
      <c r="I50" s="4"/>
      <c r="L50" s="1">
        <v>49</v>
      </c>
      <c r="M50" s="31">
        <f t="shared" ca="1" si="0"/>
        <v>35.267049424272422</v>
      </c>
    </row>
    <row r="51" spans="1:13" x14ac:dyDescent="0.3">
      <c r="A51" s="5"/>
      <c r="B51" s="5"/>
      <c r="C51" s="5"/>
      <c r="D51" s="5"/>
      <c r="E51" s="5"/>
      <c r="F51" s="5"/>
      <c r="G51" s="5"/>
      <c r="H51" s="5"/>
      <c r="I51" s="4"/>
      <c r="L51" s="1">
        <v>50</v>
      </c>
      <c r="M51" s="31">
        <f t="shared" ca="1" si="0"/>
        <v>58.705611666398248</v>
      </c>
    </row>
    <row r="52" spans="1:13" x14ac:dyDescent="0.3">
      <c r="A52" s="5"/>
      <c r="B52" s="5"/>
      <c r="C52" s="5"/>
      <c r="D52" s="5"/>
      <c r="E52" s="5"/>
      <c r="F52" s="5"/>
      <c r="G52" s="5"/>
      <c r="H52" s="5"/>
      <c r="I52" s="4"/>
    </row>
    <row r="53" spans="1:13" x14ac:dyDescent="0.3">
      <c r="A53" s="5"/>
      <c r="B53" s="5"/>
      <c r="C53" s="5"/>
      <c r="D53" s="5"/>
      <c r="E53" s="5"/>
      <c r="F53" s="5"/>
      <c r="G53" s="5"/>
      <c r="H53" s="5"/>
      <c r="I53" s="4"/>
    </row>
    <row r="54" spans="1:13" x14ac:dyDescent="0.3">
      <c r="A54" s="5"/>
      <c r="B54" s="5"/>
      <c r="C54" s="5"/>
      <c r="D54" s="5"/>
      <c r="E54" s="5"/>
      <c r="F54" s="5"/>
      <c r="G54" s="5"/>
      <c r="H54" s="5"/>
      <c r="I54" s="4"/>
    </row>
    <row r="55" spans="1:13" x14ac:dyDescent="0.3">
      <c r="A55" s="5"/>
      <c r="B55" s="5"/>
      <c r="C55" s="5"/>
      <c r="D55" s="5"/>
      <c r="E55" s="5"/>
      <c r="F55" s="5"/>
      <c r="G55" s="5"/>
      <c r="H55" s="5"/>
      <c r="I55" s="4"/>
    </row>
    <row r="56" spans="1:13" x14ac:dyDescent="0.3">
      <c r="A56" s="5"/>
      <c r="B56" s="5"/>
      <c r="C56" s="5"/>
      <c r="D56" s="5"/>
      <c r="E56" s="5"/>
      <c r="F56" s="5"/>
      <c r="G56" s="5"/>
      <c r="H56" s="5"/>
      <c r="I56" s="4"/>
    </row>
    <row r="57" spans="1:13" x14ac:dyDescent="0.3">
      <c r="A57" s="5"/>
      <c r="B57" s="5"/>
      <c r="C57" s="5"/>
      <c r="D57" s="5"/>
      <c r="E57" s="5"/>
      <c r="F57" s="5"/>
      <c r="G57" s="5"/>
      <c r="H57" s="5"/>
      <c r="I57" s="4"/>
    </row>
    <row r="58" spans="1:13" x14ac:dyDescent="0.3">
      <c r="A58" s="5"/>
      <c r="B58" s="5"/>
      <c r="C58" s="5"/>
      <c r="D58" s="5"/>
      <c r="E58" s="5"/>
      <c r="F58" s="5"/>
      <c r="G58" s="5"/>
      <c r="H58" s="5"/>
      <c r="I58" s="4"/>
    </row>
    <row r="59" spans="1:13" x14ac:dyDescent="0.3">
      <c r="A59" s="5"/>
      <c r="B59" s="5"/>
      <c r="C59" s="5"/>
      <c r="D59" s="5"/>
      <c r="E59" s="5"/>
      <c r="F59" s="5"/>
      <c r="G59" s="5"/>
      <c r="H59" s="5"/>
      <c r="I59" s="4"/>
    </row>
    <row r="60" spans="1:13" x14ac:dyDescent="0.3">
      <c r="A60" s="5"/>
      <c r="B60" s="5"/>
      <c r="C60" s="5"/>
      <c r="D60" s="5"/>
      <c r="E60" s="5"/>
      <c r="F60" s="5"/>
      <c r="G60" s="5"/>
      <c r="H60" s="5"/>
      <c r="I60" s="4"/>
    </row>
    <row r="61" spans="1:13" x14ac:dyDescent="0.3">
      <c r="A61" s="5"/>
      <c r="B61" s="5"/>
      <c r="C61" s="5"/>
      <c r="D61" s="5"/>
      <c r="E61" s="5"/>
      <c r="F61" s="5"/>
      <c r="G61" s="5"/>
      <c r="H61" s="5"/>
      <c r="I61" s="4"/>
    </row>
    <row r="62" spans="1:13" x14ac:dyDescent="0.3">
      <c r="A62" s="5"/>
      <c r="B62" s="5"/>
      <c r="C62" s="5"/>
      <c r="D62" s="5"/>
      <c r="E62" s="5"/>
      <c r="F62" s="5"/>
      <c r="G62" s="5"/>
      <c r="H62" s="5"/>
      <c r="I62" s="4"/>
    </row>
  </sheetData>
  <mergeCells count="2">
    <mergeCell ref="E3:I3"/>
    <mergeCell ref="E4:I4"/>
  </mergeCells>
  <pageMargins left="0.7" right="0.7" top="0.75" bottom="0.75" header="0.3" footer="0.3"/>
  <pageSetup orientation="portrait"/>
  <drawing r:id="rId1"/>
  <legacyDrawing r:id="rId2"/>
  <oleObjects>
    <mc:AlternateContent xmlns:mc="http://schemas.openxmlformats.org/markup-compatibility/2006">
      <mc:Choice Requires="x14">
        <oleObject progId="Equation.DSMT4" shapeId="4097" r:id="rId3">
          <objectPr defaultSize="0" autoPict="0" r:id="rId4">
            <anchor moveWithCells="1">
              <from>
                <xdr:col>0</xdr:col>
                <xdr:colOff>219075</xdr:colOff>
                <xdr:row>1</xdr:row>
                <xdr:rowOff>85725</xdr:rowOff>
              </from>
              <to>
                <xdr:col>1</xdr:col>
                <xdr:colOff>2057400</xdr:colOff>
                <xdr:row>2</xdr:row>
                <xdr:rowOff>171450</xdr:rowOff>
              </to>
            </anchor>
          </objectPr>
        </oleObject>
      </mc:Choice>
      <mc:Fallback>
        <oleObject progId="Equation.DSMT4" shapeId="4097" r:id="rId3"/>
      </mc:Fallback>
    </mc:AlternateContent>
    <mc:AlternateContent xmlns:mc="http://schemas.openxmlformats.org/markup-compatibility/2006">
      <mc:Choice Requires="x14">
        <oleObject progId="Equation.DSMT4" shapeId="4098" r:id="rId5">
          <objectPr defaultSize="0" autoPict="0" r:id="rId6">
            <anchor moveWithCells="1">
              <from>
                <xdr:col>0</xdr:col>
                <xdr:colOff>228600</xdr:colOff>
                <xdr:row>3</xdr:row>
                <xdr:rowOff>85725</xdr:rowOff>
              </from>
              <to>
                <xdr:col>1</xdr:col>
                <xdr:colOff>2219325</xdr:colOff>
                <xdr:row>4</xdr:row>
                <xdr:rowOff>123825</xdr:rowOff>
              </to>
            </anchor>
          </objectPr>
        </oleObject>
      </mc:Choice>
      <mc:Fallback>
        <oleObject progId="Equation.DSMT4" shapeId="4098" r:id="rId5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C101"/>
  <sheetViews>
    <sheetView workbookViewId="0">
      <selection activeCell="J16" sqref="J16"/>
    </sheetView>
  </sheetViews>
  <sheetFormatPr defaultRowHeight="15" x14ac:dyDescent="0.25"/>
  <cols>
    <col min="1" max="1" width="4.85546875" customWidth="1"/>
    <col min="2" max="2" width="31.28515625" customWidth="1"/>
    <col min="3" max="3" width="17.42578125" customWidth="1"/>
    <col min="4" max="4" width="19.28515625" customWidth="1"/>
    <col min="5" max="5" width="17.85546875" customWidth="1"/>
    <col min="6" max="6" width="8.85546875"/>
    <col min="7" max="7" width="5.28515625" customWidth="1"/>
    <col min="8" max="8" width="6.28515625" customWidth="1"/>
    <col min="9" max="9" width="53.5703125" customWidth="1"/>
    <col min="10" max="22" width="8.85546875"/>
    <col min="23" max="23" width="44.140625" customWidth="1"/>
    <col min="24" max="24" width="8.85546875"/>
    <col min="25" max="25" width="12.5703125" customWidth="1"/>
    <col min="26" max="27" width="12" customWidth="1"/>
  </cols>
  <sheetData>
    <row r="1" spans="1:29" ht="19.5" thickBot="1" x14ac:dyDescent="0.4">
      <c r="A1" s="19" t="s">
        <v>172</v>
      </c>
      <c r="B1" s="20"/>
      <c r="C1" s="5"/>
      <c r="D1" s="5"/>
      <c r="E1" s="5"/>
      <c r="F1" s="5"/>
      <c r="G1" s="5"/>
      <c r="H1" s="5"/>
      <c r="I1" s="68" t="s">
        <v>44</v>
      </c>
      <c r="L1" s="78" t="s">
        <v>268</v>
      </c>
      <c r="W1" s="59" t="s">
        <v>194</v>
      </c>
      <c r="Y1" s="1" t="s">
        <v>2</v>
      </c>
      <c r="Z1" s="1" t="s">
        <v>4</v>
      </c>
      <c r="AA1" s="1" t="s">
        <v>3</v>
      </c>
    </row>
    <row r="2" spans="1:29" ht="19.5" thickTop="1" x14ac:dyDescent="0.35">
      <c r="A2" s="5"/>
      <c r="B2" s="19" t="s">
        <v>173</v>
      </c>
      <c r="C2" s="5"/>
      <c r="D2" s="5"/>
      <c r="E2" s="32" t="s">
        <v>0</v>
      </c>
      <c r="F2" s="5"/>
      <c r="G2" s="5"/>
      <c r="H2" s="5"/>
      <c r="I2" t="s">
        <v>186</v>
      </c>
      <c r="L2" s="30">
        <f ca="1">_xlfn.CHISQ.INV(RAND(),$J$7)</f>
        <v>12.561814967412859</v>
      </c>
      <c r="W2" s="47" t="s">
        <v>111</v>
      </c>
      <c r="Y2" s="2">
        <v>0</v>
      </c>
      <c r="Z2" s="2">
        <f>_xlfn.CHISQ.DIST(Y2,$X$5,0)</f>
        <v>0</v>
      </c>
      <c r="AA2" s="2">
        <f>_xlfn.CHISQ.DIST(Y2,$X$5,1)</f>
        <v>0</v>
      </c>
      <c r="AB2" t="s">
        <v>0</v>
      </c>
      <c r="AC2" t="s">
        <v>0</v>
      </c>
    </row>
    <row r="3" spans="1:29" ht="16.5" x14ac:dyDescent="0.3">
      <c r="A3" s="5"/>
      <c r="B3" s="5"/>
      <c r="C3" s="18" t="s">
        <v>0</v>
      </c>
      <c r="D3" s="37" t="s">
        <v>38</v>
      </c>
      <c r="E3" s="37"/>
      <c r="F3" s="37"/>
      <c r="G3" s="37"/>
      <c r="H3" s="37"/>
      <c r="I3" t="s">
        <v>187</v>
      </c>
      <c r="L3" s="30">
        <f ca="1">_xlfn.CHISQ.INV(RAND(),$J$7)</f>
        <v>9.3945424608895642</v>
      </c>
      <c r="W3" s="47" t="s">
        <v>112</v>
      </c>
      <c r="Y3" s="2">
        <f>Y2+3*$X$5/20</f>
        <v>3</v>
      </c>
      <c r="Z3" s="2">
        <f t="shared" ref="Z3:Z18" si="0">_xlfn.CHISQ.DIST(Y3,$X$5,0)</f>
        <v>1.181915913523395E-5</v>
      </c>
      <c r="AA3" s="2">
        <f t="shared" ref="AA3:AA18" si="1">_xlfn.CHISQ.DIST(Y3,$X$5,1)</f>
        <v>4.0975009763948413E-6</v>
      </c>
    </row>
    <row r="4" spans="1:29" ht="21" x14ac:dyDescent="0.4">
      <c r="A4" s="5"/>
      <c r="B4" s="5"/>
      <c r="C4" s="5" t="s">
        <v>0</v>
      </c>
      <c r="D4" s="37" t="s">
        <v>174</v>
      </c>
      <c r="E4" s="37"/>
      <c r="F4" s="37"/>
      <c r="G4" s="37"/>
      <c r="H4" s="37"/>
      <c r="I4" t="s">
        <v>188</v>
      </c>
      <c r="L4" s="30">
        <f ca="1">_xlfn.CHISQ.INV(RAND(),$J$7)</f>
        <v>16.424080795654618</v>
      </c>
      <c r="Y4" s="2">
        <f t="shared" ref="Y4:Y18" si="2">Y3+3*$X$5/20</f>
        <v>6</v>
      </c>
      <c r="Z4" s="2">
        <f t="shared" si="0"/>
        <v>1.3502519657802375E-3</v>
      </c>
      <c r="AA4" s="2">
        <f t="shared" si="1"/>
        <v>1.1024881301154787E-3</v>
      </c>
    </row>
    <row r="5" spans="1:29" ht="21" x14ac:dyDescent="0.4">
      <c r="A5" s="5"/>
      <c r="B5" s="5" t="s">
        <v>0</v>
      </c>
      <c r="C5" s="5"/>
      <c r="D5" s="37" t="s">
        <v>180</v>
      </c>
      <c r="E5" s="37"/>
      <c r="F5" s="37"/>
      <c r="G5" s="37"/>
      <c r="H5" s="37"/>
      <c r="I5" t="s">
        <v>189</v>
      </c>
      <c r="J5" s="1" t="s">
        <v>0</v>
      </c>
      <c r="L5" s="30">
        <f ca="1">_xlfn.CHISQ.INV(RAND(),$J$7)</f>
        <v>15.282204407334927</v>
      </c>
      <c r="W5" s="22" t="s">
        <v>185</v>
      </c>
      <c r="X5" s="1">
        <v>20</v>
      </c>
      <c r="Y5" s="2">
        <f t="shared" si="2"/>
        <v>9</v>
      </c>
      <c r="Z5" s="2">
        <f t="shared" si="0"/>
        <v>1.1582289791329572E-2</v>
      </c>
      <c r="AA5" s="2">
        <f t="shared" si="1"/>
        <v>1.7092732899378547E-2</v>
      </c>
    </row>
    <row r="6" spans="1:29" ht="21" x14ac:dyDescent="0.4">
      <c r="A6" s="5"/>
      <c r="B6" s="14" t="s">
        <v>175</v>
      </c>
      <c r="C6" s="39"/>
      <c r="D6" s="42" t="s">
        <v>181</v>
      </c>
      <c r="E6" s="37"/>
      <c r="F6" s="37"/>
      <c r="G6" s="37"/>
      <c r="H6" s="37"/>
      <c r="L6" s="30">
        <f ca="1">_xlfn.CHISQ.INV(RAND(),$J$7)</f>
        <v>19.955838366462238</v>
      </c>
      <c r="W6" s="22" t="s">
        <v>0</v>
      </c>
      <c r="X6" s="1" t="s">
        <v>0</v>
      </c>
      <c r="Y6" s="2">
        <f t="shared" si="2"/>
        <v>12</v>
      </c>
      <c r="Z6" s="2">
        <f t="shared" si="0"/>
        <v>3.4419244510281444E-2</v>
      </c>
      <c r="AA6" s="2">
        <f t="shared" si="1"/>
        <v>8.3924016994875839E-2</v>
      </c>
    </row>
    <row r="7" spans="1:29" ht="21" x14ac:dyDescent="0.4">
      <c r="A7" s="6" t="s">
        <v>0</v>
      </c>
      <c r="B7" s="14" t="s">
        <v>176</v>
      </c>
      <c r="C7" s="39"/>
      <c r="D7" s="42" t="s">
        <v>0</v>
      </c>
      <c r="E7" s="37"/>
      <c r="F7" s="37"/>
      <c r="G7" s="37"/>
      <c r="H7" s="37"/>
      <c r="I7" s="22" t="s">
        <v>185</v>
      </c>
      <c r="J7" s="1">
        <v>20</v>
      </c>
      <c r="L7" s="30">
        <f ca="1">_xlfn.CHISQ.INV(RAND(),$J$7)</f>
        <v>11.057397508668197</v>
      </c>
      <c r="Y7" s="2">
        <f t="shared" si="2"/>
        <v>15</v>
      </c>
      <c r="Z7" s="2">
        <f t="shared" si="0"/>
        <v>5.7220246939115683E-2</v>
      </c>
      <c r="AA7" s="2">
        <f t="shared" si="1"/>
        <v>0.2235923869802855</v>
      </c>
    </row>
    <row r="8" spans="1:29" ht="21" x14ac:dyDescent="0.4">
      <c r="A8" s="5"/>
      <c r="B8" s="14" t="s">
        <v>177</v>
      </c>
      <c r="C8" s="39"/>
      <c r="D8" s="42" t="s">
        <v>0</v>
      </c>
      <c r="E8" s="37"/>
      <c r="F8" s="37"/>
      <c r="G8" s="37"/>
      <c r="H8" s="37"/>
      <c r="I8" s="22" t="s">
        <v>190</v>
      </c>
      <c r="J8" s="1">
        <f>J7</f>
        <v>20</v>
      </c>
      <c r="L8" s="30">
        <f ca="1">_xlfn.CHISQ.INV(RAND(),$J$7)</f>
        <v>21.576759696677318</v>
      </c>
      <c r="Y8" s="2">
        <f t="shared" si="2"/>
        <v>18</v>
      </c>
      <c r="Z8" s="2">
        <f t="shared" si="0"/>
        <v>6.5877820004761348E-2</v>
      </c>
      <c r="AA8" s="2">
        <f t="shared" si="1"/>
        <v>0.41259175566805867</v>
      </c>
    </row>
    <row r="9" spans="1:29" ht="18" x14ac:dyDescent="0.35">
      <c r="A9" s="5"/>
      <c r="B9" s="14" t="s">
        <v>178</v>
      </c>
      <c r="C9" s="39"/>
      <c r="D9" s="5"/>
      <c r="E9" s="5"/>
      <c r="F9" s="5"/>
      <c r="G9" s="5"/>
      <c r="H9" s="5"/>
      <c r="I9" s="22" t="s">
        <v>191</v>
      </c>
      <c r="J9" s="1">
        <f>2*J7</f>
        <v>40</v>
      </c>
      <c r="L9" s="30">
        <f ca="1">_xlfn.CHISQ.INV(RAND(),$J$7)</f>
        <v>13.141865958909712</v>
      </c>
      <c r="Y9" s="2">
        <f t="shared" si="2"/>
        <v>21</v>
      </c>
      <c r="Z9" s="2">
        <f t="shared" si="0"/>
        <v>5.885977574422125E-2</v>
      </c>
      <c r="AA9" s="2">
        <f t="shared" si="1"/>
        <v>0.60286740064918931</v>
      </c>
    </row>
    <row r="10" spans="1:29" ht="18" x14ac:dyDescent="0.35">
      <c r="A10" s="5"/>
      <c r="B10" s="14" t="s">
        <v>179</v>
      </c>
      <c r="C10" s="39"/>
      <c r="D10" s="5"/>
      <c r="E10" s="5"/>
      <c r="F10" s="5"/>
      <c r="G10" s="5"/>
      <c r="H10" s="5"/>
      <c r="L10" s="30">
        <f ca="1">_xlfn.CHISQ.INV(RAND(),$J$7)</f>
        <v>21.606950970415159</v>
      </c>
      <c r="Y10" s="2">
        <f t="shared" si="2"/>
        <v>24</v>
      </c>
      <c r="Z10" s="2">
        <f t="shared" si="0"/>
        <v>4.3682189951524716E-2</v>
      </c>
      <c r="AA10" s="2">
        <f t="shared" si="1"/>
        <v>0.75760783832948764</v>
      </c>
    </row>
    <row r="11" spans="1:29" ht="16.5" x14ac:dyDescent="0.3">
      <c r="A11" s="5"/>
      <c r="B11" s="5"/>
      <c r="C11" s="5"/>
      <c r="D11" s="5"/>
      <c r="E11" s="5"/>
      <c r="F11" s="35" t="s">
        <v>0</v>
      </c>
      <c r="G11" s="35"/>
      <c r="H11" s="35"/>
      <c r="I11" s="22" t="s">
        <v>192</v>
      </c>
      <c r="J11" s="30">
        <f ca="1">AVERAGE(L2:L101)</f>
        <v>20.071143771053084</v>
      </c>
      <c r="L11" s="30">
        <f ca="1">_xlfn.CHISQ.INV(RAND(),$J$7)</f>
        <v>18.32720235455313</v>
      </c>
      <c r="Y11" s="2">
        <f t="shared" si="2"/>
        <v>27</v>
      </c>
      <c r="Z11" s="2">
        <f t="shared" si="0"/>
        <v>2.8134252588317296E-2</v>
      </c>
      <c r="AA11" s="2">
        <f t="shared" si="1"/>
        <v>0.8647360050511872</v>
      </c>
    </row>
    <row r="12" spans="1:29" ht="16.5" x14ac:dyDescent="0.3">
      <c r="A12" s="40" t="s">
        <v>0</v>
      </c>
      <c r="B12" s="40"/>
      <c r="C12" s="40"/>
      <c r="D12" s="40"/>
      <c r="E12" s="40"/>
      <c r="F12" s="40"/>
      <c r="G12" s="40"/>
      <c r="H12" s="40"/>
      <c r="I12" s="22" t="s">
        <v>193</v>
      </c>
      <c r="J12" s="30">
        <f ca="1">_xlfn.VAR.S(L2:L101)</f>
        <v>39.575220623306208</v>
      </c>
      <c r="L12" s="30">
        <f ca="1">_xlfn.CHISQ.INV(RAND(),$J$7)</f>
        <v>18.24402547507075</v>
      </c>
      <c r="Y12" s="2">
        <f t="shared" si="2"/>
        <v>30</v>
      </c>
      <c r="Z12" s="2">
        <f t="shared" si="0"/>
        <v>1.6203583609868448E-2</v>
      </c>
      <c r="AA12" s="2">
        <f t="shared" si="1"/>
        <v>0.93014633930059021</v>
      </c>
    </row>
    <row r="13" spans="1:29" ht="16.5" x14ac:dyDescent="0.3">
      <c r="A13" s="40" t="s">
        <v>0</v>
      </c>
      <c r="B13" s="40"/>
      <c r="C13" s="40"/>
      <c r="D13" s="40"/>
      <c r="E13" s="40"/>
      <c r="F13" s="40"/>
      <c r="G13" s="40"/>
      <c r="H13" s="40"/>
      <c r="L13" s="30">
        <f ca="1">_xlfn.CHISQ.INV(RAND(),$J$7)</f>
        <v>29.063082153440789</v>
      </c>
      <c r="Y13" s="2">
        <f t="shared" si="2"/>
        <v>33</v>
      </c>
      <c r="Z13" s="2">
        <f t="shared" si="0"/>
        <v>8.5251792257718343E-3</v>
      </c>
      <c r="AA13" s="2">
        <f t="shared" si="1"/>
        <v>0.96625925465872231</v>
      </c>
    </row>
    <row r="14" spans="1:29" ht="16.5" x14ac:dyDescent="0.3">
      <c r="A14" s="40" t="s">
        <v>0</v>
      </c>
      <c r="B14" s="40"/>
      <c r="C14" s="40"/>
      <c r="D14" s="40"/>
      <c r="E14" s="40"/>
      <c r="F14" s="40"/>
      <c r="G14" s="40"/>
      <c r="H14" s="40"/>
      <c r="L14" s="30">
        <f ca="1">_xlfn.CHISQ.INV(RAND(),$J$7)</f>
        <v>20.899624993782197</v>
      </c>
      <c r="Y14" s="2">
        <f t="shared" si="2"/>
        <v>36</v>
      </c>
      <c r="Z14" s="2">
        <f t="shared" si="0"/>
        <v>4.1625440565479076E-3</v>
      </c>
      <c r="AA14" s="2">
        <f t="shared" si="1"/>
        <v>0.98461890273941077</v>
      </c>
    </row>
    <row r="15" spans="1:29" ht="16.5" x14ac:dyDescent="0.3">
      <c r="A15" s="40" t="s">
        <v>0</v>
      </c>
      <c r="B15" s="40"/>
      <c r="C15" s="40"/>
      <c r="D15" s="40"/>
      <c r="E15" s="40"/>
      <c r="F15" s="40"/>
      <c r="G15" s="40"/>
      <c r="H15" s="40"/>
      <c r="L15" s="30">
        <f ca="1">_xlfn.CHISQ.INV(RAND(),$J$7)</f>
        <v>18.95767305275653</v>
      </c>
      <c r="Y15" s="2">
        <f t="shared" si="2"/>
        <v>39</v>
      </c>
      <c r="Z15" s="2">
        <f t="shared" si="0"/>
        <v>1.9088687869595218E-3</v>
      </c>
      <c r="AA15" s="2">
        <f t="shared" si="1"/>
        <v>0.99333261337076095</v>
      </c>
    </row>
    <row r="16" spans="1:29" ht="21" x14ac:dyDescent="0.4">
      <c r="A16" s="10"/>
      <c r="B16" s="32" t="s">
        <v>25</v>
      </c>
      <c r="C16" s="11"/>
      <c r="D16" s="5"/>
      <c r="E16" s="10"/>
      <c r="F16" s="11"/>
      <c r="G16" s="11"/>
      <c r="H16" s="5"/>
      <c r="L16" s="30">
        <f ca="1">_xlfn.CHISQ.INV(RAND(),$J$7)</f>
        <v>22.385709919076401</v>
      </c>
      <c r="Y16" s="2">
        <f t="shared" si="2"/>
        <v>42</v>
      </c>
      <c r="Z16" s="2">
        <f t="shared" si="0"/>
        <v>8.298440875613315E-4</v>
      </c>
      <c r="AA16" s="2">
        <f t="shared" si="1"/>
        <v>0.99723441893150122</v>
      </c>
    </row>
    <row r="17" spans="1:27" ht="18.75" x14ac:dyDescent="0.3">
      <c r="A17" s="10"/>
      <c r="B17" s="18" t="s">
        <v>182</v>
      </c>
      <c r="C17" s="5"/>
      <c r="D17" s="5"/>
      <c r="E17" s="10"/>
      <c r="F17" s="5"/>
      <c r="G17" s="5"/>
      <c r="H17" s="5"/>
      <c r="L17" s="30">
        <f ca="1">_xlfn.CHISQ.INV(RAND(),$J$7)</f>
        <v>17.534660154572197</v>
      </c>
      <c r="Y17" s="2">
        <f t="shared" si="2"/>
        <v>45</v>
      </c>
      <c r="Z17" s="2">
        <f t="shared" si="0"/>
        <v>3.4452741976433881E-4</v>
      </c>
      <c r="AA17" s="2">
        <f t="shared" si="1"/>
        <v>0.99889653075697171</v>
      </c>
    </row>
    <row r="18" spans="1:27" ht="19.5" x14ac:dyDescent="0.35">
      <c r="A18" s="10"/>
      <c r="B18" s="18" t="s">
        <v>183</v>
      </c>
      <c r="C18" s="5"/>
      <c r="D18" s="5"/>
      <c r="E18" s="10"/>
      <c r="F18" s="5"/>
      <c r="G18" s="5"/>
      <c r="H18" s="5"/>
      <c r="L18" s="30">
        <f ca="1">_xlfn.CHISQ.INV(RAND(),$J$7)</f>
        <v>24.918174576904505</v>
      </c>
      <c r="Y18" s="2">
        <f t="shared" si="2"/>
        <v>48</v>
      </c>
      <c r="Z18" s="2">
        <f t="shared" si="0"/>
        <v>1.3741703737374082E-4</v>
      </c>
      <c r="AA18" s="2">
        <f t="shared" si="1"/>
        <v>0.9995746032276227</v>
      </c>
    </row>
    <row r="19" spans="1:27" ht="21" x14ac:dyDescent="0.4">
      <c r="A19" s="44" t="s">
        <v>184</v>
      </c>
      <c r="B19" s="44"/>
      <c r="C19" s="44"/>
      <c r="D19" s="44"/>
      <c r="E19" s="44"/>
      <c r="F19" s="44"/>
      <c r="G19" s="44"/>
      <c r="H19" s="44"/>
      <c r="L19" s="30">
        <f ca="1">_xlfn.CHISQ.INV(RAND(),$J$7)</f>
        <v>12.104540384697621</v>
      </c>
    </row>
    <row r="20" spans="1:27" ht="16.5" x14ac:dyDescent="0.3">
      <c r="A20" s="40"/>
      <c r="B20" s="40"/>
      <c r="C20" s="40"/>
      <c r="D20" s="40"/>
      <c r="E20" s="40"/>
      <c r="F20" s="40"/>
      <c r="G20" s="40"/>
      <c r="H20" s="40"/>
      <c r="L20" s="30">
        <f ca="1">_xlfn.CHISQ.INV(RAND(),$J$7)</f>
        <v>13.897976561534177</v>
      </c>
    </row>
    <row r="21" spans="1:27" ht="16.5" x14ac:dyDescent="0.3">
      <c r="A21" s="40" t="s">
        <v>0</v>
      </c>
      <c r="B21" s="40"/>
      <c r="C21" s="40"/>
      <c r="D21" s="40"/>
      <c r="E21" s="40"/>
      <c r="F21" s="40"/>
      <c r="G21" s="40"/>
      <c r="H21" s="40"/>
      <c r="L21" s="30">
        <f ca="1">_xlfn.CHISQ.INV(RAND(),$J$7)</f>
        <v>20.316248367626809</v>
      </c>
    </row>
    <row r="22" spans="1:27" ht="16.5" x14ac:dyDescent="0.3">
      <c r="A22" s="40" t="s">
        <v>0</v>
      </c>
      <c r="B22" s="40"/>
      <c r="C22" s="40"/>
      <c r="D22" s="40"/>
      <c r="E22" s="40"/>
      <c r="F22" s="40"/>
      <c r="G22" s="40"/>
      <c r="H22" s="40"/>
      <c r="L22" s="30">
        <f ca="1">_xlfn.CHISQ.INV(RAND(),$J$7)</f>
        <v>14.373478061870456</v>
      </c>
    </row>
    <row r="23" spans="1:27" ht="16.5" x14ac:dyDescent="0.3">
      <c r="A23" s="40" t="s">
        <v>0</v>
      </c>
      <c r="B23" s="40"/>
      <c r="C23" s="40"/>
      <c r="D23" s="40"/>
      <c r="E23" s="40"/>
      <c r="F23" s="40"/>
      <c r="G23" s="40"/>
      <c r="H23" s="40"/>
      <c r="L23" s="30">
        <f ca="1">_xlfn.CHISQ.INV(RAND(),$J$7)</f>
        <v>26.574979555491819</v>
      </c>
    </row>
    <row r="24" spans="1:27" ht="16.5" x14ac:dyDescent="0.3">
      <c r="A24" s="40" t="s">
        <v>0</v>
      </c>
      <c r="B24" s="40"/>
      <c r="C24" s="40"/>
      <c r="D24" s="40"/>
      <c r="E24" s="40"/>
      <c r="F24" s="40"/>
      <c r="G24" s="40"/>
      <c r="H24" s="40"/>
      <c r="L24" s="30">
        <f ca="1">_xlfn.CHISQ.INV(RAND(),$J$7)</f>
        <v>26.570198119338894</v>
      </c>
    </row>
    <row r="25" spans="1:27" ht="16.5" x14ac:dyDescent="0.3">
      <c r="A25" s="40" t="s">
        <v>0</v>
      </c>
      <c r="B25" s="40"/>
      <c r="C25" s="40"/>
      <c r="D25" s="40"/>
      <c r="E25" s="40"/>
      <c r="F25" s="40"/>
      <c r="G25" s="40"/>
      <c r="H25" s="40"/>
      <c r="L25" s="30">
        <f ca="1">_xlfn.CHISQ.INV(RAND(),$J$7)</f>
        <v>15.651546785716226</v>
      </c>
    </row>
    <row r="26" spans="1:27" ht="16.5" x14ac:dyDescent="0.3">
      <c r="A26" s="40" t="s">
        <v>0</v>
      </c>
      <c r="B26" s="40"/>
      <c r="C26" s="40"/>
      <c r="D26" s="40"/>
      <c r="E26" s="40"/>
      <c r="F26" s="40"/>
      <c r="G26" s="40"/>
      <c r="H26" s="40"/>
      <c r="L26" s="30">
        <f ca="1">_xlfn.CHISQ.INV(RAND(),$J$7)</f>
        <v>19.145616727291078</v>
      </c>
    </row>
    <row r="27" spans="1:27" ht="16.5" x14ac:dyDescent="0.3">
      <c r="A27" s="40" t="s">
        <v>0</v>
      </c>
      <c r="B27" s="40"/>
      <c r="C27" s="40"/>
      <c r="D27" s="40"/>
      <c r="E27" s="40"/>
      <c r="F27" s="40"/>
      <c r="G27" s="40"/>
      <c r="H27" s="40"/>
      <c r="L27" s="30">
        <f ca="1">_xlfn.CHISQ.INV(RAND(),$J$7)</f>
        <v>16.265379431576058</v>
      </c>
    </row>
    <row r="28" spans="1:27" ht="16.5" x14ac:dyDescent="0.3">
      <c r="A28" s="40" t="s">
        <v>0</v>
      </c>
      <c r="B28" s="40"/>
      <c r="C28" s="40"/>
      <c r="D28" s="40"/>
      <c r="E28" s="40"/>
      <c r="F28" s="40"/>
      <c r="G28" s="40"/>
      <c r="H28" s="40"/>
      <c r="L28" s="30">
        <f ca="1">_xlfn.CHISQ.INV(RAND(),$J$7)</f>
        <v>13.623734833851989</v>
      </c>
    </row>
    <row r="29" spans="1:27" ht="16.5" x14ac:dyDescent="0.3">
      <c r="A29" s="40" t="s">
        <v>0</v>
      </c>
      <c r="B29" s="40"/>
      <c r="C29" s="40"/>
      <c r="D29" s="40"/>
      <c r="E29" s="40"/>
      <c r="F29" s="40"/>
      <c r="G29" s="40"/>
      <c r="H29" s="40"/>
      <c r="L29" s="30">
        <f ca="1">_xlfn.CHISQ.INV(RAND(),$J$7)</f>
        <v>25.113259658945132</v>
      </c>
    </row>
    <row r="30" spans="1:27" x14ac:dyDescent="0.25">
      <c r="L30" s="30">
        <f ca="1">_xlfn.CHISQ.INV(RAND(),$J$7)</f>
        <v>33.625749932003963</v>
      </c>
    </row>
    <row r="31" spans="1:27" x14ac:dyDescent="0.25">
      <c r="L31" s="30">
        <f ca="1">_xlfn.CHISQ.INV(RAND(),$J$7)</f>
        <v>14.039188341623817</v>
      </c>
    </row>
    <row r="32" spans="1:27" x14ac:dyDescent="0.25">
      <c r="L32" s="30">
        <f ca="1">_xlfn.CHISQ.INV(RAND(),$J$7)</f>
        <v>20.840696108240138</v>
      </c>
    </row>
    <row r="33" spans="12:12" x14ac:dyDescent="0.25">
      <c r="L33" s="30">
        <f ca="1">_xlfn.CHISQ.INV(RAND(),$J$7)</f>
        <v>12.640575781935196</v>
      </c>
    </row>
    <row r="34" spans="12:12" x14ac:dyDescent="0.25">
      <c r="L34" s="30">
        <f ca="1">_xlfn.CHISQ.INV(RAND(),$J$7)</f>
        <v>28.762593775269924</v>
      </c>
    </row>
    <row r="35" spans="12:12" x14ac:dyDescent="0.25">
      <c r="L35" s="30">
        <f ca="1">_xlfn.CHISQ.INV(RAND(),$J$7)</f>
        <v>17.407707976253942</v>
      </c>
    </row>
    <row r="36" spans="12:12" x14ac:dyDescent="0.25">
      <c r="L36" s="30">
        <f ca="1">_xlfn.CHISQ.INV(RAND(),$J$7)</f>
        <v>17.327170757831002</v>
      </c>
    </row>
    <row r="37" spans="12:12" x14ac:dyDescent="0.25">
      <c r="L37" s="30">
        <f ca="1">_xlfn.CHISQ.INV(RAND(),$J$7)</f>
        <v>12.313494231569464</v>
      </c>
    </row>
    <row r="38" spans="12:12" x14ac:dyDescent="0.25">
      <c r="L38" s="30">
        <f ca="1">_xlfn.CHISQ.INV(RAND(),$J$7)</f>
        <v>9.5754417001337906</v>
      </c>
    </row>
    <row r="39" spans="12:12" x14ac:dyDescent="0.25">
      <c r="L39" s="30">
        <f ca="1">_xlfn.CHISQ.INV(RAND(),$J$7)</f>
        <v>15.396383252013322</v>
      </c>
    </row>
    <row r="40" spans="12:12" x14ac:dyDescent="0.25">
      <c r="L40" s="30">
        <f ca="1">_xlfn.CHISQ.INV(RAND(),$J$7)</f>
        <v>20.557964124729246</v>
      </c>
    </row>
    <row r="41" spans="12:12" x14ac:dyDescent="0.25">
      <c r="L41" s="30">
        <f ca="1">_xlfn.CHISQ.INV(RAND(),$J$7)</f>
        <v>18.931952645463589</v>
      </c>
    </row>
    <row r="42" spans="12:12" x14ac:dyDescent="0.25">
      <c r="L42" s="30">
        <f ca="1">_xlfn.CHISQ.INV(RAND(),$J$7)</f>
        <v>17.560066343601541</v>
      </c>
    </row>
    <row r="43" spans="12:12" x14ac:dyDescent="0.25">
      <c r="L43" s="30">
        <f ca="1">_xlfn.CHISQ.INV(RAND(),$J$7)</f>
        <v>12.642087908189184</v>
      </c>
    </row>
    <row r="44" spans="12:12" x14ac:dyDescent="0.25">
      <c r="L44" s="30">
        <f ca="1">_xlfn.CHISQ.INV(RAND(),$J$7)</f>
        <v>25.533143692441371</v>
      </c>
    </row>
    <row r="45" spans="12:12" x14ac:dyDescent="0.25">
      <c r="L45" s="30">
        <f ca="1">_xlfn.CHISQ.INV(RAND(),$J$7)</f>
        <v>21.593070885840518</v>
      </c>
    </row>
    <row r="46" spans="12:12" x14ac:dyDescent="0.25">
      <c r="L46" s="30">
        <f ca="1">_xlfn.CHISQ.INV(RAND(),$J$7)</f>
        <v>25.506832856700495</v>
      </c>
    </row>
    <row r="47" spans="12:12" x14ac:dyDescent="0.25">
      <c r="L47" s="30">
        <f ca="1">_xlfn.CHISQ.INV(RAND(),$J$7)</f>
        <v>17.243416467827032</v>
      </c>
    </row>
    <row r="48" spans="12:12" x14ac:dyDescent="0.25">
      <c r="L48" s="30">
        <f ca="1">_xlfn.CHISQ.INV(RAND(),$J$7)</f>
        <v>12.670935231628816</v>
      </c>
    </row>
    <row r="49" spans="12:12" x14ac:dyDescent="0.25">
      <c r="L49" s="30">
        <f ca="1">_xlfn.CHISQ.INV(RAND(),$J$7)</f>
        <v>21.449968756060201</v>
      </c>
    </row>
    <row r="50" spans="12:12" x14ac:dyDescent="0.25">
      <c r="L50" s="30">
        <f ca="1">_xlfn.CHISQ.INV(RAND(),$J$7)</f>
        <v>35.119153071580378</v>
      </c>
    </row>
    <row r="51" spans="12:12" x14ac:dyDescent="0.25">
      <c r="L51" s="30">
        <f ca="1">_xlfn.CHISQ.INV(RAND(),$J$7)</f>
        <v>36.547875881675772</v>
      </c>
    </row>
    <row r="52" spans="12:12" x14ac:dyDescent="0.25">
      <c r="L52" s="30">
        <f ca="1">_xlfn.CHISQ.INV(RAND(),$J$7)</f>
        <v>17.812866309519062</v>
      </c>
    </row>
    <row r="53" spans="12:12" x14ac:dyDescent="0.25">
      <c r="L53" s="30">
        <f ca="1">_xlfn.CHISQ.INV(RAND(),$J$7)</f>
        <v>8.4936738670559464</v>
      </c>
    </row>
    <row r="54" spans="12:12" x14ac:dyDescent="0.25">
      <c r="L54" s="30">
        <f ca="1">_xlfn.CHISQ.INV(RAND(),$J$7)</f>
        <v>20.715069235429755</v>
      </c>
    </row>
    <row r="55" spans="12:12" x14ac:dyDescent="0.25">
      <c r="L55" s="30">
        <f ca="1">_xlfn.CHISQ.INV(RAND(),$J$7)</f>
        <v>27.235533924144672</v>
      </c>
    </row>
    <row r="56" spans="12:12" x14ac:dyDescent="0.25">
      <c r="L56" s="30">
        <f ca="1">_xlfn.CHISQ.INV(RAND(),$J$7)</f>
        <v>14.413927145765729</v>
      </c>
    </row>
    <row r="57" spans="12:12" x14ac:dyDescent="0.25">
      <c r="L57" s="30">
        <f ca="1">_xlfn.CHISQ.INV(RAND(),$J$7)</f>
        <v>22.107902701542788</v>
      </c>
    </row>
    <row r="58" spans="12:12" x14ac:dyDescent="0.25">
      <c r="L58" s="30">
        <f ca="1">_xlfn.CHISQ.INV(RAND(),$J$7)</f>
        <v>33.808091977856215</v>
      </c>
    </row>
    <row r="59" spans="12:12" x14ac:dyDescent="0.25">
      <c r="L59" s="30">
        <f ca="1">_xlfn.CHISQ.INV(RAND(),$J$7)</f>
        <v>24.956377237515785</v>
      </c>
    </row>
    <row r="60" spans="12:12" x14ac:dyDescent="0.25">
      <c r="L60" s="30">
        <f ca="1">_xlfn.CHISQ.INV(RAND(),$J$7)</f>
        <v>18.731286864054162</v>
      </c>
    </row>
    <row r="61" spans="12:12" x14ac:dyDescent="0.25">
      <c r="L61" s="30">
        <f ca="1">_xlfn.CHISQ.INV(RAND(),$J$7)</f>
        <v>23.826196264639705</v>
      </c>
    </row>
    <row r="62" spans="12:12" x14ac:dyDescent="0.25">
      <c r="L62" s="30">
        <f ca="1">_xlfn.CHISQ.INV(RAND(),$J$7)</f>
        <v>18.225873677659653</v>
      </c>
    </row>
    <row r="63" spans="12:12" x14ac:dyDescent="0.25">
      <c r="L63" s="30">
        <f ca="1">_xlfn.CHISQ.INV(RAND(),$J$7)</f>
        <v>15.096205995309889</v>
      </c>
    </row>
    <row r="64" spans="12:12" x14ac:dyDescent="0.25">
      <c r="L64" s="30">
        <f ca="1">_xlfn.CHISQ.INV(RAND(),$J$7)</f>
        <v>21.972583143807611</v>
      </c>
    </row>
    <row r="65" spans="12:12" x14ac:dyDescent="0.25">
      <c r="L65" s="30">
        <f ca="1">_xlfn.CHISQ.INV(RAND(),$J$7)</f>
        <v>12.853597057142107</v>
      </c>
    </row>
    <row r="66" spans="12:12" x14ac:dyDescent="0.25">
      <c r="L66" s="30">
        <f ca="1">_xlfn.CHISQ.INV(RAND(),$J$7)</f>
        <v>12.49963187633751</v>
      </c>
    </row>
    <row r="67" spans="12:12" x14ac:dyDescent="0.25">
      <c r="L67" s="30">
        <f ca="1">_xlfn.CHISQ.INV(RAND(),$J$7)</f>
        <v>28.776566550781414</v>
      </c>
    </row>
    <row r="68" spans="12:12" x14ac:dyDescent="0.25">
      <c r="L68" s="30">
        <f ca="1">_xlfn.CHISQ.INV(RAND(),$J$7)</f>
        <v>27.258082909749312</v>
      </c>
    </row>
    <row r="69" spans="12:12" x14ac:dyDescent="0.25">
      <c r="L69" s="30">
        <f ca="1">_xlfn.CHISQ.INV(RAND(),$J$7)</f>
        <v>25.120520703292073</v>
      </c>
    </row>
    <row r="70" spans="12:12" x14ac:dyDescent="0.25">
      <c r="L70" s="30">
        <f ca="1">_xlfn.CHISQ.INV(RAND(),$J$7)</f>
        <v>22.837063542842824</v>
      </c>
    </row>
    <row r="71" spans="12:12" x14ac:dyDescent="0.25">
      <c r="L71" s="30">
        <f ca="1">_xlfn.CHISQ.INV(RAND(),$J$7)</f>
        <v>13.521078076546692</v>
      </c>
    </row>
    <row r="72" spans="12:12" x14ac:dyDescent="0.25">
      <c r="L72" s="30">
        <f ca="1">_xlfn.CHISQ.INV(RAND(),$J$7)</f>
        <v>24.633871014554995</v>
      </c>
    </row>
    <row r="73" spans="12:12" x14ac:dyDescent="0.25">
      <c r="L73" s="30">
        <f ca="1">_xlfn.CHISQ.INV(RAND(),$J$7)</f>
        <v>22.496415074826054</v>
      </c>
    </row>
    <row r="74" spans="12:12" x14ac:dyDescent="0.25">
      <c r="L74" s="30">
        <f ca="1">_xlfn.CHISQ.INV(RAND(),$J$7)</f>
        <v>13.186275618622444</v>
      </c>
    </row>
    <row r="75" spans="12:12" x14ac:dyDescent="0.25">
      <c r="L75" s="30">
        <f ca="1">_xlfn.CHISQ.INV(RAND(),$J$7)</f>
        <v>26.02973047789418</v>
      </c>
    </row>
    <row r="76" spans="12:12" x14ac:dyDescent="0.25">
      <c r="L76" s="30">
        <f ca="1">_xlfn.CHISQ.INV(RAND(),$J$7)</f>
        <v>24.892170168994273</v>
      </c>
    </row>
    <row r="77" spans="12:12" x14ac:dyDescent="0.25">
      <c r="L77" s="30">
        <f ca="1">_xlfn.CHISQ.INV(RAND(),$J$7)</f>
        <v>14.929103421661893</v>
      </c>
    </row>
    <row r="78" spans="12:12" x14ac:dyDescent="0.25">
      <c r="L78" s="30">
        <f ca="1">_xlfn.CHISQ.INV(RAND(),$J$7)</f>
        <v>28.834508039418534</v>
      </c>
    </row>
    <row r="79" spans="12:12" x14ac:dyDescent="0.25">
      <c r="L79" s="30">
        <f ca="1">_xlfn.CHISQ.INV(RAND(),$J$7)</f>
        <v>21.484251886961459</v>
      </c>
    </row>
    <row r="80" spans="12:12" x14ac:dyDescent="0.25">
      <c r="L80" s="30">
        <f ca="1">_xlfn.CHISQ.INV(RAND(),$J$7)</f>
        <v>21.670432157598096</v>
      </c>
    </row>
    <row r="81" spans="12:12" x14ac:dyDescent="0.25">
      <c r="L81" s="30">
        <f ca="1">_xlfn.CHISQ.INV(RAND(),$J$7)</f>
        <v>18.558148276499463</v>
      </c>
    </row>
    <row r="82" spans="12:12" x14ac:dyDescent="0.25">
      <c r="L82" s="30">
        <f ca="1">_xlfn.CHISQ.INV(RAND(),$J$7)</f>
        <v>19.330940195119123</v>
      </c>
    </row>
    <row r="83" spans="12:12" x14ac:dyDescent="0.25">
      <c r="L83" s="30">
        <f ca="1">_xlfn.CHISQ.INV(RAND(),$J$7)</f>
        <v>11.998811925892717</v>
      </c>
    </row>
    <row r="84" spans="12:12" x14ac:dyDescent="0.25">
      <c r="L84" s="30">
        <f ca="1">_xlfn.CHISQ.INV(RAND(),$J$7)</f>
        <v>30.22141780155399</v>
      </c>
    </row>
    <row r="85" spans="12:12" x14ac:dyDescent="0.25">
      <c r="L85" s="30">
        <f ca="1">_xlfn.CHISQ.INV(RAND(),$J$7)</f>
        <v>13.206185109121236</v>
      </c>
    </row>
    <row r="86" spans="12:12" x14ac:dyDescent="0.25">
      <c r="L86" s="30">
        <f ca="1">_xlfn.CHISQ.INV(RAND(),$J$7)</f>
        <v>18.42817478841495</v>
      </c>
    </row>
    <row r="87" spans="12:12" x14ac:dyDescent="0.25">
      <c r="L87" s="30">
        <f ca="1">_xlfn.CHISQ.INV(RAND(),$J$7)</f>
        <v>17.69920487689274</v>
      </c>
    </row>
    <row r="88" spans="12:12" x14ac:dyDescent="0.25">
      <c r="L88" s="30">
        <f ca="1">_xlfn.CHISQ.INV(RAND(),$J$7)</f>
        <v>27.073721801395081</v>
      </c>
    </row>
    <row r="89" spans="12:12" x14ac:dyDescent="0.25">
      <c r="L89" s="30">
        <f ca="1">_xlfn.CHISQ.INV(RAND(),$J$7)</f>
        <v>28.276211045779228</v>
      </c>
    </row>
    <row r="90" spans="12:12" x14ac:dyDescent="0.25">
      <c r="L90" s="30">
        <f ca="1">_xlfn.CHISQ.INV(RAND(),$J$7)</f>
        <v>33.19943138557344</v>
      </c>
    </row>
    <row r="91" spans="12:12" x14ac:dyDescent="0.25">
      <c r="L91" s="30">
        <f ca="1">_xlfn.CHISQ.INV(RAND(),$J$7)</f>
        <v>15.06022390193362</v>
      </c>
    </row>
    <row r="92" spans="12:12" x14ac:dyDescent="0.25">
      <c r="L92" s="30">
        <f ca="1">_xlfn.CHISQ.INV(RAND(),$J$7)</f>
        <v>26.137925275252549</v>
      </c>
    </row>
    <row r="93" spans="12:12" x14ac:dyDescent="0.25">
      <c r="L93" s="30">
        <f ca="1">_xlfn.CHISQ.INV(RAND(),$J$7)</f>
        <v>25.442266192634325</v>
      </c>
    </row>
    <row r="94" spans="12:12" x14ac:dyDescent="0.25">
      <c r="L94" s="30">
        <f ca="1">_xlfn.CHISQ.INV(RAND(),$J$7)</f>
        <v>10.631809086052387</v>
      </c>
    </row>
    <row r="95" spans="12:12" x14ac:dyDescent="0.25">
      <c r="L95" s="30">
        <f ca="1">_xlfn.CHISQ.INV(RAND(),$J$7)</f>
        <v>24.074638506212338</v>
      </c>
    </row>
    <row r="96" spans="12:12" x14ac:dyDescent="0.25">
      <c r="L96" s="30">
        <f ca="1">_xlfn.CHISQ.INV(RAND(),$J$7)</f>
        <v>17.73083782782555</v>
      </c>
    </row>
    <row r="97" spans="12:12" x14ac:dyDescent="0.25">
      <c r="L97" s="30">
        <f ca="1">_xlfn.CHISQ.INV(RAND(),$J$7)</f>
        <v>17.367002794284513</v>
      </c>
    </row>
    <row r="98" spans="12:12" x14ac:dyDescent="0.25">
      <c r="L98" s="30">
        <f ca="1">_xlfn.CHISQ.INV(RAND(),$J$7)</f>
        <v>13.128139914479441</v>
      </c>
    </row>
    <row r="99" spans="12:12" x14ac:dyDescent="0.25">
      <c r="L99" s="30">
        <f ca="1">_xlfn.CHISQ.INV(RAND(),$J$7)</f>
        <v>26.109062648345816</v>
      </c>
    </row>
    <row r="100" spans="12:12" x14ac:dyDescent="0.25">
      <c r="L100" s="30">
        <f ca="1">_xlfn.CHISQ.INV(RAND(),$J$7)</f>
        <v>25.512613088103485</v>
      </c>
    </row>
    <row r="101" spans="12:12" x14ac:dyDescent="0.25">
      <c r="L101" s="30">
        <f ca="1">_xlfn.CHISQ.INV(RAND(),$J$7)</f>
        <v>17.254687719283147</v>
      </c>
    </row>
  </sheetData>
  <mergeCells count="21">
    <mergeCell ref="A29:H29"/>
    <mergeCell ref="D6:H6"/>
    <mergeCell ref="D7:H7"/>
    <mergeCell ref="D8:H8"/>
    <mergeCell ref="A23:H23"/>
    <mergeCell ref="A24:H24"/>
    <mergeCell ref="A25:H25"/>
    <mergeCell ref="A26:H26"/>
    <mergeCell ref="A27:H27"/>
    <mergeCell ref="A28:H28"/>
    <mergeCell ref="A14:H14"/>
    <mergeCell ref="A15:H15"/>
    <mergeCell ref="A19:H19"/>
    <mergeCell ref="A20:H20"/>
    <mergeCell ref="A21:H21"/>
    <mergeCell ref="A22:H22"/>
    <mergeCell ref="D3:H3"/>
    <mergeCell ref="D4:H4"/>
    <mergeCell ref="D5:H5"/>
    <mergeCell ref="A12:H12"/>
    <mergeCell ref="A13:H1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C101"/>
  <sheetViews>
    <sheetView workbookViewId="0">
      <selection activeCell="L1" sqref="L1"/>
    </sheetView>
  </sheetViews>
  <sheetFormatPr defaultRowHeight="15" x14ac:dyDescent="0.25"/>
  <cols>
    <col min="1" max="1" width="4.85546875" customWidth="1"/>
    <col min="2" max="2" width="31.28515625" customWidth="1"/>
    <col min="3" max="3" width="17.42578125" customWidth="1"/>
    <col min="4" max="4" width="19.28515625" customWidth="1"/>
    <col min="5" max="5" width="17.85546875" customWidth="1"/>
    <col min="7" max="7" width="5.28515625" customWidth="1"/>
    <col min="8" max="8" width="6.28515625" customWidth="1"/>
    <col min="9" max="9" width="58" customWidth="1"/>
    <col min="23" max="23" width="44.140625" customWidth="1"/>
    <col min="25" max="25" width="12.5703125" customWidth="1"/>
    <col min="26" max="27" width="12" customWidth="1"/>
  </cols>
  <sheetData>
    <row r="1" spans="1:29" ht="18" thickBot="1" x14ac:dyDescent="0.4">
      <c r="A1" s="19" t="s">
        <v>195</v>
      </c>
      <c r="B1" s="20"/>
      <c r="C1" s="5"/>
      <c r="D1" s="5"/>
      <c r="E1" s="5"/>
      <c r="F1" s="5"/>
      <c r="G1" s="5"/>
      <c r="H1" s="5"/>
      <c r="I1" s="68" t="s">
        <v>44</v>
      </c>
      <c r="L1" s="60" t="s">
        <v>214</v>
      </c>
      <c r="W1" s="59" t="s">
        <v>215</v>
      </c>
      <c r="Y1" s="1" t="s">
        <v>1</v>
      </c>
      <c r="Z1" s="1" t="s">
        <v>216</v>
      </c>
      <c r="AA1" s="1" t="s">
        <v>217</v>
      </c>
    </row>
    <row r="2" spans="1:29" ht="18" thickTop="1" x14ac:dyDescent="0.35">
      <c r="A2" s="5"/>
      <c r="B2" s="19" t="s">
        <v>196</v>
      </c>
      <c r="C2" s="5"/>
      <c r="D2" s="5"/>
      <c r="E2" s="32" t="s">
        <v>0</v>
      </c>
      <c r="F2" s="5"/>
      <c r="G2" s="5"/>
      <c r="H2" s="5"/>
      <c r="I2" t="s">
        <v>208</v>
      </c>
      <c r="L2" s="30">
        <f ca="1">_xlfn.T.INV(RAND(),$J$7)</f>
        <v>-0.44265285943993299</v>
      </c>
      <c r="W2" s="47" t="s">
        <v>111</v>
      </c>
      <c r="Y2" s="2">
        <v>-4</v>
      </c>
      <c r="Z2" s="2">
        <f>_xlfn.T.DIST(Y2,$X$5,0)</f>
        <v>8.2247430013313949E-4</v>
      </c>
      <c r="AA2" s="2">
        <f>_xlfn.T.DIST(Y2,$X$5,1)</f>
        <v>3.5176164656415917E-4</v>
      </c>
      <c r="AB2" t="s">
        <v>0</v>
      </c>
      <c r="AC2" t="s">
        <v>0</v>
      </c>
    </row>
    <row r="3" spans="1:29" ht="16.5" x14ac:dyDescent="0.3">
      <c r="A3" s="5"/>
      <c r="B3" s="5"/>
      <c r="C3" s="18" t="s">
        <v>0</v>
      </c>
      <c r="D3" s="37" t="s">
        <v>38</v>
      </c>
      <c r="E3" s="37"/>
      <c r="F3" s="37"/>
      <c r="G3" s="37"/>
      <c r="H3" s="37"/>
      <c r="I3" t="s">
        <v>209</v>
      </c>
      <c r="L3" s="30">
        <f t="shared" ref="L3:L66" ca="1" si="0">_xlfn.T.INV(RAND(),$J$7)</f>
        <v>1.2508215628997716</v>
      </c>
      <c r="W3" s="47" t="s">
        <v>112</v>
      </c>
      <c r="Y3" s="2">
        <f>Y2+0.5</f>
        <v>-3.5</v>
      </c>
      <c r="Z3" s="2">
        <f t="shared" ref="Z3:Z18" si="1">_xlfn.T.DIST(Y3,$X$5,0)</f>
        <v>2.6105772275963452E-3</v>
      </c>
      <c r="AA3" s="2">
        <f t="shared" ref="AA3:AA18" si="2">_xlfn.T.DIST(Y3,$X$5,1)</f>
        <v>1.1275615765285829E-3</v>
      </c>
    </row>
    <row r="4" spans="1:29" ht="21" x14ac:dyDescent="0.4">
      <c r="A4" s="5"/>
      <c r="B4" s="5"/>
      <c r="C4" s="5" t="s">
        <v>0</v>
      </c>
      <c r="D4" s="37" t="s">
        <v>202</v>
      </c>
      <c r="E4" s="37"/>
      <c r="F4" s="37"/>
      <c r="G4" s="37"/>
      <c r="H4" s="37"/>
      <c r="I4" t="s">
        <v>210</v>
      </c>
      <c r="L4" s="30">
        <f t="shared" ca="1" si="0"/>
        <v>1.05760897746574</v>
      </c>
      <c r="Y4" s="2">
        <f t="shared" ref="Y4:Y23" si="3">Y3+0.5</f>
        <v>-3</v>
      </c>
      <c r="Z4" s="2">
        <f t="shared" si="1"/>
        <v>7.9637866461806615E-3</v>
      </c>
      <c r="AA4" s="2">
        <f t="shared" si="2"/>
        <v>3.5379493956055543E-3</v>
      </c>
    </row>
    <row r="5" spans="1:29" ht="21" x14ac:dyDescent="0.4">
      <c r="A5" s="5"/>
      <c r="B5" s="5" t="s">
        <v>0</v>
      </c>
      <c r="C5" s="5"/>
      <c r="D5" s="37" t="s">
        <v>203</v>
      </c>
      <c r="E5" s="37"/>
      <c r="F5" s="37"/>
      <c r="G5" s="37"/>
      <c r="H5" s="37"/>
      <c r="I5" t="s">
        <v>211</v>
      </c>
      <c r="J5" s="1" t="s">
        <v>0</v>
      </c>
      <c r="L5" s="30">
        <f t="shared" ca="1" si="0"/>
        <v>0.11278888285936153</v>
      </c>
      <c r="W5" s="22" t="s">
        <v>185</v>
      </c>
      <c r="X5" s="1">
        <v>20</v>
      </c>
      <c r="Y5" s="2">
        <f t="shared" si="3"/>
        <v>-2.5</v>
      </c>
      <c r="Z5" s="2">
        <f t="shared" si="1"/>
        <v>2.2669443719144873E-2</v>
      </c>
      <c r="AA5" s="2">
        <f t="shared" si="2"/>
        <v>1.061677271956619E-2</v>
      </c>
    </row>
    <row r="6" spans="1:29" ht="21" x14ac:dyDescent="0.4">
      <c r="A6" s="5"/>
      <c r="B6" s="52" t="s">
        <v>198</v>
      </c>
      <c r="C6" s="39"/>
      <c r="D6" s="42" t="s">
        <v>204</v>
      </c>
      <c r="E6" s="37"/>
      <c r="F6" s="37"/>
      <c r="G6" s="37"/>
      <c r="H6" s="37"/>
      <c r="L6" s="30">
        <f t="shared" ca="1" si="0"/>
        <v>-0.35616448510045157</v>
      </c>
      <c r="W6" s="22" t="s">
        <v>0</v>
      </c>
      <c r="X6" s="1" t="s">
        <v>0</v>
      </c>
      <c r="Y6" s="2">
        <f t="shared" si="3"/>
        <v>-2</v>
      </c>
      <c r="Z6" s="2">
        <f t="shared" si="1"/>
        <v>5.808721524735698E-2</v>
      </c>
      <c r="AA6" s="2">
        <f t="shared" si="2"/>
        <v>2.9632767723285252E-2</v>
      </c>
    </row>
    <row r="7" spans="1:29" ht="21" x14ac:dyDescent="0.4">
      <c r="A7" s="6" t="s">
        <v>0</v>
      </c>
      <c r="B7" s="52" t="s">
        <v>197</v>
      </c>
      <c r="C7" s="39"/>
      <c r="D7" s="42" t="s">
        <v>0</v>
      </c>
      <c r="E7" s="37"/>
      <c r="F7" s="37"/>
      <c r="G7" s="37"/>
      <c r="H7" s="37"/>
      <c r="I7" s="22" t="s">
        <v>185</v>
      </c>
      <c r="J7" s="1">
        <v>20</v>
      </c>
      <c r="L7" s="30">
        <f t="shared" ca="1" si="0"/>
        <v>-2.0628429762855021</v>
      </c>
      <c r="Y7" s="2">
        <f t="shared" si="3"/>
        <v>-1.5</v>
      </c>
      <c r="Z7" s="2">
        <f t="shared" si="1"/>
        <v>0.12862738297214607</v>
      </c>
      <c r="AA7" s="2">
        <f t="shared" si="2"/>
        <v>7.4617885584626217E-2</v>
      </c>
    </row>
    <row r="8" spans="1:29" ht="21" x14ac:dyDescent="0.4">
      <c r="A8" s="5"/>
      <c r="B8" s="52" t="s">
        <v>199</v>
      </c>
      <c r="C8" s="39"/>
      <c r="D8" s="42" t="s">
        <v>0</v>
      </c>
      <c r="E8" s="37"/>
      <c r="F8" s="37"/>
      <c r="G8" s="37"/>
      <c r="H8" s="37"/>
      <c r="I8" s="22" t="s">
        <v>212</v>
      </c>
      <c r="J8" s="1">
        <v>0</v>
      </c>
      <c r="L8" s="30">
        <f t="shared" ca="1" si="0"/>
        <v>-0.44620310109837408</v>
      </c>
      <c r="Y8" s="2">
        <f t="shared" si="3"/>
        <v>-1</v>
      </c>
      <c r="Z8" s="2">
        <f t="shared" si="1"/>
        <v>0.23604564912670095</v>
      </c>
      <c r="AA8" s="2">
        <f t="shared" si="2"/>
        <v>0.16462828858585454</v>
      </c>
    </row>
    <row r="9" spans="1:29" ht="18" x14ac:dyDescent="0.35">
      <c r="A9" s="5"/>
      <c r="B9" s="52" t="s">
        <v>200</v>
      </c>
      <c r="C9" s="39"/>
      <c r="D9" s="5"/>
      <c r="E9" s="5"/>
      <c r="F9" s="5"/>
      <c r="G9" s="5"/>
      <c r="H9" s="5"/>
      <c r="I9" s="22" t="s">
        <v>213</v>
      </c>
      <c r="J9" s="29">
        <f>$J$7/($J$7-2)</f>
        <v>1.1111111111111112</v>
      </c>
      <c r="L9" s="30">
        <f t="shared" ca="1" si="0"/>
        <v>-0.87021424729452068</v>
      </c>
      <c r="Y9" s="2">
        <f t="shared" si="3"/>
        <v>-0.5</v>
      </c>
      <c r="Z9" s="2">
        <f t="shared" si="1"/>
        <v>0.34580861238374172</v>
      </c>
      <c r="AA9" s="2">
        <f t="shared" si="2"/>
        <v>0.31126592114051177</v>
      </c>
    </row>
    <row r="10" spans="1:29" ht="18" x14ac:dyDescent="0.35">
      <c r="A10" s="5"/>
      <c r="B10" s="52" t="s">
        <v>201</v>
      </c>
      <c r="C10" s="39"/>
      <c r="D10" s="5"/>
      <c r="E10" s="5"/>
      <c r="F10" s="5"/>
      <c r="G10" s="5"/>
      <c r="H10" s="5"/>
      <c r="L10" s="30">
        <f t="shared" ca="1" si="0"/>
        <v>-7.6984798290049804E-3</v>
      </c>
      <c r="Y10" s="2">
        <f t="shared" si="3"/>
        <v>0</v>
      </c>
      <c r="Z10" s="2">
        <f t="shared" si="1"/>
        <v>0.39398858571143264</v>
      </c>
      <c r="AA10" s="2">
        <f t="shared" si="2"/>
        <v>0.5</v>
      </c>
    </row>
    <row r="11" spans="1:29" ht="16.5" x14ac:dyDescent="0.3">
      <c r="A11" s="5"/>
      <c r="B11" s="5"/>
      <c r="C11" s="5"/>
      <c r="D11" s="5"/>
      <c r="E11" s="5"/>
      <c r="F11" s="35" t="s">
        <v>0</v>
      </c>
      <c r="G11" s="35"/>
      <c r="H11" s="35"/>
      <c r="I11" s="22" t="s">
        <v>192</v>
      </c>
      <c r="J11" s="30">
        <f ca="1">AVERAGE(L2:L101)</f>
        <v>1.4903130163126291E-2</v>
      </c>
      <c r="L11" s="30">
        <f t="shared" ca="1" si="0"/>
        <v>2.019695743717508</v>
      </c>
      <c r="Y11" s="2">
        <f t="shared" si="3"/>
        <v>0.5</v>
      </c>
      <c r="Z11" s="2">
        <f t="shared" si="1"/>
        <v>0.34580861238374172</v>
      </c>
      <c r="AA11" s="2">
        <f t="shared" si="2"/>
        <v>0.68873407885948823</v>
      </c>
    </row>
    <row r="12" spans="1:29" ht="16.5" x14ac:dyDescent="0.3">
      <c r="A12" s="40" t="s">
        <v>0</v>
      </c>
      <c r="B12" s="40"/>
      <c r="C12" s="40"/>
      <c r="D12" s="40"/>
      <c r="E12" s="40"/>
      <c r="F12" s="40"/>
      <c r="G12" s="40"/>
      <c r="H12" s="40"/>
      <c r="I12" s="22" t="s">
        <v>193</v>
      </c>
      <c r="J12" s="30">
        <f ca="1">_xlfn.VAR.S(L2:L101)</f>
        <v>1.0369807305697234</v>
      </c>
      <c r="L12" s="30">
        <f t="shared" ca="1" si="0"/>
        <v>1.2176109231321275</v>
      </c>
      <c r="Y12" s="2">
        <f t="shared" si="3"/>
        <v>1</v>
      </c>
      <c r="Z12" s="2">
        <f t="shared" si="1"/>
        <v>0.23604564912670095</v>
      </c>
      <c r="AA12" s="2">
        <f t="shared" si="2"/>
        <v>0.83537171141414546</v>
      </c>
    </row>
    <row r="13" spans="1:29" ht="16.5" x14ac:dyDescent="0.3">
      <c r="A13" s="40" t="s">
        <v>0</v>
      </c>
      <c r="B13" s="40"/>
      <c r="C13" s="40"/>
      <c r="D13" s="40"/>
      <c r="E13" s="40"/>
      <c r="F13" s="40"/>
      <c r="G13" s="40"/>
      <c r="H13" s="40"/>
      <c r="L13" s="30">
        <f t="shared" ca="1" si="0"/>
        <v>-0.45520325980116749</v>
      </c>
      <c r="Y13" s="2">
        <f t="shared" si="3"/>
        <v>1.5</v>
      </c>
      <c r="Z13" s="2">
        <f t="shared" si="1"/>
        <v>0.12862738297214607</v>
      </c>
      <c r="AA13" s="2">
        <f t="shared" si="2"/>
        <v>0.92538211441537377</v>
      </c>
    </row>
    <row r="14" spans="1:29" ht="16.5" x14ac:dyDescent="0.3">
      <c r="A14" s="40" t="s">
        <v>0</v>
      </c>
      <c r="B14" s="40"/>
      <c r="C14" s="40"/>
      <c r="D14" s="40"/>
      <c r="E14" s="40"/>
      <c r="F14" s="40"/>
      <c r="G14" s="40"/>
      <c r="H14" s="40"/>
      <c r="L14" s="30">
        <f t="shared" ca="1" si="0"/>
        <v>1.491961315011356</v>
      </c>
      <c r="Y14" s="2">
        <f t="shared" si="3"/>
        <v>2</v>
      </c>
      <c r="Z14" s="2">
        <f t="shared" si="1"/>
        <v>5.808721524735698E-2</v>
      </c>
      <c r="AA14" s="2">
        <f t="shared" si="2"/>
        <v>0.97036723227671473</v>
      </c>
    </row>
    <row r="15" spans="1:29" ht="16.5" x14ac:dyDescent="0.3">
      <c r="A15" s="40" t="s">
        <v>0</v>
      </c>
      <c r="B15" s="40"/>
      <c r="C15" s="40"/>
      <c r="D15" s="40"/>
      <c r="E15" s="40"/>
      <c r="F15" s="40"/>
      <c r="G15" s="40"/>
      <c r="H15" s="40"/>
      <c r="L15" s="30">
        <f t="shared" ca="1" si="0"/>
        <v>-0.34632745520811492</v>
      </c>
      <c r="Y15" s="2">
        <f t="shared" si="3"/>
        <v>2.5</v>
      </c>
      <c r="Z15" s="2">
        <f t="shared" si="1"/>
        <v>2.2669443719144873E-2</v>
      </c>
      <c r="AA15" s="2">
        <f t="shared" si="2"/>
        <v>0.98938322728043382</v>
      </c>
    </row>
    <row r="16" spans="1:29" ht="21" x14ac:dyDescent="0.4">
      <c r="A16" s="10"/>
      <c r="B16" s="32" t="s">
        <v>25</v>
      </c>
      <c r="C16" s="11"/>
      <c r="D16" s="5"/>
      <c r="E16" s="10"/>
      <c r="F16" s="11"/>
      <c r="G16" s="11"/>
      <c r="H16" s="5"/>
      <c r="L16" s="30">
        <f t="shared" ca="1" si="0"/>
        <v>1.4814674771816612</v>
      </c>
      <c r="Y16" s="2">
        <f t="shared" si="3"/>
        <v>3</v>
      </c>
      <c r="Z16" s="2">
        <f t="shared" si="1"/>
        <v>7.9637866461806615E-3</v>
      </c>
      <c r="AA16" s="2">
        <f t="shared" si="2"/>
        <v>0.99646205060439441</v>
      </c>
    </row>
    <row r="17" spans="1:27" ht="18.75" x14ac:dyDescent="0.3">
      <c r="A17" s="10"/>
      <c r="B17" s="18" t="s">
        <v>205</v>
      </c>
      <c r="C17" s="5"/>
      <c r="D17" s="5"/>
      <c r="E17" s="10"/>
      <c r="F17" s="5"/>
      <c r="G17" s="5"/>
      <c r="H17" s="5"/>
      <c r="L17" s="30">
        <f t="shared" ca="1" si="0"/>
        <v>0.59797818604510067</v>
      </c>
      <c r="Y17" s="2">
        <f t="shared" si="3"/>
        <v>3.5</v>
      </c>
      <c r="Z17" s="2">
        <f t="shared" si="1"/>
        <v>2.6105772275963452E-3</v>
      </c>
      <c r="AA17" s="2">
        <f t="shared" si="2"/>
        <v>0.9988724384234714</v>
      </c>
    </row>
    <row r="18" spans="1:27" ht="19.5" x14ac:dyDescent="0.35">
      <c r="A18" s="10"/>
      <c r="B18" s="18" t="s">
        <v>206</v>
      </c>
      <c r="C18" s="5"/>
      <c r="D18" s="5"/>
      <c r="E18" s="10"/>
      <c r="F18" s="5"/>
      <c r="G18" s="5"/>
      <c r="H18" s="5"/>
      <c r="L18" s="30">
        <f t="shared" ca="1" si="0"/>
        <v>0.28312565276411589</v>
      </c>
      <c r="Y18" s="2">
        <f t="shared" si="3"/>
        <v>4</v>
      </c>
      <c r="Z18" s="2">
        <f t="shared" si="1"/>
        <v>8.2247430013313949E-4</v>
      </c>
      <c r="AA18" s="2">
        <f t="shared" si="2"/>
        <v>0.99964823835343586</v>
      </c>
    </row>
    <row r="19" spans="1:27" ht="21" x14ac:dyDescent="0.4">
      <c r="A19" s="44" t="s">
        <v>207</v>
      </c>
      <c r="B19" s="44"/>
      <c r="C19" s="44"/>
      <c r="D19" s="44"/>
      <c r="E19" s="44"/>
      <c r="F19" s="44"/>
      <c r="G19" s="44"/>
      <c r="H19" s="44"/>
      <c r="L19" s="30">
        <f t="shared" ca="1" si="0"/>
        <v>-0.93309074229217359</v>
      </c>
      <c r="Y19" s="2" t="s">
        <v>0</v>
      </c>
    </row>
    <row r="20" spans="1:27" ht="16.5" x14ac:dyDescent="0.3">
      <c r="A20" s="40"/>
      <c r="B20" s="40"/>
      <c r="C20" s="40"/>
      <c r="D20" s="40"/>
      <c r="E20" s="40"/>
      <c r="F20" s="40"/>
      <c r="G20" s="40"/>
      <c r="H20" s="40"/>
      <c r="L20" s="30">
        <f t="shared" ca="1" si="0"/>
        <v>0.4320414953263137</v>
      </c>
      <c r="Y20" s="2" t="s">
        <v>0</v>
      </c>
    </row>
    <row r="21" spans="1:27" ht="16.5" x14ac:dyDescent="0.3">
      <c r="A21" s="40" t="s">
        <v>0</v>
      </c>
      <c r="B21" s="40"/>
      <c r="C21" s="40"/>
      <c r="D21" s="40"/>
      <c r="E21" s="40"/>
      <c r="F21" s="40"/>
      <c r="G21" s="40"/>
      <c r="H21" s="40"/>
      <c r="L21" s="30">
        <f t="shared" ca="1" si="0"/>
        <v>0.63633061792181156</v>
      </c>
      <c r="Y21" s="2" t="s">
        <v>0</v>
      </c>
    </row>
    <row r="22" spans="1:27" ht="16.5" x14ac:dyDescent="0.3">
      <c r="A22" s="40" t="s">
        <v>0</v>
      </c>
      <c r="B22" s="40"/>
      <c r="C22" s="40"/>
      <c r="D22" s="40"/>
      <c r="E22" s="40"/>
      <c r="F22" s="40"/>
      <c r="G22" s="40"/>
      <c r="H22" s="40"/>
      <c r="L22" s="30">
        <f t="shared" ca="1" si="0"/>
        <v>0.85433898227314309</v>
      </c>
      <c r="Y22" s="2" t="s">
        <v>0</v>
      </c>
    </row>
    <row r="23" spans="1:27" ht="16.5" x14ac:dyDescent="0.3">
      <c r="A23" s="40" t="s">
        <v>0</v>
      </c>
      <c r="B23" s="40"/>
      <c r="C23" s="40"/>
      <c r="D23" s="40"/>
      <c r="E23" s="40"/>
      <c r="F23" s="40"/>
      <c r="G23" s="40"/>
      <c r="H23" s="40"/>
      <c r="L23" s="30">
        <f t="shared" ca="1" si="0"/>
        <v>-2.6494293997529162E-2</v>
      </c>
      <c r="Y23" s="2" t="s">
        <v>0</v>
      </c>
    </row>
    <row r="24" spans="1:27" ht="16.5" x14ac:dyDescent="0.3">
      <c r="A24" s="40" t="s">
        <v>0</v>
      </c>
      <c r="B24" s="40"/>
      <c r="C24" s="40"/>
      <c r="D24" s="40"/>
      <c r="E24" s="40"/>
      <c r="F24" s="40"/>
      <c r="G24" s="40"/>
      <c r="H24" s="40"/>
      <c r="L24" s="30">
        <f t="shared" ca="1" si="0"/>
        <v>-0.18550493819855957</v>
      </c>
    </row>
    <row r="25" spans="1:27" ht="16.5" x14ac:dyDescent="0.3">
      <c r="A25" s="40" t="s">
        <v>0</v>
      </c>
      <c r="B25" s="40"/>
      <c r="C25" s="40"/>
      <c r="D25" s="40"/>
      <c r="E25" s="40"/>
      <c r="F25" s="40"/>
      <c r="G25" s="40"/>
      <c r="H25" s="40"/>
      <c r="L25" s="30">
        <f t="shared" ca="1" si="0"/>
        <v>-0.76454306767987568</v>
      </c>
    </row>
    <row r="26" spans="1:27" ht="16.5" x14ac:dyDescent="0.3">
      <c r="A26" s="40" t="s">
        <v>0</v>
      </c>
      <c r="B26" s="40"/>
      <c r="C26" s="40"/>
      <c r="D26" s="40"/>
      <c r="E26" s="40"/>
      <c r="F26" s="40"/>
      <c r="G26" s="40"/>
      <c r="H26" s="40"/>
      <c r="L26" s="30">
        <f t="shared" ca="1" si="0"/>
        <v>-5.7047008765640929E-2</v>
      </c>
    </row>
    <row r="27" spans="1:27" ht="16.5" x14ac:dyDescent="0.3">
      <c r="A27" s="40" t="s">
        <v>0</v>
      </c>
      <c r="B27" s="40"/>
      <c r="C27" s="40"/>
      <c r="D27" s="40"/>
      <c r="E27" s="40"/>
      <c r="F27" s="40"/>
      <c r="G27" s="40"/>
      <c r="H27" s="40"/>
      <c r="L27" s="30">
        <f t="shared" ca="1" si="0"/>
        <v>-1.0744500150552967</v>
      </c>
    </row>
    <row r="28" spans="1:27" ht="16.5" x14ac:dyDescent="0.3">
      <c r="A28" s="40" t="s">
        <v>0</v>
      </c>
      <c r="B28" s="40"/>
      <c r="C28" s="40"/>
      <c r="D28" s="40"/>
      <c r="E28" s="40"/>
      <c r="F28" s="40"/>
      <c r="G28" s="40"/>
      <c r="H28" s="40"/>
      <c r="L28" s="30">
        <f t="shared" ca="1" si="0"/>
        <v>0.13142618625502298</v>
      </c>
    </row>
    <row r="29" spans="1:27" ht="16.5" x14ac:dyDescent="0.3">
      <c r="A29" s="40" t="s">
        <v>0</v>
      </c>
      <c r="B29" s="40"/>
      <c r="C29" s="40"/>
      <c r="D29" s="40"/>
      <c r="E29" s="40"/>
      <c r="F29" s="40"/>
      <c r="G29" s="40"/>
      <c r="H29" s="40"/>
      <c r="L29" s="30">
        <f t="shared" ca="1" si="0"/>
        <v>-0.18598813024461427</v>
      </c>
    </row>
    <row r="30" spans="1:27" x14ac:dyDescent="0.25">
      <c r="L30" s="30">
        <f t="shared" ca="1" si="0"/>
        <v>-0.38066023381606856</v>
      </c>
    </row>
    <row r="31" spans="1:27" x14ac:dyDescent="0.25">
      <c r="L31" s="30">
        <f t="shared" ca="1" si="0"/>
        <v>1.9099866973473389</v>
      </c>
    </row>
    <row r="32" spans="1:27" x14ac:dyDescent="0.25">
      <c r="L32" s="30">
        <f t="shared" ca="1" si="0"/>
        <v>-0.47909908784248717</v>
      </c>
    </row>
    <row r="33" spans="12:12" x14ac:dyDescent="0.25">
      <c r="L33" s="30">
        <f t="shared" ca="1" si="0"/>
        <v>-0.1590252249755317</v>
      </c>
    </row>
    <row r="34" spans="12:12" x14ac:dyDescent="0.25">
      <c r="L34" s="30">
        <f t="shared" ca="1" si="0"/>
        <v>1.0830213786116192</v>
      </c>
    </row>
    <row r="35" spans="12:12" x14ac:dyDescent="0.25">
      <c r="L35" s="30">
        <f t="shared" ca="1" si="0"/>
        <v>-1.0497045849405493</v>
      </c>
    </row>
    <row r="36" spans="12:12" x14ac:dyDescent="0.25">
      <c r="L36" s="30">
        <f t="shared" ca="1" si="0"/>
        <v>1.2978875172440423</v>
      </c>
    </row>
    <row r="37" spans="12:12" x14ac:dyDescent="0.25">
      <c r="L37" s="30">
        <f t="shared" ca="1" si="0"/>
        <v>-1.7980105042568517</v>
      </c>
    </row>
    <row r="38" spans="12:12" x14ac:dyDescent="0.25">
      <c r="L38" s="30">
        <f t="shared" ca="1" si="0"/>
        <v>0.57153070428044395</v>
      </c>
    </row>
    <row r="39" spans="12:12" x14ac:dyDescent="0.25">
      <c r="L39" s="30">
        <f t="shared" ca="1" si="0"/>
        <v>0.10263124420745144</v>
      </c>
    </row>
    <row r="40" spans="12:12" x14ac:dyDescent="0.25">
      <c r="L40" s="30">
        <f t="shared" ca="1" si="0"/>
        <v>4.4378925390171188E-3</v>
      </c>
    </row>
    <row r="41" spans="12:12" x14ac:dyDescent="0.25">
      <c r="L41" s="30">
        <f t="shared" ca="1" si="0"/>
        <v>1.0555122768909286</v>
      </c>
    </row>
    <row r="42" spans="12:12" x14ac:dyDescent="0.25">
      <c r="L42" s="30">
        <f t="shared" ca="1" si="0"/>
        <v>2.1190845350663103</v>
      </c>
    </row>
    <row r="43" spans="12:12" x14ac:dyDescent="0.25">
      <c r="L43" s="30">
        <f t="shared" ca="1" si="0"/>
        <v>-0.50490812183910294</v>
      </c>
    </row>
    <row r="44" spans="12:12" x14ac:dyDescent="0.25">
      <c r="L44" s="30">
        <f t="shared" ca="1" si="0"/>
        <v>-0.23303390634363846</v>
      </c>
    </row>
    <row r="45" spans="12:12" x14ac:dyDescent="0.25">
      <c r="L45" s="30">
        <f t="shared" ca="1" si="0"/>
        <v>0.77977877247593097</v>
      </c>
    </row>
    <row r="46" spans="12:12" x14ac:dyDescent="0.25">
      <c r="L46" s="30">
        <f t="shared" ca="1" si="0"/>
        <v>-0.1577292972145318</v>
      </c>
    </row>
    <row r="47" spans="12:12" x14ac:dyDescent="0.25">
      <c r="L47" s="30">
        <f t="shared" ca="1" si="0"/>
        <v>-0.44450269910181472</v>
      </c>
    </row>
    <row r="48" spans="12:12" x14ac:dyDescent="0.25">
      <c r="L48" s="30">
        <f t="shared" ca="1" si="0"/>
        <v>-1.8913887112701204</v>
      </c>
    </row>
    <row r="49" spans="12:12" x14ac:dyDescent="0.25">
      <c r="L49" s="30">
        <f t="shared" ca="1" si="0"/>
        <v>0.77648126554118557</v>
      </c>
    </row>
    <row r="50" spans="12:12" x14ac:dyDescent="0.25">
      <c r="L50" s="30">
        <f t="shared" ca="1" si="0"/>
        <v>-0.19488899701242271</v>
      </c>
    </row>
    <row r="51" spans="12:12" x14ac:dyDescent="0.25">
      <c r="L51" s="30">
        <f t="shared" ca="1" si="0"/>
        <v>-1.5500385297648365</v>
      </c>
    </row>
    <row r="52" spans="12:12" x14ac:dyDescent="0.25">
      <c r="L52" s="30">
        <f t="shared" ca="1" si="0"/>
        <v>0.63233324175146766</v>
      </c>
    </row>
    <row r="53" spans="12:12" x14ac:dyDescent="0.25">
      <c r="L53" s="30">
        <f t="shared" ca="1" si="0"/>
        <v>0.18156260712743408</v>
      </c>
    </row>
    <row r="54" spans="12:12" x14ac:dyDescent="0.25">
      <c r="L54" s="30">
        <f t="shared" ca="1" si="0"/>
        <v>-2.0180102328092064</v>
      </c>
    </row>
    <row r="55" spans="12:12" x14ac:dyDescent="0.25">
      <c r="L55" s="30">
        <f t="shared" ca="1" si="0"/>
        <v>1.696392925875239</v>
      </c>
    </row>
    <row r="56" spans="12:12" x14ac:dyDescent="0.25">
      <c r="L56" s="30">
        <f t="shared" ca="1" si="0"/>
        <v>0.72219859233671968</v>
      </c>
    </row>
    <row r="57" spans="12:12" x14ac:dyDescent="0.25">
      <c r="L57" s="30">
        <f t="shared" ca="1" si="0"/>
        <v>-2.1099101662476265</v>
      </c>
    </row>
    <row r="58" spans="12:12" x14ac:dyDescent="0.25">
      <c r="L58" s="30">
        <f t="shared" ca="1" si="0"/>
        <v>-0.93359003636970128</v>
      </c>
    </row>
    <row r="59" spans="12:12" x14ac:dyDescent="0.25">
      <c r="L59" s="30">
        <f t="shared" ca="1" si="0"/>
        <v>-6.9350576578068174E-2</v>
      </c>
    </row>
    <row r="60" spans="12:12" x14ac:dyDescent="0.25">
      <c r="L60" s="30">
        <f t="shared" ca="1" si="0"/>
        <v>-0.13080628278188214</v>
      </c>
    </row>
    <row r="61" spans="12:12" x14ac:dyDescent="0.25">
      <c r="L61" s="30">
        <f t="shared" ca="1" si="0"/>
        <v>1.3286503988665075</v>
      </c>
    </row>
    <row r="62" spans="12:12" x14ac:dyDescent="0.25">
      <c r="L62" s="30">
        <f t="shared" ca="1" si="0"/>
        <v>-0.3324060455949851</v>
      </c>
    </row>
    <row r="63" spans="12:12" x14ac:dyDescent="0.25">
      <c r="L63" s="30">
        <f t="shared" ca="1" si="0"/>
        <v>1.4227955966703889</v>
      </c>
    </row>
    <row r="64" spans="12:12" x14ac:dyDescent="0.25">
      <c r="L64" s="30">
        <f t="shared" ca="1" si="0"/>
        <v>1.0750001049663116</v>
      </c>
    </row>
    <row r="65" spans="12:12" x14ac:dyDescent="0.25">
      <c r="L65" s="30">
        <f t="shared" ca="1" si="0"/>
        <v>7.7646199426685603E-2</v>
      </c>
    </row>
    <row r="66" spans="12:12" x14ac:dyDescent="0.25">
      <c r="L66" s="30">
        <f t="shared" ca="1" si="0"/>
        <v>0.46864551291315115</v>
      </c>
    </row>
    <row r="67" spans="12:12" x14ac:dyDescent="0.25">
      <c r="L67" s="30">
        <f t="shared" ref="L67:L101" ca="1" si="4">_xlfn.T.INV(RAND(),$J$7)</f>
        <v>0.27366383713340048</v>
      </c>
    </row>
    <row r="68" spans="12:12" x14ac:dyDescent="0.25">
      <c r="L68" s="30">
        <f t="shared" ca="1" si="4"/>
        <v>-1.9431948188355133</v>
      </c>
    </row>
    <row r="69" spans="12:12" x14ac:dyDescent="0.25">
      <c r="L69" s="30">
        <f t="shared" ca="1" si="4"/>
        <v>3.5277136995693029E-2</v>
      </c>
    </row>
    <row r="70" spans="12:12" x14ac:dyDescent="0.25">
      <c r="L70" s="30">
        <f t="shared" ca="1" si="4"/>
        <v>-3.3131028098078177E-2</v>
      </c>
    </row>
    <row r="71" spans="12:12" x14ac:dyDescent="0.25">
      <c r="L71" s="30">
        <f t="shared" ca="1" si="4"/>
        <v>-0.64638258204487919</v>
      </c>
    </row>
    <row r="72" spans="12:12" x14ac:dyDescent="0.25">
      <c r="L72" s="30">
        <f t="shared" ca="1" si="4"/>
        <v>-0.21869136716182702</v>
      </c>
    </row>
    <row r="73" spans="12:12" x14ac:dyDescent="0.25">
      <c r="L73" s="30">
        <f t="shared" ca="1" si="4"/>
        <v>4.7255533970925148E-2</v>
      </c>
    </row>
    <row r="74" spans="12:12" x14ac:dyDescent="0.25">
      <c r="L74" s="30">
        <f t="shared" ca="1" si="4"/>
        <v>1.0701480634831966</v>
      </c>
    </row>
    <row r="75" spans="12:12" x14ac:dyDescent="0.25">
      <c r="L75" s="30">
        <f t="shared" ca="1" si="4"/>
        <v>0.2716533280844533</v>
      </c>
    </row>
    <row r="76" spans="12:12" x14ac:dyDescent="0.25">
      <c r="L76" s="30">
        <f t="shared" ca="1" si="4"/>
        <v>-0.64794844633222137</v>
      </c>
    </row>
    <row r="77" spans="12:12" x14ac:dyDescent="0.25">
      <c r="L77" s="30">
        <f t="shared" ca="1" si="4"/>
        <v>-1.944314884606807</v>
      </c>
    </row>
    <row r="78" spans="12:12" x14ac:dyDescent="0.25">
      <c r="L78" s="30">
        <f t="shared" ca="1" si="4"/>
        <v>-1.2886659108212271</v>
      </c>
    </row>
    <row r="79" spans="12:12" x14ac:dyDescent="0.25">
      <c r="L79" s="30">
        <f t="shared" ca="1" si="4"/>
        <v>-0.71662619649606618</v>
      </c>
    </row>
    <row r="80" spans="12:12" x14ac:dyDescent="0.25">
      <c r="L80" s="30">
        <f t="shared" ca="1" si="4"/>
        <v>-0.8521493292506428</v>
      </c>
    </row>
    <row r="81" spans="12:12" x14ac:dyDescent="0.25">
      <c r="L81" s="30">
        <f t="shared" ca="1" si="4"/>
        <v>0.33271473883225133</v>
      </c>
    </row>
    <row r="82" spans="12:12" x14ac:dyDescent="0.25">
      <c r="L82" s="30">
        <f t="shared" ca="1" si="4"/>
        <v>0.32549385627753435</v>
      </c>
    </row>
    <row r="83" spans="12:12" x14ac:dyDescent="0.25">
      <c r="L83" s="30">
        <f t="shared" ca="1" si="4"/>
        <v>0.64299719623678442</v>
      </c>
    </row>
    <row r="84" spans="12:12" x14ac:dyDescent="0.25">
      <c r="L84" s="30">
        <f t="shared" ca="1" si="4"/>
        <v>-0.77882093508684858</v>
      </c>
    </row>
    <row r="85" spans="12:12" x14ac:dyDescent="0.25">
      <c r="L85" s="30">
        <f t="shared" ca="1" si="4"/>
        <v>4.6844929871214282E-2</v>
      </c>
    </row>
    <row r="86" spans="12:12" x14ac:dyDescent="0.25">
      <c r="L86" s="30">
        <f t="shared" ca="1" si="4"/>
        <v>2.6600124766902278</v>
      </c>
    </row>
    <row r="87" spans="12:12" x14ac:dyDescent="0.25">
      <c r="L87" s="30">
        <f t="shared" ca="1" si="4"/>
        <v>0.29215069391023218</v>
      </c>
    </row>
    <row r="88" spans="12:12" x14ac:dyDescent="0.25">
      <c r="L88" s="30">
        <f t="shared" ca="1" si="4"/>
        <v>0.70767127485518111</v>
      </c>
    </row>
    <row r="89" spans="12:12" x14ac:dyDescent="0.25">
      <c r="L89" s="30">
        <f t="shared" ca="1" si="4"/>
        <v>-1.04679102957251</v>
      </c>
    </row>
    <row r="90" spans="12:12" x14ac:dyDescent="0.25">
      <c r="L90" s="30">
        <f t="shared" ca="1" si="4"/>
        <v>-0.18498213146844206</v>
      </c>
    </row>
    <row r="91" spans="12:12" x14ac:dyDescent="0.25">
      <c r="L91" s="30">
        <f t="shared" ca="1" si="4"/>
        <v>-0.46712074458425973</v>
      </c>
    </row>
    <row r="92" spans="12:12" x14ac:dyDescent="0.25">
      <c r="L92" s="30">
        <f t="shared" ca="1" si="4"/>
        <v>0.56256114415357683</v>
      </c>
    </row>
    <row r="93" spans="12:12" x14ac:dyDescent="0.25">
      <c r="L93" s="30">
        <f t="shared" ca="1" si="4"/>
        <v>0.7710026953503295</v>
      </c>
    </row>
    <row r="94" spans="12:12" x14ac:dyDescent="0.25">
      <c r="L94" s="30">
        <f t="shared" ca="1" si="4"/>
        <v>0.96319688201587828</v>
      </c>
    </row>
    <row r="95" spans="12:12" x14ac:dyDescent="0.25">
      <c r="L95" s="30">
        <f t="shared" ca="1" si="4"/>
        <v>-4.8175070402409689E-2</v>
      </c>
    </row>
    <row r="96" spans="12:12" x14ac:dyDescent="0.25">
      <c r="L96" s="30">
        <f t="shared" ca="1" si="4"/>
        <v>1.3979391283272009</v>
      </c>
    </row>
    <row r="97" spans="12:12" x14ac:dyDescent="0.25">
      <c r="L97" s="30">
        <f t="shared" ca="1" si="4"/>
        <v>-0.58657971523014496</v>
      </c>
    </row>
    <row r="98" spans="12:12" x14ac:dyDescent="0.25">
      <c r="L98" s="30">
        <f t="shared" ca="1" si="4"/>
        <v>-1.1015175829444657</v>
      </c>
    </row>
    <row r="99" spans="12:12" x14ac:dyDescent="0.25">
      <c r="L99" s="30">
        <f t="shared" ca="1" si="4"/>
        <v>0.73595785893557086</v>
      </c>
    </row>
    <row r="100" spans="12:12" x14ac:dyDescent="0.25">
      <c r="L100" s="30">
        <f t="shared" ca="1" si="4"/>
        <v>-0.73941433688680014</v>
      </c>
    </row>
    <row r="101" spans="12:12" x14ac:dyDescent="0.25">
      <c r="L101" s="30">
        <f t="shared" ca="1" si="4"/>
        <v>-2.6230068169289043</v>
      </c>
    </row>
  </sheetData>
  <mergeCells count="21">
    <mergeCell ref="A29:H29"/>
    <mergeCell ref="D6:H6"/>
    <mergeCell ref="D7:H7"/>
    <mergeCell ref="D8:H8"/>
    <mergeCell ref="A23:H23"/>
    <mergeCell ref="A24:H24"/>
    <mergeCell ref="A25:H25"/>
    <mergeCell ref="A26:H26"/>
    <mergeCell ref="A27:H27"/>
    <mergeCell ref="A28:H28"/>
    <mergeCell ref="A14:H14"/>
    <mergeCell ref="A15:H15"/>
    <mergeCell ref="A19:H19"/>
    <mergeCell ref="A20:H20"/>
    <mergeCell ref="A21:H21"/>
    <mergeCell ref="A22:H22"/>
    <mergeCell ref="D3:H3"/>
    <mergeCell ref="D4:H4"/>
    <mergeCell ref="D5:H5"/>
    <mergeCell ref="A12:H12"/>
    <mergeCell ref="A13:H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Uniform</vt:lpstr>
      <vt:lpstr>Binomial</vt:lpstr>
      <vt:lpstr>Poisson</vt:lpstr>
      <vt:lpstr>Normal</vt:lpstr>
      <vt:lpstr>Semi-Trinagular</vt:lpstr>
      <vt:lpstr>Triangular Dist.</vt:lpstr>
      <vt:lpstr>Exponential</vt:lpstr>
      <vt:lpstr>Chi-squared</vt:lpstr>
      <vt:lpstr>T Dist.</vt:lpstr>
      <vt:lpstr>Hypergeometric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Rasoul Behboudi</dc:creator>
  <cp:lastModifiedBy>Rasoul Behboudi</cp:lastModifiedBy>
  <dcterms:created xsi:type="dcterms:W3CDTF">2012-06-17T17:21:54Z</dcterms:created>
  <dcterms:modified xsi:type="dcterms:W3CDTF">2016-12-26T22:11:04Z</dcterms:modified>
</cp:coreProperties>
</file>