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35b738e3eb2a68a0/Upskill/PerProRme/Excel/"/>
    </mc:Choice>
  </mc:AlternateContent>
  <xr:revisionPtr revIDLastSave="46" documentId="8_{CB2038EF-6217-4E44-8430-891BFFCAC21A}" xr6:coauthVersionLast="47" xr6:coauthVersionMax="47" xr10:uidLastSave="{AAC7D633-779B-421B-B886-1714DAD37CFA}"/>
  <bookViews>
    <workbookView xWindow="-110" yWindow="-110" windowWidth="19420" windowHeight="10300" xr2:uid="{63581670-3DA3-4184-A55A-CFD0EF288497}"/>
  </bookViews>
  <sheets>
    <sheet name="Dashboard" sheetId="1" r:id="rId1"/>
    <sheet name="Customers" sheetId="2" r:id="rId2"/>
    <sheet name="Products" sheetId="3" r:id="rId3"/>
    <sheet name="Vendors" sheetId="4" r:id="rId4"/>
    <sheet name="New Entry" sheetId="5" r:id="rId5"/>
    <sheet name="Purchase" sheetId="6" r:id="rId6"/>
    <sheet name="Sales" sheetId="7" r:id="rId7"/>
    <sheet name="Inventory" sheetId="8" r:id="rId8"/>
    <sheet name="Pivots" sheetId="9" r:id="rId9"/>
  </sheets>
  <definedNames>
    <definedName name="Cust_ID">customersdata[Cust_ID]</definedName>
    <definedName name="hsncode">productstable[HSN Code]</definedName>
    <definedName name="hsncode01">productstable[HSN Code]</definedName>
  </definedNames>
  <calcPr calcId="191029"/>
  <pivotCaches>
    <pivotCache cacheId="0" r:id="rId10"/>
    <pivotCache cacheId="1" r:id="rId11"/>
    <pivotCache cacheId="2" r:id="rId12"/>
    <pivotCache cacheId="3" r:id="rId13"/>
    <pivotCache cacheId="4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4" i="1" l="1" a="1"/>
  <c r="L14" i="1" s="1"/>
  <c r="K9" i="8"/>
  <c r="K10" i="8"/>
  <c r="K11" i="8"/>
  <c r="K12" i="8"/>
  <c r="K13" i="8"/>
  <c r="K14" i="8"/>
  <c r="K15" i="8"/>
  <c r="K16" i="8"/>
  <c r="K17" i="8"/>
  <c r="K18" i="8"/>
  <c r="K8" i="8"/>
  <c r="G29" i="7"/>
  <c r="G31" i="7"/>
  <c r="H18" i="8" s="1"/>
  <c r="G18" i="8"/>
  <c r="I30" i="7"/>
  <c r="I31" i="7"/>
  <c r="E28" i="7"/>
  <c r="E29" i="7"/>
  <c r="E30" i="7"/>
  <c r="E31" i="7"/>
  <c r="G28" i="7"/>
  <c r="G30" i="7"/>
  <c r="K28" i="7"/>
  <c r="L28" i="7" s="1"/>
  <c r="K29" i="7"/>
  <c r="L29" i="7" s="1"/>
  <c r="K30" i="7"/>
  <c r="L30" i="7" s="1"/>
  <c r="K31" i="7"/>
  <c r="L31" i="7" s="1"/>
  <c r="D8" i="8"/>
  <c r="E8" i="8"/>
  <c r="G8" i="8" s="1"/>
  <c r="F8" i="8"/>
  <c r="D9" i="8"/>
  <c r="E9" i="8"/>
  <c r="G9" i="8" s="1"/>
  <c r="F9" i="8"/>
  <c r="D10" i="8"/>
  <c r="E10" i="8"/>
  <c r="G10" i="8" s="1"/>
  <c r="F10" i="8"/>
  <c r="D11" i="8"/>
  <c r="E11" i="8"/>
  <c r="G11" i="8" s="1"/>
  <c r="F11" i="8"/>
  <c r="D12" i="8"/>
  <c r="E12" i="8"/>
  <c r="G12" i="8" s="1"/>
  <c r="F12" i="8"/>
  <c r="D13" i="8"/>
  <c r="E13" i="8"/>
  <c r="F13" i="8"/>
  <c r="D14" i="8"/>
  <c r="E14" i="8"/>
  <c r="G14" i="8" s="1"/>
  <c r="F14" i="8"/>
  <c r="D15" i="8"/>
  <c r="E15" i="8"/>
  <c r="G15" i="8" s="1"/>
  <c r="F15" i="8"/>
  <c r="D16" i="8"/>
  <c r="E16" i="8"/>
  <c r="G16" i="8" s="1"/>
  <c r="F16" i="8"/>
  <c r="D17" i="8"/>
  <c r="E17" i="8"/>
  <c r="F17" i="8"/>
  <c r="E25" i="6"/>
  <c r="F25" i="6"/>
  <c r="I25" i="6"/>
  <c r="J25" i="6" s="1"/>
  <c r="E24" i="6"/>
  <c r="F24" i="6"/>
  <c r="I24" i="6"/>
  <c r="J24" i="6" s="1"/>
  <c r="E23" i="6"/>
  <c r="F23" i="6"/>
  <c r="I23" i="6"/>
  <c r="J23" i="6" s="1"/>
  <c r="E22" i="6"/>
  <c r="F22" i="6"/>
  <c r="I22" i="6"/>
  <c r="J22" i="6" s="1"/>
  <c r="E21" i="6"/>
  <c r="F21" i="6"/>
  <c r="I21" i="6"/>
  <c r="J21" i="6" s="1"/>
  <c r="K7" i="7"/>
  <c r="L7" i="7" s="1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14" i="7"/>
  <c r="L14" i="7" s="1"/>
  <c r="K15" i="7"/>
  <c r="L15" i="7" s="1"/>
  <c r="K16" i="7"/>
  <c r="L16" i="7" s="1"/>
  <c r="K17" i="7"/>
  <c r="L17" i="7" s="1"/>
  <c r="K18" i="7"/>
  <c r="L18" i="7" s="1"/>
  <c r="K19" i="7"/>
  <c r="L19" i="7" s="1"/>
  <c r="K20" i="7"/>
  <c r="L20" i="7" s="1"/>
  <c r="K21" i="7"/>
  <c r="L21" i="7" s="1"/>
  <c r="K22" i="7"/>
  <c r="L22" i="7" s="1"/>
  <c r="K23" i="7"/>
  <c r="L23" i="7" s="1"/>
  <c r="K24" i="7"/>
  <c r="L24" i="7" s="1"/>
  <c r="K25" i="7"/>
  <c r="L25" i="7" s="1"/>
  <c r="K26" i="7"/>
  <c r="L26" i="7" s="1"/>
  <c r="K27" i="7"/>
  <c r="L27" i="7" s="1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8" i="6"/>
  <c r="F8" i="6"/>
  <c r="I8" i="6"/>
  <c r="J8" i="6" s="1"/>
  <c r="E9" i="6"/>
  <c r="F9" i="6"/>
  <c r="I9" i="6"/>
  <c r="J9" i="6" s="1"/>
  <c r="E10" i="6"/>
  <c r="F10" i="6"/>
  <c r="I10" i="6"/>
  <c r="J10" i="6" s="1"/>
  <c r="E11" i="6"/>
  <c r="F11" i="6"/>
  <c r="I11" i="6"/>
  <c r="J11" i="6" s="1"/>
  <c r="E12" i="6"/>
  <c r="F12" i="6"/>
  <c r="I12" i="6"/>
  <c r="J12" i="6" s="1"/>
  <c r="E13" i="6"/>
  <c r="F13" i="6"/>
  <c r="I13" i="6"/>
  <c r="J13" i="6" s="1"/>
  <c r="E14" i="6"/>
  <c r="F14" i="6"/>
  <c r="I14" i="6"/>
  <c r="J14" i="6" s="1"/>
  <c r="E15" i="6"/>
  <c r="F15" i="6"/>
  <c r="I15" i="6"/>
  <c r="J15" i="6" s="1"/>
  <c r="E16" i="6"/>
  <c r="F16" i="6"/>
  <c r="I16" i="6"/>
  <c r="J16" i="6" s="1"/>
  <c r="E17" i="6"/>
  <c r="F17" i="6"/>
  <c r="I17" i="6"/>
  <c r="J17" i="6" s="1"/>
  <c r="E18" i="6"/>
  <c r="F18" i="6"/>
  <c r="I18" i="6"/>
  <c r="J18" i="6" s="1"/>
  <c r="E19" i="6"/>
  <c r="F19" i="6"/>
  <c r="I19" i="6"/>
  <c r="J19" i="6" s="1"/>
  <c r="E20" i="6"/>
  <c r="F20" i="6"/>
  <c r="I20" i="6"/>
  <c r="J20" i="6" s="1"/>
  <c r="C17" i="9"/>
  <c r="C11" i="9"/>
  <c r="C9" i="9"/>
  <c r="C7" i="9"/>
  <c r="C5" i="9"/>
  <c r="C3" i="9"/>
  <c r="C14" i="9" l="1"/>
  <c r="I28" i="7"/>
  <c r="H13" i="8"/>
  <c r="H17" i="8"/>
  <c r="G13" i="8"/>
  <c r="G17" i="8"/>
  <c r="H10" i="8"/>
  <c r="I10" i="8" s="1"/>
  <c r="J10" i="8" s="1"/>
  <c r="H14" i="8"/>
  <c r="I14" i="8" s="1"/>
  <c r="H12" i="8"/>
  <c r="I12" i="8" s="1"/>
  <c r="H15" i="8"/>
  <c r="I15" i="8" s="1"/>
  <c r="H16" i="8"/>
  <c r="I16" i="8" s="1"/>
  <c r="J16" i="8" s="1"/>
  <c r="H8" i="8"/>
  <c r="I8" i="8" s="1"/>
  <c r="H9" i="8"/>
  <c r="I9" i="8" s="1"/>
  <c r="H11" i="8"/>
  <c r="I11" i="8" s="1"/>
  <c r="J18" i="8" l="1"/>
  <c r="I29" i="7"/>
  <c r="I7" i="7"/>
  <c r="I21" i="7"/>
  <c r="I11" i="7"/>
  <c r="I12" i="7"/>
  <c r="J15" i="8"/>
  <c r="I8" i="7"/>
  <c r="I19" i="7"/>
  <c r="J14" i="8"/>
  <c r="I26" i="7"/>
  <c r="J11" i="8"/>
  <c r="I27" i="7"/>
  <c r="I20" i="7"/>
  <c r="J9" i="8"/>
  <c r="I23" i="7"/>
  <c r="I9" i="7"/>
  <c r="I18" i="7"/>
  <c r="J8" i="8"/>
  <c r="I24" i="7"/>
  <c r="I13" i="7"/>
  <c r="I14" i="7"/>
  <c r="I17" i="8"/>
  <c r="J17" i="8" s="1"/>
  <c r="I13" i="8"/>
  <c r="J12" i="8"/>
  <c r="J13" i="8" l="1"/>
  <c r="I15" i="7"/>
  <c r="I16" i="7"/>
  <c r="I17" i="7"/>
  <c r="I25" i="7"/>
  <c r="I10" i="7"/>
  <c r="I2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<sst xmlns="http://schemas.openxmlformats.org/spreadsheetml/2006/main" count="226" uniqueCount="101">
  <si>
    <t>Cust_ID</t>
  </si>
  <si>
    <t>Name</t>
  </si>
  <si>
    <t>Email</t>
  </si>
  <si>
    <t>Address</t>
  </si>
  <si>
    <t>Ram sales</t>
  </si>
  <si>
    <t>Ram@gmail.com</t>
  </si>
  <si>
    <t>Delhi, India</t>
  </si>
  <si>
    <t>Atul Ltd.</t>
  </si>
  <si>
    <t>Atu@gmail.com</t>
  </si>
  <si>
    <t>121102, Palwal, HR</t>
  </si>
  <si>
    <t>MK Tech.</t>
  </si>
  <si>
    <t>MK @gmail.com</t>
  </si>
  <si>
    <t>Faridabad, 121101</t>
  </si>
  <si>
    <t>99store</t>
  </si>
  <si>
    <t>99s@gmail.com</t>
  </si>
  <si>
    <t>Agra, UP</t>
  </si>
  <si>
    <t>Rajesh Kumar</t>
  </si>
  <si>
    <t>Raj@gmail.com</t>
  </si>
  <si>
    <t>New Delhi, 110011</t>
  </si>
  <si>
    <t xml:space="preserve">Amit </t>
  </si>
  <si>
    <t>Ami@gmail.com</t>
  </si>
  <si>
    <t>Gurgaon, Sec-15</t>
  </si>
  <si>
    <t>Jain Tel.</t>
  </si>
  <si>
    <t>Jai@gmail.com</t>
  </si>
  <si>
    <t>Janpath, New Delhi</t>
  </si>
  <si>
    <t>HSN Code</t>
  </si>
  <si>
    <t>Product Name</t>
  </si>
  <si>
    <t>Cost</t>
  </si>
  <si>
    <t>Selling Price</t>
  </si>
  <si>
    <t>N1001</t>
  </si>
  <si>
    <t>Smart Watch</t>
  </si>
  <si>
    <t>N1002</t>
  </si>
  <si>
    <t>Laptop HP xyz i5</t>
  </si>
  <si>
    <t>N1003</t>
  </si>
  <si>
    <t>Wireless Printer</t>
  </si>
  <si>
    <t>N1004</t>
  </si>
  <si>
    <t>Desktop</t>
  </si>
  <si>
    <t>N1005</t>
  </si>
  <si>
    <t>Mouse</t>
  </si>
  <si>
    <t>N1006</t>
  </si>
  <si>
    <t>Rgb Keyboard</t>
  </si>
  <si>
    <t>N1007</t>
  </si>
  <si>
    <t>Camera</t>
  </si>
  <si>
    <t>N1008</t>
  </si>
  <si>
    <t>Headphones</t>
  </si>
  <si>
    <t>N1009</t>
  </si>
  <si>
    <t>Speakers</t>
  </si>
  <si>
    <t>N1010</t>
  </si>
  <si>
    <t>Tablets</t>
  </si>
  <si>
    <t>Vendor Name</t>
  </si>
  <si>
    <t>Phone</t>
  </si>
  <si>
    <t>Tech99</t>
  </si>
  <si>
    <t>9812xxxxxx</t>
  </si>
  <si>
    <t>Faridabad, 121102</t>
  </si>
  <si>
    <t>Faridabad, 121103</t>
  </si>
  <si>
    <t>GG Traders</t>
  </si>
  <si>
    <t>9813xxxxxx</t>
  </si>
  <si>
    <t>Gurgaon, Sec-16</t>
  </si>
  <si>
    <t>Gurgaon, Sec-17</t>
  </si>
  <si>
    <t>Gurgaon, Sec-18</t>
  </si>
  <si>
    <t>Compac</t>
  </si>
  <si>
    <t>9814xxxxxx</t>
  </si>
  <si>
    <t>New Delhi, 110012</t>
  </si>
  <si>
    <t>New Delhi, 110013</t>
  </si>
  <si>
    <t>New Delhi, 110014</t>
  </si>
  <si>
    <t>Purchase Entry</t>
  </si>
  <si>
    <t>Sales Entry</t>
  </si>
  <si>
    <t>Vendor</t>
  </si>
  <si>
    <t>Date</t>
  </si>
  <si>
    <t>Units</t>
  </si>
  <si>
    <t>Amount</t>
  </si>
  <si>
    <t>Cust_Name</t>
  </si>
  <si>
    <t>Stock(Units)</t>
  </si>
  <si>
    <t>Price</t>
  </si>
  <si>
    <t>P Units</t>
  </si>
  <si>
    <t>S Units</t>
  </si>
  <si>
    <t>Stock</t>
  </si>
  <si>
    <t>Stock Amt.</t>
  </si>
  <si>
    <t>N1011</t>
  </si>
  <si>
    <t>Joystick</t>
  </si>
  <si>
    <t>GamingNation</t>
  </si>
  <si>
    <t>8078xxxxxx</t>
  </si>
  <si>
    <t>Chennai,345005</t>
  </si>
  <si>
    <t>Count of Name</t>
  </si>
  <si>
    <t>customers</t>
  </si>
  <si>
    <t>Count of Product Name</t>
  </si>
  <si>
    <t>Products</t>
  </si>
  <si>
    <t>Sum of Amount</t>
  </si>
  <si>
    <t>Purchase amount</t>
  </si>
  <si>
    <t>Sales Amount</t>
  </si>
  <si>
    <t>Sum of Stock Amt.</t>
  </si>
  <si>
    <t>Stock Amount</t>
  </si>
  <si>
    <t>P/L</t>
  </si>
  <si>
    <t>Row Labels</t>
  </si>
  <si>
    <t>Grand Total</t>
  </si>
  <si>
    <t>Sum of S Units</t>
  </si>
  <si>
    <t>x</t>
  </si>
  <si>
    <t>Customers</t>
  </si>
  <si>
    <t>Notifications</t>
  </si>
  <si>
    <t>Notifications !!</t>
  </si>
  <si>
    <t>Sum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</si>
</sst>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₹&quot;\ * #,##0_ ;_ &quot;₹&quot;\ * \-#,##0_ ;_ &quot;₹&quot;\ * &quot;-&quot;_ ;_ @_ 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000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4" fillId="2" borderId="0" xfId="0" applyFont="1" applyFill="1"/>
    <xf numFmtId="0" fontId="2" fillId="2" borderId="0" xfId="1" applyFill="1"/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/>
    <xf numFmtId="0" fontId="4" fillId="4" borderId="0" xfId="0" applyFont="1" applyFill="1"/>
    <xf numFmtId="42" fontId="4" fillId="4" borderId="0" xfId="0" applyNumberFormat="1" applyFont="1" applyFill="1"/>
    <xf numFmtId="0" fontId="4" fillId="2" borderId="0" xfId="0" applyFont="1" applyFill="1" applyAlignment="1">
      <alignment horizontal="left" vertical="top"/>
    </xf>
    <xf numFmtId="14" fontId="4" fillId="2" borderId="0" xfId="0" applyNumberFormat="1" applyFont="1" applyFill="1"/>
    <xf numFmtId="0" fontId="5" fillId="4" borderId="2" xfId="0" applyFont="1" applyFill="1" applyBorder="1"/>
    <xf numFmtId="14" fontId="4" fillId="2" borderId="0" xfId="0" applyNumberFormat="1" applyFont="1" applyFill="1" applyAlignment="1">
      <alignment vertical="center"/>
    </xf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  <xf numFmtId="0" fontId="0" fillId="5" borderId="0" xfId="0" applyFill="1"/>
    <xf numFmtId="0" fontId="3" fillId="5" borderId="0" xfId="0" applyFont="1" applyFill="1"/>
    <xf numFmtId="0" fontId="1" fillId="4" borderId="0" xfId="0" applyFont="1" applyFill="1"/>
    <xf numFmtId="0" fontId="7" fillId="3" borderId="0" xfId="0" applyFont="1" applyFill="1"/>
    <xf numFmtId="0" fontId="8" fillId="4" borderId="0" xfId="0" applyFont="1" applyFill="1" applyAlignment="1">
      <alignment horizontal="left"/>
    </xf>
    <xf numFmtId="0" fontId="8" fillId="4" borderId="0" xfId="0" applyFont="1" applyFill="1"/>
  </cellXfs>
  <cellStyles count="2">
    <cellStyle name="Hyperlink" xfId="1" builtinId="8"/>
    <cellStyle name="Normal" xfId="0" builtinId="0"/>
  </cellStyles>
  <dxfs count="53"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border outline="0">
        <top style="thin">
          <color theme="1"/>
        </top>
      </border>
    </dxf>
    <dxf>
      <fill>
        <patternFill patternType="solid">
          <fgColor indexed="64"/>
          <bgColor theme="2" tint="-9.9978637043366805E-2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2" tint="-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2" tint="-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2" tint="-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2" tint="-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2" tint="-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2" tint="-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2" tint="-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2" tint="-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2" tint="-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border outline="0">
        <top style="thin">
          <color theme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Mgt System - Excel Personal Project.xlsx]Pivots!PivotTable6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5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Pivots!$G$3:$G$9</c:f>
              <c:strCache>
                <c:ptCount val="6"/>
                <c:pt idx="0">
                  <c:v>Smart Watch</c:v>
                </c:pt>
                <c:pt idx="1">
                  <c:v>Mouse</c:v>
                </c:pt>
                <c:pt idx="2">
                  <c:v>Rgb Keyboard</c:v>
                </c:pt>
                <c:pt idx="3">
                  <c:v>Laptop HP xyz i5</c:v>
                </c:pt>
                <c:pt idx="4">
                  <c:v>Joystick</c:v>
                </c:pt>
                <c:pt idx="5">
                  <c:v>Headphones</c:v>
                </c:pt>
              </c:strCache>
            </c:strRef>
          </c:cat>
          <c:val>
            <c:numRef>
              <c:f>Pivots!$H$3:$H$9</c:f>
              <c:numCache>
                <c:formatCode>General</c:formatCode>
                <c:ptCount val="6"/>
                <c:pt idx="0">
                  <c:v>54</c:v>
                </c:pt>
                <c:pt idx="1">
                  <c:v>47</c:v>
                </c:pt>
                <c:pt idx="2">
                  <c:v>39</c:v>
                </c:pt>
                <c:pt idx="3">
                  <c:v>18</c:v>
                </c:pt>
                <c:pt idx="4">
                  <c:v>15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40-4AA7-84D5-826E7B59C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45557103"/>
        <c:axId val="1545553631"/>
      </c:barChart>
      <c:catAx>
        <c:axId val="1545557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553631"/>
        <c:crosses val="autoZero"/>
        <c:auto val="1"/>
        <c:lblAlgn val="ctr"/>
        <c:lblOffset val="100"/>
        <c:noMultiLvlLbl val="0"/>
      </c:catAx>
      <c:valAx>
        <c:axId val="1545553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557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Mgt System - Excel Personal Project.xlsx]Pivots!PivotTable7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5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Pivots!$H$12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Pivots!$G$13:$G$18</c:f>
              <c:strCache>
                <c:ptCount val="5"/>
                <c:pt idx="0">
                  <c:v>Rajesh Kumar</c:v>
                </c:pt>
                <c:pt idx="1">
                  <c:v>Atul Ltd.</c:v>
                </c:pt>
                <c:pt idx="2">
                  <c:v>Jain Tel.</c:v>
                </c:pt>
                <c:pt idx="3">
                  <c:v>MK Tech.</c:v>
                </c:pt>
                <c:pt idx="4">
                  <c:v>Amit </c:v>
                </c:pt>
              </c:strCache>
            </c:strRef>
          </c:cat>
          <c:val>
            <c:numRef>
              <c:f>Pivots!$H$13:$H$18</c:f>
              <c:numCache>
                <c:formatCode>General</c:formatCode>
                <c:ptCount val="5"/>
                <c:pt idx="0">
                  <c:v>789692</c:v>
                </c:pt>
                <c:pt idx="1">
                  <c:v>380250</c:v>
                </c:pt>
                <c:pt idx="2">
                  <c:v>275808</c:v>
                </c:pt>
                <c:pt idx="3">
                  <c:v>60532</c:v>
                </c:pt>
                <c:pt idx="4">
                  <c:v>44664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E2-47A6-9D31-B7D5E49C1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45559583"/>
        <c:axId val="1545561567"/>
      </c:barChart>
      <c:catAx>
        <c:axId val="1545559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561567"/>
        <c:crosses val="autoZero"/>
        <c:auto val="1"/>
        <c:lblAlgn val="ctr"/>
        <c:lblOffset val="100"/>
        <c:noMultiLvlLbl val="0"/>
      </c:catAx>
      <c:valAx>
        <c:axId val="1545561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559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Mgt System - Excel Personal Project.xlsx]Pivots!PivotTable9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Pivots!$B$21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Pivots!$A$22:$A$33</c:f>
              <c:strCache>
                <c:ptCount val="11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Joystick</c:v>
                </c:pt>
                <c:pt idx="4">
                  <c:v>Laptop HP xyz i5</c:v>
                </c:pt>
                <c:pt idx="5">
                  <c:v>Mouse</c:v>
                </c:pt>
                <c:pt idx="6">
                  <c:v>Rgb Keyboard</c:v>
                </c:pt>
                <c:pt idx="7">
                  <c:v>Smart Watch</c:v>
                </c:pt>
                <c:pt idx="8">
                  <c:v>Speakers</c:v>
                </c:pt>
                <c:pt idx="9">
                  <c:v>Tablets</c:v>
                </c:pt>
                <c:pt idx="10">
                  <c:v>Wireless Printer</c:v>
                </c:pt>
              </c:strCache>
            </c:strRef>
          </c:cat>
          <c:val>
            <c:numRef>
              <c:f>Pivots!$B$22:$B$33</c:f>
              <c:numCache>
                <c:formatCode>General</c:formatCode>
                <c:ptCount val="11"/>
                <c:pt idx="0">
                  <c:v>30</c:v>
                </c:pt>
                <c:pt idx="1">
                  <c:v>106</c:v>
                </c:pt>
                <c:pt idx="2">
                  <c:v>140</c:v>
                </c:pt>
                <c:pt idx="3">
                  <c:v>10</c:v>
                </c:pt>
                <c:pt idx="4">
                  <c:v>2</c:v>
                </c:pt>
                <c:pt idx="5">
                  <c:v>233</c:v>
                </c:pt>
                <c:pt idx="6">
                  <c:v>181</c:v>
                </c:pt>
                <c:pt idx="7">
                  <c:v>146</c:v>
                </c:pt>
                <c:pt idx="8">
                  <c:v>7</c:v>
                </c:pt>
                <c:pt idx="9">
                  <c:v>40</c:v>
                </c:pt>
                <c:pt idx="1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61-4AFF-B7E9-443972351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58767247"/>
        <c:axId val="758768239"/>
        <c:axId val="0"/>
      </c:bar3DChart>
      <c:catAx>
        <c:axId val="75876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68239"/>
        <c:crosses val="autoZero"/>
        <c:auto val="1"/>
        <c:lblAlgn val="ctr"/>
        <c:lblOffset val="100"/>
        <c:noMultiLvlLbl val="0"/>
      </c:catAx>
      <c:valAx>
        <c:axId val="75876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672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Vendors!A1"/><Relationship Id="rId21" Type="http://schemas.openxmlformats.org/officeDocument/2006/relationships/image" Target="../media/image13.png"/><Relationship Id="rId7" Type="http://schemas.openxmlformats.org/officeDocument/2006/relationships/hyperlink" Target="#Inventory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hyperlink" Target="#Customers!A1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29" Type="http://schemas.openxmlformats.org/officeDocument/2006/relationships/chart" Target="../charts/chart3.xml"/><Relationship Id="rId1" Type="http://schemas.openxmlformats.org/officeDocument/2006/relationships/hyperlink" Target="#Dashboard!A1"/><Relationship Id="rId6" Type="http://schemas.openxmlformats.org/officeDocument/2006/relationships/hyperlink" Target="#'New Entry'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urchase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28" Type="http://schemas.openxmlformats.org/officeDocument/2006/relationships/chart" Target="../charts/chart2.xml"/><Relationship Id="rId10" Type="http://schemas.openxmlformats.org/officeDocument/2006/relationships/image" Target="../media/image2.svg"/><Relationship Id="rId19" Type="http://schemas.openxmlformats.org/officeDocument/2006/relationships/image" Target="../media/image11.png"/><Relationship Id="rId4" Type="http://schemas.openxmlformats.org/officeDocument/2006/relationships/hyperlink" Target="#Products!A1"/><Relationship Id="rId9" Type="http://schemas.openxmlformats.org/officeDocument/2006/relationships/image" Target="../media/image1.png"/><Relationship Id="rId14" Type="http://schemas.openxmlformats.org/officeDocument/2006/relationships/image" Target="../media/image6.svg"/><Relationship Id="rId22" Type="http://schemas.openxmlformats.org/officeDocument/2006/relationships/image" Target="../media/image14.svg"/><Relationship Id="rId27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5.png"/><Relationship Id="rId18" Type="http://schemas.openxmlformats.org/officeDocument/2006/relationships/image" Target="../media/image23.svg"/><Relationship Id="rId26" Type="http://schemas.openxmlformats.org/officeDocument/2006/relationships/image" Target="../media/image18.svg"/><Relationship Id="rId3" Type="http://schemas.openxmlformats.org/officeDocument/2006/relationships/hyperlink" Target="#Vendors!A1"/><Relationship Id="rId21" Type="http://schemas.openxmlformats.org/officeDocument/2006/relationships/image" Target="../media/image13.png"/><Relationship Id="rId7" Type="http://schemas.openxmlformats.org/officeDocument/2006/relationships/hyperlink" Target="#Inventory!A1"/><Relationship Id="rId12" Type="http://schemas.openxmlformats.org/officeDocument/2006/relationships/image" Target="../media/image20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hyperlink" Target="#Customers!A1"/><Relationship Id="rId16" Type="http://schemas.openxmlformats.org/officeDocument/2006/relationships/image" Target="../media/image22.svg"/><Relationship Id="rId20" Type="http://schemas.openxmlformats.org/officeDocument/2006/relationships/image" Target="../media/image25.svg"/><Relationship Id="rId1" Type="http://schemas.openxmlformats.org/officeDocument/2006/relationships/hyperlink" Target="#Dashboard!A1"/><Relationship Id="rId6" Type="http://schemas.openxmlformats.org/officeDocument/2006/relationships/hyperlink" Target="#'New Entry'!A1"/><Relationship Id="rId11" Type="http://schemas.openxmlformats.org/officeDocument/2006/relationships/image" Target="../media/image3.png"/><Relationship Id="rId24" Type="http://schemas.openxmlformats.org/officeDocument/2006/relationships/image" Target="../media/image27.svg"/><Relationship Id="rId5" Type="http://schemas.openxmlformats.org/officeDocument/2006/relationships/hyperlink" Target="#Purchase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image" Target="../media/image19.svg"/><Relationship Id="rId19" Type="http://schemas.openxmlformats.org/officeDocument/2006/relationships/image" Target="../media/image24.png"/><Relationship Id="rId4" Type="http://schemas.openxmlformats.org/officeDocument/2006/relationships/hyperlink" Target="#Products!A1"/><Relationship Id="rId9" Type="http://schemas.openxmlformats.org/officeDocument/2006/relationships/image" Target="../media/image1.png"/><Relationship Id="rId14" Type="http://schemas.openxmlformats.org/officeDocument/2006/relationships/image" Target="../media/image21.svg"/><Relationship Id="rId22" Type="http://schemas.openxmlformats.org/officeDocument/2006/relationships/image" Target="../media/image26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5.png"/><Relationship Id="rId18" Type="http://schemas.openxmlformats.org/officeDocument/2006/relationships/image" Target="../media/image23.svg"/><Relationship Id="rId26" Type="http://schemas.openxmlformats.org/officeDocument/2006/relationships/image" Target="../media/image18.svg"/><Relationship Id="rId3" Type="http://schemas.openxmlformats.org/officeDocument/2006/relationships/hyperlink" Target="#Vendors!A1"/><Relationship Id="rId21" Type="http://schemas.openxmlformats.org/officeDocument/2006/relationships/image" Target="../media/image29.png"/><Relationship Id="rId7" Type="http://schemas.openxmlformats.org/officeDocument/2006/relationships/hyperlink" Target="#Inventory!A1"/><Relationship Id="rId12" Type="http://schemas.openxmlformats.org/officeDocument/2006/relationships/image" Target="../media/image20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hyperlink" Target="#Customers!A1"/><Relationship Id="rId16" Type="http://schemas.openxmlformats.org/officeDocument/2006/relationships/image" Target="../media/image22.svg"/><Relationship Id="rId20" Type="http://schemas.openxmlformats.org/officeDocument/2006/relationships/image" Target="../media/image28.svg"/><Relationship Id="rId1" Type="http://schemas.openxmlformats.org/officeDocument/2006/relationships/hyperlink" Target="#Dashboard!A1"/><Relationship Id="rId6" Type="http://schemas.openxmlformats.org/officeDocument/2006/relationships/hyperlink" Target="#'New Entry'!A1"/><Relationship Id="rId11" Type="http://schemas.openxmlformats.org/officeDocument/2006/relationships/image" Target="../media/image3.png"/><Relationship Id="rId24" Type="http://schemas.openxmlformats.org/officeDocument/2006/relationships/image" Target="../media/image27.svg"/><Relationship Id="rId5" Type="http://schemas.openxmlformats.org/officeDocument/2006/relationships/hyperlink" Target="#Purchase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image" Target="../media/image19.svg"/><Relationship Id="rId19" Type="http://schemas.openxmlformats.org/officeDocument/2006/relationships/image" Target="../media/image11.png"/><Relationship Id="rId4" Type="http://schemas.openxmlformats.org/officeDocument/2006/relationships/hyperlink" Target="#Products!A1"/><Relationship Id="rId9" Type="http://schemas.openxmlformats.org/officeDocument/2006/relationships/image" Target="../media/image1.png"/><Relationship Id="rId14" Type="http://schemas.openxmlformats.org/officeDocument/2006/relationships/image" Target="../media/image21.svg"/><Relationship Id="rId22" Type="http://schemas.openxmlformats.org/officeDocument/2006/relationships/image" Target="../media/image30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3.png"/><Relationship Id="rId18" Type="http://schemas.openxmlformats.org/officeDocument/2006/relationships/image" Target="../media/image22.svg"/><Relationship Id="rId26" Type="http://schemas.openxmlformats.org/officeDocument/2006/relationships/image" Target="../media/image32.svg"/><Relationship Id="rId3" Type="http://schemas.openxmlformats.org/officeDocument/2006/relationships/hyperlink" Target="#Vendors!A1"/><Relationship Id="rId21" Type="http://schemas.openxmlformats.org/officeDocument/2006/relationships/image" Target="../media/image11.png"/><Relationship Id="rId7" Type="http://schemas.openxmlformats.org/officeDocument/2006/relationships/hyperlink" Target="#Inventory!A1"/><Relationship Id="rId12" Type="http://schemas.openxmlformats.org/officeDocument/2006/relationships/image" Target="../media/image19.svg"/><Relationship Id="rId17" Type="http://schemas.openxmlformats.org/officeDocument/2006/relationships/image" Target="../media/image7.png"/><Relationship Id="rId25" Type="http://schemas.openxmlformats.org/officeDocument/2006/relationships/image" Target="../media/image31.png"/><Relationship Id="rId2" Type="http://schemas.openxmlformats.org/officeDocument/2006/relationships/hyperlink" Target="#Customers!A1"/><Relationship Id="rId16" Type="http://schemas.openxmlformats.org/officeDocument/2006/relationships/image" Target="../media/image21.svg"/><Relationship Id="rId20" Type="http://schemas.openxmlformats.org/officeDocument/2006/relationships/image" Target="../media/image23.svg"/><Relationship Id="rId1" Type="http://schemas.openxmlformats.org/officeDocument/2006/relationships/hyperlink" Target="#Dashboard!A1"/><Relationship Id="rId6" Type="http://schemas.openxmlformats.org/officeDocument/2006/relationships/hyperlink" Target="#'New Entry'!A1"/><Relationship Id="rId11" Type="http://schemas.openxmlformats.org/officeDocument/2006/relationships/image" Target="../media/image1.png"/><Relationship Id="rId24" Type="http://schemas.openxmlformats.org/officeDocument/2006/relationships/image" Target="../media/image26.svg"/><Relationship Id="rId5" Type="http://schemas.openxmlformats.org/officeDocument/2006/relationships/hyperlink" Target="#Purchase!A1"/><Relationship Id="rId15" Type="http://schemas.openxmlformats.org/officeDocument/2006/relationships/image" Target="../media/image5.png"/><Relationship Id="rId23" Type="http://schemas.openxmlformats.org/officeDocument/2006/relationships/image" Target="../media/image13.png"/><Relationship Id="rId10" Type="http://schemas.openxmlformats.org/officeDocument/2006/relationships/image" Target="../media/image18.svg"/><Relationship Id="rId19" Type="http://schemas.openxmlformats.org/officeDocument/2006/relationships/image" Target="../media/image9.png"/><Relationship Id="rId4" Type="http://schemas.openxmlformats.org/officeDocument/2006/relationships/hyperlink" Target="#Products!A1"/><Relationship Id="rId9" Type="http://schemas.openxmlformats.org/officeDocument/2006/relationships/image" Target="../media/image17.png"/><Relationship Id="rId14" Type="http://schemas.openxmlformats.org/officeDocument/2006/relationships/image" Target="../media/image20.svg"/><Relationship Id="rId22" Type="http://schemas.openxmlformats.org/officeDocument/2006/relationships/image" Target="../media/image28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3.png"/><Relationship Id="rId18" Type="http://schemas.openxmlformats.org/officeDocument/2006/relationships/image" Target="../media/image22.svg"/><Relationship Id="rId26" Type="http://schemas.openxmlformats.org/officeDocument/2006/relationships/image" Target="../media/image27.svg"/><Relationship Id="rId3" Type="http://schemas.openxmlformats.org/officeDocument/2006/relationships/hyperlink" Target="#Vendors!A1"/><Relationship Id="rId21" Type="http://schemas.openxmlformats.org/officeDocument/2006/relationships/image" Target="../media/image11.png"/><Relationship Id="rId7" Type="http://schemas.openxmlformats.org/officeDocument/2006/relationships/hyperlink" Target="#Inventory!A1"/><Relationship Id="rId12" Type="http://schemas.openxmlformats.org/officeDocument/2006/relationships/image" Target="../media/image19.svg"/><Relationship Id="rId17" Type="http://schemas.openxmlformats.org/officeDocument/2006/relationships/image" Target="../media/image7.png"/><Relationship Id="rId25" Type="http://schemas.openxmlformats.org/officeDocument/2006/relationships/image" Target="../media/image15.png"/><Relationship Id="rId2" Type="http://schemas.openxmlformats.org/officeDocument/2006/relationships/hyperlink" Target="#Customers!A1"/><Relationship Id="rId16" Type="http://schemas.openxmlformats.org/officeDocument/2006/relationships/image" Target="../media/image21.svg"/><Relationship Id="rId20" Type="http://schemas.openxmlformats.org/officeDocument/2006/relationships/image" Target="../media/image34.svg"/><Relationship Id="rId1" Type="http://schemas.openxmlformats.org/officeDocument/2006/relationships/hyperlink" Target="#Dashboard!A1"/><Relationship Id="rId6" Type="http://schemas.openxmlformats.org/officeDocument/2006/relationships/hyperlink" Target="#'New Entry'!A1"/><Relationship Id="rId11" Type="http://schemas.openxmlformats.org/officeDocument/2006/relationships/image" Target="../media/image1.png"/><Relationship Id="rId24" Type="http://schemas.openxmlformats.org/officeDocument/2006/relationships/image" Target="../media/image26.svg"/><Relationship Id="rId5" Type="http://schemas.openxmlformats.org/officeDocument/2006/relationships/hyperlink" Target="#Purchase!A1"/><Relationship Id="rId15" Type="http://schemas.openxmlformats.org/officeDocument/2006/relationships/image" Target="../media/image5.png"/><Relationship Id="rId23" Type="http://schemas.openxmlformats.org/officeDocument/2006/relationships/image" Target="../media/image13.png"/><Relationship Id="rId10" Type="http://schemas.openxmlformats.org/officeDocument/2006/relationships/image" Target="../media/image18.svg"/><Relationship Id="rId19" Type="http://schemas.openxmlformats.org/officeDocument/2006/relationships/image" Target="../media/image33.png"/><Relationship Id="rId4" Type="http://schemas.openxmlformats.org/officeDocument/2006/relationships/hyperlink" Target="#Products!A1"/><Relationship Id="rId9" Type="http://schemas.openxmlformats.org/officeDocument/2006/relationships/image" Target="../media/image17.png"/><Relationship Id="rId14" Type="http://schemas.openxmlformats.org/officeDocument/2006/relationships/image" Target="../media/image20.svg"/><Relationship Id="rId22" Type="http://schemas.openxmlformats.org/officeDocument/2006/relationships/image" Target="../media/image28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3.png"/><Relationship Id="rId18" Type="http://schemas.openxmlformats.org/officeDocument/2006/relationships/image" Target="../media/image22.svg"/><Relationship Id="rId26" Type="http://schemas.openxmlformats.org/officeDocument/2006/relationships/image" Target="../media/image27.svg"/><Relationship Id="rId3" Type="http://schemas.openxmlformats.org/officeDocument/2006/relationships/hyperlink" Target="#Vendors!A1"/><Relationship Id="rId21" Type="http://schemas.openxmlformats.org/officeDocument/2006/relationships/image" Target="../media/image11.png"/><Relationship Id="rId7" Type="http://schemas.openxmlformats.org/officeDocument/2006/relationships/hyperlink" Target="#Inventory!A1"/><Relationship Id="rId12" Type="http://schemas.openxmlformats.org/officeDocument/2006/relationships/image" Target="../media/image19.svg"/><Relationship Id="rId17" Type="http://schemas.openxmlformats.org/officeDocument/2006/relationships/image" Target="../media/image7.png"/><Relationship Id="rId25" Type="http://schemas.openxmlformats.org/officeDocument/2006/relationships/image" Target="../media/image15.png"/><Relationship Id="rId2" Type="http://schemas.openxmlformats.org/officeDocument/2006/relationships/hyperlink" Target="#Customers!A1"/><Relationship Id="rId16" Type="http://schemas.openxmlformats.org/officeDocument/2006/relationships/image" Target="../media/image36.svg"/><Relationship Id="rId20" Type="http://schemas.openxmlformats.org/officeDocument/2006/relationships/image" Target="../media/image23.svg"/><Relationship Id="rId1" Type="http://schemas.openxmlformats.org/officeDocument/2006/relationships/hyperlink" Target="#Dashboard!A1"/><Relationship Id="rId6" Type="http://schemas.openxmlformats.org/officeDocument/2006/relationships/hyperlink" Target="#'New Entry'!A1"/><Relationship Id="rId11" Type="http://schemas.openxmlformats.org/officeDocument/2006/relationships/image" Target="../media/image1.png"/><Relationship Id="rId24" Type="http://schemas.openxmlformats.org/officeDocument/2006/relationships/image" Target="../media/image26.svg"/><Relationship Id="rId5" Type="http://schemas.openxmlformats.org/officeDocument/2006/relationships/hyperlink" Target="#Purchase!A1"/><Relationship Id="rId15" Type="http://schemas.openxmlformats.org/officeDocument/2006/relationships/image" Target="../media/image35.png"/><Relationship Id="rId23" Type="http://schemas.openxmlformats.org/officeDocument/2006/relationships/image" Target="../media/image13.png"/><Relationship Id="rId10" Type="http://schemas.openxmlformats.org/officeDocument/2006/relationships/image" Target="../media/image18.svg"/><Relationship Id="rId19" Type="http://schemas.openxmlformats.org/officeDocument/2006/relationships/image" Target="../media/image9.png"/><Relationship Id="rId4" Type="http://schemas.openxmlformats.org/officeDocument/2006/relationships/hyperlink" Target="#Products!A1"/><Relationship Id="rId9" Type="http://schemas.openxmlformats.org/officeDocument/2006/relationships/image" Target="../media/image17.png"/><Relationship Id="rId14" Type="http://schemas.openxmlformats.org/officeDocument/2006/relationships/image" Target="../media/image20.svg"/><Relationship Id="rId22" Type="http://schemas.openxmlformats.org/officeDocument/2006/relationships/image" Target="../media/image28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3.png"/><Relationship Id="rId18" Type="http://schemas.openxmlformats.org/officeDocument/2006/relationships/image" Target="../media/image38.svg"/><Relationship Id="rId26" Type="http://schemas.openxmlformats.org/officeDocument/2006/relationships/image" Target="../media/image27.svg"/><Relationship Id="rId3" Type="http://schemas.openxmlformats.org/officeDocument/2006/relationships/hyperlink" Target="#Vendors!A1"/><Relationship Id="rId21" Type="http://schemas.openxmlformats.org/officeDocument/2006/relationships/image" Target="../media/image11.png"/><Relationship Id="rId7" Type="http://schemas.openxmlformats.org/officeDocument/2006/relationships/hyperlink" Target="#Inventory!A1"/><Relationship Id="rId12" Type="http://schemas.openxmlformats.org/officeDocument/2006/relationships/image" Target="../media/image19.svg"/><Relationship Id="rId17" Type="http://schemas.openxmlformats.org/officeDocument/2006/relationships/image" Target="../media/image37.png"/><Relationship Id="rId25" Type="http://schemas.openxmlformats.org/officeDocument/2006/relationships/image" Target="../media/image15.png"/><Relationship Id="rId2" Type="http://schemas.openxmlformats.org/officeDocument/2006/relationships/hyperlink" Target="#Customers!A1"/><Relationship Id="rId16" Type="http://schemas.openxmlformats.org/officeDocument/2006/relationships/image" Target="../media/image21.svg"/><Relationship Id="rId20" Type="http://schemas.openxmlformats.org/officeDocument/2006/relationships/image" Target="../media/image23.svg"/><Relationship Id="rId1" Type="http://schemas.openxmlformats.org/officeDocument/2006/relationships/hyperlink" Target="#Dashboard!A1"/><Relationship Id="rId6" Type="http://schemas.openxmlformats.org/officeDocument/2006/relationships/hyperlink" Target="#'New Entry'!A1"/><Relationship Id="rId11" Type="http://schemas.openxmlformats.org/officeDocument/2006/relationships/image" Target="../media/image1.png"/><Relationship Id="rId24" Type="http://schemas.openxmlformats.org/officeDocument/2006/relationships/image" Target="../media/image26.svg"/><Relationship Id="rId5" Type="http://schemas.openxmlformats.org/officeDocument/2006/relationships/hyperlink" Target="#Purchase!A1"/><Relationship Id="rId15" Type="http://schemas.openxmlformats.org/officeDocument/2006/relationships/image" Target="../media/image5.png"/><Relationship Id="rId23" Type="http://schemas.openxmlformats.org/officeDocument/2006/relationships/image" Target="../media/image13.png"/><Relationship Id="rId10" Type="http://schemas.openxmlformats.org/officeDocument/2006/relationships/image" Target="../media/image18.svg"/><Relationship Id="rId19" Type="http://schemas.openxmlformats.org/officeDocument/2006/relationships/image" Target="../media/image9.png"/><Relationship Id="rId4" Type="http://schemas.openxmlformats.org/officeDocument/2006/relationships/hyperlink" Target="#Products!A1"/><Relationship Id="rId9" Type="http://schemas.openxmlformats.org/officeDocument/2006/relationships/image" Target="../media/image17.png"/><Relationship Id="rId14" Type="http://schemas.openxmlformats.org/officeDocument/2006/relationships/image" Target="../media/image20.svg"/><Relationship Id="rId22" Type="http://schemas.openxmlformats.org/officeDocument/2006/relationships/image" Target="../media/image28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39.png"/><Relationship Id="rId18" Type="http://schemas.openxmlformats.org/officeDocument/2006/relationships/image" Target="../media/image22.svg"/><Relationship Id="rId26" Type="http://schemas.openxmlformats.org/officeDocument/2006/relationships/image" Target="../media/image27.svg"/><Relationship Id="rId3" Type="http://schemas.openxmlformats.org/officeDocument/2006/relationships/hyperlink" Target="#Vendors!A1"/><Relationship Id="rId21" Type="http://schemas.openxmlformats.org/officeDocument/2006/relationships/image" Target="../media/image11.png"/><Relationship Id="rId7" Type="http://schemas.openxmlformats.org/officeDocument/2006/relationships/hyperlink" Target="#Inventory!A1"/><Relationship Id="rId12" Type="http://schemas.openxmlformats.org/officeDocument/2006/relationships/image" Target="../media/image19.svg"/><Relationship Id="rId17" Type="http://schemas.openxmlformats.org/officeDocument/2006/relationships/image" Target="../media/image7.png"/><Relationship Id="rId25" Type="http://schemas.openxmlformats.org/officeDocument/2006/relationships/image" Target="../media/image15.png"/><Relationship Id="rId2" Type="http://schemas.openxmlformats.org/officeDocument/2006/relationships/hyperlink" Target="#Customers!A1"/><Relationship Id="rId16" Type="http://schemas.openxmlformats.org/officeDocument/2006/relationships/image" Target="../media/image21.svg"/><Relationship Id="rId20" Type="http://schemas.openxmlformats.org/officeDocument/2006/relationships/image" Target="../media/image23.svg"/><Relationship Id="rId1" Type="http://schemas.openxmlformats.org/officeDocument/2006/relationships/hyperlink" Target="#Dashboard!A1"/><Relationship Id="rId6" Type="http://schemas.openxmlformats.org/officeDocument/2006/relationships/hyperlink" Target="#'New Entry'!A1"/><Relationship Id="rId11" Type="http://schemas.openxmlformats.org/officeDocument/2006/relationships/image" Target="../media/image1.png"/><Relationship Id="rId24" Type="http://schemas.openxmlformats.org/officeDocument/2006/relationships/image" Target="../media/image26.svg"/><Relationship Id="rId5" Type="http://schemas.openxmlformats.org/officeDocument/2006/relationships/hyperlink" Target="#Purchase!A1"/><Relationship Id="rId15" Type="http://schemas.openxmlformats.org/officeDocument/2006/relationships/image" Target="../media/image5.png"/><Relationship Id="rId23" Type="http://schemas.openxmlformats.org/officeDocument/2006/relationships/image" Target="../media/image13.png"/><Relationship Id="rId10" Type="http://schemas.openxmlformats.org/officeDocument/2006/relationships/image" Target="../media/image18.svg"/><Relationship Id="rId19" Type="http://schemas.openxmlformats.org/officeDocument/2006/relationships/image" Target="../media/image9.png"/><Relationship Id="rId4" Type="http://schemas.openxmlformats.org/officeDocument/2006/relationships/hyperlink" Target="#Products!A1"/><Relationship Id="rId9" Type="http://schemas.openxmlformats.org/officeDocument/2006/relationships/image" Target="../media/image17.png"/><Relationship Id="rId14" Type="http://schemas.openxmlformats.org/officeDocument/2006/relationships/image" Target="../media/image40.svg"/><Relationship Id="rId22" Type="http://schemas.openxmlformats.org/officeDocument/2006/relationships/image" Target="../media/image2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4</xdr:row>
      <xdr:rowOff>57150</xdr:rowOff>
    </xdr:from>
    <xdr:to>
      <xdr:col>1</xdr:col>
      <xdr:colOff>1727200</xdr:colOff>
      <xdr:row>6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E21F5E8-ACEB-C4C6-7001-5E0EE71C5172}"/>
            </a:ext>
          </a:extLst>
        </xdr:cNvPr>
        <xdr:cNvSpPr/>
      </xdr:nvSpPr>
      <xdr:spPr>
        <a:xfrm>
          <a:off x="323850" y="793750"/>
          <a:ext cx="1689100" cy="463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lvl="0" algn="ctr"/>
          <a:r>
            <a:rPr lang="en-IN" sz="1200" b="1">
              <a:solidFill>
                <a:sysClr val="windowText" lastClr="000000"/>
              </a:solidFill>
            </a:rPr>
            <a:t>Inventory</a:t>
          </a:r>
          <a:r>
            <a:rPr lang="en-IN" sz="1200" b="1" baseline="0">
              <a:solidFill>
                <a:sysClr val="windowText" lastClr="000000"/>
              </a:solidFill>
            </a:rPr>
            <a:t> Management System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463550</xdr:colOff>
      <xdr:row>8</xdr:row>
      <xdr:rowOff>50800</xdr:rowOff>
    </xdr:from>
    <xdr:to>
      <xdr:col>1</xdr:col>
      <xdr:colOff>1708150</xdr:colOff>
      <xdr:row>9</xdr:row>
      <xdr:rowOff>133350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A9DC76-AA3E-0660-F36E-932DAAFD0E71}"/>
            </a:ext>
          </a:extLst>
        </xdr:cNvPr>
        <xdr:cNvSpPr/>
      </xdr:nvSpPr>
      <xdr:spPr>
        <a:xfrm>
          <a:off x="749300" y="1524000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463550</xdr:colOff>
      <xdr:row>10</xdr:row>
      <xdr:rowOff>23586</xdr:rowOff>
    </xdr:from>
    <xdr:to>
      <xdr:col>1</xdr:col>
      <xdr:colOff>1708150</xdr:colOff>
      <xdr:row>11</xdr:row>
      <xdr:rowOff>106136</xdr:rowOff>
    </xdr:to>
    <xdr:sp macro="" textlink="">
      <xdr:nvSpPr>
        <xdr:cNvPr id="10" name="Rectangle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CF0D402-02A7-A819-0E1B-1E7A9CB4B469}"/>
            </a:ext>
          </a:extLst>
        </xdr:cNvPr>
        <xdr:cNvSpPr/>
      </xdr:nvSpPr>
      <xdr:spPr>
        <a:xfrm>
          <a:off x="749300" y="1865086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463550</xdr:colOff>
      <xdr:row>13</xdr:row>
      <xdr:rowOff>153308</xdr:rowOff>
    </xdr:from>
    <xdr:to>
      <xdr:col>1</xdr:col>
      <xdr:colOff>1708150</xdr:colOff>
      <xdr:row>15</xdr:row>
      <xdr:rowOff>51708</xdr:rowOff>
    </xdr:to>
    <xdr:sp macro="" textlink="">
      <xdr:nvSpPr>
        <xdr:cNvPr id="11" name="Rectangle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289F9B-BC2F-4CA6-9C4B-AB1B85713E31}"/>
            </a:ext>
          </a:extLst>
        </xdr:cNvPr>
        <xdr:cNvSpPr/>
      </xdr:nvSpPr>
      <xdr:spPr>
        <a:xfrm>
          <a:off x="749300" y="2547258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463550</xdr:colOff>
      <xdr:row>11</xdr:row>
      <xdr:rowOff>180522</xdr:rowOff>
    </xdr:from>
    <xdr:to>
      <xdr:col>1</xdr:col>
      <xdr:colOff>1708150</xdr:colOff>
      <xdr:row>13</xdr:row>
      <xdr:rowOff>78922</xdr:rowOff>
    </xdr:to>
    <xdr:sp macro="" textlink="">
      <xdr:nvSpPr>
        <xdr:cNvPr id="12" name="Rectangle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BA20A34-5D95-4B71-8E77-55DA1FF40B2A}"/>
            </a:ext>
          </a:extLst>
        </xdr:cNvPr>
        <xdr:cNvSpPr/>
      </xdr:nvSpPr>
      <xdr:spPr>
        <a:xfrm>
          <a:off x="749300" y="2206172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463550</xdr:colOff>
      <xdr:row>17</xdr:row>
      <xdr:rowOff>98880</xdr:rowOff>
    </xdr:from>
    <xdr:to>
      <xdr:col>1</xdr:col>
      <xdr:colOff>1708150</xdr:colOff>
      <xdr:row>18</xdr:row>
      <xdr:rowOff>181430</xdr:rowOff>
    </xdr:to>
    <xdr:sp macro="" textlink="">
      <xdr:nvSpPr>
        <xdr:cNvPr id="13" name="Rectangle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A21C509-2F9D-4154-8058-5C9FE45B6108}"/>
            </a:ext>
          </a:extLst>
        </xdr:cNvPr>
        <xdr:cNvSpPr/>
      </xdr:nvSpPr>
      <xdr:spPr>
        <a:xfrm>
          <a:off x="749300" y="3229430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463550</xdr:colOff>
      <xdr:row>15</xdr:row>
      <xdr:rowOff>126094</xdr:rowOff>
    </xdr:from>
    <xdr:to>
      <xdr:col>1</xdr:col>
      <xdr:colOff>1708150</xdr:colOff>
      <xdr:row>17</xdr:row>
      <xdr:rowOff>24494</xdr:rowOff>
    </xdr:to>
    <xdr:sp macro="" textlink="">
      <xdr:nvSpPr>
        <xdr:cNvPr id="14" name="Rectangle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2AEAF8B-12B4-448F-A7D5-1C8BFA47D6CF}"/>
            </a:ext>
          </a:extLst>
        </xdr:cNvPr>
        <xdr:cNvSpPr/>
      </xdr:nvSpPr>
      <xdr:spPr>
        <a:xfrm>
          <a:off x="749300" y="2888344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>
    <xdr:from>
      <xdr:col>1</xdr:col>
      <xdr:colOff>463550</xdr:colOff>
      <xdr:row>21</xdr:row>
      <xdr:rowOff>44450</xdr:rowOff>
    </xdr:from>
    <xdr:to>
      <xdr:col>1</xdr:col>
      <xdr:colOff>1708150</xdr:colOff>
      <xdr:row>22</xdr:row>
      <xdr:rowOff>127000</xdr:rowOff>
    </xdr:to>
    <xdr:sp macro="" textlink="">
      <xdr:nvSpPr>
        <xdr:cNvPr id="15" name="Rectangle 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301B3D1-8C8E-4B2B-AD7A-9C97C24020AA}"/>
            </a:ext>
          </a:extLst>
        </xdr:cNvPr>
        <xdr:cNvSpPr/>
      </xdr:nvSpPr>
      <xdr:spPr>
        <a:xfrm>
          <a:off x="749300" y="3911600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463550</xdr:colOff>
      <xdr:row>19</xdr:row>
      <xdr:rowOff>71666</xdr:rowOff>
    </xdr:from>
    <xdr:to>
      <xdr:col>1</xdr:col>
      <xdr:colOff>1708150</xdr:colOff>
      <xdr:row>20</xdr:row>
      <xdr:rowOff>154216</xdr:rowOff>
    </xdr:to>
    <xdr:sp macro="" textlink="">
      <xdr:nvSpPr>
        <xdr:cNvPr id="16" name="Rectangle 1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7AFEAE8-E5AF-44CF-A1C8-D33C86E7693E}"/>
            </a:ext>
          </a:extLst>
        </xdr:cNvPr>
        <xdr:cNvSpPr/>
      </xdr:nvSpPr>
      <xdr:spPr>
        <a:xfrm>
          <a:off x="749300" y="3570516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19047</xdr:colOff>
      <xdr:row>8</xdr:row>
      <xdr:rowOff>122667</xdr:rowOff>
    </xdr:from>
    <xdr:to>
      <xdr:col>1</xdr:col>
      <xdr:colOff>426829</xdr:colOff>
      <xdr:row>9</xdr:row>
      <xdr:rowOff>165935</xdr:rowOff>
    </xdr:to>
    <xdr:pic>
      <xdr:nvPicPr>
        <xdr:cNvPr id="21" name="Graphic 20" descr="Presentation with bar chart with solid fill">
          <a:extLst>
            <a:ext uri="{FF2B5EF4-FFF2-40B4-BE49-F238E27FC236}">
              <a16:creationId xmlns:a16="http://schemas.microsoft.com/office/drawing/2014/main" id="{111FBF85-5A3A-4060-A7EC-9A2D098AD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04797" y="1595867"/>
          <a:ext cx="407782" cy="227418"/>
        </a:xfrm>
        <a:prstGeom prst="rect">
          <a:avLst/>
        </a:prstGeom>
      </xdr:spPr>
    </xdr:pic>
    <xdr:clientData/>
  </xdr:twoCellAnchor>
  <xdr:twoCellAnchor editAs="absolute">
    <xdr:from>
      <xdr:col>1</xdr:col>
      <xdr:colOff>903</xdr:colOff>
      <xdr:row>21</xdr:row>
      <xdr:rowOff>104908</xdr:rowOff>
    </xdr:from>
    <xdr:to>
      <xdr:col>1</xdr:col>
      <xdr:colOff>408686</xdr:colOff>
      <xdr:row>22</xdr:row>
      <xdr:rowOff>84739</xdr:rowOff>
    </xdr:to>
    <xdr:pic>
      <xdr:nvPicPr>
        <xdr:cNvPr id="22" name="Graphic 21" descr="Clipboard Partially Checked with solid fill">
          <a:extLst>
            <a:ext uri="{FF2B5EF4-FFF2-40B4-BE49-F238E27FC236}">
              <a16:creationId xmlns:a16="http://schemas.microsoft.com/office/drawing/2014/main" id="{DF72A686-48E8-4E7B-BA79-E6EBFED04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 flipH="1">
          <a:off x="291189" y="4141694"/>
          <a:ext cx="407783" cy="179402"/>
        </a:xfrm>
        <a:prstGeom prst="rect">
          <a:avLst/>
        </a:prstGeom>
      </xdr:spPr>
    </xdr:pic>
    <xdr:clientData/>
  </xdr:twoCellAnchor>
  <xdr:twoCellAnchor editAs="absolute">
    <xdr:from>
      <xdr:col>1</xdr:col>
      <xdr:colOff>19046</xdr:colOff>
      <xdr:row>17</xdr:row>
      <xdr:rowOff>12541</xdr:rowOff>
    </xdr:from>
    <xdr:to>
      <xdr:col>1</xdr:col>
      <xdr:colOff>426829</xdr:colOff>
      <xdr:row>17</xdr:row>
      <xdr:rowOff>186606</xdr:rowOff>
    </xdr:to>
    <xdr:pic>
      <xdr:nvPicPr>
        <xdr:cNvPr id="23" name="Graphic 22" descr="Receipt with solid fill">
          <a:extLst>
            <a:ext uri="{FF2B5EF4-FFF2-40B4-BE49-F238E27FC236}">
              <a16:creationId xmlns:a16="http://schemas.microsoft.com/office/drawing/2014/main" id="{296206C3-871A-4C68-A3E2-40AD2AB5D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04796" y="3255150"/>
          <a:ext cx="407783" cy="171450"/>
        </a:xfrm>
        <a:prstGeom prst="rect">
          <a:avLst/>
        </a:prstGeom>
      </xdr:spPr>
    </xdr:pic>
    <xdr:clientData/>
  </xdr:twoCellAnchor>
  <xdr:twoCellAnchor editAs="absolute">
    <xdr:from>
      <xdr:col>1</xdr:col>
      <xdr:colOff>73475</xdr:colOff>
      <xdr:row>19</xdr:row>
      <xdr:rowOff>108699</xdr:rowOff>
    </xdr:from>
    <xdr:to>
      <xdr:col>1</xdr:col>
      <xdr:colOff>481258</xdr:colOff>
      <xdr:row>20</xdr:row>
      <xdr:rowOff>88530</xdr:rowOff>
    </xdr:to>
    <xdr:pic>
      <xdr:nvPicPr>
        <xdr:cNvPr id="24" name="Graphic 23" descr="Register with solid fill">
          <a:extLst>
            <a:ext uri="{FF2B5EF4-FFF2-40B4-BE49-F238E27FC236}">
              <a16:creationId xmlns:a16="http://schemas.microsoft.com/office/drawing/2014/main" id="{F9A98826-DBFC-4757-98B2-AFEBE3578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63761" y="3746342"/>
          <a:ext cx="407783" cy="179402"/>
        </a:xfrm>
        <a:prstGeom prst="rect">
          <a:avLst/>
        </a:prstGeom>
      </xdr:spPr>
    </xdr:pic>
    <xdr:clientData/>
  </xdr:twoCellAnchor>
  <xdr:twoCellAnchor editAs="absolute">
    <xdr:from>
      <xdr:col>1</xdr:col>
      <xdr:colOff>19047</xdr:colOff>
      <xdr:row>15</xdr:row>
      <xdr:rowOff>79829</xdr:rowOff>
    </xdr:from>
    <xdr:to>
      <xdr:col>1</xdr:col>
      <xdr:colOff>426831</xdr:colOff>
      <xdr:row>16</xdr:row>
      <xdr:rowOff>93094</xdr:rowOff>
    </xdr:to>
    <xdr:pic>
      <xdr:nvPicPr>
        <xdr:cNvPr id="25" name="Graphic 24" descr="Full Brick Wall with solid fill">
          <a:extLst>
            <a:ext uri="{FF2B5EF4-FFF2-40B4-BE49-F238E27FC236}">
              <a16:creationId xmlns:a16="http://schemas.microsoft.com/office/drawing/2014/main" id="{179BDBC7-9DC3-4AE9-BC0E-678F6EF7A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04797" y="2939196"/>
          <a:ext cx="407784" cy="202272"/>
        </a:xfrm>
        <a:prstGeom prst="rect">
          <a:avLst/>
        </a:prstGeom>
      </xdr:spPr>
    </xdr:pic>
    <xdr:clientData/>
  </xdr:twoCellAnchor>
  <xdr:twoCellAnchor editAs="absolute">
    <xdr:from>
      <xdr:col>1</xdr:col>
      <xdr:colOff>19047</xdr:colOff>
      <xdr:row>10</xdr:row>
      <xdr:rowOff>47546</xdr:rowOff>
    </xdr:from>
    <xdr:to>
      <xdr:col>1</xdr:col>
      <xdr:colOff>426829</xdr:colOff>
      <xdr:row>11</xdr:row>
      <xdr:rowOff>96500</xdr:rowOff>
    </xdr:to>
    <xdr:pic>
      <xdr:nvPicPr>
        <xdr:cNvPr id="26" name="Graphic 25" descr="User with solid fill">
          <a:extLst>
            <a:ext uri="{FF2B5EF4-FFF2-40B4-BE49-F238E27FC236}">
              <a16:creationId xmlns:a16="http://schemas.microsoft.com/office/drawing/2014/main" id="{9B70ABD6-7F03-4567-8EAD-6D9574ED8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304797" y="1889046"/>
          <a:ext cx="407782" cy="233104"/>
        </a:xfrm>
        <a:prstGeom prst="rect">
          <a:avLst/>
        </a:prstGeom>
      </xdr:spPr>
    </xdr:pic>
    <xdr:clientData/>
  </xdr:twoCellAnchor>
  <xdr:twoCellAnchor editAs="absolute">
    <xdr:from>
      <xdr:col>1</xdr:col>
      <xdr:colOff>19046</xdr:colOff>
      <xdr:row>12</xdr:row>
      <xdr:rowOff>38800</xdr:rowOff>
    </xdr:from>
    <xdr:to>
      <xdr:col>1</xdr:col>
      <xdr:colOff>426829</xdr:colOff>
      <xdr:row>13</xdr:row>
      <xdr:rowOff>56947</xdr:rowOff>
    </xdr:to>
    <xdr:pic>
      <xdr:nvPicPr>
        <xdr:cNvPr id="27" name="Graphic 26" descr="User outline">
          <a:extLst>
            <a:ext uri="{FF2B5EF4-FFF2-40B4-BE49-F238E27FC236}">
              <a16:creationId xmlns:a16="http://schemas.microsoft.com/office/drawing/2014/main" id="{2E7901B4-1A64-421C-B667-576AC3AFB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04796" y="2248600"/>
          <a:ext cx="407783" cy="284474"/>
        </a:xfrm>
        <a:prstGeom prst="rect">
          <a:avLst/>
        </a:prstGeom>
      </xdr:spPr>
    </xdr:pic>
    <xdr:clientData/>
  </xdr:twoCellAnchor>
  <xdr:twoCellAnchor editAs="absolute">
    <xdr:from>
      <xdr:col>1</xdr:col>
      <xdr:colOff>19047</xdr:colOff>
      <xdr:row>13</xdr:row>
      <xdr:rowOff>123638</xdr:rowOff>
    </xdr:from>
    <xdr:to>
      <xdr:col>1</xdr:col>
      <xdr:colOff>426829</xdr:colOff>
      <xdr:row>14</xdr:row>
      <xdr:rowOff>175396</xdr:rowOff>
    </xdr:to>
    <xdr:pic>
      <xdr:nvPicPr>
        <xdr:cNvPr id="28" name="Graphic 27" descr="Inventory outline">
          <a:extLst>
            <a:ext uri="{FF2B5EF4-FFF2-40B4-BE49-F238E27FC236}">
              <a16:creationId xmlns:a16="http://schemas.microsoft.com/office/drawing/2014/main" id="{8EF54C30-F03C-4498-B8CE-8380AB831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04797" y="2597150"/>
          <a:ext cx="407782" cy="243378"/>
        </a:xfrm>
        <a:prstGeom prst="rect">
          <a:avLst/>
        </a:prstGeom>
      </xdr:spPr>
    </xdr:pic>
    <xdr:clientData/>
  </xdr:twoCellAnchor>
  <xdr:twoCellAnchor editAs="absolute">
    <xdr:from>
      <xdr:col>1</xdr:col>
      <xdr:colOff>577850</xdr:colOff>
      <xdr:row>1</xdr:row>
      <xdr:rowOff>88900</xdr:rowOff>
    </xdr:from>
    <xdr:to>
      <xdr:col>1</xdr:col>
      <xdr:colOff>1130300</xdr:colOff>
      <xdr:row>4</xdr:row>
      <xdr:rowOff>31750</xdr:rowOff>
    </xdr:to>
    <xdr:pic>
      <xdr:nvPicPr>
        <xdr:cNvPr id="30" name="Graphic 29" descr="Search Inventory with solid fill">
          <a:extLst>
            <a:ext uri="{FF2B5EF4-FFF2-40B4-BE49-F238E27FC236}">
              <a16:creationId xmlns:a16="http://schemas.microsoft.com/office/drawing/2014/main" id="{9F166D7A-8419-4052-AA34-05EE1BCC2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863600" y="273050"/>
          <a:ext cx="552450" cy="495300"/>
        </a:xfrm>
        <a:prstGeom prst="rect">
          <a:avLst/>
        </a:prstGeom>
      </xdr:spPr>
    </xdr:pic>
    <xdr:clientData/>
  </xdr:twoCellAnchor>
  <xdr:twoCellAnchor editAs="absolute">
    <xdr:from>
      <xdr:col>2</xdr:col>
      <xdr:colOff>112059</xdr:colOff>
      <xdr:row>1</xdr:row>
      <xdr:rowOff>25401</xdr:rowOff>
    </xdr:from>
    <xdr:to>
      <xdr:col>17</xdr:col>
      <xdr:colOff>590177</xdr:colOff>
      <xdr:row>4</xdr:row>
      <xdr:rowOff>156883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9F8BEB1-9FBD-7002-C571-34D815503573}"/>
            </a:ext>
          </a:extLst>
        </xdr:cNvPr>
        <xdr:cNvSpPr>
          <a:spLocks/>
        </xdr:cNvSpPr>
      </xdr:nvSpPr>
      <xdr:spPr>
        <a:xfrm>
          <a:off x="2181412" y="212166"/>
          <a:ext cx="9666941" cy="691776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3200" b="1">
              <a:solidFill>
                <a:schemeClr val="tx1"/>
              </a:solidFill>
            </a:rPr>
            <a:t>   Inventory</a:t>
          </a:r>
          <a:r>
            <a:rPr lang="en-IN" sz="2800" b="1">
              <a:solidFill>
                <a:schemeClr val="tx1"/>
              </a:solidFill>
            </a:rPr>
            <a:t> Management</a:t>
          </a:r>
          <a:r>
            <a:rPr lang="en-IN" sz="2800" b="1" baseline="0">
              <a:solidFill>
                <a:schemeClr val="tx1"/>
              </a:solidFill>
            </a:rPr>
            <a:t> System</a:t>
          </a:r>
          <a:endParaRPr lang="en-IN" sz="28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2</xdr:col>
      <xdr:colOff>127000</xdr:colOff>
      <xdr:row>6</xdr:row>
      <xdr:rowOff>69850</xdr:rowOff>
    </xdr:from>
    <xdr:to>
      <xdr:col>4</xdr:col>
      <xdr:colOff>215900</xdr:colOff>
      <xdr:row>10</xdr:row>
      <xdr:rowOff>37185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8254AD29-5AED-A06C-16AB-9CACE6B6D59B}"/>
            </a:ext>
          </a:extLst>
        </xdr:cNvPr>
        <xdr:cNvSpPr>
          <a:spLocks/>
        </xdr:cNvSpPr>
      </xdr:nvSpPr>
      <xdr:spPr>
        <a:xfrm>
          <a:off x="2197100" y="1174750"/>
          <a:ext cx="1308100" cy="703935"/>
        </a:xfrm>
        <a:prstGeom prst="rect">
          <a:avLst/>
        </a:prstGeom>
        <a:solidFill>
          <a:schemeClr val="bg1"/>
        </a:solidFill>
        <a:ln w="3175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en-IN" sz="14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2</xdr:col>
      <xdr:colOff>107950</xdr:colOff>
      <xdr:row>6</xdr:row>
      <xdr:rowOff>63500</xdr:rowOff>
    </xdr:from>
    <xdr:to>
      <xdr:col>2</xdr:col>
      <xdr:colOff>262691</xdr:colOff>
      <xdr:row>10</xdr:row>
      <xdr:rowOff>54756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F9B2CDB2-0A60-4E3B-AA60-47F25137128D}"/>
            </a:ext>
          </a:extLst>
        </xdr:cNvPr>
        <xdr:cNvSpPr>
          <a:spLocks/>
        </xdr:cNvSpPr>
      </xdr:nvSpPr>
      <xdr:spPr>
        <a:xfrm>
          <a:off x="2178050" y="1168400"/>
          <a:ext cx="154741" cy="727856"/>
        </a:xfrm>
        <a:prstGeom prst="rect">
          <a:avLst/>
        </a:prstGeom>
        <a:solidFill>
          <a:schemeClr val="accent1"/>
        </a:solidFill>
        <a:ln w="3175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IN" sz="32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2</xdr:col>
      <xdr:colOff>292100</xdr:colOff>
      <xdr:row>6</xdr:row>
      <xdr:rowOff>127000</xdr:rowOff>
    </xdr:from>
    <xdr:to>
      <xdr:col>4</xdr:col>
      <xdr:colOff>161817</xdr:colOff>
      <xdr:row>7</xdr:row>
      <xdr:rowOff>109053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6883AE6E-CBAD-2163-161A-C4D995B64D54}"/>
            </a:ext>
          </a:extLst>
        </xdr:cNvPr>
        <xdr:cNvSpPr>
          <a:spLocks/>
        </xdr:cNvSpPr>
      </xdr:nvSpPr>
      <xdr:spPr>
        <a:xfrm>
          <a:off x="2362200" y="1231900"/>
          <a:ext cx="1088917" cy="166203"/>
        </a:xfrm>
        <a:prstGeom prst="rect">
          <a:avLst/>
        </a:prstGeom>
        <a:solidFill>
          <a:schemeClr val="bg1"/>
        </a:solidFill>
        <a:ln w="3175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IN" sz="1400" b="0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 editAs="absolute">
    <xdr:from>
      <xdr:col>4</xdr:col>
      <xdr:colOff>425450</xdr:colOff>
      <xdr:row>6</xdr:row>
      <xdr:rowOff>95251</xdr:rowOff>
    </xdr:from>
    <xdr:to>
      <xdr:col>7</xdr:col>
      <xdr:colOff>76949</xdr:colOff>
      <xdr:row>10</xdr:row>
      <xdr:rowOff>76201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791F3497-E502-4AE9-81E9-78E5B0ADE4CC}"/>
            </a:ext>
          </a:extLst>
        </xdr:cNvPr>
        <xdr:cNvSpPr>
          <a:spLocks/>
        </xdr:cNvSpPr>
      </xdr:nvSpPr>
      <xdr:spPr>
        <a:xfrm>
          <a:off x="3714750" y="1200151"/>
          <a:ext cx="1480299" cy="717550"/>
        </a:xfrm>
        <a:prstGeom prst="rect">
          <a:avLst/>
        </a:prstGeom>
        <a:solidFill>
          <a:schemeClr val="bg1"/>
        </a:solidFill>
        <a:ln w="3175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en-IN" sz="14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4</xdr:col>
      <xdr:colOff>425450</xdr:colOff>
      <xdr:row>6</xdr:row>
      <xdr:rowOff>82550</xdr:rowOff>
    </xdr:from>
    <xdr:to>
      <xdr:col>4</xdr:col>
      <xdr:colOff>579886</xdr:colOff>
      <xdr:row>10</xdr:row>
      <xdr:rowOff>72371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445299C7-252A-4CE9-9A73-FDE2EE39D5B0}"/>
            </a:ext>
          </a:extLst>
        </xdr:cNvPr>
        <xdr:cNvSpPr>
          <a:spLocks/>
        </xdr:cNvSpPr>
      </xdr:nvSpPr>
      <xdr:spPr>
        <a:xfrm>
          <a:off x="3714750" y="1187450"/>
          <a:ext cx="154436" cy="726421"/>
        </a:xfrm>
        <a:prstGeom prst="rect">
          <a:avLst/>
        </a:prstGeom>
        <a:solidFill>
          <a:schemeClr val="accent2"/>
        </a:solidFill>
        <a:ln w="3175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IN" sz="32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95250</xdr:colOff>
      <xdr:row>6</xdr:row>
      <xdr:rowOff>139700</xdr:rowOff>
    </xdr:from>
    <xdr:to>
      <xdr:col>6</xdr:col>
      <xdr:colOff>572421</xdr:colOff>
      <xdr:row>7</xdr:row>
      <xdr:rowOff>121426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20E5AE1-5541-461D-A326-D3B0770356A6}"/>
            </a:ext>
          </a:extLst>
        </xdr:cNvPr>
        <xdr:cNvSpPr>
          <a:spLocks/>
        </xdr:cNvSpPr>
      </xdr:nvSpPr>
      <xdr:spPr>
        <a:xfrm>
          <a:off x="3994150" y="1244600"/>
          <a:ext cx="1086771" cy="165876"/>
        </a:xfrm>
        <a:prstGeom prst="rect">
          <a:avLst/>
        </a:prstGeom>
        <a:solidFill>
          <a:schemeClr val="bg1"/>
        </a:solidFill>
        <a:ln w="3175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IN" sz="1400" b="0">
              <a:solidFill>
                <a:schemeClr val="tx1"/>
              </a:solidFill>
            </a:rPr>
            <a:t>Products</a:t>
          </a:r>
        </a:p>
      </xdr:txBody>
    </xdr:sp>
    <xdr:clientData/>
  </xdr:twoCellAnchor>
  <xdr:twoCellAnchor editAs="absolute">
    <xdr:from>
      <xdr:col>7</xdr:col>
      <xdr:colOff>247650</xdr:colOff>
      <xdr:row>6</xdr:row>
      <xdr:rowOff>63500</xdr:rowOff>
    </xdr:from>
    <xdr:to>
      <xdr:col>9</xdr:col>
      <xdr:colOff>521850</xdr:colOff>
      <xdr:row>10</xdr:row>
      <xdr:rowOff>89647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18C36433-1F07-4C7B-9DDB-E85C919F446B}"/>
            </a:ext>
          </a:extLst>
        </xdr:cNvPr>
        <xdr:cNvSpPr>
          <a:spLocks/>
        </xdr:cNvSpPr>
      </xdr:nvSpPr>
      <xdr:spPr>
        <a:xfrm>
          <a:off x="5379944" y="1184088"/>
          <a:ext cx="1499377" cy="773206"/>
        </a:xfrm>
        <a:prstGeom prst="rect">
          <a:avLst/>
        </a:prstGeom>
        <a:solidFill>
          <a:schemeClr val="bg1"/>
        </a:solidFill>
        <a:ln w="3175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en-IN" sz="14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228600</xdr:colOff>
      <xdr:row>6</xdr:row>
      <xdr:rowOff>57150</xdr:rowOff>
    </xdr:from>
    <xdr:to>
      <xdr:col>7</xdr:col>
      <xdr:colOff>390600</xdr:colOff>
      <xdr:row>10</xdr:row>
      <xdr:rowOff>82550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8663BA6-0FE3-4DC8-8EB3-05AB9B18B518}"/>
            </a:ext>
          </a:extLst>
        </xdr:cNvPr>
        <xdr:cNvSpPr>
          <a:spLocks/>
        </xdr:cNvSpPr>
      </xdr:nvSpPr>
      <xdr:spPr>
        <a:xfrm>
          <a:off x="5346700" y="1162050"/>
          <a:ext cx="162000" cy="7620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IN" sz="32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412750</xdr:colOff>
      <xdr:row>6</xdr:row>
      <xdr:rowOff>57150</xdr:rowOff>
    </xdr:from>
    <xdr:to>
      <xdr:col>9</xdr:col>
      <xdr:colOff>482600</xdr:colOff>
      <xdr:row>8</xdr:row>
      <xdr:rowOff>31750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3332A46C-4B88-4D62-8823-0D62F689D0DC}"/>
            </a:ext>
          </a:extLst>
        </xdr:cNvPr>
        <xdr:cNvSpPr>
          <a:spLocks/>
        </xdr:cNvSpPr>
      </xdr:nvSpPr>
      <xdr:spPr>
        <a:xfrm>
          <a:off x="5530850" y="1162050"/>
          <a:ext cx="1289050" cy="342900"/>
        </a:xfrm>
        <a:prstGeom prst="rect">
          <a:avLst/>
        </a:prstGeom>
        <a:solidFill>
          <a:schemeClr val="bg1"/>
        </a:solidFill>
        <a:ln w="3175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IN" sz="1400" b="0">
              <a:solidFill>
                <a:schemeClr val="tx1"/>
              </a:solidFill>
            </a:rPr>
            <a:t>Purchase</a:t>
          </a:r>
          <a:r>
            <a:rPr lang="en-IN" sz="1400" b="0" baseline="0">
              <a:solidFill>
                <a:schemeClr val="tx1"/>
              </a:solidFill>
            </a:rPr>
            <a:t> Amt</a:t>
          </a:r>
          <a:endParaRPr lang="en-IN" sz="1400" b="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10</xdr:col>
      <xdr:colOff>216647</xdr:colOff>
      <xdr:row>6</xdr:row>
      <xdr:rowOff>69851</xdr:rowOff>
    </xdr:from>
    <xdr:to>
      <xdr:col>12</xdr:col>
      <xdr:colOff>503947</xdr:colOff>
      <xdr:row>10</xdr:row>
      <xdr:rowOff>89647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4E18311C-1706-DEC7-7ECE-64DF8BA46B9E}"/>
            </a:ext>
          </a:extLst>
        </xdr:cNvPr>
        <xdr:cNvSpPr>
          <a:spLocks/>
        </xdr:cNvSpPr>
      </xdr:nvSpPr>
      <xdr:spPr>
        <a:xfrm>
          <a:off x="7186706" y="1190439"/>
          <a:ext cx="1512476" cy="766855"/>
        </a:xfrm>
        <a:prstGeom prst="rect">
          <a:avLst/>
        </a:prstGeom>
        <a:solidFill>
          <a:schemeClr val="bg1"/>
        </a:solidFill>
        <a:ln w="3175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en-IN" sz="14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10</xdr:col>
      <xdr:colOff>107950</xdr:colOff>
      <xdr:row>6</xdr:row>
      <xdr:rowOff>63500</xdr:rowOff>
    </xdr:from>
    <xdr:to>
      <xdr:col>10</xdr:col>
      <xdr:colOff>268930</xdr:colOff>
      <xdr:row>10</xdr:row>
      <xdr:rowOff>84102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2B88A0C4-ECF3-B784-A903-572744B688FD}"/>
            </a:ext>
          </a:extLst>
        </xdr:cNvPr>
        <xdr:cNvSpPr>
          <a:spLocks/>
        </xdr:cNvSpPr>
      </xdr:nvSpPr>
      <xdr:spPr>
        <a:xfrm>
          <a:off x="7054850" y="1168400"/>
          <a:ext cx="160980" cy="757202"/>
        </a:xfrm>
        <a:prstGeom prst="rect">
          <a:avLst/>
        </a:prstGeom>
        <a:solidFill>
          <a:schemeClr val="accent6">
            <a:lumMod val="7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IN" sz="32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10</xdr:col>
      <xdr:colOff>387350</xdr:colOff>
      <xdr:row>6</xdr:row>
      <xdr:rowOff>120650</xdr:rowOff>
    </xdr:from>
    <xdr:to>
      <xdr:col>12</xdr:col>
      <xdr:colOff>300971</xdr:colOff>
      <xdr:row>7</xdr:row>
      <xdr:rowOff>109404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9B4A403A-0BF4-EB42-8FF9-06D638CF5712}"/>
            </a:ext>
          </a:extLst>
        </xdr:cNvPr>
        <xdr:cNvSpPr>
          <a:spLocks/>
        </xdr:cNvSpPr>
      </xdr:nvSpPr>
      <xdr:spPr>
        <a:xfrm>
          <a:off x="7334250" y="1225550"/>
          <a:ext cx="1132821" cy="172904"/>
        </a:xfrm>
        <a:prstGeom prst="rect">
          <a:avLst/>
        </a:prstGeom>
        <a:solidFill>
          <a:schemeClr val="bg1"/>
        </a:solidFill>
        <a:ln w="3175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IN" sz="1400" b="0">
              <a:solidFill>
                <a:schemeClr val="tx1"/>
              </a:solidFill>
            </a:rPr>
            <a:t>Sales</a:t>
          </a:r>
          <a:r>
            <a:rPr lang="en-IN" sz="1400" b="0" baseline="0">
              <a:solidFill>
                <a:schemeClr val="tx1"/>
              </a:solidFill>
            </a:rPr>
            <a:t> Amt</a:t>
          </a:r>
        </a:p>
      </xdr:txBody>
    </xdr:sp>
    <xdr:clientData/>
  </xdr:twoCellAnchor>
  <xdr:twoCellAnchor editAs="absolute">
    <xdr:from>
      <xdr:col>13</xdr:col>
      <xdr:colOff>8964</xdr:colOff>
      <xdr:row>6</xdr:row>
      <xdr:rowOff>43328</xdr:rowOff>
    </xdr:from>
    <xdr:to>
      <xdr:col>15</xdr:col>
      <xdr:colOff>221503</xdr:colOff>
      <xdr:row>10</xdr:row>
      <xdr:rowOff>82176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585198CB-5BB3-4E57-BC02-B3C92BF36E7B}"/>
            </a:ext>
          </a:extLst>
        </xdr:cNvPr>
        <xdr:cNvSpPr>
          <a:spLocks/>
        </xdr:cNvSpPr>
      </xdr:nvSpPr>
      <xdr:spPr>
        <a:xfrm>
          <a:off x="8816788" y="1163916"/>
          <a:ext cx="1437715" cy="785907"/>
        </a:xfrm>
        <a:prstGeom prst="rect">
          <a:avLst/>
        </a:prstGeom>
        <a:solidFill>
          <a:schemeClr val="bg1"/>
        </a:solidFill>
        <a:ln w="3175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en-IN" sz="14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12</xdr:col>
      <xdr:colOff>590550</xdr:colOff>
      <xdr:row>6</xdr:row>
      <xdr:rowOff>50800</xdr:rowOff>
    </xdr:from>
    <xdr:to>
      <xdr:col>13</xdr:col>
      <xdr:colOff>141930</xdr:colOff>
      <xdr:row>10</xdr:row>
      <xdr:rowOff>71402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2FEE23CC-477B-4451-A7AC-13E0D0556797}"/>
            </a:ext>
          </a:extLst>
        </xdr:cNvPr>
        <xdr:cNvSpPr>
          <a:spLocks/>
        </xdr:cNvSpPr>
      </xdr:nvSpPr>
      <xdr:spPr>
        <a:xfrm>
          <a:off x="8756650" y="1155700"/>
          <a:ext cx="160980" cy="757202"/>
        </a:xfrm>
        <a:prstGeom prst="rect">
          <a:avLst/>
        </a:prstGeom>
        <a:solidFill>
          <a:schemeClr val="accent2">
            <a:lumMod val="50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IN" sz="32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13</xdr:col>
      <xdr:colOff>222250</xdr:colOff>
      <xdr:row>6</xdr:row>
      <xdr:rowOff>107950</xdr:rowOff>
    </xdr:from>
    <xdr:to>
      <xdr:col>15</xdr:col>
      <xdr:colOff>135871</xdr:colOff>
      <xdr:row>7</xdr:row>
      <xdr:rowOff>96704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5D6A565A-593C-4E8A-BCF9-3135D36BBC13}"/>
            </a:ext>
          </a:extLst>
        </xdr:cNvPr>
        <xdr:cNvSpPr>
          <a:spLocks/>
        </xdr:cNvSpPr>
      </xdr:nvSpPr>
      <xdr:spPr>
        <a:xfrm>
          <a:off x="8997950" y="1212850"/>
          <a:ext cx="1132821" cy="172904"/>
        </a:xfrm>
        <a:prstGeom prst="rect">
          <a:avLst/>
        </a:prstGeom>
        <a:solidFill>
          <a:schemeClr val="bg1"/>
        </a:solidFill>
        <a:ln w="3175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IN" sz="1400" b="0">
              <a:solidFill>
                <a:schemeClr val="tx1"/>
              </a:solidFill>
            </a:rPr>
            <a:t>Stock</a:t>
          </a:r>
          <a:r>
            <a:rPr lang="en-IN" sz="1400" b="0" baseline="0">
              <a:solidFill>
                <a:schemeClr val="tx1"/>
              </a:solidFill>
            </a:rPr>
            <a:t> Amt</a:t>
          </a:r>
        </a:p>
      </xdr:txBody>
    </xdr:sp>
    <xdr:clientData/>
  </xdr:twoCellAnchor>
  <xdr:twoCellAnchor editAs="absolute">
    <xdr:from>
      <xdr:col>15</xdr:col>
      <xdr:colOff>340857</xdr:colOff>
      <xdr:row>6</xdr:row>
      <xdr:rowOff>7471</xdr:rowOff>
    </xdr:from>
    <xdr:to>
      <xdr:col>17</xdr:col>
      <xdr:colOff>583078</xdr:colOff>
      <xdr:row>10</xdr:row>
      <xdr:rowOff>58831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8BEB676F-42C0-4A33-B5FA-00B775812CE1}"/>
            </a:ext>
          </a:extLst>
        </xdr:cNvPr>
        <xdr:cNvSpPr>
          <a:spLocks/>
        </xdr:cNvSpPr>
      </xdr:nvSpPr>
      <xdr:spPr>
        <a:xfrm flipH="1">
          <a:off x="10373857" y="1128059"/>
          <a:ext cx="1467397" cy="798419"/>
        </a:xfrm>
        <a:prstGeom prst="rect">
          <a:avLst/>
        </a:prstGeom>
        <a:solidFill>
          <a:schemeClr val="bg1"/>
        </a:solidFill>
        <a:ln w="3175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en-IN" sz="14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15</xdr:col>
      <xdr:colOff>285750</xdr:colOff>
      <xdr:row>6</xdr:row>
      <xdr:rowOff>6350</xdr:rowOff>
    </xdr:from>
    <xdr:to>
      <xdr:col>15</xdr:col>
      <xdr:colOff>412750</xdr:colOff>
      <xdr:row>10</xdr:row>
      <xdr:rowOff>57150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8F808F8B-6BAF-4C49-91C3-BC99AE3936D2}"/>
            </a:ext>
          </a:extLst>
        </xdr:cNvPr>
        <xdr:cNvSpPr>
          <a:spLocks/>
        </xdr:cNvSpPr>
      </xdr:nvSpPr>
      <xdr:spPr>
        <a:xfrm flipH="1">
          <a:off x="10280650" y="1111250"/>
          <a:ext cx="127000" cy="787400"/>
        </a:xfrm>
        <a:prstGeom prst="rect">
          <a:avLst/>
        </a:prstGeom>
        <a:solidFill>
          <a:schemeClr val="accent1"/>
        </a:solidFill>
        <a:ln w="3175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IN" sz="32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15</xdr:col>
      <xdr:colOff>463080</xdr:colOff>
      <xdr:row>6</xdr:row>
      <xdr:rowOff>34100</xdr:rowOff>
    </xdr:from>
    <xdr:to>
      <xdr:col>17</xdr:col>
      <xdr:colOff>495064</xdr:colOff>
      <xdr:row>7</xdr:row>
      <xdr:rowOff>29750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936E76D4-A98F-4B92-B30C-CA7437DA7F83}"/>
            </a:ext>
          </a:extLst>
        </xdr:cNvPr>
        <xdr:cNvSpPr>
          <a:spLocks/>
        </xdr:cNvSpPr>
      </xdr:nvSpPr>
      <xdr:spPr>
        <a:xfrm flipH="1">
          <a:off x="10457980" y="1139000"/>
          <a:ext cx="1251184" cy="179800"/>
        </a:xfrm>
        <a:prstGeom prst="rect">
          <a:avLst/>
        </a:prstGeom>
        <a:solidFill>
          <a:schemeClr val="bg1"/>
        </a:solidFill>
        <a:ln w="3175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IN" sz="1400" b="0" baseline="0">
              <a:solidFill>
                <a:schemeClr val="tx1"/>
              </a:solidFill>
            </a:rPr>
            <a:t>Profit/Loss</a:t>
          </a:r>
        </a:p>
      </xdr:txBody>
    </xdr:sp>
    <xdr:clientData/>
  </xdr:twoCellAnchor>
  <xdr:twoCellAnchor editAs="absolute">
    <xdr:from>
      <xdr:col>2</xdr:col>
      <xdr:colOff>419100</xdr:colOff>
      <xdr:row>7</xdr:row>
      <xdr:rowOff>171450</xdr:rowOff>
    </xdr:from>
    <xdr:to>
      <xdr:col>4</xdr:col>
      <xdr:colOff>127000</xdr:colOff>
      <xdr:row>9</xdr:row>
      <xdr:rowOff>152400</xdr:rowOff>
    </xdr:to>
    <xdr:sp macro="" textlink="Pivots!C17">
      <xdr:nvSpPr>
        <xdr:cNvPr id="69" name="Rectangle 68">
          <a:extLst>
            <a:ext uri="{FF2B5EF4-FFF2-40B4-BE49-F238E27FC236}">
              <a16:creationId xmlns:a16="http://schemas.microsoft.com/office/drawing/2014/main" id="{004DA492-4320-A2D0-D3A0-D0E9376F96F4}"/>
            </a:ext>
          </a:extLst>
        </xdr:cNvPr>
        <xdr:cNvSpPr>
          <a:spLocks/>
        </xdr:cNvSpPr>
      </xdr:nvSpPr>
      <xdr:spPr>
        <a:xfrm>
          <a:off x="2489200" y="1460500"/>
          <a:ext cx="927100" cy="34925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fld id="{A22868DB-0301-414E-9633-6EF23E046D1C}" type="TxLink">
            <a:rPr lang="en-US" sz="20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7</a:t>
          </a:fld>
          <a:endParaRPr lang="en-IN" sz="18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120650</xdr:colOff>
      <xdr:row>7</xdr:row>
      <xdr:rowOff>165101</xdr:rowOff>
    </xdr:from>
    <xdr:to>
      <xdr:col>6</xdr:col>
      <xdr:colOff>438150</xdr:colOff>
      <xdr:row>9</xdr:row>
      <xdr:rowOff>146051</xdr:rowOff>
    </xdr:to>
    <xdr:sp macro="" textlink="Pivots!C5">
      <xdr:nvSpPr>
        <xdr:cNvPr id="70" name="Rectangle 69">
          <a:extLst>
            <a:ext uri="{FF2B5EF4-FFF2-40B4-BE49-F238E27FC236}">
              <a16:creationId xmlns:a16="http://schemas.microsoft.com/office/drawing/2014/main" id="{92E130A8-A851-414E-9F6A-6C7D5C939EF5}"/>
            </a:ext>
          </a:extLst>
        </xdr:cNvPr>
        <xdr:cNvSpPr>
          <a:spLocks/>
        </xdr:cNvSpPr>
      </xdr:nvSpPr>
      <xdr:spPr>
        <a:xfrm>
          <a:off x="4019550" y="1454151"/>
          <a:ext cx="927100" cy="34925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fld id="{7D863AFC-2407-4B86-A016-41D22430083C}" type="TxLink">
            <a:rPr lang="en-US" sz="1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11</a:t>
          </a:fld>
          <a:endParaRPr lang="en-IN" sz="18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527050</xdr:colOff>
      <xdr:row>7</xdr:row>
      <xdr:rowOff>171450</xdr:rowOff>
    </xdr:from>
    <xdr:to>
      <xdr:col>9</xdr:col>
      <xdr:colOff>234950</xdr:colOff>
      <xdr:row>9</xdr:row>
      <xdr:rowOff>152400</xdr:rowOff>
    </xdr:to>
    <xdr:sp macro="" textlink="Pivots!C7">
      <xdr:nvSpPr>
        <xdr:cNvPr id="71" name="Rectangle 70">
          <a:extLst>
            <a:ext uri="{FF2B5EF4-FFF2-40B4-BE49-F238E27FC236}">
              <a16:creationId xmlns:a16="http://schemas.microsoft.com/office/drawing/2014/main" id="{0C9B4E27-B0A6-4A86-B4F0-AC17E56EC209}"/>
            </a:ext>
          </a:extLst>
        </xdr:cNvPr>
        <xdr:cNvSpPr>
          <a:spLocks/>
        </xdr:cNvSpPr>
      </xdr:nvSpPr>
      <xdr:spPr>
        <a:xfrm>
          <a:off x="5645150" y="1460500"/>
          <a:ext cx="927100" cy="34925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fld id="{7C18E6FA-0CEB-48B5-AB6F-1EA49A4A6DE2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69,30,335</a:t>
          </a:fld>
          <a:endParaRPr lang="en-IN" sz="18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10</xdr:col>
      <xdr:colOff>374650</xdr:colOff>
      <xdr:row>7</xdr:row>
      <xdr:rowOff>152400</xdr:rowOff>
    </xdr:from>
    <xdr:to>
      <xdr:col>12</xdr:col>
      <xdr:colOff>82550</xdr:colOff>
      <xdr:row>9</xdr:row>
      <xdr:rowOff>133350</xdr:rowOff>
    </xdr:to>
    <xdr:sp macro="" textlink="Pivots!C9">
      <xdr:nvSpPr>
        <xdr:cNvPr id="72" name="Rectangle 71">
          <a:extLst>
            <a:ext uri="{FF2B5EF4-FFF2-40B4-BE49-F238E27FC236}">
              <a16:creationId xmlns:a16="http://schemas.microsoft.com/office/drawing/2014/main" id="{7ADEC695-31A2-4369-91E5-27057F2033DB}"/>
            </a:ext>
          </a:extLst>
        </xdr:cNvPr>
        <xdr:cNvSpPr>
          <a:spLocks/>
        </xdr:cNvSpPr>
      </xdr:nvSpPr>
      <xdr:spPr>
        <a:xfrm>
          <a:off x="7321550" y="1441450"/>
          <a:ext cx="927100" cy="34925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fld id="{F9F80965-6ABF-45AE-B558-0A3382917F8C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15,52,578</a:t>
          </a:fld>
          <a:endParaRPr lang="en-IN" sz="18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13</xdr:col>
      <xdr:colOff>260350</xdr:colOff>
      <xdr:row>7</xdr:row>
      <xdr:rowOff>165100</xdr:rowOff>
    </xdr:from>
    <xdr:to>
      <xdr:col>14</xdr:col>
      <xdr:colOff>577850</xdr:colOff>
      <xdr:row>9</xdr:row>
      <xdr:rowOff>146050</xdr:rowOff>
    </xdr:to>
    <xdr:sp macro="" textlink="Pivots!C11">
      <xdr:nvSpPr>
        <xdr:cNvPr id="73" name="Rectangle 72">
          <a:extLst>
            <a:ext uri="{FF2B5EF4-FFF2-40B4-BE49-F238E27FC236}">
              <a16:creationId xmlns:a16="http://schemas.microsoft.com/office/drawing/2014/main" id="{706767EC-14C5-4CFA-9088-5467A3470F35}"/>
            </a:ext>
          </a:extLst>
        </xdr:cNvPr>
        <xdr:cNvSpPr>
          <a:spLocks/>
        </xdr:cNvSpPr>
      </xdr:nvSpPr>
      <xdr:spPr>
        <a:xfrm>
          <a:off x="9036050" y="1454150"/>
          <a:ext cx="927100" cy="34925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fld id="{6F35ECFF-485B-4F74-9AA2-CD2197B2D93B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56,40,770</a:t>
          </a:fld>
          <a:endParaRPr lang="en-IN" sz="18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15</xdr:col>
      <xdr:colOff>527050</xdr:colOff>
      <xdr:row>7</xdr:row>
      <xdr:rowOff>152400</xdr:rowOff>
    </xdr:from>
    <xdr:to>
      <xdr:col>17</xdr:col>
      <xdr:colOff>234950</xdr:colOff>
      <xdr:row>9</xdr:row>
      <xdr:rowOff>133350</xdr:rowOff>
    </xdr:to>
    <xdr:sp macro="" textlink="Pivots!C14">
      <xdr:nvSpPr>
        <xdr:cNvPr id="74" name="Rectangle 73">
          <a:extLst>
            <a:ext uri="{FF2B5EF4-FFF2-40B4-BE49-F238E27FC236}">
              <a16:creationId xmlns:a16="http://schemas.microsoft.com/office/drawing/2014/main" id="{D0D0C8E2-F76A-4BB1-B4EA-7141996E1F1A}"/>
            </a:ext>
          </a:extLst>
        </xdr:cNvPr>
        <xdr:cNvSpPr>
          <a:spLocks/>
        </xdr:cNvSpPr>
      </xdr:nvSpPr>
      <xdr:spPr>
        <a:xfrm>
          <a:off x="10521950" y="1441450"/>
          <a:ext cx="927100" cy="34925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fld id="{C49C0715-6869-4A91-BC48-2A53FC7AEBF7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2,63,013</a:t>
          </a:fld>
          <a:endParaRPr lang="en-IN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144930</xdr:colOff>
      <xdr:row>11</xdr:row>
      <xdr:rowOff>1</xdr:rowOff>
    </xdr:from>
    <xdr:to>
      <xdr:col>6</xdr:col>
      <xdr:colOff>190127</xdr:colOff>
      <xdr:row>18</xdr:row>
      <xdr:rowOff>14569</xdr:rowOff>
    </xdr:to>
    <xdr:graphicFrame macro="">
      <xdr:nvGraphicFramePr>
        <xdr:cNvPr id="75" name="Chart 74">
          <a:extLst>
            <a:ext uri="{FF2B5EF4-FFF2-40B4-BE49-F238E27FC236}">
              <a16:creationId xmlns:a16="http://schemas.microsoft.com/office/drawing/2014/main" id="{58A4F333-203A-493D-97ED-B1C70262CD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6</xdr:col>
      <xdr:colOff>291353</xdr:colOff>
      <xdr:row>10</xdr:row>
      <xdr:rowOff>175560</xdr:rowOff>
    </xdr:from>
    <xdr:to>
      <xdr:col>10</xdr:col>
      <xdr:colOff>374651</xdr:colOff>
      <xdr:row>17</xdr:row>
      <xdr:rowOff>191248</xdr:rowOff>
    </xdr:to>
    <xdr:graphicFrame macro="">
      <xdr:nvGraphicFramePr>
        <xdr:cNvPr id="76" name="Chart 75">
          <a:extLst>
            <a:ext uri="{FF2B5EF4-FFF2-40B4-BE49-F238E27FC236}">
              <a16:creationId xmlns:a16="http://schemas.microsoft.com/office/drawing/2014/main" id="{04E5FEFC-1409-40AA-802D-15509AFD0F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</xdr:col>
      <xdr:colOff>141940</xdr:colOff>
      <xdr:row>18</xdr:row>
      <xdr:rowOff>67235</xdr:rowOff>
    </xdr:from>
    <xdr:to>
      <xdr:col>10</xdr:col>
      <xdr:colOff>380999</xdr:colOff>
      <xdr:row>27</xdr:row>
      <xdr:rowOff>134470</xdr:rowOff>
    </xdr:to>
    <xdr:graphicFrame macro="">
      <xdr:nvGraphicFramePr>
        <xdr:cNvPr id="77" name="Chart 76">
          <a:extLst>
            <a:ext uri="{FF2B5EF4-FFF2-40B4-BE49-F238E27FC236}">
              <a16:creationId xmlns:a16="http://schemas.microsoft.com/office/drawing/2014/main" id="{CED9DF98-5E6F-4084-8D2C-4764FCD7DE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4</xdr:row>
      <xdr:rowOff>57150</xdr:rowOff>
    </xdr:from>
    <xdr:to>
      <xdr:col>1</xdr:col>
      <xdr:colOff>1727200</xdr:colOff>
      <xdr:row>6</xdr:row>
      <xdr:rowOff>152400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C23CDF9-AD4E-4647-832B-AFE87A93406D}"/>
            </a:ext>
          </a:extLst>
        </xdr:cNvPr>
        <xdr:cNvSpPr/>
      </xdr:nvSpPr>
      <xdr:spPr>
        <a:xfrm>
          <a:off x="323850" y="793750"/>
          <a:ext cx="1689100" cy="463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lvl="0" algn="ctr"/>
          <a:r>
            <a:rPr lang="en-IN" sz="1200" b="1">
              <a:solidFill>
                <a:sysClr val="windowText" lastClr="000000"/>
              </a:solidFill>
            </a:rPr>
            <a:t>Inventory</a:t>
          </a:r>
          <a:r>
            <a:rPr lang="en-IN" sz="1200" b="1" baseline="0">
              <a:solidFill>
                <a:sysClr val="windowText" lastClr="000000"/>
              </a:solidFill>
            </a:rPr>
            <a:t> Management System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463550</xdr:colOff>
      <xdr:row>8</xdr:row>
      <xdr:rowOff>50800</xdr:rowOff>
    </xdr:from>
    <xdr:to>
      <xdr:col>1</xdr:col>
      <xdr:colOff>1708150</xdr:colOff>
      <xdr:row>9</xdr:row>
      <xdr:rowOff>133350</xdr:rowOff>
    </xdr:to>
    <xdr:sp macro="" textlink="">
      <xdr:nvSpPr>
        <xdr:cNvPr id="23" name="Rectangl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010191-2CC7-4871-9445-73315A0151CD}"/>
            </a:ext>
          </a:extLst>
        </xdr:cNvPr>
        <xdr:cNvSpPr/>
      </xdr:nvSpPr>
      <xdr:spPr>
        <a:xfrm>
          <a:off x="749300" y="1524000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463550</xdr:colOff>
      <xdr:row>10</xdr:row>
      <xdr:rowOff>23586</xdr:rowOff>
    </xdr:from>
    <xdr:to>
      <xdr:col>1</xdr:col>
      <xdr:colOff>1708150</xdr:colOff>
      <xdr:row>11</xdr:row>
      <xdr:rowOff>106136</xdr:rowOff>
    </xdr:to>
    <xdr:sp macro="" textlink="">
      <xdr:nvSpPr>
        <xdr:cNvPr id="24" name="Rectangle 2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C976F2C-0C21-41E9-86E8-E52077EC96C5}"/>
            </a:ext>
          </a:extLst>
        </xdr:cNvPr>
        <xdr:cNvSpPr/>
      </xdr:nvSpPr>
      <xdr:spPr>
        <a:xfrm>
          <a:off x="749300" y="1865086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>
    <xdr:from>
      <xdr:col>1</xdr:col>
      <xdr:colOff>463550</xdr:colOff>
      <xdr:row>13</xdr:row>
      <xdr:rowOff>153308</xdr:rowOff>
    </xdr:from>
    <xdr:to>
      <xdr:col>1</xdr:col>
      <xdr:colOff>1708150</xdr:colOff>
      <xdr:row>15</xdr:row>
      <xdr:rowOff>51708</xdr:rowOff>
    </xdr:to>
    <xdr:sp macro="" textlink="">
      <xdr:nvSpPr>
        <xdr:cNvPr id="25" name="Rectangle 2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6B2379-5AEB-45C4-B7DA-EEA8FCD0A0BF}"/>
            </a:ext>
          </a:extLst>
        </xdr:cNvPr>
        <xdr:cNvSpPr/>
      </xdr:nvSpPr>
      <xdr:spPr>
        <a:xfrm>
          <a:off x="749300" y="2547258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463550</xdr:colOff>
      <xdr:row>11</xdr:row>
      <xdr:rowOff>180522</xdr:rowOff>
    </xdr:from>
    <xdr:to>
      <xdr:col>1</xdr:col>
      <xdr:colOff>1708150</xdr:colOff>
      <xdr:row>13</xdr:row>
      <xdr:rowOff>78922</xdr:rowOff>
    </xdr:to>
    <xdr:sp macro="" textlink="">
      <xdr:nvSpPr>
        <xdr:cNvPr id="26" name="Rectangle 2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727B2FC-125E-41E1-819D-DCC2EDFA2E73}"/>
            </a:ext>
          </a:extLst>
        </xdr:cNvPr>
        <xdr:cNvSpPr/>
      </xdr:nvSpPr>
      <xdr:spPr>
        <a:xfrm>
          <a:off x="749300" y="2206172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463550</xdr:colOff>
      <xdr:row>17</xdr:row>
      <xdr:rowOff>98880</xdr:rowOff>
    </xdr:from>
    <xdr:to>
      <xdr:col>1</xdr:col>
      <xdr:colOff>1708150</xdr:colOff>
      <xdr:row>18</xdr:row>
      <xdr:rowOff>181430</xdr:rowOff>
    </xdr:to>
    <xdr:sp macro="" textlink="">
      <xdr:nvSpPr>
        <xdr:cNvPr id="27" name="Rectangle 2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A4F6EE2-7303-4BA5-B89A-E168FC93B400}"/>
            </a:ext>
          </a:extLst>
        </xdr:cNvPr>
        <xdr:cNvSpPr/>
      </xdr:nvSpPr>
      <xdr:spPr>
        <a:xfrm>
          <a:off x="749300" y="3229430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463550</xdr:colOff>
      <xdr:row>15</xdr:row>
      <xdr:rowOff>126094</xdr:rowOff>
    </xdr:from>
    <xdr:to>
      <xdr:col>1</xdr:col>
      <xdr:colOff>1708150</xdr:colOff>
      <xdr:row>17</xdr:row>
      <xdr:rowOff>24494</xdr:rowOff>
    </xdr:to>
    <xdr:sp macro="" textlink="">
      <xdr:nvSpPr>
        <xdr:cNvPr id="28" name="Rectangle 2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8D9FE62-F26E-4044-9C4A-B711BC90BBF8}"/>
            </a:ext>
          </a:extLst>
        </xdr:cNvPr>
        <xdr:cNvSpPr/>
      </xdr:nvSpPr>
      <xdr:spPr>
        <a:xfrm>
          <a:off x="749300" y="2888344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>
    <xdr:from>
      <xdr:col>1</xdr:col>
      <xdr:colOff>463550</xdr:colOff>
      <xdr:row>21</xdr:row>
      <xdr:rowOff>44450</xdr:rowOff>
    </xdr:from>
    <xdr:to>
      <xdr:col>1</xdr:col>
      <xdr:colOff>1708150</xdr:colOff>
      <xdr:row>22</xdr:row>
      <xdr:rowOff>127000</xdr:rowOff>
    </xdr:to>
    <xdr:sp macro="" textlink="">
      <xdr:nvSpPr>
        <xdr:cNvPr id="29" name="Rectangle 2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42E12E7-22C0-4583-A52B-757173E83AB2}"/>
            </a:ext>
          </a:extLst>
        </xdr:cNvPr>
        <xdr:cNvSpPr/>
      </xdr:nvSpPr>
      <xdr:spPr>
        <a:xfrm>
          <a:off x="749300" y="3911600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463550</xdr:colOff>
      <xdr:row>19</xdr:row>
      <xdr:rowOff>71666</xdr:rowOff>
    </xdr:from>
    <xdr:to>
      <xdr:col>1</xdr:col>
      <xdr:colOff>1708150</xdr:colOff>
      <xdr:row>20</xdr:row>
      <xdr:rowOff>154216</xdr:rowOff>
    </xdr:to>
    <xdr:sp macro="" textlink="">
      <xdr:nvSpPr>
        <xdr:cNvPr id="30" name="Rectangle 2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68BA178-BF89-40A1-8A87-D720E4D76EA4}"/>
            </a:ext>
          </a:extLst>
        </xdr:cNvPr>
        <xdr:cNvSpPr/>
      </xdr:nvSpPr>
      <xdr:spPr>
        <a:xfrm>
          <a:off x="749300" y="3570516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2</xdr:col>
      <xdr:colOff>82550</xdr:colOff>
      <xdr:row>0</xdr:row>
      <xdr:rowOff>120650</xdr:rowOff>
    </xdr:from>
    <xdr:to>
      <xdr:col>17</xdr:col>
      <xdr:colOff>12700</xdr:colOff>
      <xdr:row>4</xdr:row>
      <xdr:rowOff>88900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EEDF02FB-B615-4912-AF13-47A5F1A5CC3C}"/>
            </a:ext>
          </a:extLst>
        </xdr:cNvPr>
        <xdr:cNvSpPr/>
      </xdr:nvSpPr>
      <xdr:spPr>
        <a:xfrm>
          <a:off x="2152650" y="120650"/>
          <a:ext cx="12141200" cy="7048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3200" b="1">
              <a:solidFill>
                <a:schemeClr val="tx1"/>
              </a:solidFill>
            </a:rPr>
            <a:t>   Customers</a:t>
          </a:r>
          <a:endParaRPr lang="en-IN" sz="28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50800</xdr:colOff>
      <xdr:row>8</xdr:row>
      <xdr:rowOff>133724</xdr:rowOff>
    </xdr:from>
    <xdr:to>
      <xdr:col>1</xdr:col>
      <xdr:colOff>410800</xdr:colOff>
      <xdr:row>9</xdr:row>
      <xdr:rowOff>100292</xdr:rowOff>
    </xdr:to>
    <xdr:pic>
      <xdr:nvPicPr>
        <xdr:cNvPr id="32" name="Graphic 31" descr="Presentation with bar chart with solid fill">
          <a:extLst>
            <a:ext uri="{FF2B5EF4-FFF2-40B4-BE49-F238E27FC236}">
              <a16:creationId xmlns:a16="http://schemas.microsoft.com/office/drawing/2014/main" id="{C19804B1-7D5C-48E2-A98A-4B40A28B0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34682" y="1762312"/>
          <a:ext cx="360000" cy="198156"/>
        </a:xfrm>
        <a:prstGeom prst="rect">
          <a:avLst/>
        </a:prstGeom>
      </xdr:spPr>
    </xdr:pic>
    <xdr:clientData/>
  </xdr:twoCellAnchor>
  <xdr:twoCellAnchor editAs="absolute">
    <xdr:from>
      <xdr:col>1</xdr:col>
      <xdr:colOff>20918</xdr:colOff>
      <xdr:row>21</xdr:row>
      <xdr:rowOff>108548</xdr:rowOff>
    </xdr:from>
    <xdr:to>
      <xdr:col>1</xdr:col>
      <xdr:colOff>380918</xdr:colOff>
      <xdr:row>22</xdr:row>
      <xdr:rowOff>75758</xdr:rowOff>
    </xdr:to>
    <xdr:pic>
      <xdr:nvPicPr>
        <xdr:cNvPr id="33" name="Graphic 32" descr="Clipboard Partially Checked with solid fill">
          <a:extLst>
            <a:ext uri="{FF2B5EF4-FFF2-40B4-BE49-F238E27FC236}">
              <a16:creationId xmlns:a16="http://schemas.microsoft.com/office/drawing/2014/main" id="{ECD7DC6B-96FB-4C2B-A57A-F948FB5C2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 flipH="1">
          <a:off x="304800" y="4389195"/>
          <a:ext cx="360000" cy="153975"/>
        </a:xfrm>
        <a:prstGeom prst="rect">
          <a:avLst/>
        </a:prstGeom>
      </xdr:spPr>
    </xdr:pic>
    <xdr:clientData/>
  </xdr:twoCellAnchor>
  <xdr:twoCellAnchor editAs="absolute">
    <xdr:from>
      <xdr:col>1</xdr:col>
      <xdr:colOff>20918</xdr:colOff>
      <xdr:row>17</xdr:row>
      <xdr:rowOff>124451</xdr:rowOff>
    </xdr:from>
    <xdr:to>
      <xdr:col>1</xdr:col>
      <xdr:colOff>380918</xdr:colOff>
      <xdr:row>18</xdr:row>
      <xdr:rowOff>89046</xdr:rowOff>
    </xdr:to>
    <xdr:pic>
      <xdr:nvPicPr>
        <xdr:cNvPr id="34" name="Graphic 33" descr="Receipt with solid fill">
          <a:extLst>
            <a:ext uri="{FF2B5EF4-FFF2-40B4-BE49-F238E27FC236}">
              <a16:creationId xmlns:a16="http://schemas.microsoft.com/office/drawing/2014/main" id="{D98A016F-E794-4FDE-BDAB-9D48C6C0E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04800" y="3658039"/>
          <a:ext cx="360000" cy="151360"/>
        </a:xfrm>
        <a:prstGeom prst="rect">
          <a:avLst/>
        </a:prstGeom>
      </xdr:spPr>
    </xdr:pic>
    <xdr:clientData/>
  </xdr:twoCellAnchor>
  <xdr:twoCellAnchor editAs="absolute">
    <xdr:from>
      <xdr:col>1</xdr:col>
      <xdr:colOff>35859</xdr:colOff>
      <xdr:row>19</xdr:row>
      <xdr:rowOff>112339</xdr:rowOff>
    </xdr:from>
    <xdr:to>
      <xdr:col>1</xdr:col>
      <xdr:colOff>395859</xdr:colOff>
      <xdr:row>20</xdr:row>
      <xdr:rowOff>79550</xdr:rowOff>
    </xdr:to>
    <xdr:pic>
      <xdr:nvPicPr>
        <xdr:cNvPr id="35" name="Graphic 34" descr="Register with solid fill">
          <a:extLst>
            <a:ext uri="{FF2B5EF4-FFF2-40B4-BE49-F238E27FC236}">
              <a16:creationId xmlns:a16="http://schemas.microsoft.com/office/drawing/2014/main" id="{67A74FC9-8004-4FE1-B1A2-965AE1B5B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19741" y="4019457"/>
          <a:ext cx="360000" cy="153975"/>
        </a:xfrm>
        <a:prstGeom prst="rect">
          <a:avLst/>
        </a:prstGeom>
      </xdr:spPr>
    </xdr:pic>
    <xdr:clientData/>
  </xdr:twoCellAnchor>
  <xdr:twoCellAnchor editAs="absolute">
    <xdr:from>
      <xdr:col>1</xdr:col>
      <xdr:colOff>28389</xdr:colOff>
      <xdr:row>15</xdr:row>
      <xdr:rowOff>184267</xdr:rowOff>
    </xdr:from>
    <xdr:to>
      <xdr:col>1</xdr:col>
      <xdr:colOff>388389</xdr:colOff>
      <xdr:row>16</xdr:row>
      <xdr:rowOff>178687</xdr:rowOff>
    </xdr:to>
    <xdr:pic>
      <xdr:nvPicPr>
        <xdr:cNvPr id="36" name="Graphic 35" descr="Full Brick Wall with solid fill">
          <a:extLst>
            <a:ext uri="{FF2B5EF4-FFF2-40B4-BE49-F238E27FC236}">
              <a16:creationId xmlns:a16="http://schemas.microsoft.com/office/drawing/2014/main" id="{5FA16838-9621-4FDC-AD9B-A47005A11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12271" y="3344326"/>
          <a:ext cx="360000" cy="181185"/>
        </a:xfrm>
        <a:prstGeom prst="rect">
          <a:avLst/>
        </a:prstGeom>
      </xdr:spPr>
    </xdr:pic>
    <xdr:clientData/>
  </xdr:twoCellAnchor>
  <xdr:twoCellAnchor editAs="absolute">
    <xdr:from>
      <xdr:col>1</xdr:col>
      <xdr:colOff>43329</xdr:colOff>
      <xdr:row>10</xdr:row>
      <xdr:rowOff>28347</xdr:rowOff>
    </xdr:from>
    <xdr:to>
      <xdr:col>1</xdr:col>
      <xdr:colOff>403329</xdr:colOff>
      <xdr:row>10</xdr:row>
      <xdr:rowOff>231522</xdr:rowOff>
    </xdr:to>
    <xdr:pic>
      <xdr:nvPicPr>
        <xdr:cNvPr id="37" name="Graphic 36" descr="User with solid fill">
          <a:extLst>
            <a:ext uri="{FF2B5EF4-FFF2-40B4-BE49-F238E27FC236}">
              <a16:creationId xmlns:a16="http://schemas.microsoft.com/office/drawing/2014/main" id="{BE2DD8D9-F997-493E-85CB-4B42AE41A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327211" y="2120112"/>
          <a:ext cx="360000" cy="203175"/>
        </a:xfrm>
        <a:prstGeom prst="rect">
          <a:avLst/>
        </a:prstGeom>
      </xdr:spPr>
    </xdr:pic>
    <xdr:clientData/>
  </xdr:twoCellAnchor>
  <xdr:twoCellAnchor editAs="absolute">
    <xdr:from>
      <xdr:col>1</xdr:col>
      <xdr:colOff>50800</xdr:colOff>
      <xdr:row>11</xdr:row>
      <xdr:rowOff>143612</xdr:rowOff>
    </xdr:from>
    <xdr:to>
      <xdr:col>1</xdr:col>
      <xdr:colOff>410800</xdr:colOff>
      <xdr:row>12</xdr:row>
      <xdr:rowOff>157935</xdr:rowOff>
    </xdr:to>
    <xdr:pic>
      <xdr:nvPicPr>
        <xdr:cNvPr id="38" name="Graphic 37" descr="User outline">
          <a:extLst>
            <a:ext uri="{FF2B5EF4-FFF2-40B4-BE49-F238E27FC236}">
              <a16:creationId xmlns:a16="http://schemas.microsoft.com/office/drawing/2014/main" id="{F9DA7E23-6380-473B-AECC-6F31F6EA4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34682" y="2466965"/>
          <a:ext cx="360000" cy="245911"/>
        </a:xfrm>
        <a:prstGeom prst="rect">
          <a:avLst/>
        </a:prstGeom>
      </xdr:spPr>
    </xdr:pic>
    <xdr:clientData/>
  </xdr:twoCellAnchor>
  <xdr:twoCellAnchor editAs="absolute">
    <xdr:from>
      <xdr:col>1</xdr:col>
      <xdr:colOff>35859</xdr:colOff>
      <xdr:row>13</xdr:row>
      <xdr:rowOff>143286</xdr:rowOff>
    </xdr:from>
    <xdr:to>
      <xdr:col>1</xdr:col>
      <xdr:colOff>395859</xdr:colOff>
      <xdr:row>14</xdr:row>
      <xdr:rowOff>173996</xdr:rowOff>
    </xdr:to>
    <xdr:pic>
      <xdr:nvPicPr>
        <xdr:cNvPr id="39" name="Graphic 38" descr="Inventory outline">
          <a:extLst>
            <a:ext uri="{FF2B5EF4-FFF2-40B4-BE49-F238E27FC236}">
              <a16:creationId xmlns:a16="http://schemas.microsoft.com/office/drawing/2014/main" id="{FD0F2075-59E2-4C7E-8778-B4CCFF26D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19741" y="2929815"/>
          <a:ext cx="360000" cy="217475"/>
        </a:xfrm>
        <a:prstGeom prst="rect">
          <a:avLst/>
        </a:prstGeom>
      </xdr:spPr>
    </xdr:pic>
    <xdr:clientData/>
  </xdr:twoCellAnchor>
  <xdr:twoCellAnchor editAs="absolute">
    <xdr:from>
      <xdr:col>1</xdr:col>
      <xdr:colOff>628650</xdr:colOff>
      <xdr:row>1</xdr:row>
      <xdr:rowOff>127000</xdr:rowOff>
    </xdr:from>
    <xdr:to>
      <xdr:col>1</xdr:col>
      <xdr:colOff>1181100</xdr:colOff>
      <xdr:row>4</xdr:row>
      <xdr:rowOff>69850</xdr:rowOff>
    </xdr:to>
    <xdr:pic>
      <xdr:nvPicPr>
        <xdr:cNvPr id="40" name="Graphic 39" descr="Search Inventory with solid fill">
          <a:extLst>
            <a:ext uri="{FF2B5EF4-FFF2-40B4-BE49-F238E27FC236}">
              <a16:creationId xmlns:a16="http://schemas.microsoft.com/office/drawing/2014/main" id="{12615310-5288-485B-8FAC-C967DBFA6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914400" y="311150"/>
          <a:ext cx="55245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4</xdr:row>
      <xdr:rowOff>57150</xdr:rowOff>
    </xdr:from>
    <xdr:to>
      <xdr:col>1</xdr:col>
      <xdr:colOff>1727200</xdr:colOff>
      <xdr:row>6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FB85B71-3FB3-44F9-A5B6-61693786675B}"/>
            </a:ext>
          </a:extLst>
        </xdr:cNvPr>
        <xdr:cNvSpPr/>
      </xdr:nvSpPr>
      <xdr:spPr>
        <a:xfrm>
          <a:off x="323850" y="793750"/>
          <a:ext cx="1689100" cy="463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lvl="0" algn="ctr"/>
          <a:r>
            <a:rPr lang="en-IN" sz="1200" b="1">
              <a:solidFill>
                <a:sysClr val="windowText" lastClr="000000"/>
              </a:solidFill>
            </a:rPr>
            <a:t>Inventory</a:t>
          </a:r>
          <a:r>
            <a:rPr lang="en-IN" sz="1200" b="1" baseline="0">
              <a:solidFill>
                <a:sysClr val="windowText" lastClr="000000"/>
              </a:solidFill>
            </a:rPr>
            <a:t> Management System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463550</xdr:colOff>
      <xdr:row>8</xdr:row>
      <xdr:rowOff>50800</xdr:rowOff>
    </xdr:from>
    <xdr:to>
      <xdr:col>1</xdr:col>
      <xdr:colOff>1708150</xdr:colOff>
      <xdr:row>9</xdr:row>
      <xdr:rowOff>133350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9DB1F6-6DC3-459D-B892-45B5FFAF3E56}"/>
            </a:ext>
          </a:extLst>
        </xdr:cNvPr>
        <xdr:cNvSpPr/>
      </xdr:nvSpPr>
      <xdr:spPr>
        <a:xfrm>
          <a:off x="749300" y="1524000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463550</xdr:colOff>
      <xdr:row>10</xdr:row>
      <xdr:rowOff>23586</xdr:rowOff>
    </xdr:from>
    <xdr:to>
      <xdr:col>1</xdr:col>
      <xdr:colOff>1708150</xdr:colOff>
      <xdr:row>11</xdr:row>
      <xdr:rowOff>106136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1444A68-9809-48CA-9862-E493EDBC1C8E}"/>
            </a:ext>
          </a:extLst>
        </xdr:cNvPr>
        <xdr:cNvSpPr/>
      </xdr:nvSpPr>
      <xdr:spPr>
        <a:xfrm>
          <a:off x="749300" y="1865086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463550</xdr:colOff>
      <xdr:row>13</xdr:row>
      <xdr:rowOff>153308</xdr:rowOff>
    </xdr:from>
    <xdr:to>
      <xdr:col>1</xdr:col>
      <xdr:colOff>1708150</xdr:colOff>
      <xdr:row>15</xdr:row>
      <xdr:rowOff>51708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EB34895-79A0-4DB5-AA53-0344E3908060}"/>
            </a:ext>
          </a:extLst>
        </xdr:cNvPr>
        <xdr:cNvSpPr/>
      </xdr:nvSpPr>
      <xdr:spPr>
        <a:xfrm>
          <a:off x="749300" y="2547258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463550</xdr:colOff>
      <xdr:row>11</xdr:row>
      <xdr:rowOff>180522</xdr:rowOff>
    </xdr:from>
    <xdr:to>
      <xdr:col>1</xdr:col>
      <xdr:colOff>1708150</xdr:colOff>
      <xdr:row>13</xdr:row>
      <xdr:rowOff>78922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8A70EDF-6016-41B1-8D60-52488F4E3CF0}"/>
            </a:ext>
          </a:extLst>
        </xdr:cNvPr>
        <xdr:cNvSpPr/>
      </xdr:nvSpPr>
      <xdr:spPr>
        <a:xfrm>
          <a:off x="749300" y="2206172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/>
              </a:solidFill>
            </a:rPr>
            <a:t>Products</a:t>
          </a:r>
        </a:p>
      </xdr:txBody>
    </xdr:sp>
    <xdr:clientData/>
  </xdr:twoCellAnchor>
  <xdr:twoCellAnchor>
    <xdr:from>
      <xdr:col>1</xdr:col>
      <xdr:colOff>463550</xdr:colOff>
      <xdr:row>17</xdr:row>
      <xdr:rowOff>98880</xdr:rowOff>
    </xdr:from>
    <xdr:to>
      <xdr:col>1</xdr:col>
      <xdr:colOff>1708150</xdr:colOff>
      <xdr:row>18</xdr:row>
      <xdr:rowOff>181430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867C549-C960-4765-8ECE-AC933FE30565}"/>
            </a:ext>
          </a:extLst>
        </xdr:cNvPr>
        <xdr:cNvSpPr/>
      </xdr:nvSpPr>
      <xdr:spPr>
        <a:xfrm>
          <a:off x="749300" y="3229430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463550</xdr:colOff>
      <xdr:row>15</xdr:row>
      <xdr:rowOff>126094</xdr:rowOff>
    </xdr:from>
    <xdr:to>
      <xdr:col>1</xdr:col>
      <xdr:colOff>1708150</xdr:colOff>
      <xdr:row>17</xdr:row>
      <xdr:rowOff>24494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303390F-8072-4D24-B267-1CBBCFFD9F26}"/>
            </a:ext>
          </a:extLst>
        </xdr:cNvPr>
        <xdr:cNvSpPr/>
      </xdr:nvSpPr>
      <xdr:spPr>
        <a:xfrm>
          <a:off x="749300" y="2888344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>
    <xdr:from>
      <xdr:col>1</xdr:col>
      <xdr:colOff>463550</xdr:colOff>
      <xdr:row>21</xdr:row>
      <xdr:rowOff>44450</xdr:rowOff>
    </xdr:from>
    <xdr:to>
      <xdr:col>1</xdr:col>
      <xdr:colOff>1708150</xdr:colOff>
      <xdr:row>22</xdr:row>
      <xdr:rowOff>127000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704614E-4BA8-477C-A44E-DE4CB6E38A0C}"/>
            </a:ext>
          </a:extLst>
        </xdr:cNvPr>
        <xdr:cNvSpPr/>
      </xdr:nvSpPr>
      <xdr:spPr>
        <a:xfrm>
          <a:off x="749300" y="3911600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463550</xdr:colOff>
      <xdr:row>19</xdr:row>
      <xdr:rowOff>71666</xdr:rowOff>
    </xdr:from>
    <xdr:to>
      <xdr:col>1</xdr:col>
      <xdr:colOff>1708150</xdr:colOff>
      <xdr:row>20</xdr:row>
      <xdr:rowOff>154216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8C21A38-B177-4893-80A3-3A44EB6F2B66}"/>
            </a:ext>
          </a:extLst>
        </xdr:cNvPr>
        <xdr:cNvSpPr/>
      </xdr:nvSpPr>
      <xdr:spPr>
        <a:xfrm>
          <a:off x="749300" y="3570516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2</xdr:col>
      <xdr:colOff>203200</xdr:colOff>
      <xdr:row>1</xdr:row>
      <xdr:rowOff>25400</xdr:rowOff>
    </xdr:from>
    <xdr:to>
      <xdr:col>13</xdr:col>
      <xdr:colOff>431800</xdr:colOff>
      <xdr:row>4</xdr:row>
      <xdr:rowOff>152400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F0D839B-C27B-4599-86B6-F3E8A57705B2}"/>
            </a:ext>
          </a:extLst>
        </xdr:cNvPr>
        <xdr:cNvSpPr/>
      </xdr:nvSpPr>
      <xdr:spPr>
        <a:xfrm>
          <a:off x="2273300" y="209550"/>
          <a:ext cx="9067800" cy="6794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3200" b="1">
              <a:solidFill>
                <a:schemeClr val="tx1"/>
              </a:solidFill>
            </a:rPr>
            <a:t>   Products</a:t>
          </a:r>
          <a:endParaRPr lang="en-IN" sz="28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50800</xdr:colOff>
      <xdr:row>8</xdr:row>
      <xdr:rowOff>82550</xdr:rowOff>
    </xdr:from>
    <xdr:to>
      <xdr:col>1</xdr:col>
      <xdr:colOff>410800</xdr:colOff>
      <xdr:row>9</xdr:row>
      <xdr:rowOff>86470</xdr:rowOff>
    </xdr:to>
    <xdr:pic>
      <xdr:nvPicPr>
        <xdr:cNvPr id="12" name="Graphic 11" descr="Presentation with bar chart with solid fill">
          <a:extLst>
            <a:ext uri="{FF2B5EF4-FFF2-40B4-BE49-F238E27FC236}">
              <a16:creationId xmlns:a16="http://schemas.microsoft.com/office/drawing/2014/main" id="{64A34686-0FD9-46F0-A9A6-F73CB5EF5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36550" y="1568450"/>
          <a:ext cx="360000" cy="20077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21</xdr:row>
      <xdr:rowOff>105933</xdr:rowOff>
    </xdr:from>
    <xdr:to>
      <xdr:col>1</xdr:col>
      <xdr:colOff>398100</xdr:colOff>
      <xdr:row>22</xdr:row>
      <xdr:rowOff>73143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66671897-5F66-4277-AE59-FC4108F24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 flipH="1">
          <a:off x="323850" y="4150883"/>
          <a:ext cx="360000" cy="151360"/>
        </a:xfrm>
        <a:prstGeom prst="rect">
          <a:avLst/>
        </a:prstGeom>
      </xdr:spPr>
    </xdr:pic>
    <xdr:clientData/>
  </xdr:twoCellAnchor>
  <xdr:twoCellAnchor editAs="absolute">
    <xdr:from>
      <xdr:col>1</xdr:col>
      <xdr:colOff>44450</xdr:colOff>
      <xdr:row>17</xdr:row>
      <xdr:rowOff>128933</xdr:rowOff>
    </xdr:from>
    <xdr:to>
      <xdr:col>1</xdr:col>
      <xdr:colOff>404450</xdr:colOff>
      <xdr:row>18</xdr:row>
      <xdr:rowOff>83443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E8D41D4B-8D2F-436A-A1E0-1C1CA7870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30200" y="3386483"/>
          <a:ext cx="360000" cy="151360"/>
        </a:xfrm>
        <a:prstGeom prst="rect">
          <a:avLst/>
        </a:prstGeom>
      </xdr:spPr>
    </xdr:pic>
    <xdr:clientData/>
  </xdr:twoCellAnchor>
  <xdr:twoCellAnchor editAs="absolute">
    <xdr:from>
      <xdr:col>1</xdr:col>
      <xdr:colOff>63500</xdr:colOff>
      <xdr:row>19</xdr:row>
      <xdr:rowOff>113833</xdr:rowOff>
    </xdr:from>
    <xdr:to>
      <xdr:col>1</xdr:col>
      <xdr:colOff>423500</xdr:colOff>
      <xdr:row>20</xdr:row>
      <xdr:rowOff>68343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2154591D-240A-4EC4-B338-CD1DE235E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49250" y="3765083"/>
          <a:ext cx="360000" cy="151360"/>
        </a:xfrm>
        <a:prstGeom prst="rect">
          <a:avLst/>
        </a:prstGeom>
      </xdr:spPr>
    </xdr:pic>
    <xdr:clientData/>
  </xdr:twoCellAnchor>
  <xdr:twoCellAnchor editAs="absolute">
    <xdr:from>
      <xdr:col>1</xdr:col>
      <xdr:colOff>44450</xdr:colOff>
      <xdr:row>15</xdr:row>
      <xdr:rowOff>162229</xdr:rowOff>
    </xdr:from>
    <xdr:to>
      <xdr:col>1</xdr:col>
      <xdr:colOff>404450</xdr:colOff>
      <xdr:row>16</xdr:row>
      <xdr:rowOff>143949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108C3B88-B6A8-4D18-91B0-571E53A7D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30200" y="3026079"/>
          <a:ext cx="360000" cy="178570"/>
        </a:xfrm>
        <a:prstGeom prst="rect">
          <a:avLst/>
        </a:prstGeom>
      </xdr:spPr>
    </xdr:pic>
    <xdr:clientData/>
  </xdr:twoCellAnchor>
  <xdr:twoCellAnchor editAs="absolute">
    <xdr:from>
      <xdr:col>1</xdr:col>
      <xdr:colOff>50800</xdr:colOff>
      <xdr:row>9</xdr:row>
      <xdr:rowOff>178879</xdr:rowOff>
    </xdr:from>
    <xdr:to>
      <xdr:col>1</xdr:col>
      <xdr:colOff>410800</xdr:colOff>
      <xdr:row>10</xdr:row>
      <xdr:rowOff>187819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FF9318BD-B34C-4E1D-B112-BD60D3389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336550" y="1861629"/>
          <a:ext cx="360000" cy="205790"/>
        </a:xfrm>
        <a:prstGeom prst="rect">
          <a:avLst/>
        </a:prstGeom>
      </xdr:spPr>
    </xdr:pic>
    <xdr:clientData/>
  </xdr:twoCellAnchor>
  <xdr:twoCellAnchor editAs="absolute">
    <xdr:from>
      <xdr:col>1</xdr:col>
      <xdr:colOff>31750</xdr:colOff>
      <xdr:row>11</xdr:row>
      <xdr:rowOff>144733</xdr:rowOff>
    </xdr:from>
    <xdr:to>
      <xdr:col>1</xdr:col>
      <xdr:colOff>391750</xdr:colOff>
      <xdr:row>13</xdr:row>
      <xdr:rowOff>2173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CCEC58DB-F1A1-4D68-8823-06BDB05CD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17500" y="2221183"/>
          <a:ext cx="360000" cy="251140"/>
        </a:xfrm>
        <a:prstGeom prst="rect">
          <a:avLst/>
        </a:prstGeom>
      </xdr:spPr>
    </xdr:pic>
    <xdr:clientData/>
  </xdr:twoCellAnchor>
  <xdr:twoCellAnchor editAs="absolute">
    <xdr:from>
      <xdr:col>1</xdr:col>
      <xdr:colOff>50800</xdr:colOff>
      <xdr:row>13</xdr:row>
      <xdr:rowOff>99583</xdr:rowOff>
    </xdr:from>
    <xdr:to>
      <xdr:col>1</xdr:col>
      <xdr:colOff>410800</xdr:colOff>
      <xdr:row>14</xdr:row>
      <xdr:rowOff>117593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F7991136-76A0-4858-A5A0-DA2C9BFEB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36550" y="2569733"/>
          <a:ext cx="360000" cy="214860"/>
        </a:xfrm>
        <a:prstGeom prst="rect">
          <a:avLst/>
        </a:prstGeom>
      </xdr:spPr>
    </xdr:pic>
    <xdr:clientData/>
  </xdr:twoCellAnchor>
  <xdr:twoCellAnchor editAs="absolute">
    <xdr:from>
      <xdr:col>1</xdr:col>
      <xdr:colOff>622300</xdr:colOff>
      <xdr:row>1</xdr:row>
      <xdr:rowOff>95250</xdr:rowOff>
    </xdr:from>
    <xdr:to>
      <xdr:col>1</xdr:col>
      <xdr:colOff>1174750</xdr:colOff>
      <xdr:row>4</xdr:row>
      <xdr:rowOff>38100</xdr:rowOff>
    </xdr:to>
    <xdr:pic>
      <xdr:nvPicPr>
        <xdr:cNvPr id="20" name="Graphic 19" descr="Search Inventory with solid fill">
          <a:extLst>
            <a:ext uri="{FF2B5EF4-FFF2-40B4-BE49-F238E27FC236}">
              <a16:creationId xmlns:a16="http://schemas.microsoft.com/office/drawing/2014/main" id="{CE409E00-3553-4026-BB4B-EBC18EB98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908050" y="279400"/>
          <a:ext cx="55245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4</xdr:row>
      <xdr:rowOff>57150</xdr:rowOff>
    </xdr:from>
    <xdr:to>
      <xdr:col>1</xdr:col>
      <xdr:colOff>1727200</xdr:colOff>
      <xdr:row>6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D014424-D86C-4EF9-843C-4AE8ABEDB30C}"/>
            </a:ext>
          </a:extLst>
        </xdr:cNvPr>
        <xdr:cNvSpPr/>
      </xdr:nvSpPr>
      <xdr:spPr>
        <a:xfrm>
          <a:off x="323850" y="793750"/>
          <a:ext cx="1689100" cy="463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lvl="0" algn="ctr"/>
          <a:r>
            <a:rPr lang="en-IN" sz="1200" b="1">
              <a:solidFill>
                <a:sysClr val="windowText" lastClr="000000"/>
              </a:solidFill>
            </a:rPr>
            <a:t>Inventory</a:t>
          </a:r>
          <a:r>
            <a:rPr lang="en-IN" sz="1200" b="1" baseline="0">
              <a:solidFill>
                <a:sysClr val="windowText" lastClr="000000"/>
              </a:solidFill>
            </a:rPr>
            <a:t> Management System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463550</xdr:colOff>
      <xdr:row>8</xdr:row>
      <xdr:rowOff>50800</xdr:rowOff>
    </xdr:from>
    <xdr:to>
      <xdr:col>1</xdr:col>
      <xdr:colOff>1708150</xdr:colOff>
      <xdr:row>9</xdr:row>
      <xdr:rowOff>133350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028F9F-0CD5-4A5C-8CDD-7C6137EE3566}"/>
            </a:ext>
          </a:extLst>
        </xdr:cNvPr>
        <xdr:cNvSpPr/>
      </xdr:nvSpPr>
      <xdr:spPr>
        <a:xfrm>
          <a:off x="749300" y="1524000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463550</xdr:colOff>
      <xdr:row>10</xdr:row>
      <xdr:rowOff>23586</xdr:rowOff>
    </xdr:from>
    <xdr:to>
      <xdr:col>1</xdr:col>
      <xdr:colOff>1708150</xdr:colOff>
      <xdr:row>11</xdr:row>
      <xdr:rowOff>106136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9A3A909-B44E-46E5-B5FB-664860088A15}"/>
            </a:ext>
          </a:extLst>
        </xdr:cNvPr>
        <xdr:cNvSpPr/>
      </xdr:nvSpPr>
      <xdr:spPr>
        <a:xfrm>
          <a:off x="749300" y="1865086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463550</xdr:colOff>
      <xdr:row>13</xdr:row>
      <xdr:rowOff>153308</xdr:rowOff>
    </xdr:from>
    <xdr:to>
      <xdr:col>1</xdr:col>
      <xdr:colOff>1708150</xdr:colOff>
      <xdr:row>15</xdr:row>
      <xdr:rowOff>51708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24767F-DFC5-481D-BCCA-3B6D33C5C550}"/>
            </a:ext>
          </a:extLst>
        </xdr:cNvPr>
        <xdr:cNvSpPr/>
      </xdr:nvSpPr>
      <xdr:spPr>
        <a:xfrm>
          <a:off x="749300" y="2547258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/>
              </a:solidFill>
            </a:rPr>
            <a:t>Vendors</a:t>
          </a:r>
        </a:p>
      </xdr:txBody>
    </xdr:sp>
    <xdr:clientData/>
  </xdr:twoCellAnchor>
  <xdr:twoCellAnchor>
    <xdr:from>
      <xdr:col>1</xdr:col>
      <xdr:colOff>463550</xdr:colOff>
      <xdr:row>11</xdr:row>
      <xdr:rowOff>180522</xdr:rowOff>
    </xdr:from>
    <xdr:to>
      <xdr:col>1</xdr:col>
      <xdr:colOff>1708150</xdr:colOff>
      <xdr:row>13</xdr:row>
      <xdr:rowOff>78922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72BE30C-2F7B-4AFD-9F4E-D6EF05513480}"/>
            </a:ext>
          </a:extLst>
        </xdr:cNvPr>
        <xdr:cNvSpPr/>
      </xdr:nvSpPr>
      <xdr:spPr>
        <a:xfrm>
          <a:off x="749300" y="2206172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463550</xdr:colOff>
      <xdr:row>17</xdr:row>
      <xdr:rowOff>98880</xdr:rowOff>
    </xdr:from>
    <xdr:to>
      <xdr:col>1</xdr:col>
      <xdr:colOff>1708150</xdr:colOff>
      <xdr:row>18</xdr:row>
      <xdr:rowOff>181430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A435566-6228-4C73-9B17-A12BDC70DDB4}"/>
            </a:ext>
          </a:extLst>
        </xdr:cNvPr>
        <xdr:cNvSpPr/>
      </xdr:nvSpPr>
      <xdr:spPr>
        <a:xfrm>
          <a:off x="749300" y="3229430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463550</xdr:colOff>
      <xdr:row>15</xdr:row>
      <xdr:rowOff>126094</xdr:rowOff>
    </xdr:from>
    <xdr:to>
      <xdr:col>1</xdr:col>
      <xdr:colOff>1708150</xdr:colOff>
      <xdr:row>17</xdr:row>
      <xdr:rowOff>24494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9A117CB-5669-4FC1-BBDB-0EBEB2C2A8B8}"/>
            </a:ext>
          </a:extLst>
        </xdr:cNvPr>
        <xdr:cNvSpPr/>
      </xdr:nvSpPr>
      <xdr:spPr>
        <a:xfrm>
          <a:off x="749300" y="2888344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>
    <xdr:from>
      <xdr:col>1</xdr:col>
      <xdr:colOff>463550</xdr:colOff>
      <xdr:row>21</xdr:row>
      <xdr:rowOff>44450</xdr:rowOff>
    </xdr:from>
    <xdr:to>
      <xdr:col>1</xdr:col>
      <xdr:colOff>1708150</xdr:colOff>
      <xdr:row>22</xdr:row>
      <xdr:rowOff>127000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3494811-7D42-4974-8947-AF0BD6EE8BF0}"/>
            </a:ext>
          </a:extLst>
        </xdr:cNvPr>
        <xdr:cNvSpPr/>
      </xdr:nvSpPr>
      <xdr:spPr>
        <a:xfrm>
          <a:off x="749300" y="3911600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463550</xdr:colOff>
      <xdr:row>19</xdr:row>
      <xdr:rowOff>71666</xdr:rowOff>
    </xdr:from>
    <xdr:to>
      <xdr:col>1</xdr:col>
      <xdr:colOff>1708150</xdr:colOff>
      <xdr:row>20</xdr:row>
      <xdr:rowOff>154216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B290A72-B8E7-4B2C-9176-ABF551218529}"/>
            </a:ext>
          </a:extLst>
        </xdr:cNvPr>
        <xdr:cNvSpPr/>
      </xdr:nvSpPr>
      <xdr:spPr>
        <a:xfrm>
          <a:off x="749300" y="3570516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3</xdr:col>
      <xdr:colOff>0</xdr:colOff>
      <xdr:row>1</xdr:row>
      <xdr:rowOff>25400</xdr:rowOff>
    </xdr:from>
    <xdr:to>
      <xdr:col>10</xdr:col>
      <xdr:colOff>387350</xdr:colOff>
      <xdr:row>4</xdr:row>
      <xdr:rowOff>120650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735B156-49F8-4AFC-879C-4EE99298FE41}"/>
            </a:ext>
          </a:extLst>
        </xdr:cNvPr>
        <xdr:cNvSpPr/>
      </xdr:nvSpPr>
      <xdr:spPr>
        <a:xfrm>
          <a:off x="2273300" y="209550"/>
          <a:ext cx="9067800" cy="6477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3200" b="1">
              <a:solidFill>
                <a:schemeClr val="tx1"/>
              </a:solidFill>
            </a:rPr>
            <a:t>   Vendors</a:t>
          </a:r>
          <a:endParaRPr lang="en-IN" sz="28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615950</xdr:colOff>
      <xdr:row>1</xdr:row>
      <xdr:rowOff>114300</xdr:rowOff>
    </xdr:from>
    <xdr:to>
      <xdr:col>1</xdr:col>
      <xdr:colOff>1168400</xdr:colOff>
      <xdr:row>4</xdr:row>
      <xdr:rowOff>57150</xdr:rowOff>
    </xdr:to>
    <xdr:pic>
      <xdr:nvPicPr>
        <xdr:cNvPr id="12" name="Graphic 11" descr="Search Inventory with solid fill">
          <a:extLst>
            <a:ext uri="{FF2B5EF4-FFF2-40B4-BE49-F238E27FC236}">
              <a16:creationId xmlns:a16="http://schemas.microsoft.com/office/drawing/2014/main" id="{D21D2A68-F323-41F4-ABDA-96FBB049A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901700" y="298450"/>
          <a:ext cx="552450" cy="4953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44450</xdr:colOff>
      <xdr:row>8</xdr:row>
      <xdr:rowOff>6350</xdr:rowOff>
    </xdr:from>
    <xdr:to>
      <xdr:col>1</xdr:col>
      <xdr:colOff>404450</xdr:colOff>
      <xdr:row>10</xdr:row>
      <xdr:rowOff>12700</xdr:rowOff>
    </xdr:to>
    <xdr:pic>
      <xdr:nvPicPr>
        <xdr:cNvPr id="13" name="Graphic 12" descr="Presentation with bar chart with solid fill">
          <a:extLst>
            <a:ext uri="{FF2B5EF4-FFF2-40B4-BE49-F238E27FC236}">
              <a16:creationId xmlns:a16="http://schemas.microsoft.com/office/drawing/2014/main" id="{308DB480-A29C-492C-A975-F449CDD59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30200" y="1517650"/>
          <a:ext cx="360000" cy="400050"/>
        </a:xfrm>
        <a:prstGeom prst="rect">
          <a:avLst/>
        </a:prstGeom>
      </xdr:spPr>
    </xdr:pic>
    <xdr:clientData/>
  </xdr:twoCellAnchor>
  <xdr:twoCellAnchor editAs="absolute">
    <xdr:from>
      <xdr:col>1</xdr:col>
      <xdr:colOff>120650</xdr:colOff>
      <xdr:row>21</xdr:row>
      <xdr:rowOff>112283</xdr:rowOff>
    </xdr:from>
    <xdr:to>
      <xdr:col>1</xdr:col>
      <xdr:colOff>480650</xdr:colOff>
      <xdr:row>22</xdr:row>
      <xdr:rowOff>79493</xdr:rowOff>
    </xdr:to>
    <xdr:pic>
      <xdr:nvPicPr>
        <xdr:cNvPr id="14" name="Graphic 13" descr="Clipboard Partially Checked with solid fill">
          <a:extLst>
            <a:ext uri="{FF2B5EF4-FFF2-40B4-BE49-F238E27FC236}">
              <a16:creationId xmlns:a16="http://schemas.microsoft.com/office/drawing/2014/main" id="{F190AC35-718C-41BF-BF74-067D63B28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 flipH="1">
          <a:off x="406400" y="4131833"/>
          <a:ext cx="360000" cy="151360"/>
        </a:xfrm>
        <a:prstGeom prst="rect">
          <a:avLst/>
        </a:prstGeom>
      </xdr:spPr>
    </xdr:pic>
    <xdr:clientData/>
  </xdr:twoCellAnchor>
  <xdr:twoCellAnchor editAs="absolute">
    <xdr:from>
      <xdr:col>1</xdr:col>
      <xdr:colOff>69850</xdr:colOff>
      <xdr:row>17</xdr:row>
      <xdr:rowOff>154333</xdr:rowOff>
    </xdr:from>
    <xdr:to>
      <xdr:col>1</xdr:col>
      <xdr:colOff>429850</xdr:colOff>
      <xdr:row>18</xdr:row>
      <xdr:rowOff>121543</xdr:rowOff>
    </xdr:to>
    <xdr:pic>
      <xdr:nvPicPr>
        <xdr:cNvPr id="15" name="Graphic 14" descr="Receipt with solid fill">
          <a:extLst>
            <a:ext uri="{FF2B5EF4-FFF2-40B4-BE49-F238E27FC236}">
              <a16:creationId xmlns:a16="http://schemas.microsoft.com/office/drawing/2014/main" id="{F784A4AD-B034-4441-9CEB-8C9D9DE8A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55600" y="3437283"/>
          <a:ext cx="360000" cy="15136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19</xdr:row>
      <xdr:rowOff>158283</xdr:rowOff>
    </xdr:from>
    <xdr:to>
      <xdr:col>1</xdr:col>
      <xdr:colOff>442550</xdr:colOff>
      <xdr:row>20</xdr:row>
      <xdr:rowOff>125493</xdr:rowOff>
    </xdr:to>
    <xdr:pic>
      <xdr:nvPicPr>
        <xdr:cNvPr id="16" name="Graphic 15" descr="Register with solid fill">
          <a:extLst>
            <a:ext uri="{FF2B5EF4-FFF2-40B4-BE49-F238E27FC236}">
              <a16:creationId xmlns:a16="http://schemas.microsoft.com/office/drawing/2014/main" id="{BB5E6C2F-610D-49FC-9174-6B81D70AA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68300" y="3809533"/>
          <a:ext cx="360000" cy="151360"/>
        </a:xfrm>
        <a:prstGeom prst="rect">
          <a:avLst/>
        </a:prstGeom>
      </xdr:spPr>
    </xdr:pic>
    <xdr:clientData/>
  </xdr:twoCellAnchor>
  <xdr:twoCellAnchor editAs="absolute">
    <xdr:from>
      <xdr:col>1</xdr:col>
      <xdr:colOff>50800</xdr:colOff>
      <xdr:row>15</xdr:row>
      <xdr:rowOff>174929</xdr:rowOff>
    </xdr:from>
    <xdr:to>
      <xdr:col>1</xdr:col>
      <xdr:colOff>410800</xdr:colOff>
      <xdr:row>16</xdr:row>
      <xdr:rowOff>156649</xdr:rowOff>
    </xdr:to>
    <xdr:pic>
      <xdr:nvPicPr>
        <xdr:cNvPr id="17" name="Graphic 16" descr="Full Brick Wall with solid fill">
          <a:extLst>
            <a:ext uri="{FF2B5EF4-FFF2-40B4-BE49-F238E27FC236}">
              <a16:creationId xmlns:a16="http://schemas.microsoft.com/office/drawing/2014/main" id="{B327AC2F-0665-4CCC-8003-5B3F73FF4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336550" y="3064179"/>
          <a:ext cx="360000" cy="178570"/>
        </a:xfrm>
        <a:prstGeom prst="rect">
          <a:avLst/>
        </a:prstGeom>
      </xdr:spPr>
    </xdr:pic>
    <xdr:clientData/>
  </xdr:twoCellAnchor>
  <xdr:twoCellAnchor editAs="absolute">
    <xdr:from>
      <xdr:col>1</xdr:col>
      <xdr:colOff>6350</xdr:colOff>
      <xdr:row>10</xdr:row>
      <xdr:rowOff>70928</xdr:rowOff>
    </xdr:from>
    <xdr:to>
      <xdr:col>1</xdr:col>
      <xdr:colOff>366350</xdr:colOff>
      <xdr:row>11</xdr:row>
      <xdr:rowOff>152399</xdr:rowOff>
    </xdr:to>
    <xdr:pic>
      <xdr:nvPicPr>
        <xdr:cNvPr id="18" name="Graphic 17" descr="User with solid fill">
          <a:extLst>
            <a:ext uri="{FF2B5EF4-FFF2-40B4-BE49-F238E27FC236}">
              <a16:creationId xmlns:a16="http://schemas.microsoft.com/office/drawing/2014/main" id="{E71AA060-EDBB-4ABD-9BE3-58C476A19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1975928"/>
          <a:ext cx="360000" cy="278321"/>
        </a:xfrm>
        <a:prstGeom prst="rect">
          <a:avLst/>
        </a:prstGeom>
      </xdr:spPr>
    </xdr:pic>
    <xdr:clientData/>
  </xdr:twoCellAnchor>
  <xdr:twoCellAnchor editAs="absolute">
    <xdr:from>
      <xdr:col>1</xdr:col>
      <xdr:colOff>44450</xdr:colOff>
      <xdr:row>12</xdr:row>
      <xdr:rowOff>82549</xdr:rowOff>
    </xdr:from>
    <xdr:to>
      <xdr:col>1</xdr:col>
      <xdr:colOff>404450</xdr:colOff>
      <xdr:row>13</xdr:row>
      <xdr:rowOff>82549</xdr:rowOff>
    </xdr:to>
    <xdr:pic>
      <xdr:nvPicPr>
        <xdr:cNvPr id="19" name="Graphic 18" descr="User outline">
          <a:extLst>
            <a:ext uri="{FF2B5EF4-FFF2-40B4-BE49-F238E27FC236}">
              <a16:creationId xmlns:a16="http://schemas.microsoft.com/office/drawing/2014/main" id="{0D0223C4-5F00-4878-B930-9D2BF1068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 rot="10800000" flipV="1">
          <a:off x="330200" y="2381249"/>
          <a:ext cx="360000" cy="196850"/>
        </a:xfrm>
        <a:prstGeom prst="rect">
          <a:avLst/>
        </a:prstGeom>
      </xdr:spPr>
    </xdr:pic>
    <xdr:clientData/>
  </xdr:twoCellAnchor>
  <xdr:twoCellAnchor editAs="absolute">
    <xdr:from>
      <xdr:col>1</xdr:col>
      <xdr:colOff>50800</xdr:colOff>
      <xdr:row>14</xdr:row>
      <xdr:rowOff>10683</xdr:rowOff>
    </xdr:from>
    <xdr:to>
      <xdr:col>1</xdr:col>
      <xdr:colOff>410800</xdr:colOff>
      <xdr:row>15</xdr:row>
      <xdr:rowOff>38100</xdr:rowOff>
    </xdr:to>
    <xdr:pic>
      <xdr:nvPicPr>
        <xdr:cNvPr id="20" name="Graphic 19" descr="Inventory outline">
          <a:extLst>
            <a:ext uri="{FF2B5EF4-FFF2-40B4-BE49-F238E27FC236}">
              <a16:creationId xmlns:a16="http://schemas.microsoft.com/office/drawing/2014/main" id="{61280CA1-3764-44E5-BEDE-CFAC4A6C1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36550" y="2703083"/>
          <a:ext cx="360000" cy="2242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4</xdr:row>
      <xdr:rowOff>57150</xdr:rowOff>
    </xdr:from>
    <xdr:to>
      <xdr:col>1</xdr:col>
      <xdr:colOff>1727200</xdr:colOff>
      <xdr:row>6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41F42F3-1755-4F5F-8843-52C2B4700EE5}"/>
            </a:ext>
          </a:extLst>
        </xdr:cNvPr>
        <xdr:cNvSpPr/>
      </xdr:nvSpPr>
      <xdr:spPr>
        <a:xfrm>
          <a:off x="323850" y="793750"/>
          <a:ext cx="1689100" cy="463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lvl="0" algn="ctr"/>
          <a:r>
            <a:rPr lang="en-IN" sz="1200" b="1">
              <a:solidFill>
                <a:sysClr val="windowText" lastClr="000000"/>
              </a:solidFill>
            </a:rPr>
            <a:t>Inventory</a:t>
          </a:r>
          <a:r>
            <a:rPr lang="en-IN" sz="1200" b="1" baseline="0">
              <a:solidFill>
                <a:sysClr val="windowText" lastClr="000000"/>
              </a:solidFill>
            </a:rPr>
            <a:t> Management System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463550</xdr:colOff>
      <xdr:row>8</xdr:row>
      <xdr:rowOff>50800</xdr:rowOff>
    </xdr:from>
    <xdr:to>
      <xdr:col>1</xdr:col>
      <xdr:colOff>1708150</xdr:colOff>
      <xdr:row>9</xdr:row>
      <xdr:rowOff>133350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6E9332-276F-4BA7-9446-0D945A97863B}"/>
            </a:ext>
          </a:extLst>
        </xdr:cNvPr>
        <xdr:cNvSpPr/>
      </xdr:nvSpPr>
      <xdr:spPr>
        <a:xfrm>
          <a:off x="749300" y="1524000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463550</xdr:colOff>
      <xdr:row>10</xdr:row>
      <xdr:rowOff>23586</xdr:rowOff>
    </xdr:from>
    <xdr:to>
      <xdr:col>1</xdr:col>
      <xdr:colOff>1708150</xdr:colOff>
      <xdr:row>11</xdr:row>
      <xdr:rowOff>106136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625962E-557E-4458-BE88-F1B6D8A77D0D}"/>
            </a:ext>
          </a:extLst>
        </xdr:cNvPr>
        <xdr:cNvSpPr/>
      </xdr:nvSpPr>
      <xdr:spPr>
        <a:xfrm>
          <a:off x="749300" y="1865086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463550</xdr:colOff>
      <xdr:row>13</xdr:row>
      <xdr:rowOff>153308</xdr:rowOff>
    </xdr:from>
    <xdr:to>
      <xdr:col>1</xdr:col>
      <xdr:colOff>1708150</xdr:colOff>
      <xdr:row>15</xdr:row>
      <xdr:rowOff>51708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E01467-21A3-4CE9-A28C-62A3B333C7C4}"/>
            </a:ext>
          </a:extLst>
        </xdr:cNvPr>
        <xdr:cNvSpPr/>
      </xdr:nvSpPr>
      <xdr:spPr>
        <a:xfrm>
          <a:off x="749300" y="2547258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463550</xdr:colOff>
      <xdr:row>11</xdr:row>
      <xdr:rowOff>180522</xdr:rowOff>
    </xdr:from>
    <xdr:to>
      <xdr:col>1</xdr:col>
      <xdr:colOff>1708150</xdr:colOff>
      <xdr:row>13</xdr:row>
      <xdr:rowOff>78922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003B9A-AEEF-4BE3-A1BF-51E301B428F1}"/>
            </a:ext>
          </a:extLst>
        </xdr:cNvPr>
        <xdr:cNvSpPr/>
      </xdr:nvSpPr>
      <xdr:spPr>
        <a:xfrm>
          <a:off x="749300" y="2206172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463550</xdr:colOff>
      <xdr:row>17</xdr:row>
      <xdr:rowOff>98880</xdr:rowOff>
    </xdr:from>
    <xdr:to>
      <xdr:col>1</xdr:col>
      <xdr:colOff>1708150</xdr:colOff>
      <xdr:row>18</xdr:row>
      <xdr:rowOff>181430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BE50646-76C5-4628-AAF0-3FE849CC1444}"/>
            </a:ext>
          </a:extLst>
        </xdr:cNvPr>
        <xdr:cNvSpPr/>
      </xdr:nvSpPr>
      <xdr:spPr>
        <a:xfrm>
          <a:off x="749300" y="3229430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463550</xdr:colOff>
      <xdr:row>15</xdr:row>
      <xdr:rowOff>126094</xdr:rowOff>
    </xdr:from>
    <xdr:to>
      <xdr:col>1</xdr:col>
      <xdr:colOff>1708150</xdr:colOff>
      <xdr:row>17</xdr:row>
      <xdr:rowOff>24494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4F2D515-D327-4ADD-9BFB-574DF6B546DF}"/>
            </a:ext>
          </a:extLst>
        </xdr:cNvPr>
        <xdr:cNvSpPr/>
      </xdr:nvSpPr>
      <xdr:spPr>
        <a:xfrm>
          <a:off x="749300" y="2888344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/>
              </a:solidFill>
            </a:rPr>
            <a:t>New Entry</a:t>
          </a:r>
        </a:p>
      </xdr:txBody>
    </xdr:sp>
    <xdr:clientData/>
  </xdr:twoCellAnchor>
  <xdr:twoCellAnchor>
    <xdr:from>
      <xdr:col>1</xdr:col>
      <xdr:colOff>463550</xdr:colOff>
      <xdr:row>21</xdr:row>
      <xdr:rowOff>44450</xdr:rowOff>
    </xdr:from>
    <xdr:to>
      <xdr:col>1</xdr:col>
      <xdr:colOff>1708150</xdr:colOff>
      <xdr:row>22</xdr:row>
      <xdr:rowOff>127000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DBB07F4-DDF6-48E6-ACCE-A621CA2490E8}"/>
            </a:ext>
          </a:extLst>
        </xdr:cNvPr>
        <xdr:cNvSpPr/>
      </xdr:nvSpPr>
      <xdr:spPr>
        <a:xfrm>
          <a:off x="749300" y="3911600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463550</xdr:colOff>
      <xdr:row>19</xdr:row>
      <xdr:rowOff>71666</xdr:rowOff>
    </xdr:from>
    <xdr:to>
      <xdr:col>1</xdr:col>
      <xdr:colOff>1708150</xdr:colOff>
      <xdr:row>20</xdr:row>
      <xdr:rowOff>154216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75078E3-6E5A-4328-AB0B-2B79E5304240}"/>
            </a:ext>
          </a:extLst>
        </xdr:cNvPr>
        <xdr:cNvSpPr/>
      </xdr:nvSpPr>
      <xdr:spPr>
        <a:xfrm>
          <a:off x="749300" y="3570516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3</xdr:col>
      <xdr:colOff>0</xdr:colOff>
      <xdr:row>1</xdr:row>
      <xdr:rowOff>25400</xdr:rowOff>
    </xdr:from>
    <xdr:to>
      <xdr:col>17</xdr:col>
      <xdr:colOff>533400</xdr:colOff>
      <xdr:row>4</xdr:row>
      <xdr:rowOff>177800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C2ACA93-2E48-4C21-8FA7-BD46D2F2E727}"/>
            </a:ext>
          </a:extLst>
        </xdr:cNvPr>
        <xdr:cNvSpPr/>
      </xdr:nvSpPr>
      <xdr:spPr>
        <a:xfrm>
          <a:off x="2273300" y="209550"/>
          <a:ext cx="9067800" cy="7048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3200" b="1">
              <a:solidFill>
                <a:schemeClr val="tx1"/>
              </a:solidFill>
            </a:rPr>
            <a:t>   New Entry</a:t>
          </a:r>
          <a:endParaRPr lang="en-IN" sz="28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622300</xdr:colOff>
      <xdr:row>1</xdr:row>
      <xdr:rowOff>63500</xdr:rowOff>
    </xdr:from>
    <xdr:to>
      <xdr:col>1</xdr:col>
      <xdr:colOff>1174750</xdr:colOff>
      <xdr:row>4</xdr:row>
      <xdr:rowOff>6350</xdr:rowOff>
    </xdr:to>
    <xdr:pic>
      <xdr:nvPicPr>
        <xdr:cNvPr id="12" name="Graphic 11" descr="Search Inventory with solid fill">
          <a:extLst>
            <a:ext uri="{FF2B5EF4-FFF2-40B4-BE49-F238E27FC236}">
              <a16:creationId xmlns:a16="http://schemas.microsoft.com/office/drawing/2014/main" id="{61FE6764-920A-4D2C-8B5B-FD3CA5DA7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908050" y="247650"/>
          <a:ext cx="552450" cy="495300"/>
        </a:xfrm>
        <a:prstGeom prst="rect">
          <a:avLst/>
        </a:prstGeom>
      </xdr:spPr>
    </xdr:pic>
    <xdr:clientData/>
  </xdr:twoCellAnchor>
  <xdr:twoCellAnchor editAs="absolute">
    <xdr:from>
      <xdr:col>1</xdr:col>
      <xdr:colOff>50800</xdr:colOff>
      <xdr:row>8</xdr:row>
      <xdr:rowOff>120650</xdr:rowOff>
    </xdr:from>
    <xdr:to>
      <xdr:col>1</xdr:col>
      <xdr:colOff>410800</xdr:colOff>
      <xdr:row>9</xdr:row>
      <xdr:rowOff>137270</xdr:rowOff>
    </xdr:to>
    <xdr:pic>
      <xdr:nvPicPr>
        <xdr:cNvPr id="13" name="Graphic 12" descr="Presentation with bar chart with solid fill">
          <a:extLst>
            <a:ext uri="{FF2B5EF4-FFF2-40B4-BE49-F238E27FC236}">
              <a16:creationId xmlns:a16="http://schemas.microsoft.com/office/drawing/2014/main" id="{5D54E57F-6722-471A-8A13-7E36D42A2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36550" y="1593850"/>
          <a:ext cx="360000" cy="200770"/>
        </a:xfrm>
        <a:prstGeom prst="rect">
          <a:avLst/>
        </a:prstGeom>
      </xdr:spPr>
    </xdr:pic>
    <xdr:clientData/>
  </xdr:twoCellAnchor>
  <xdr:twoCellAnchor editAs="absolute">
    <xdr:from>
      <xdr:col>1</xdr:col>
      <xdr:colOff>50800</xdr:colOff>
      <xdr:row>21</xdr:row>
      <xdr:rowOff>86883</xdr:rowOff>
    </xdr:from>
    <xdr:to>
      <xdr:col>1</xdr:col>
      <xdr:colOff>410800</xdr:colOff>
      <xdr:row>22</xdr:row>
      <xdr:rowOff>54093</xdr:rowOff>
    </xdr:to>
    <xdr:pic>
      <xdr:nvPicPr>
        <xdr:cNvPr id="14" name="Graphic 13" descr="Clipboard Partially Checked with solid fill">
          <a:extLst>
            <a:ext uri="{FF2B5EF4-FFF2-40B4-BE49-F238E27FC236}">
              <a16:creationId xmlns:a16="http://schemas.microsoft.com/office/drawing/2014/main" id="{89BC6753-0907-48B4-A327-A301DE0B7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 flipH="1">
          <a:off x="336550" y="3954033"/>
          <a:ext cx="360000" cy="151360"/>
        </a:xfrm>
        <a:prstGeom prst="rect">
          <a:avLst/>
        </a:prstGeom>
      </xdr:spPr>
    </xdr:pic>
    <xdr:clientData/>
  </xdr:twoCellAnchor>
  <xdr:twoCellAnchor editAs="absolute">
    <xdr:from>
      <xdr:col>1</xdr:col>
      <xdr:colOff>50800</xdr:colOff>
      <xdr:row>17</xdr:row>
      <xdr:rowOff>122583</xdr:rowOff>
    </xdr:from>
    <xdr:to>
      <xdr:col>1</xdr:col>
      <xdr:colOff>410800</xdr:colOff>
      <xdr:row>18</xdr:row>
      <xdr:rowOff>89793</xdr:rowOff>
    </xdr:to>
    <xdr:pic>
      <xdr:nvPicPr>
        <xdr:cNvPr id="15" name="Graphic 14" descr="Receipt with solid fill">
          <a:extLst>
            <a:ext uri="{FF2B5EF4-FFF2-40B4-BE49-F238E27FC236}">
              <a16:creationId xmlns:a16="http://schemas.microsoft.com/office/drawing/2014/main" id="{138CB373-39CB-44D1-A230-4CC2629C5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36550" y="3253133"/>
          <a:ext cx="360000" cy="151360"/>
        </a:xfrm>
        <a:prstGeom prst="rect">
          <a:avLst/>
        </a:prstGeom>
      </xdr:spPr>
    </xdr:pic>
    <xdr:clientData/>
  </xdr:twoCellAnchor>
  <xdr:twoCellAnchor editAs="absolute">
    <xdr:from>
      <xdr:col>1</xdr:col>
      <xdr:colOff>50800</xdr:colOff>
      <xdr:row>19</xdr:row>
      <xdr:rowOff>75733</xdr:rowOff>
    </xdr:from>
    <xdr:to>
      <xdr:col>1</xdr:col>
      <xdr:colOff>410800</xdr:colOff>
      <xdr:row>20</xdr:row>
      <xdr:rowOff>42943</xdr:rowOff>
    </xdr:to>
    <xdr:pic>
      <xdr:nvPicPr>
        <xdr:cNvPr id="16" name="Graphic 15" descr="Register with solid fill">
          <a:extLst>
            <a:ext uri="{FF2B5EF4-FFF2-40B4-BE49-F238E27FC236}">
              <a16:creationId xmlns:a16="http://schemas.microsoft.com/office/drawing/2014/main" id="{F9E39DED-509B-4C54-AB6E-3E5627911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36550" y="3574583"/>
          <a:ext cx="360000" cy="151360"/>
        </a:xfrm>
        <a:prstGeom prst="rect">
          <a:avLst/>
        </a:prstGeom>
      </xdr:spPr>
    </xdr:pic>
    <xdr:clientData/>
  </xdr:twoCellAnchor>
  <xdr:twoCellAnchor editAs="absolute">
    <xdr:from>
      <xdr:col>1</xdr:col>
      <xdr:colOff>50800</xdr:colOff>
      <xdr:row>15</xdr:row>
      <xdr:rowOff>174929</xdr:rowOff>
    </xdr:from>
    <xdr:to>
      <xdr:col>1</xdr:col>
      <xdr:colOff>410800</xdr:colOff>
      <xdr:row>16</xdr:row>
      <xdr:rowOff>169349</xdr:rowOff>
    </xdr:to>
    <xdr:pic>
      <xdr:nvPicPr>
        <xdr:cNvPr id="17" name="Graphic 16" descr="Full Brick Wall with solid fill">
          <a:extLst>
            <a:ext uri="{FF2B5EF4-FFF2-40B4-BE49-F238E27FC236}">
              <a16:creationId xmlns:a16="http://schemas.microsoft.com/office/drawing/2014/main" id="{052602B9-684F-40E6-AB08-16CBD6AE8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336550" y="2937179"/>
          <a:ext cx="360000" cy="178570"/>
        </a:xfrm>
        <a:prstGeom prst="rect">
          <a:avLst/>
        </a:prstGeom>
      </xdr:spPr>
    </xdr:pic>
    <xdr:clientData/>
  </xdr:twoCellAnchor>
  <xdr:twoCellAnchor editAs="absolute">
    <xdr:from>
      <xdr:col>1</xdr:col>
      <xdr:colOff>50800</xdr:colOff>
      <xdr:row>10</xdr:row>
      <xdr:rowOff>45529</xdr:rowOff>
    </xdr:from>
    <xdr:to>
      <xdr:col>1</xdr:col>
      <xdr:colOff>410800</xdr:colOff>
      <xdr:row>11</xdr:row>
      <xdr:rowOff>67169</xdr:rowOff>
    </xdr:to>
    <xdr:pic>
      <xdr:nvPicPr>
        <xdr:cNvPr id="18" name="Graphic 17" descr="User with solid fill">
          <a:extLst>
            <a:ext uri="{FF2B5EF4-FFF2-40B4-BE49-F238E27FC236}">
              <a16:creationId xmlns:a16="http://schemas.microsoft.com/office/drawing/2014/main" id="{53D02965-6E7C-4004-8726-876105CF5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36550" y="1887029"/>
          <a:ext cx="360000" cy="205790"/>
        </a:xfrm>
        <a:prstGeom prst="rect">
          <a:avLst/>
        </a:prstGeom>
      </xdr:spPr>
    </xdr:pic>
    <xdr:clientData/>
  </xdr:twoCellAnchor>
  <xdr:twoCellAnchor editAs="absolute">
    <xdr:from>
      <xdr:col>1</xdr:col>
      <xdr:colOff>50800</xdr:colOff>
      <xdr:row>12</xdr:row>
      <xdr:rowOff>36783</xdr:rowOff>
    </xdr:from>
    <xdr:to>
      <xdr:col>1</xdr:col>
      <xdr:colOff>410800</xdr:colOff>
      <xdr:row>13</xdr:row>
      <xdr:rowOff>103773</xdr:rowOff>
    </xdr:to>
    <xdr:pic>
      <xdr:nvPicPr>
        <xdr:cNvPr id="19" name="Graphic 18" descr="User outline">
          <a:extLst>
            <a:ext uri="{FF2B5EF4-FFF2-40B4-BE49-F238E27FC236}">
              <a16:creationId xmlns:a16="http://schemas.microsoft.com/office/drawing/2014/main" id="{D620441D-F3DF-4D25-8004-28F68F64B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36550" y="2246583"/>
          <a:ext cx="360000" cy="251140"/>
        </a:xfrm>
        <a:prstGeom prst="rect">
          <a:avLst/>
        </a:prstGeom>
      </xdr:spPr>
    </xdr:pic>
    <xdr:clientData/>
  </xdr:twoCellAnchor>
  <xdr:twoCellAnchor editAs="absolute">
    <xdr:from>
      <xdr:col>1</xdr:col>
      <xdr:colOff>50800</xdr:colOff>
      <xdr:row>14</xdr:row>
      <xdr:rowOff>17033</xdr:rowOff>
    </xdr:from>
    <xdr:to>
      <xdr:col>1</xdr:col>
      <xdr:colOff>410800</xdr:colOff>
      <xdr:row>15</xdr:row>
      <xdr:rowOff>47743</xdr:rowOff>
    </xdr:to>
    <xdr:pic>
      <xdr:nvPicPr>
        <xdr:cNvPr id="20" name="Graphic 19" descr="Inventory outline">
          <a:extLst>
            <a:ext uri="{FF2B5EF4-FFF2-40B4-BE49-F238E27FC236}">
              <a16:creationId xmlns:a16="http://schemas.microsoft.com/office/drawing/2014/main" id="{E438CB3F-9EA0-4A7C-B9D6-4B37FB5BA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36550" y="2595133"/>
          <a:ext cx="360000" cy="2148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4</xdr:row>
      <xdr:rowOff>57150</xdr:rowOff>
    </xdr:from>
    <xdr:to>
      <xdr:col>1</xdr:col>
      <xdr:colOff>1727200</xdr:colOff>
      <xdr:row>6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BA3A6FB-CCBF-4A26-A72C-797078BE59BB}"/>
            </a:ext>
          </a:extLst>
        </xdr:cNvPr>
        <xdr:cNvSpPr/>
      </xdr:nvSpPr>
      <xdr:spPr>
        <a:xfrm>
          <a:off x="323850" y="793750"/>
          <a:ext cx="1689100" cy="463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lvl="0" algn="ctr"/>
          <a:r>
            <a:rPr lang="en-IN" sz="1200" b="1">
              <a:solidFill>
                <a:sysClr val="windowText" lastClr="000000"/>
              </a:solidFill>
            </a:rPr>
            <a:t>Inventory</a:t>
          </a:r>
          <a:r>
            <a:rPr lang="en-IN" sz="1200" b="1" baseline="0">
              <a:solidFill>
                <a:sysClr val="windowText" lastClr="000000"/>
              </a:solidFill>
            </a:rPr>
            <a:t> Management System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463550</xdr:colOff>
      <xdr:row>8</xdr:row>
      <xdr:rowOff>50800</xdr:rowOff>
    </xdr:from>
    <xdr:to>
      <xdr:col>1</xdr:col>
      <xdr:colOff>1708150</xdr:colOff>
      <xdr:row>9</xdr:row>
      <xdr:rowOff>133350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38888A-D709-4598-9520-70AAEAE8CE00}"/>
            </a:ext>
          </a:extLst>
        </xdr:cNvPr>
        <xdr:cNvSpPr/>
      </xdr:nvSpPr>
      <xdr:spPr>
        <a:xfrm>
          <a:off x="749300" y="1524000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463550</xdr:colOff>
      <xdr:row>10</xdr:row>
      <xdr:rowOff>23586</xdr:rowOff>
    </xdr:from>
    <xdr:to>
      <xdr:col>1</xdr:col>
      <xdr:colOff>1708150</xdr:colOff>
      <xdr:row>11</xdr:row>
      <xdr:rowOff>106136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71A2833-7588-4E8E-B2BD-3CF6C866EA54}"/>
            </a:ext>
          </a:extLst>
        </xdr:cNvPr>
        <xdr:cNvSpPr/>
      </xdr:nvSpPr>
      <xdr:spPr>
        <a:xfrm>
          <a:off x="749300" y="1865086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463550</xdr:colOff>
      <xdr:row>13</xdr:row>
      <xdr:rowOff>153308</xdr:rowOff>
    </xdr:from>
    <xdr:to>
      <xdr:col>1</xdr:col>
      <xdr:colOff>1708150</xdr:colOff>
      <xdr:row>15</xdr:row>
      <xdr:rowOff>51708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9F752EE-1F7E-463D-9C10-31BB11784E60}"/>
            </a:ext>
          </a:extLst>
        </xdr:cNvPr>
        <xdr:cNvSpPr/>
      </xdr:nvSpPr>
      <xdr:spPr>
        <a:xfrm>
          <a:off x="749300" y="2547258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463550</xdr:colOff>
      <xdr:row>11</xdr:row>
      <xdr:rowOff>180522</xdr:rowOff>
    </xdr:from>
    <xdr:to>
      <xdr:col>1</xdr:col>
      <xdr:colOff>1708150</xdr:colOff>
      <xdr:row>13</xdr:row>
      <xdr:rowOff>78922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54E1E7C-813E-42BE-ABEA-5E6206858082}"/>
            </a:ext>
          </a:extLst>
        </xdr:cNvPr>
        <xdr:cNvSpPr/>
      </xdr:nvSpPr>
      <xdr:spPr>
        <a:xfrm>
          <a:off x="749300" y="2206172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463550</xdr:colOff>
      <xdr:row>17</xdr:row>
      <xdr:rowOff>98880</xdr:rowOff>
    </xdr:from>
    <xdr:to>
      <xdr:col>1</xdr:col>
      <xdr:colOff>1708150</xdr:colOff>
      <xdr:row>18</xdr:row>
      <xdr:rowOff>181430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6E4C39C-80E9-4A55-A6E4-2EC850FC4064}"/>
            </a:ext>
          </a:extLst>
        </xdr:cNvPr>
        <xdr:cNvSpPr/>
      </xdr:nvSpPr>
      <xdr:spPr>
        <a:xfrm>
          <a:off x="749300" y="3229430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/>
              </a:solidFill>
            </a:rPr>
            <a:t>Purchase</a:t>
          </a:r>
        </a:p>
      </xdr:txBody>
    </xdr:sp>
    <xdr:clientData/>
  </xdr:twoCellAnchor>
  <xdr:twoCellAnchor>
    <xdr:from>
      <xdr:col>1</xdr:col>
      <xdr:colOff>463550</xdr:colOff>
      <xdr:row>15</xdr:row>
      <xdr:rowOff>126094</xdr:rowOff>
    </xdr:from>
    <xdr:to>
      <xdr:col>1</xdr:col>
      <xdr:colOff>1708150</xdr:colOff>
      <xdr:row>17</xdr:row>
      <xdr:rowOff>24494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76EE71E-60D8-41FD-9628-1FF456B028E6}"/>
            </a:ext>
          </a:extLst>
        </xdr:cNvPr>
        <xdr:cNvSpPr/>
      </xdr:nvSpPr>
      <xdr:spPr>
        <a:xfrm>
          <a:off x="749300" y="2888344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>
    <xdr:from>
      <xdr:col>1</xdr:col>
      <xdr:colOff>463550</xdr:colOff>
      <xdr:row>21</xdr:row>
      <xdr:rowOff>44450</xdr:rowOff>
    </xdr:from>
    <xdr:to>
      <xdr:col>1</xdr:col>
      <xdr:colOff>1708150</xdr:colOff>
      <xdr:row>22</xdr:row>
      <xdr:rowOff>127000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9A551F8-C727-4048-8B73-285373ABA02F}"/>
            </a:ext>
          </a:extLst>
        </xdr:cNvPr>
        <xdr:cNvSpPr/>
      </xdr:nvSpPr>
      <xdr:spPr>
        <a:xfrm>
          <a:off x="749300" y="3911600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463550</xdr:colOff>
      <xdr:row>19</xdr:row>
      <xdr:rowOff>71666</xdr:rowOff>
    </xdr:from>
    <xdr:to>
      <xdr:col>1</xdr:col>
      <xdr:colOff>1708150</xdr:colOff>
      <xdr:row>20</xdr:row>
      <xdr:rowOff>154216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733C8E1-4DD5-4C60-83F6-BB6EC8A28EA5}"/>
            </a:ext>
          </a:extLst>
        </xdr:cNvPr>
        <xdr:cNvSpPr/>
      </xdr:nvSpPr>
      <xdr:spPr>
        <a:xfrm>
          <a:off x="749300" y="3570516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3</xdr:col>
      <xdr:colOff>25400</xdr:colOff>
      <xdr:row>1</xdr:row>
      <xdr:rowOff>25400</xdr:rowOff>
    </xdr:from>
    <xdr:to>
      <xdr:col>12</xdr:col>
      <xdr:colOff>406400</xdr:colOff>
      <xdr:row>4</xdr:row>
      <xdr:rowOff>120650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856AA0A-EC56-43C9-BF91-BE59B48866B5}"/>
            </a:ext>
          </a:extLst>
        </xdr:cNvPr>
        <xdr:cNvSpPr/>
      </xdr:nvSpPr>
      <xdr:spPr>
        <a:xfrm>
          <a:off x="2273300" y="209550"/>
          <a:ext cx="9067800" cy="6477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3200" b="1">
              <a:solidFill>
                <a:schemeClr val="tx1"/>
              </a:solidFill>
            </a:rPr>
            <a:t>   Purchase</a:t>
          </a:r>
          <a:endParaRPr lang="en-IN" sz="28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635000</xdr:colOff>
      <xdr:row>1</xdr:row>
      <xdr:rowOff>114300</xdr:rowOff>
    </xdr:from>
    <xdr:to>
      <xdr:col>1</xdr:col>
      <xdr:colOff>1187450</xdr:colOff>
      <xdr:row>4</xdr:row>
      <xdr:rowOff>57150</xdr:rowOff>
    </xdr:to>
    <xdr:pic>
      <xdr:nvPicPr>
        <xdr:cNvPr id="12" name="Graphic 11" descr="Search Inventory with solid fill">
          <a:extLst>
            <a:ext uri="{FF2B5EF4-FFF2-40B4-BE49-F238E27FC236}">
              <a16:creationId xmlns:a16="http://schemas.microsoft.com/office/drawing/2014/main" id="{95AD3215-1B42-4DF4-B051-F7DBFA426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920750" y="298450"/>
          <a:ext cx="552450" cy="495300"/>
        </a:xfrm>
        <a:prstGeom prst="rect">
          <a:avLst/>
        </a:prstGeom>
      </xdr:spPr>
    </xdr:pic>
    <xdr:clientData/>
  </xdr:twoCellAnchor>
  <xdr:twoCellAnchor editAs="absolute">
    <xdr:from>
      <xdr:col>1</xdr:col>
      <xdr:colOff>31751</xdr:colOff>
      <xdr:row>8</xdr:row>
      <xdr:rowOff>95250</xdr:rowOff>
    </xdr:from>
    <xdr:to>
      <xdr:col>1</xdr:col>
      <xdr:colOff>439533</xdr:colOff>
      <xdr:row>9</xdr:row>
      <xdr:rowOff>125818</xdr:rowOff>
    </xdr:to>
    <xdr:pic>
      <xdr:nvPicPr>
        <xdr:cNvPr id="21" name="Graphic 20" descr="Presentation with bar chart with solid fill">
          <a:extLst>
            <a:ext uri="{FF2B5EF4-FFF2-40B4-BE49-F238E27FC236}">
              <a16:creationId xmlns:a16="http://schemas.microsoft.com/office/drawing/2014/main" id="{6EA46025-EEB7-410A-9964-05CE14B6D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17501" y="1593850"/>
          <a:ext cx="407782" cy="227418"/>
        </a:xfrm>
        <a:prstGeom prst="rect">
          <a:avLst/>
        </a:prstGeom>
      </xdr:spPr>
    </xdr:pic>
    <xdr:clientData/>
  </xdr:twoCellAnchor>
  <xdr:twoCellAnchor editAs="absolute">
    <xdr:from>
      <xdr:col>1</xdr:col>
      <xdr:colOff>12700</xdr:colOff>
      <xdr:row>21</xdr:row>
      <xdr:rowOff>137683</xdr:rowOff>
    </xdr:from>
    <xdr:to>
      <xdr:col>1</xdr:col>
      <xdr:colOff>420483</xdr:colOff>
      <xdr:row>22</xdr:row>
      <xdr:rowOff>112283</xdr:rowOff>
    </xdr:to>
    <xdr:pic>
      <xdr:nvPicPr>
        <xdr:cNvPr id="22" name="Graphic 21" descr="Clipboard Partially Checked with solid fill">
          <a:extLst>
            <a:ext uri="{FF2B5EF4-FFF2-40B4-BE49-F238E27FC236}">
              <a16:creationId xmlns:a16="http://schemas.microsoft.com/office/drawing/2014/main" id="{3F386F99-721D-4B8D-AF2C-44C97F07A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 flipH="1">
          <a:off x="298450" y="4195333"/>
          <a:ext cx="407783" cy="171450"/>
        </a:xfrm>
        <a:prstGeom prst="rect">
          <a:avLst/>
        </a:prstGeom>
      </xdr:spPr>
    </xdr:pic>
    <xdr:clientData/>
  </xdr:twoCellAnchor>
  <xdr:twoCellAnchor editAs="absolute">
    <xdr:from>
      <xdr:col>1</xdr:col>
      <xdr:colOff>6350</xdr:colOff>
      <xdr:row>17</xdr:row>
      <xdr:rowOff>173383</xdr:rowOff>
    </xdr:from>
    <xdr:to>
      <xdr:col>1</xdr:col>
      <xdr:colOff>414133</xdr:colOff>
      <xdr:row>18</xdr:row>
      <xdr:rowOff>147983</xdr:rowOff>
    </xdr:to>
    <xdr:pic>
      <xdr:nvPicPr>
        <xdr:cNvPr id="23" name="Graphic 22" descr="Receipt with solid fill">
          <a:extLst>
            <a:ext uri="{FF2B5EF4-FFF2-40B4-BE49-F238E27FC236}">
              <a16:creationId xmlns:a16="http://schemas.microsoft.com/office/drawing/2014/main" id="{75F1156E-65B5-48B0-9D42-2919F485B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43633"/>
          <a:ext cx="407783" cy="1714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19</xdr:row>
      <xdr:rowOff>126533</xdr:rowOff>
    </xdr:from>
    <xdr:to>
      <xdr:col>1</xdr:col>
      <xdr:colOff>407783</xdr:colOff>
      <xdr:row>20</xdr:row>
      <xdr:rowOff>101133</xdr:rowOff>
    </xdr:to>
    <xdr:pic>
      <xdr:nvPicPr>
        <xdr:cNvPr id="24" name="Graphic 23" descr="Register with solid fill">
          <a:extLst>
            <a:ext uri="{FF2B5EF4-FFF2-40B4-BE49-F238E27FC236}">
              <a16:creationId xmlns:a16="http://schemas.microsoft.com/office/drawing/2014/main" id="{2AB65C02-7972-47C4-935D-6D5976F9A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85750" y="3790483"/>
          <a:ext cx="407783" cy="17145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19051</xdr:colOff>
      <xdr:row>15</xdr:row>
      <xdr:rowOff>168579</xdr:rowOff>
    </xdr:from>
    <xdr:to>
      <xdr:col>1</xdr:col>
      <xdr:colOff>426835</xdr:colOff>
      <xdr:row>16</xdr:row>
      <xdr:rowOff>174001</xdr:rowOff>
    </xdr:to>
    <xdr:pic>
      <xdr:nvPicPr>
        <xdr:cNvPr id="25" name="Graphic 24" descr="Full Brick Wall with solid fill">
          <a:extLst>
            <a:ext uri="{FF2B5EF4-FFF2-40B4-BE49-F238E27FC236}">
              <a16:creationId xmlns:a16="http://schemas.microsoft.com/office/drawing/2014/main" id="{BE7C71C9-F95A-47DA-B45C-8B7EF92AE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304801" y="3045129"/>
          <a:ext cx="407784" cy="202272"/>
        </a:xfrm>
        <a:prstGeom prst="rect">
          <a:avLst/>
        </a:prstGeom>
      </xdr:spPr>
    </xdr:pic>
    <xdr:clientData/>
  </xdr:twoCellAnchor>
  <xdr:twoCellAnchor editAs="absolute">
    <xdr:from>
      <xdr:col>1</xdr:col>
      <xdr:colOff>31751</xdr:colOff>
      <xdr:row>9</xdr:row>
      <xdr:rowOff>191579</xdr:rowOff>
    </xdr:from>
    <xdr:to>
      <xdr:col>1</xdr:col>
      <xdr:colOff>439533</xdr:colOff>
      <xdr:row>11</xdr:row>
      <xdr:rowOff>30983</xdr:rowOff>
    </xdr:to>
    <xdr:pic>
      <xdr:nvPicPr>
        <xdr:cNvPr id="26" name="Graphic 25" descr="User with solid fill">
          <a:extLst>
            <a:ext uri="{FF2B5EF4-FFF2-40B4-BE49-F238E27FC236}">
              <a16:creationId xmlns:a16="http://schemas.microsoft.com/office/drawing/2014/main" id="{424180D9-8D85-4149-88F6-169045601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17501" y="1887029"/>
          <a:ext cx="407782" cy="233104"/>
        </a:xfrm>
        <a:prstGeom prst="rect">
          <a:avLst/>
        </a:prstGeom>
      </xdr:spPr>
    </xdr:pic>
    <xdr:clientData/>
  </xdr:twoCellAnchor>
  <xdr:twoCellAnchor editAs="absolute">
    <xdr:from>
      <xdr:col>1</xdr:col>
      <xdr:colOff>31750</xdr:colOff>
      <xdr:row>11</xdr:row>
      <xdr:rowOff>157433</xdr:rowOff>
    </xdr:from>
    <xdr:to>
      <xdr:col>1</xdr:col>
      <xdr:colOff>439533</xdr:colOff>
      <xdr:row>13</xdr:row>
      <xdr:rowOff>48207</xdr:rowOff>
    </xdr:to>
    <xdr:pic>
      <xdr:nvPicPr>
        <xdr:cNvPr id="27" name="Graphic 26" descr="User outline">
          <a:extLst>
            <a:ext uri="{FF2B5EF4-FFF2-40B4-BE49-F238E27FC236}">
              <a16:creationId xmlns:a16="http://schemas.microsoft.com/office/drawing/2014/main" id="{A0F7945E-CBCA-4AAE-9A29-2B10F03FC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17500" y="2246583"/>
          <a:ext cx="407783" cy="284474"/>
        </a:xfrm>
        <a:prstGeom prst="rect">
          <a:avLst/>
        </a:prstGeom>
      </xdr:spPr>
    </xdr:pic>
    <xdr:clientData/>
  </xdr:twoCellAnchor>
  <xdr:twoCellAnchor editAs="absolute">
    <xdr:from>
      <xdr:col>1</xdr:col>
      <xdr:colOff>25401</xdr:colOff>
      <xdr:row>13</xdr:row>
      <xdr:rowOff>194833</xdr:rowOff>
    </xdr:from>
    <xdr:to>
      <xdr:col>1</xdr:col>
      <xdr:colOff>433183</xdr:colOff>
      <xdr:row>15</xdr:row>
      <xdr:rowOff>44511</xdr:rowOff>
    </xdr:to>
    <xdr:pic>
      <xdr:nvPicPr>
        <xdr:cNvPr id="28" name="Graphic 27" descr="Inventory outline">
          <a:extLst>
            <a:ext uri="{FF2B5EF4-FFF2-40B4-BE49-F238E27FC236}">
              <a16:creationId xmlns:a16="http://schemas.microsoft.com/office/drawing/2014/main" id="{EA99524B-A156-4B31-912F-1EC092AB2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11151" y="2677683"/>
          <a:ext cx="407782" cy="2433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4</xdr:row>
      <xdr:rowOff>57150</xdr:rowOff>
    </xdr:from>
    <xdr:to>
      <xdr:col>1</xdr:col>
      <xdr:colOff>1727200</xdr:colOff>
      <xdr:row>6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2DD4CB9-F912-40BD-B082-64B1D485E20A}"/>
            </a:ext>
          </a:extLst>
        </xdr:cNvPr>
        <xdr:cNvSpPr/>
      </xdr:nvSpPr>
      <xdr:spPr>
        <a:xfrm>
          <a:off x="323850" y="793750"/>
          <a:ext cx="1689100" cy="463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lvl="0" algn="ctr"/>
          <a:r>
            <a:rPr lang="en-IN" sz="1200" b="1">
              <a:solidFill>
                <a:sysClr val="windowText" lastClr="000000"/>
              </a:solidFill>
            </a:rPr>
            <a:t>Inventory</a:t>
          </a:r>
          <a:r>
            <a:rPr lang="en-IN" sz="1200" b="1" baseline="0">
              <a:solidFill>
                <a:sysClr val="windowText" lastClr="000000"/>
              </a:solidFill>
            </a:rPr>
            <a:t> Management System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463550</xdr:colOff>
      <xdr:row>8</xdr:row>
      <xdr:rowOff>50800</xdr:rowOff>
    </xdr:from>
    <xdr:to>
      <xdr:col>1</xdr:col>
      <xdr:colOff>1708150</xdr:colOff>
      <xdr:row>9</xdr:row>
      <xdr:rowOff>133350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A0E88F-7288-41EA-9519-D88888989478}"/>
            </a:ext>
          </a:extLst>
        </xdr:cNvPr>
        <xdr:cNvSpPr/>
      </xdr:nvSpPr>
      <xdr:spPr>
        <a:xfrm>
          <a:off x="749300" y="1524000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463550</xdr:colOff>
      <xdr:row>10</xdr:row>
      <xdr:rowOff>23586</xdr:rowOff>
    </xdr:from>
    <xdr:to>
      <xdr:col>1</xdr:col>
      <xdr:colOff>1708150</xdr:colOff>
      <xdr:row>11</xdr:row>
      <xdr:rowOff>106136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1D252B0-2776-4600-A4D4-4F5E89C34DB4}"/>
            </a:ext>
          </a:extLst>
        </xdr:cNvPr>
        <xdr:cNvSpPr/>
      </xdr:nvSpPr>
      <xdr:spPr>
        <a:xfrm>
          <a:off x="749300" y="1865086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463550</xdr:colOff>
      <xdr:row>13</xdr:row>
      <xdr:rowOff>153308</xdr:rowOff>
    </xdr:from>
    <xdr:to>
      <xdr:col>1</xdr:col>
      <xdr:colOff>1708150</xdr:colOff>
      <xdr:row>15</xdr:row>
      <xdr:rowOff>51708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C9CBC2-2EFB-4F66-988E-E9200B01FDA2}"/>
            </a:ext>
          </a:extLst>
        </xdr:cNvPr>
        <xdr:cNvSpPr/>
      </xdr:nvSpPr>
      <xdr:spPr>
        <a:xfrm>
          <a:off x="749300" y="2547258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463550</xdr:colOff>
      <xdr:row>11</xdr:row>
      <xdr:rowOff>180522</xdr:rowOff>
    </xdr:from>
    <xdr:to>
      <xdr:col>1</xdr:col>
      <xdr:colOff>1708150</xdr:colOff>
      <xdr:row>13</xdr:row>
      <xdr:rowOff>78922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A9D0EF0-F647-4168-BC48-8B967D349217}"/>
            </a:ext>
          </a:extLst>
        </xdr:cNvPr>
        <xdr:cNvSpPr/>
      </xdr:nvSpPr>
      <xdr:spPr>
        <a:xfrm>
          <a:off x="749300" y="2206172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463550</xdr:colOff>
      <xdr:row>17</xdr:row>
      <xdr:rowOff>98880</xdr:rowOff>
    </xdr:from>
    <xdr:to>
      <xdr:col>1</xdr:col>
      <xdr:colOff>1708150</xdr:colOff>
      <xdr:row>18</xdr:row>
      <xdr:rowOff>181430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26CC8F3-E92B-4B74-A7F1-BDE3E01E19EA}"/>
            </a:ext>
          </a:extLst>
        </xdr:cNvPr>
        <xdr:cNvSpPr/>
      </xdr:nvSpPr>
      <xdr:spPr>
        <a:xfrm>
          <a:off x="749300" y="3229430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463550</xdr:colOff>
      <xdr:row>15</xdr:row>
      <xdr:rowOff>126094</xdr:rowOff>
    </xdr:from>
    <xdr:to>
      <xdr:col>1</xdr:col>
      <xdr:colOff>1708150</xdr:colOff>
      <xdr:row>17</xdr:row>
      <xdr:rowOff>24494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837C521-F8D2-47F1-A740-C084249FB669}"/>
            </a:ext>
          </a:extLst>
        </xdr:cNvPr>
        <xdr:cNvSpPr/>
      </xdr:nvSpPr>
      <xdr:spPr>
        <a:xfrm>
          <a:off x="749300" y="2888344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>
    <xdr:from>
      <xdr:col>1</xdr:col>
      <xdr:colOff>463550</xdr:colOff>
      <xdr:row>21</xdr:row>
      <xdr:rowOff>44450</xdr:rowOff>
    </xdr:from>
    <xdr:to>
      <xdr:col>1</xdr:col>
      <xdr:colOff>1708150</xdr:colOff>
      <xdr:row>22</xdr:row>
      <xdr:rowOff>127000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B45BB4B-7EA9-4B71-92BF-3C4909926629}"/>
            </a:ext>
          </a:extLst>
        </xdr:cNvPr>
        <xdr:cNvSpPr/>
      </xdr:nvSpPr>
      <xdr:spPr>
        <a:xfrm>
          <a:off x="749300" y="3911600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463550</xdr:colOff>
      <xdr:row>19</xdr:row>
      <xdr:rowOff>71666</xdr:rowOff>
    </xdr:from>
    <xdr:to>
      <xdr:col>1</xdr:col>
      <xdr:colOff>1708150</xdr:colOff>
      <xdr:row>20</xdr:row>
      <xdr:rowOff>154216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DCF98DD-5104-4712-BCCD-71A006AE89F5}"/>
            </a:ext>
          </a:extLst>
        </xdr:cNvPr>
        <xdr:cNvSpPr/>
      </xdr:nvSpPr>
      <xdr:spPr>
        <a:xfrm>
          <a:off x="749300" y="3570516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/>
              </a:solidFill>
            </a:rPr>
            <a:t>Sales</a:t>
          </a:r>
        </a:p>
      </xdr:txBody>
    </xdr:sp>
    <xdr:clientData/>
  </xdr:twoCellAnchor>
  <xdr:twoCellAnchor editAs="absolute">
    <xdr:from>
      <xdr:col>3</xdr:col>
      <xdr:colOff>19050</xdr:colOff>
      <xdr:row>0</xdr:row>
      <xdr:rowOff>165100</xdr:rowOff>
    </xdr:from>
    <xdr:to>
      <xdr:col>13</xdr:col>
      <xdr:colOff>476250</xdr:colOff>
      <xdr:row>4</xdr:row>
      <xdr:rowOff>63500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F568E5F-2E0C-4F0E-8DD6-12F4473169F0}"/>
            </a:ext>
          </a:extLst>
        </xdr:cNvPr>
        <xdr:cNvSpPr/>
      </xdr:nvSpPr>
      <xdr:spPr>
        <a:xfrm>
          <a:off x="2222500" y="165100"/>
          <a:ext cx="9067800" cy="6350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3200" b="1">
              <a:solidFill>
                <a:schemeClr val="tx1"/>
              </a:solidFill>
            </a:rPr>
            <a:t>   Sales</a:t>
          </a:r>
          <a:endParaRPr lang="en-IN" sz="28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635000</xdr:colOff>
      <xdr:row>1</xdr:row>
      <xdr:rowOff>107950</xdr:rowOff>
    </xdr:from>
    <xdr:to>
      <xdr:col>1</xdr:col>
      <xdr:colOff>1187450</xdr:colOff>
      <xdr:row>4</xdr:row>
      <xdr:rowOff>50800</xdr:rowOff>
    </xdr:to>
    <xdr:pic>
      <xdr:nvPicPr>
        <xdr:cNvPr id="12" name="Graphic 11" descr="Search Inventory with solid fill">
          <a:extLst>
            <a:ext uri="{FF2B5EF4-FFF2-40B4-BE49-F238E27FC236}">
              <a16:creationId xmlns:a16="http://schemas.microsoft.com/office/drawing/2014/main" id="{E2D4794B-E145-449B-8277-683895B50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920750" y="292100"/>
          <a:ext cx="552450" cy="495300"/>
        </a:xfrm>
        <a:prstGeom prst="rect">
          <a:avLst/>
        </a:prstGeom>
      </xdr:spPr>
    </xdr:pic>
    <xdr:clientData/>
  </xdr:twoCellAnchor>
  <xdr:twoCellAnchor editAs="absolute">
    <xdr:from>
      <xdr:col>1</xdr:col>
      <xdr:colOff>6351</xdr:colOff>
      <xdr:row>8</xdr:row>
      <xdr:rowOff>76200</xdr:rowOff>
    </xdr:from>
    <xdr:to>
      <xdr:col>1</xdr:col>
      <xdr:colOff>414133</xdr:colOff>
      <xdr:row>9</xdr:row>
      <xdr:rowOff>106768</xdr:rowOff>
    </xdr:to>
    <xdr:pic>
      <xdr:nvPicPr>
        <xdr:cNvPr id="13" name="Graphic 12" descr="Presentation with bar chart with solid fill">
          <a:extLst>
            <a:ext uri="{FF2B5EF4-FFF2-40B4-BE49-F238E27FC236}">
              <a16:creationId xmlns:a16="http://schemas.microsoft.com/office/drawing/2014/main" id="{11EB6BEE-877C-4117-AB42-D1817EEC6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92101" y="1587500"/>
          <a:ext cx="407782" cy="227418"/>
        </a:xfrm>
        <a:prstGeom prst="rect">
          <a:avLst/>
        </a:prstGeom>
      </xdr:spPr>
    </xdr:pic>
    <xdr:clientData/>
  </xdr:twoCellAnchor>
  <xdr:twoCellAnchor editAs="absolute">
    <xdr:from>
      <xdr:col>1</xdr:col>
      <xdr:colOff>12700</xdr:colOff>
      <xdr:row>21</xdr:row>
      <xdr:rowOff>112283</xdr:rowOff>
    </xdr:from>
    <xdr:to>
      <xdr:col>1</xdr:col>
      <xdr:colOff>420483</xdr:colOff>
      <xdr:row>22</xdr:row>
      <xdr:rowOff>86883</xdr:rowOff>
    </xdr:to>
    <xdr:pic>
      <xdr:nvPicPr>
        <xdr:cNvPr id="14" name="Graphic 13" descr="Clipboard Partially Checked with solid fill">
          <a:extLst>
            <a:ext uri="{FF2B5EF4-FFF2-40B4-BE49-F238E27FC236}">
              <a16:creationId xmlns:a16="http://schemas.microsoft.com/office/drawing/2014/main" id="{6F9305BA-A012-4FB7-B734-391AE0A02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 flipH="1">
          <a:off x="298450" y="4182633"/>
          <a:ext cx="407783" cy="171450"/>
        </a:xfrm>
        <a:prstGeom prst="rect">
          <a:avLst/>
        </a:prstGeom>
      </xdr:spPr>
    </xdr:pic>
    <xdr:clientData/>
  </xdr:twoCellAnchor>
  <xdr:twoCellAnchor editAs="absolute">
    <xdr:from>
      <xdr:col>0</xdr:col>
      <xdr:colOff>273050</xdr:colOff>
      <xdr:row>17</xdr:row>
      <xdr:rowOff>173383</xdr:rowOff>
    </xdr:from>
    <xdr:to>
      <xdr:col>1</xdr:col>
      <xdr:colOff>395083</xdr:colOff>
      <xdr:row>18</xdr:row>
      <xdr:rowOff>147983</xdr:rowOff>
    </xdr:to>
    <xdr:pic>
      <xdr:nvPicPr>
        <xdr:cNvPr id="15" name="Graphic 14" descr="Receipt with solid fill">
          <a:extLst>
            <a:ext uri="{FF2B5EF4-FFF2-40B4-BE49-F238E27FC236}">
              <a16:creationId xmlns:a16="http://schemas.microsoft.com/office/drawing/2014/main" id="{FF4D3916-9B78-40E9-AE07-3DCEDADFA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73050" y="3456333"/>
          <a:ext cx="407783" cy="171450"/>
        </a:xfrm>
        <a:prstGeom prst="rect">
          <a:avLst/>
        </a:prstGeom>
      </xdr:spPr>
    </xdr:pic>
    <xdr:clientData/>
  </xdr:twoCellAnchor>
  <xdr:twoCellAnchor editAs="absolute">
    <xdr:from>
      <xdr:col>1</xdr:col>
      <xdr:colOff>25400</xdr:colOff>
      <xdr:row>19</xdr:row>
      <xdr:rowOff>126533</xdr:rowOff>
    </xdr:from>
    <xdr:to>
      <xdr:col>1</xdr:col>
      <xdr:colOff>433183</xdr:colOff>
      <xdr:row>20</xdr:row>
      <xdr:rowOff>101133</xdr:rowOff>
    </xdr:to>
    <xdr:pic>
      <xdr:nvPicPr>
        <xdr:cNvPr id="16" name="Graphic 15" descr="Register with solid fill">
          <a:extLst>
            <a:ext uri="{FF2B5EF4-FFF2-40B4-BE49-F238E27FC236}">
              <a16:creationId xmlns:a16="http://schemas.microsoft.com/office/drawing/2014/main" id="{0A12C305-57E3-48D3-8F7B-FB9F6A9CA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11150" y="3803183"/>
          <a:ext cx="407783" cy="171450"/>
        </a:xfrm>
        <a:prstGeom prst="rect">
          <a:avLst/>
        </a:prstGeom>
      </xdr:spPr>
    </xdr:pic>
    <xdr:clientData/>
  </xdr:twoCellAnchor>
  <xdr:twoCellAnchor editAs="absolute">
    <xdr:from>
      <xdr:col>0</xdr:col>
      <xdr:colOff>260351</xdr:colOff>
      <xdr:row>15</xdr:row>
      <xdr:rowOff>174929</xdr:rowOff>
    </xdr:from>
    <xdr:to>
      <xdr:col>1</xdr:col>
      <xdr:colOff>382385</xdr:colOff>
      <xdr:row>16</xdr:row>
      <xdr:rowOff>180351</xdr:rowOff>
    </xdr:to>
    <xdr:pic>
      <xdr:nvPicPr>
        <xdr:cNvPr id="17" name="Graphic 16" descr="Full Brick Wall with solid fill">
          <a:extLst>
            <a:ext uri="{FF2B5EF4-FFF2-40B4-BE49-F238E27FC236}">
              <a16:creationId xmlns:a16="http://schemas.microsoft.com/office/drawing/2014/main" id="{9715EBD8-BCAF-4A2D-8862-E2692A2D7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60351" y="3064179"/>
          <a:ext cx="407784" cy="202272"/>
        </a:xfrm>
        <a:prstGeom prst="rect">
          <a:avLst/>
        </a:prstGeom>
      </xdr:spPr>
    </xdr:pic>
    <xdr:clientData/>
  </xdr:twoCellAnchor>
  <xdr:twoCellAnchor editAs="absolute">
    <xdr:from>
      <xdr:col>1</xdr:col>
      <xdr:colOff>6351</xdr:colOff>
      <xdr:row>9</xdr:row>
      <xdr:rowOff>172529</xdr:rowOff>
    </xdr:from>
    <xdr:to>
      <xdr:col>1</xdr:col>
      <xdr:colOff>414133</xdr:colOff>
      <xdr:row>11</xdr:row>
      <xdr:rowOff>11933</xdr:rowOff>
    </xdr:to>
    <xdr:pic>
      <xdr:nvPicPr>
        <xdr:cNvPr id="18" name="Graphic 17" descr="User with solid fill">
          <a:extLst>
            <a:ext uri="{FF2B5EF4-FFF2-40B4-BE49-F238E27FC236}">
              <a16:creationId xmlns:a16="http://schemas.microsoft.com/office/drawing/2014/main" id="{A0742C63-CFEB-4601-AB72-0BCA48765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1" y="1880679"/>
          <a:ext cx="407782" cy="233104"/>
        </a:xfrm>
        <a:prstGeom prst="rect">
          <a:avLst/>
        </a:prstGeom>
      </xdr:spPr>
    </xdr:pic>
    <xdr:clientData/>
  </xdr:twoCellAnchor>
  <xdr:twoCellAnchor editAs="absolute">
    <xdr:from>
      <xdr:col>1</xdr:col>
      <xdr:colOff>6350</xdr:colOff>
      <xdr:row>11</xdr:row>
      <xdr:rowOff>138383</xdr:rowOff>
    </xdr:from>
    <xdr:to>
      <xdr:col>1</xdr:col>
      <xdr:colOff>414133</xdr:colOff>
      <xdr:row>13</xdr:row>
      <xdr:rowOff>29157</xdr:rowOff>
    </xdr:to>
    <xdr:pic>
      <xdr:nvPicPr>
        <xdr:cNvPr id="19" name="Graphic 18" descr="User outline">
          <a:extLst>
            <a:ext uri="{FF2B5EF4-FFF2-40B4-BE49-F238E27FC236}">
              <a16:creationId xmlns:a16="http://schemas.microsoft.com/office/drawing/2014/main" id="{B8436E29-BA55-4DDC-8D68-5F4E2BB44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240233"/>
          <a:ext cx="407783" cy="284474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19051</xdr:colOff>
      <xdr:row>13</xdr:row>
      <xdr:rowOff>163083</xdr:rowOff>
    </xdr:from>
    <xdr:to>
      <xdr:col>1</xdr:col>
      <xdr:colOff>426833</xdr:colOff>
      <xdr:row>15</xdr:row>
      <xdr:rowOff>12761</xdr:rowOff>
    </xdr:to>
    <xdr:pic>
      <xdr:nvPicPr>
        <xdr:cNvPr id="20" name="Graphic 19" descr="Inventory outline">
          <a:extLst>
            <a:ext uri="{FF2B5EF4-FFF2-40B4-BE49-F238E27FC236}">
              <a16:creationId xmlns:a16="http://schemas.microsoft.com/office/drawing/2014/main" id="{EAD9E045-4E9B-473C-B258-7432327AF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04801" y="2658633"/>
          <a:ext cx="407782" cy="2433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4</xdr:row>
      <xdr:rowOff>57150</xdr:rowOff>
    </xdr:from>
    <xdr:to>
      <xdr:col>1</xdr:col>
      <xdr:colOff>1727200</xdr:colOff>
      <xdr:row>6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811BCC1-B321-4001-AF32-FE10D2BA1D07}"/>
            </a:ext>
          </a:extLst>
        </xdr:cNvPr>
        <xdr:cNvSpPr/>
      </xdr:nvSpPr>
      <xdr:spPr>
        <a:xfrm>
          <a:off x="323850" y="793750"/>
          <a:ext cx="1689100" cy="463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lvl="0" algn="ctr"/>
          <a:r>
            <a:rPr lang="en-IN" sz="1200" b="1">
              <a:solidFill>
                <a:sysClr val="windowText" lastClr="000000"/>
              </a:solidFill>
            </a:rPr>
            <a:t>Inventory</a:t>
          </a:r>
          <a:r>
            <a:rPr lang="en-IN" sz="1200" b="1" baseline="0">
              <a:solidFill>
                <a:sysClr val="windowText" lastClr="000000"/>
              </a:solidFill>
            </a:rPr>
            <a:t> Management System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463550</xdr:colOff>
      <xdr:row>8</xdr:row>
      <xdr:rowOff>50800</xdr:rowOff>
    </xdr:from>
    <xdr:to>
      <xdr:col>1</xdr:col>
      <xdr:colOff>1708150</xdr:colOff>
      <xdr:row>9</xdr:row>
      <xdr:rowOff>133350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A38F9A-2144-48A5-8443-16E533594CD8}"/>
            </a:ext>
          </a:extLst>
        </xdr:cNvPr>
        <xdr:cNvSpPr/>
      </xdr:nvSpPr>
      <xdr:spPr>
        <a:xfrm>
          <a:off x="749300" y="1524000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463550</xdr:colOff>
      <xdr:row>10</xdr:row>
      <xdr:rowOff>23586</xdr:rowOff>
    </xdr:from>
    <xdr:to>
      <xdr:col>1</xdr:col>
      <xdr:colOff>1708150</xdr:colOff>
      <xdr:row>11</xdr:row>
      <xdr:rowOff>106136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6FE492-E93C-4F97-9671-92AB3FD21E2A}"/>
            </a:ext>
          </a:extLst>
        </xdr:cNvPr>
        <xdr:cNvSpPr/>
      </xdr:nvSpPr>
      <xdr:spPr>
        <a:xfrm>
          <a:off x="749300" y="1865086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463550</xdr:colOff>
      <xdr:row>13</xdr:row>
      <xdr:rowOff>153308</xdr:rowOff>
    </xdr:from>
    <xdr:to>
      <xdr:col>1</xdr:col>
      <xdr:colOff>1708150</xdr:colOff>
      <xdr:row>15</xdr:row>
      <xdr:rowOff>51708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B84052-14C2-46F6-8C38-D4B0CF3F3945}"/>
            </a:ext>
          </a:extLst>
        </xdr:cNvPr>
        <xdr:cNvSpPr/>
      </xdr:nvSpPr>
      <xdr:spPr>
        <a:xfrm>
          <a:off x="749300" y="2547258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463550</xdr:colOff>
      <xdr:row>11</xdr:row>
      <xdr:rowOff>180522</xdr:rowOff>
    </xdr:from>
    <xdr:to>
      <xdr:col>1</xdr:col>
      <xdr:colOff>1708150</xdr:colOff>
      <xdr:row>13</xdr:row>
      <xdr:rowOff>78922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04E4DFD-776C-402D-B3FA-20962D6FC69A}"/>
            </a:ext>
          </a:extLst>
        </xdr:cNvPr>
        <xdr:cNvSpPr/>
      </xdr:nvSpPr>
      <xdr:spPr>
        <a:xfrm>
          <a:off x="749300" y="2206172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463550</xdr:colOff>
      <xdr:row>17</xdr:row>
      <xdr:rowOff>98880</xdr:rowOff>
    </xdr:from>
    <xdr:to>
      <xdr:col>1</xdr:col>
      <xdr:colOff>1708150</xdr:colOff>
      <xdr:row>18</xdr:row>
      <xdr:rowOff>181430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B0CC2B5-610E-4C2E-BDD0-FC34AABD1490}"/>
            </a:ext>
          </a:extLst>
        </xdr:cNvPr>
        <xdr:cNvSpPr/>
      </xdr:nvSpPr>
      <xdr:spPr>
        <a:xfrm>
          <a:off x="749300" y="3229430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463550</xdr:colOff>
      <xdr:row>15</xdr:row>
      <xdr:rowOff>126094</xdr:rowOff>
    </xdr:from>
    <xdr:to>
      <xdr:col>1</xdr:col>
      <xdr:colOff>1708150</xdr:colOff>
      <xdr:row>17</xdr:row>
      <xdr:rowOff>24494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AF2ACDB-3277-491B-85E0-0E0C36253B21}"/>
            </a:ext>
          </a:extLst>
        </xdr:cNvPr>
        <xdr:cNvSpPr/>
      </xdr:nvSpPr>
      <xdr:spPr>
        <a:xfrm>
          <a:off x="749300" y="2888344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>
    <xdr:from>
      <xdr:col>1</xdr:col>
      <xdr:colOff>463550</xdr:colOff>
      <xdr:row>21</xdr:row>
      <xdr:rowOff>44450</xdr:rowOff>
    </xdr:from>
    <xdr:to>
      <xdr:col>1</xdr:col>
      <xdr:colOff>1708150</xdr:colOff>
      <xdr:row>22</xdr:row>
      <xdr:rowOff>127000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7CDE41E-FB2F-41B9-990E-609F07C1FCFC}"/>
            </a:ext>
          </a:extLst>
        </xdr:cNvPr>
        <xdr:cNvSpPr/>
      </xdr:nvSpPr>
      <xdr:spPr>
        <a:xfrm>
          <a:off x="749300" y="3911600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/>
              </a:solidFill>
            </a:rPr>
            <a:t>Inventory</a:t>
          </a:r>
        </a:p>
      </xdr:txBody>
    </xdr:sp>
    <xdr:clientData/>
  </xdr:twoCellAnchor>
  <xdr:twoCellAnchor>
    <xdr:from>
      <xdr:col>1</xdr:col>
      <xdr:colOff>463550</xdr:colOff>
      <xdr:row>19</xdr:row>
      <xdr:rowOff>71666</xdr:rowOff>
    </xdr:from>
    <xdr:to>
      <xdr:col>1</xdr:col>
      <xdr:colOff>1708150</xdr:colOff>
      <xdr:row>20</xdr:row>
      <xdr:rowOff>154216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FDEAB5D-2FD9-4FD6-A19E-F08E833EF734}"/>
            </a:ext>
          </a:extLst>
        </xdr:cNvPr>
        <xdr:cNvSpPr/>
      </xdr:nvSpPr>
      <xdr:spPr>
        <a:xfrm>
          <a:off x="749300" y="3570516"/>
          <a:ext cx="12446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200" b="1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2</xdr:col>
      <xdr:colOff>177800</xdr:colOff>
      <xdr:row>1</xdr:row>
      <xdr:rowOff>44450</xdr:rowOff>
    </xdr:from>
    <xdr:to>
      <xdr:col>15</xdr:col>
      <xdr:colOff>577850</xdr:colOff>
      <xdr:row>4</xdr:row>
      <xdr:rowOff>177800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6492DFE-690C-49F4-8FEE-16EE7EE7778C}"/>
            </a:ext>
          </a:extLst>
        </xdr:cNvPr>
        <xdr:cNvSpPr/>
      </xdr:nvSpPr>
      <xdr:spPr>
        <a:xfrm>
          <a:off x="2247900" y="228600"/>
          <a:ext cx="9067800" cy="6858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3200" b="1">
              <a:solidFill>
                <a:schemeClr val="tx1"/>
              </a:solidFill>
            </a:rPr>
            <a:t>   Inventory</a:t>
          </a:r>
          <a:endParaRPr lang="en-IN" sz="28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615950</xdr:colOff>
      <xdr:row>1</xdr:row>
      <xdr:rowOff>82550</xdr:rowOff>
    </xdr:from>
    <xdr:to>
      <xdr:col>1</xdr:col>
      <xdr:colOff>1168400</xdr:colOff>
      <xdr:row>4</xdr:row>
      <xdr:rowOff>25400</xdr:rowOff>
    </xdr:to>
    <xdr:pic>
      <xdr:nvPicPr>
        <xdr:cNvPr id="12" name="Graphic 11" descr="Search Inventory with solid fill">
          <a:extLst>
            <a:ext uri="{FF2B5EF4-FFF2-40B4-BE49-F238E27FC236}">
              <a16:creationId xmlns:a16="http://schemas.microsoft.com/office/drawing/2014/main" id="{9BBEC88C-4447-41EF-B9B1-6CA7330D4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901700" y="266700"/>
          <a:ext cx="552450" cy="4953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19051</xdr:colOff>
      <xdr:row>8</xdr:row>
      <xdr:rowOff>95250</xdr:rowOff>
    </xdr:from>
    <xdr:to>
      <xdr:col>1</xdr:col>
      <xdr:colOff>426833</xdr:colOff>
      <xdr:row>9</xdr:row>
      <xdr:rowOff>138518</xdr:rowOff>
    </xdr:to>
    <xdr:pic>
      <xdr:nvPicPr>
        <xdr:cNvPr id="13" name="Graphic 12" descr="Presentation with bar chart with solid fill">
          <a:extLst>
            <a:ext uri="{FF2B5EF4-FFF2-40B4-BE49-F238E27FC236}">
              <a16:creationId xmlns:a16="http://schemas.microsoft.com/office/drawing/2014/main" id="{20EAB3EA-8955-45F3-B3B1-020C14E27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04801" y="1581150"/>
          <a:ext cx="407782" cy="227418"/>
        </a:xfrm>
        <a:prstGeom prst="rect">
          <a:avLst/>
        </a:prstGeom>
      </xdr:spPr>
    </xdr:pic>
    <xdr:clientData/>
  </xdr:twoCellAnchor>
  <xdr:twoCellAnchor editAs="absolute">
    <xdr:from>
      <xdr:col>1</xdr:col>
      <xdr:colOff>31750</xdr:colOff>
      <xdr:row>21</xdr:row>
      <xdr:rowOff>99583</xdr:rowOff>
    </xdr:from>
    <xdr:to>
      <xdr:col>1</xdr:col>
      <xdr:colOff>439533</xdr:colOff>
      <xdr:row>22</xdr:row>
      <xdr:rowOff>86883</xdr:rowOff>
    </xdr:to>
    <xdr:pic>
      <xdr:nvPicPr>
        <xdr:cNvPr id="14" name="Graphic 13" descr="Clipboard Partially Checked with solid fill">
          <a:extLst>
            <a:ext uri="{FF2B5EF4-FFF2-40B4-BE49-F238E27FC236}">
              <a16:creationId xmlns:a16="http://schemas.microsoft.com/office/drawing/2014/main" id="{80C04AD9-C784-4F17-B67E-D0B2C8981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 flipH="1">
          <a:off x="317500" y="3992133"/>
          <a:ext cx="407783" cy="17145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</xdr:colOff>
      <xdr:row>17</xdr:row>
      <xdr:rowOff>97183</xdr:rowOff>
    </xdr:from>
    <xdr:to>
      <xdr:col>1</xdr:col>
      <xdr:colOff>426833</xdr:colOff>
      <xdr:row>18</xdr:row>
      <xdr:rowOff>71783</xdr:rowOff>
    </xdr:to>
    <xdr:pic>
      <xdr:nvPicPr>
        <xdr:cNvPr id="15" name="Graphic 14" descr="Receipt with solid fill">
          <a:extLst>
            <a:ext uri="{FF2B5EF4-FFF2-40B4-BE49-F238E27FC236}">
              <a16:creationId xmlns:a16="http://schemas.microsoft.com/office/drawing/2014/main" id="{0FC031C5-2C8B-49F1-8C49-6A2297A58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04800" y="3240433"/>
          <a:ext cx="407783" cy="17145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</xdr:colOff>
      <xdr:row>19</xdr:row>
      <xdr:rowOff>37633</xdr:rowOff>
    </xdr:from>
    <xdr:to>
      <xdr:col>1</xdr:col>
      <xdr:colOff>426833</xdr:colOff>
      <xdr:row>20</xdr:row>
      <xdr:rowOff>24933</xdr:rowOff>
    </xdr:to>
    <xdr:pic>
      <xdr:nvPicPr>
        <xdr:cNvPr id="16" name="Graphic 15" descr="Register with solid fill">
          <a:extLst>
            <a:ext uri="{FF2B5EF4-FFF2-40B4-BE49-F238E27FC236}">
              <a16:creationId xmlns:a16="http://schemas.microsoft.com/office/drawing/2014/main" id="{AE8FA3A7-DA30-4023-A714-EBAE4CAA5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04800" y="3561883"/>
          <a:ext cx="407783" cy="17145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19051</xdr:colOff>
      <xdr:row>15</xdr:row>
      <xdr:rowOff>149529</xdr:rowOff>
    </xdr:from>
    <xdr:to>
      <xdr:col>1</xdr:col>
      <xdr:colOff>426835</xdr:colOff>
      <xdr:row>16</xdr:row>
      <xdr:rowOff>167651</xdr:rowOff>
    </xdr:to>
    <xdr:pic>
      <xdr:nvPicPr>
        <xdr:cNvPr id="17" name="Graphic 16" descr="Full Brick Wall with solid fill">
          <a:extLst>
            <a:ext uri="{FF2B5EF4-FFF2-40B4-BE49-F238E27FC236}">
              <a16:creationId xmlns:a16="http://schemas.microsoft.com/office/drawing/2014/main" id="{F792F3AF-0FFF-4D38-9CAE-F9F067EEE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304801" y="2924479"/>
          <a:ext cx="407784" cy="202272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19051</xdr:colOff>
      <xdr:row>10</xdr:row>
      <xdr:rowOff>20129</xdr:rowOff>
    </xdr:from>
    <xdr:to>
      <xdr:col>1</xdr:col>
      <xdr:colOff>426833</xdr:colOff>
      <xdr:row>11</xdr:row>
      <xdr:rowOff>69083</xdr:rowOff>
    </xdr:to>
    <xdr:pic>
      <xdr:nvPicPr>
        <xdr:cNvPr id="18" name="Graphic 17" descr="User with solid fill">
          <a:extLst>
            <a:ext uri="{FF2B5EF4-FFF2-40B4-BE49-F238E27FC236}">
              <a16:creationId xmlns:a16="http://schemas.microsoft.com/office/drawing/2014/main" id="{2B565F0E-B173-41B6-AAE6-FC32B408C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04801" y="1874329"/>
          <a:ext cx="407782" cy="233104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</xdr:colOff>
      <xdr:row>12</xdr:row>
      <xdr:rowOff>11383</xdr:rowOff>
    </xdr:from>
    <xdr:to>
      <xdr:col>1</xdr:col>
      <xdr:colOff>426833</xdr:colOff>
      <xdr:row>13</xdr:row>
      <xdr:rowOff>111707</xdr:rowOff>
    </xdr:to>
    <xdr:pic>
      <xdr:nvPicPr>
        <xdr:cNvPr id="19" name="Graphic 18" descr="User outline">
          <a:extLst>
            <a:ext uri="{FF2B5EF4-FFF2-40B4-BE49-F238E27FC236}">
              <a16:creationId xmlns:a16="http://schemas.microsoft.com/office/drawing/2014/main" id="{90449F01-7CE8-4F38-AB69-4120A9092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04800" y="2233883"/>
          <a:ext cx="407783" cy="284474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19051</xdr:colOff>
      <xdr:row>13</xdr:row>
      <xdr:rowOff>175783</xdr:rowOff>
    </xdr:from>
    <xdr:to>
      <xdr:col>1</xdr:col>
      <xdr:colOff>426833</xdr:colOff>
      <xdr:row>15</xdr:row>
      <xdr:rowOff>50861</xdr:rowOff>
    </xdr:to>
    <xdr:pic>
      <xdr:nvPicPr>
        <xdr:cNvPr id="20" name="Graphic 19" descr="Inventory outline">
          <a:extLst>
            <a:ext uri="{FF2B5EF4-FFF2-40B4-BE49-F238E27FC236}">
              <a16:creationId xmlns:a16="http://schemas.microsoft.com/office/drawing/2014/main" id="{F3C44635-376D-4C9C-A255-3C63B47D7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04801" y="2582433"/>
          <a:ext cx="407782" cy="24337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891.848250810188" createdVersion="8" refreshedVersion="8" minRefreshableVersion="3" recordCount="11" xr:uid="{93B4C8FF-E328-4D1C-8FDB-4A101838B5E7}">
  <cacheSource type="worksheet">
    <worksheetSource name="inventorytable"/>
  </cacheSource>
  <cacheFields count="8">
    <cacheField name="HSN Code" numFmtId="0">
      <sharedItems/>
    </cacheField>
    <cacheField name="Product Name" numFmtId="0">
      <sharedItems count="11">
        <s v="Smart Watch"/>
        <s v="Laptop HP xyz i5"/>
        <s v="Wireless Printer"/>
        <s v="Desktop"/>
        <s v="Mouse"/>
        <s v="Rgb Keyboard"/>
        <s v="Camera"/>
        <s v="Headphones"/>
        <s v="Speakers"/>
        <s v="Tablets"/>
        <s v="Joystick"/>
      </sharedItems>
    </cacheField>
    <cacheField name="Cost" numFmtId="0">
      <sharedItems containsSemiMixedTypes="0" containsString="0" containsNumber="1" containsInteger="1" minValue="200" maxValue="52000"/>
    </cacheField>
    <cacheField name="P Units" numFmtId="0">
      <sharedItems containsSemiMixedTypes="0" containsString="0" containsNumber="1" containsInteger="1" minValue="7" maxValue="280"/>
    </cacheField>
    <cacheField name="S Units" numFmtId="0">
      <sharedItems containsSemiMixedTypes="0" containsString="0" containsNumber="1" containsInteger="1" minValue="0" maxValue="54"/>
    </cacheField>
    <cacheField name="Stock" numFmtId="0">
      <sharedItems containsSemiMixedTypes="0" containsString="0" containsNumber="1" containsInteger="1" minValue="2" maxValue="233"/>
    </cacheField>
    <cacheField name="Stock Amt." numFmtId="0">
      <sharedItems containsSemiMixedTypes="0" containsString="0" containsNumber="1" containsInteger="1" minValue="4690" maxValue="2226000"/>
    </cacheField>
    <cacheField name="Notification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891.848252314812" createdVersion="8" refreshedVersion="8" minRefreshableVersion="3" recordCount="25" xr:uid="{37A2F434-1C86-4268-8A85-0EC71E9110DE}">
  <cacheSource type="worksheet">
    <worksheetSource name="salesdata"/>
  </cacheSource>
  <cacheFields count="9">
    <cacheField name="Cust_ID" numFmtId="0">
      <sharedItems containsString="0" containsBlank="1" containsNumber="1" containsInteger="1" minValue="100" maxValue="106"/>
    </cacheField>
    <cacheField name="Cust_Name" numFmtId="0">
      <sharedItems count="8">
        <s v="Amit "/>
        <s v="Atul Ltd."/>
        <s v="Rajesh Kumar"/>
        <s v="MK Tech."/>
        <s v="Jain Tel."/>
        <s v="Ram sales"/>
        <s v="99store"/>
        <s v=""/>
      </sharedItems>
    </cacheField>
    <cacheField name="HSN Code" numFmtId="0">
      <sharedItems containsBlank="1"/>
    </cacheField>
    <cacheField name="Product Name" numFmtId="0">
      <sharedItems/>
    </cacheField>
    <cacheField name="Date" numFmtId="0">
      <sharedItems containsNonDate="0" containsDate="1" containsString="0" containsBlank="1" minDate="2024-01-01T00:00:00" maxDate="2024-07-17T00:00:00"/>
    </cacheField>
    <cacheField name="Stock(Units)" numFmtId="0">
      <sharedItems containsMixedTypes="1" containsNumber="1" containsInteger="1" minValue="2" maxValue="233"/>
    </cacheField>
    <cacheField name="Units" numFmtId="0">
      <sharedItems containsString="0" containsBlank="1" containsNumber="1" containsInteger="1" minValue="1" maxValue="28"/>
    </cacheField>
    <cacheField name="Price" numFmtId="0">
      <sharedItems containsMixedTypes="1" containsNumber="1" minValue="240" maxValue="62400"/>
    </cacheField>
    <cacheField name="Amount" numFmtId="0">
      <sharedItems containsMixedTypes="1" containsNumber="1" containsInteger="1" minValue="408" maxValue="372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891.848253124997" createdVersion="8" refreshedVersion="8" minRefreshableVersion="3" recordCount="18" xr:uid="{720F3B14-727C-4047-B736-9991B605C032}">
  <cacheSource type="worksheet">
    <worksheetSource name="purchasetable"/>
  </cacheSource>
  <cacheFields count="7">
    <cacheField name="HSN Code" numFmtId="0">
      <sharedItems/>
    </cacheField>
    <cacheField name="Product Name" numFmtId="0">
      <sharedItems/>
    </cacheField>
    <cacheField name="Vendor" numFmtId="0">
      <sharedItems/>
    </cacheField>
    <cacheField name="Date" numFmtId="14">
      <sharedItems containsSemiMixedTypes="0" containsNonDate="0" containsDate="1" containsString="0" minDate="2024-01-01T00:00:00" maxDate="2025-06-08T00:00:00"/>
    </cacheField>
    <cacheField name="Units" numFmtId="0">
      <sharedItems containsSemiMixedTypes="0" containsString="0" containsNumber="1" containsInteger="1" minValue="5" maxValue="280"/>
    </cacheField>
    <cacheField name="Cost" numFmtId="0">
      <sharedItems containsSemiMixedTypes="0" containsString="0" containsNumber="1" containsInteger="1" minValue="200" maxValue="52000"/>
    </cacheField>
    <cacheField name="Amount" numFmtId="0">
      <sharedItems containsSemiMixedTypes="0" containsString="0" containsNumber="1" containsInteger="1" minValue="3995" maxValue="13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891.848253703705" createdVersion="8" refreshedVersion="8" minRefreshableVersion="3" recordCount="13" xr:uid="{5EF8FEA2-7860-483A-B953-26432C3B4D1B}">
  <cacheSource type="worksheet">
    <worksheetSource name="productstable"/>
  </cacheSource>
  <cacheFields count="4">
    <cacheField name="HSN Code" numFmtId="0">
      <sharedItems containsBlank="1"/>
    </cacheField>
    <cacheField name="Product Name" numFmtId="0">
      <sharedItems containsBlank="1"/>
    </cacheField>
    <cacheField name="Cost" numFmtId="42">
      <sharedItems containsString="0" containsBlank="1" containsNumber="1" containsInteger="1" minValue="200" maxValue="52000"/>
    </cacheField>
    <cacheField name="Selling Price" numFmtId="42">
      <sharedItems containsString="0" containsBlank="1" containsNumber="1" minValue="240" maxValue="6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891.848254166667" createdVersion="8" refreshedVersion="8" minRefreshableVersion="3" recordCount="7" xr:uid="{020F8D7A-2FEB-458A-AFB2-E124E9EFDC37}">
  <cacheSource type="worksheet">
    <worksheetSource name="customersdata"/>
  </cacheSource>
  <cacheFields count="4">
    <cacheField name="Cust_ID" numFmtId="0">
      <sharedItems containsSemiMixedTypes="0" containsString="0" containsNumber="1" containsInteger="1" minValue="100" maxValue="106"/>
    </cacheField>
    <cacheField name="Name" numFmtId="0">
      <sharedItems/>
    </cacheField>
    <cacheField name="Email" numFmtId="0">
      <sharedItems/>
    </cacheField>
    <cacheField name="Addr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s v="N1001"/>
    <x v="0"/>
    <n v="980"/>
    <n v="200"/>
    <n v="54"/>
    <n v="146"/>
    <n v="143080"/>
    <s v=""/>
  </r>
  <r>
    <s v="N1002"/>
    <x v="1"/>
    <n v="34500"/>
    <n v="20"/>
    <n v="18"/>
    <n v="2"/>
    <n v="69000"/>
    <s v="☎️ Laptop HP xyz i5 Need to re-order ! PH 9812xxxxxx"/>
  </r>
  <r>
    <s v="N1003"/>
    <x v="2"/>
    <n v="4600"/>
    <n v="100"/>
    <n v="0"/>
    <n v="100"/>
    <n v="460000"/>
    <s v=""/>
  </r>
  <r>
    <s v="N1004"/>
    <x v="3"/>
    <n v="21000"/>
    <n v="120"/>
    <n v="14"/>
    <n v="106"/>
    <n v="2226000"/>
    <s v=""/>
  </r>
  <r>
    <s v="N1005"/>
    <x v="4"/>
    <n v="200"/>
    <n v="280"/>
    <n v="47"/>
    <n v="233"/>
    <n v="46600"/>
    <s v=""/>
  </r>
  <r>
    <s v="N1006"/>
    <x v="5"/>
    <n v="340"/>
    <n v="220"/>
    <n v="39"/>
    <n v="181"/>
    <n v="61540"/>
    <s v=""/>
  </r>
  <r>
    <s v="N1007"/>
    <x v="6"/>
    <n v="52000"/>
    <n v="35"/>
    <n v="5"/>
    <n v="30"/>
    <n v="1560000"/>
    <s v=""/>
  </r>
  <r>
    <s v="N1008"/>
    <x v="7"/>
    <n v="799"/>
    <n v="155"/>
    <n v="15"/>
    <n v="140"/>
    <n v="111860"/>
    <s v=""/>
  </r>
  <r>
    <s v="N1009"/>
    <x v="8"/>
    <n v="670"/>
    <n v="7"/>
    <n v="0"/>
    <n v="7"/>
    <n v="4690"/>
    <s v="☎️ Speakers Need to re-order ! PH 9814xxxxxx"/>
  </r>
  <r>
    <s v="N1010"/>
    <x v="9"/>
    <n v="23500"/>
    <n v="40"/>
    <n v="0"/>
    <n v="40"/>
    <n v="940000"/>
    <s v=""/>
  </r>
  <r>
    <s v="N1011"/>
    <x v="10"/>
    <n v="1800"/>
    <n v="25"/>
    <n v="15"/>
    <n v="10"/>
    <n v="18000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5"/>
    <x v="0"/>
    <s v="N1005"/>
    <s v="Mouse"/>
    <d v="2024-01-01T00:00:00"/>
    <n v="233"/>
    <n v="20"/>
    <n v="240"/>
    <n v="4800"/>
  </r>
  <r>
    <n v="101"/>
    <x v="1"/>
    <s v="N1008"/>
    <s v="Headphones"/>
    <d v="2024-01-02T00:00:00"/>
    <n v="140"/>
    <n v="5"/>
    <n v="958.8"/>
    <n v="4794"/>
  </r>
  <r>
    <n v="104"/>
    <x v="2"/>
    <s v="N1002"/>
    <s v="Laptop HP xyz i5"/>
    <d v="2024-02-16T00:00:00"/>
    <n v="2"/>
    <n v="5"/>
    <n v="41400"/>
    <n v="207000"/>
  </r>
  <r>
    <n v="101"/>
    <x v="1"/>
    <s v="N1006"/>
    <s v="Rgb Keyboard"/>
    <d v="2024-02-22T00:00:00"/>
    <n v="181"/>
    <n v="7"/>
    <n v="408"/>
    <n v="2856"/>
  </r>
  <r>
    <n v="102"/>
    <x v="3"/>
    <s v="N1005"/>
    <s v="Mouse"/>
    <d v="2024-03-05T00:00:00"/>
    <n v="233"/>
    <n v="8"/>
    <n v="240"/>
    <n v="1920"/>
  </r>
  <r>
    <n v="104"/>
    <x v="2"/>
    <s v="N1005"/>
    <s v="Mouse"/>
    <d v="2024-03-28T00:00:00"/>
    <n v="233"/>
    <n v="12"/>
    <n v="240"/>
    <n v="2880"/>
  </r>
  <r>
    <n v="105"/>
    <x v="0"/>
    <s v="N1001"/>
    <s v="Smart Watch"/>
    <d v="2024-03-30T00:00:00"/>
    <n v="146"/>
    <n v="28"/>
    <n v="1176"/>
    <n v="32928"/>
  </r>
  <r>
    <n v="106"/>
    <x v="4"/>
    <s v="N1001"/>
    <s v="Smart Watch"/>
    <d v="2024-04-07T00:00:00"/>
    <n v="146"/>
    <n v="8"/>
    <n v="1176"/>
    <n v="9408"/>
  </r>
  <r>
    <n v="104"/>
    <x v="2"/>
    <s v="N1006"/>
    <s v="Rgb Keyboard"/>
    <d v="2024-04-19T00:00:00"/>
    <n v="181"/>
    <n v="4"/>
    <n v="408"/>
    <n v="1632"/>
  </r>
  <r>
    <n v="100"/>
    <x v="5"/>
    <s v="N1006"/>
    <s v="Rgb Keyboard"/>
    <d v="2024-05-06T00:00:00"/>
    <n v="181"/>
    <n v="3"/>
    <n v="408"/>
    <n v="1224"/>
  </r>
  <r>
    <n v="102"/>
    <x v="3"/>
    <s v="N1006"/>
    <s v="Rgb Keyboard"/>
    <d v="2024-05-20T00:00:00"/>
    <n v="181"/>
    <n v="7"/>
    <n v="408"/>
    <n v="2856"/>
  </r>
  <r>
    <n v="101"/>
    <x v="1"/>
    <s v="N1002"/>
    <s v="Laptop HP xyz i5"/>
    <d v="2024-05-28T00:00:00"/>
    <n v="2"/>
    <n v="9"/>
    <n v="41400"/>
    <n v="372600"/>
  </r>
  <r>
    <n v="102"/>
    <x v="3"/>
    <s v="N1008"/>
    <s v="Headphones"/>
    <d v="2024-05-30T00:00:00"/>
    <n v="140"/>
    <n v="10"/>
    <n v="958.8"/>
    <n v="9588"/>
  </r>
  <r>
    <n v="106"/>
    <x v="4"/>
    <s v="N1004"/>
    <s v="Desktop"/>
    <d v="2024-06-01T00:00:00"/>
    <n v="106"/>
    <n v="4"/>
    <n v="25200"/>
    <n v="100800"/>
  </r>
  <r>
    <n v="104"/>
    <x v="2"/>
    <s v="N1005"/>
    <s v="Mouse"/>
    <d v="2024-06-06T00:00:00"/>
    <n v="233"/>
    <n v="7"/>
    <n v="240"/>
    <n v="1680"/>
  </r>
  <r>
    <n v="103"/>
    <x v="6"/>
    <s v="N1006"/>
    <s v="Rgb Keyboard"/>
    <d v="2024-06-16T00:00:00"/>
    <n v="181"/>
    <n v="1"/>
    <n v="408"/>
    <n v="408"/>
  </r>
  <r>
    <n v="106"/>
    <x v="4"/>
    <s v="N1002"/>
    <s v="Laptop HP xyz i5"/>
    <d v="2024-06-22T00:00:00"/>
    <n v="2"/>
    <n v="4"/>
    <n v="41400"/>
    <n v="165600"/>
  </r>
  <r>
    <n v="102"/>
    <x v="3"/>
    <s v="N1001"/>
    <s v="Smart Watch"/>
    <d v="2024-06-22T00:00:00"/>
    <n v="146"/>
    <n v="18"/>
    <n v="1176"/>
    <n v="21168"/>
  </r>
  <r>
    <n v="105"/>
    <x v="0"/>
    <s v="N1006"/>
    <s v="Rgb Keyboard"/>
    <d v="2024-06-30T00:00:00"/>
    <n v="181"/>
    <n v="17"/>
    <n v="408"/>
    <n v="6936"/>
  </r>
  <r>
    <n v="104"/>
    <x v="2"/>
    <s v="N1007"/>
    <s v="Camera"/>
    <d v="2024-07-03T00:00:00"/>
    <n v="30"/>
    <n v="5"/>
    <n v="62400"/>
    <n v="312000"/>
  </r>
  <r>
    <n v="104"/>
    <x v="2"/>
    <s v="N1004"/>
    <s v="Desktop"/>
    <d v="2024-07-11T00:00:00"/>
    <n v="106"/>
    <n v="10"/>
    <n v="25200"/>
    <n v="252000"/>
  </r>
  <r>
    <n v="102"/>
    <x v="3"/>
    <s v="N1011"/>
    <s v="Joystick"/>
    <d v="2024-07-15T00:00:00"/>
    <n v="10"/>
    <n v="10"/>
    <n v="2500"/>
    <n v="25000"/>
  </r>
  <r>
    <n v="104"/>
    <x v="2"/>
    <s v="N1011"/>
    <s v="Joystick"/>
    <d v="2024-07-16T00:00:00"/>
    <n v="10"/>
    <n v="5"/>
    <n v="2500"/>
    <n v="12500"/>
  </r>
  <r>
    <m/>
    <x v="7"/>
    <m/>
    <s v=""/>
    <m/>
    <s v=""/>
    <m/>
    <s v=""/>
    <s v=""/>
  </r>
  <r>
    <m/>
    <x v="7"/>
    <m/>
    <s v=""/>
    <m/>
    <s v=""/>
    <m/>
    <s v=""/>
    <s v="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s v="N1007"/>
    <s v="Camera"/>
    <s v="GG Traders"/>
    <d v="2024-01-01T00:00:00"/>
    <n v="10"/>
    <n v="52000"/>
    <n v="520000"/>
  </r>
  <r>
    <s v="N1004"/>
    <s v="Desktop"/>
    <s v="GG Traders"/>
    <d v="2025-03-01T00:00:00"/>
    <n v="50"/>
    <n v="21000"/>
    <n v="1050000"/>
  </r>
  <r>
    <s v="N1006"/>
    <s v="Rgb Keyboard"/>
    <s v="GG Traders"/>
    <d v="2024-03-01T00:00:00"/>
    <n v="40"/>
    <n v="340"/>
    <n v="13600"/>
  </r>
  <r>
    <s v="N1003"/>
    <s v="Wireless Printer"/>
    <s v="Tech99"/>
    <d v="2024-04-04T00:00:00"/>
    <n v="55"/>
    <n v="4600"/>
    <n v="253000"/>
  </r>
  <r>
    <s v="N1004"/>
    <s v="Desktop"/>
    <s v="GG Traders"/>
    <d v="2024-05-07T00:00:00"/>
    <n v="30"/>
    <n v="21000"/>
    <n v="630000"/>
  </r>
  <r>
    <s v="N1006"/>
    <s v="Rgb Keyboard"/>
    <s v="GG Traders"/>
    <d v="2024-05-08T00:00:00"/>
    <n v="120"/>
    <n v="340"/>
    <n v="40800"/>
  </r>
  <r>
    <s v="N1003"/>
    <s v="Wireless Printer"/>
    <s v="Tech99"/>
    <d v="2024-05-27T00:00:00"/>
    <n v="45"/>
    <n v="4600"/>
    <n v="207000"/>
  </r>
  <r>
    <s v="N1004"/>
    <s v="Desktop"/>
    <s v="GG Traders"/>
    <d v="2024-04-30T00:00:00"/>
    <n v="40"/>
    <n v="21000"/>
    <n v="840000"/>
  </r>
  <r>
    <s v="N1007"/>
    <s v="Camera"/>
    <s v="GG Traders"/>
    <d v="2024-05-04T00:00:00"/>
    <n v="25"/>
    <n v="52000"/>
    <n v="1300000"/>
  </r>
  <r>
    <s v="N1008"/>
    <s v="Headphones"/>
    <s v="Compac"/>
    <d v="2024-05-04T00:00:00"/>
    <n v="150"/>
    <n v="799"/>
    <n v="119850"/>
  </r>
  <r>
    <s v="N1001"/>
    <s v="Smart Watch"/>
    <s v="Tech99"/>
    <d v="2024-05-16T00:00:00"/>
    <n v="200"/>
    <n v="980"/>
    <n v="196000"/>
  </r>
  <r>
    <s v="N1005"/>
    <s v="Mouse"/>
    <s v="GG Traders"/>
    <d v="2025-06-07T00:00:00"/>
    <n v="280"/>
    <n v="200"/>
    <n v="56000"/>
  </r>
  <r>
    <s v="N1006"/>
    <s v="Rgb Keyboard"/>
    <s v="GG Traders"/>
    <d v="2024-06-19T00:00:00"/>
    <n v="60"/>
    <n v="340"/>
    <n v="20400"/>
  </r>
  <r>
    <s v="N1010"/>
    <s v="Tablets"/>
    <s v="Compac"/>
    <d v="2024-06-22T00:00:00"/>
    <n v="40"/>
    <n v="23500"/>
    <n v="940000"/>
  </r>
  <r>
    <s v="N1008"/>
    <s v="Headphones"/>
    <s v="Compac"/>
    <d v="2024-06-25T00:00:00"/>
    <n v="5"/>
    <n v="799"/>
    <n v="3995"/>
  </r>
  <r>
    <s v="N1009"/>
    <s v="Speakers"/>
    <s v="Compac"/>
    <d v="2024-06-28T00:00:00"/>
    <n v="7"/>
    <n v="670"/>
    <n v="4690"/>
  </r>
  <r>
    <s v="N1002"/>
    <s v="Laptop HP xyz i5"/>
    <s v="Tech99"/>
    <d v="2024-06-30T00:00:00"/>
    <n v="20"/>
    <n v="34500"/>
    <n v="690000"/>
  </r>
  <r>
    <s v="N1011"/>
    <s v="Joystick"/>
    <s v="GamingNation"/>
    <d v="2024-07-03T00:00:00"/>
    <n v="25"/>
    <n v="1800"/>
    <n v="450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1"/>
    <s v="Smart Watch"/>
    <n v="980"/>
    <n v="1176"/>
  </r>
  <r>
    <s v="N1002"/>
    <s v="Laptop HP xyz i5"/>
    <n v="34500"/>
    <n v="41400"/>
  </r>
  <r>
    <s v="N1003"/>
    <s v="Wireless Printer"/>
    <n v="4600"/>
    <n v="5520"/>
  </r>
  <r>
    <s v="N1004"/>
    <s v="Desktop"/>
    <n v="21000"/>
    <n v="25200"/>
  </r>
  <r>
    <s v="N1005"/>
    <s v="Mouse"/>
    <n v="200"/>
    <n v="240"/>
  </r>
  <r>
    <s v="N1006"/>
    <s v="Rgb Keyboard"/>
    <n v="340"/>
    <n v="408"/>
  </r>
  <r>
    <s v="N1007"/>
    <s v="Camera"/>
    <n v="52000"/>
    <n v="62400"/>
  </r>
  <r>
    <s v="N1008"/>
    <s v="Headphones"/>
    <n v="799"/>
    <n v="958.8"/>
  </r>
  <r>
    <s v="N1009"/>
    <s v="Speakers"/>
    <n v="670"/>
    <n v="804"/>
  </r>
  <r>
    <s v="N1010"/>
    <s v="Tablets"/>
    <n v="23500"/>
    <n v="28200"/>
  </r>
  <r>
    <s v="N1011"/>
    <s v="Joystick"/>
    <n v="1800"/>
    <n v="2500"/>
  </r>
  <r>
    <m/>
    <m/>
    <m/>
    <m/>
  </r>
  <r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100"/>
    <s v="Ram sales"/>
    <s v="Ram@gmail.com"/>
    <s v="Delhi, India"/>
  </r>
  <r>
    <n v="101"/>
    <s v="Atul Ltd."/>
    <s v="Atu@gmail.com"/>
    <s v="121102, Palwal, HR"/>
  </r>
  <r>
    <n v="102"/>
    <s v="MK Tech."/>
    <s v="MK @gmail.com"/>
    <s v="Faridabad, 121101"/>
  </r>
  <r>
    <n v="103"/>
    <s v="99store"/>
    <s v="99s@gmail.com"/>
    <s v="Agra, UP"/>
  </r>
  <r>
    <n v="104"/>
    <s v="Rajesh Kumar"/>
    <s v="Raj@gmail.com"/>
    <s v="New Delhi, 110011"/>
  </r>
  <r>
    <n v="105"/>
    <s v="Amit "/>
    <s v="Ami@gmail.com"/>
    <s v="Gurgaon, Sec-15"/>
  </r>
  <r>
    <n v="106"/>
    <s v="Jain Tel."/>
    <s v="Jai@gmail.com"/>
    <s v="Janpath, New Delhi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78D7AB-7A33-48A3-83D1-67C044D22C0B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A5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Produc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C5286-8A87-4770-A121-56A38096A1A9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A9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CFC5F7-6973-4B2E-A214-48093E6C0B3C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21:B33" firstHeaderRow="1" firstDataRow="1" firstDataCol="1"/>
  <pivotFields count="8">
    <pivotField showAll="0"/>
    <pivotField axis="axisRow" showAll="0">
      <items count="12">
        <item x="6"/>
        <item x="3"/>
        <item x="7"/>
        <item x="10"/>
        <item x="1"/>
        <item x="4"/>
        <item x="5"/>
        <item x="0"/>
        <item x="8"/>
        <item x="9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Stock" fld="5" baseField="0" baseItem="0"/>
  </dataFields>
  <chartFormats count="3"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131B61-EFE2-4733-999E-B527DB7E45F6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3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C4C8E7-9639-46FE-A0C8-B4CA487C4B7B}" name="PivotTable8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A17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CCB53E-DE52-403E-A714-BA19C42FB3E2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G2:H9" firstHeaderRow="1" firstDataRow="1" firstDataCol="1"/>
  <pivotFields count="8">
    <pivotField showAll="0"/>
    <pivotField axis="axisRow" showAll="0" measureFilter="1" sortType="descending">
      <items count="12">
        <item x="6"/>
        <item x="3"/>
        <item x="7"/>
        <item x="10"/>
        <item x="1"/>
        <item x="4"/>
        <item x="5"/>
        <item x="0"/>
        <item x="8"/>
        <item x="9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 v="7"/>
    </i>
    <i>
      <x v="5"/>
    </i>
    <i>
      <x v="6"/>
    </i>
    <i>
      <x v="4"/>
    </i>
    <i>
      <x v="3"/>
    </i>
    <i>
      <x v="2"/>
    </i>
    <i t="grand">
      <x/>
    </i>
  </rowItems>
  <colItems count="1">
    <i/>
  </colItems>
  <dataFields count="1">
    <dataField name="Sum of S Units" fld="4" baseField="0" baseItem="0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3E8F3A-0F3F-4DBA-996E-74AF1DE96E45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A11" firstHeaderRow="1" firstDataRow="1" firstDataCol="0"/>
  <pivotFields count="8">
    <pivotField showAll="0"/>
    <pivotField showAll="0"/>
    <pivotField showAll="0"/>
    <pivotField showAll="0"/>
    <pivotField showAll="0"/>
    <pivotField showAll="0"/>
    <pivotField dataField="1" showAll="0"/>
    <pivotField showAll="0"/>
  </pivotFields>
  <rowItems count="1">
    <i/>
  </rowItems>
  <colItems count="1">
    <i/>
  </colItems>
  <dataFields count="1">
    <dataField name="Sum of Stock Amt.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93EB58-A814-4AE0-9CA5-C7DDB8D9503E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A7" firstHeaderRow="1" firstDataRow="1" firstDataCol="0"/>
  <pivotFields count="7">
    <pivotField showAll="0"/>
    <pivotField showAll="0"/>
    <pivotField showAll="0"/>
    <pivotField numFmtId="14"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8F2623-0D18-43FD-BB09-841963F3554A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G12:H18" firstHeaderRow="1" firstDataRow="1" firstDataCol="1"/>
  <pivotFields count="9">
    <pivotField showAll="0"/>
    <pivotField axis="axisRow" showAll="0" measureFilter="1" sortType="descending">
      <items count="9">
        <item x="7"/>
        <item x="6"/>
        <item x="0"/>
        <item x="1"/>
        <item x="4"/>
        <item x="3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6">
    <i>
      <x v="6"/>
    </i>
    <i>
      <x v="3"/>
    </i>
    <i>
      <x v="4"/>
    </i>
    <i>
      <x v="5"/>
    </i>
    <i>
      <x v="2"/>
    </i>
    <i t="grand">
      <x/>
    </i>
  </rowItems>
  <colItems count="1">
    <i/>
  </colItems>
  <dataFields count="1">
    <dataField name="Sum of Amount" fld="8" baseField="1" baseItem="0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D31327-BBEC-42CD-AD7B-4CDB6D841D32}" name="customersdata" displayName="customersdata" ref="D6:G13" totalsRowShown="0" headerRowDxfId="52" dataDxfId="51">
  <autoFilter ref="D6:G13" xr:uid="{D8D31327-BBEC-42CD-AD7B-4CDB6D841D32}"/>
  <tableColumns count="4">
    <tableColumn id="1" xr3:uid="{DC2B6161-AD26-496A-9BF3-3CCCA4EAF8F3}" name="Cust_ID" dataDxfId="50"/>
    <tableColumn id="2" xr3:uid="{F9223582-DBEC-426A-9B5A-EB308D04CCF0}" name="Name" dataDxfId="49"/>
    <tableColumn id="3" xr3:uid="{BFA38C49-9EDC-42CA-95F6-93BAF7D0E07F}" name="Email" dataDxfId="48"/>
    <tableColumn id="4" xr3:uid="{F90884A2-A1A4-43D5-B33F-D32D84AC0C8D}" name="Address" dataDxfId="4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5E80F3-2288-4FC0-897E-4D6F2D835483}" name="productstable" displayName="productstable" ref="D8:G21" totalsRowShown="0" headerRowDxfId="46" dataDxfId="45">
  <autoFilter ref="D8:G21" xr:uid="{B15E80F3-2288-4FC0-897E-4D6F2D835483}"/>
  <tableColumns count="4">
    <tableColumn id="1" xr3:uid="{C3C1A4D3-DA79-4554-B248-D4AAB2C37D3E}" name="HSN Code" dataDxfId="44"/>
    <tableColumn id="2" xr3:uid="{C16696CC-FE2F-4634-879E-50DC8A25AE92}" name="Product Name" dataDxfId="43"/>
    <tableColumn id="3" xr3:uid="{00A8B212-CB01-4F9B-9571-EA229FAA0D4B}" name="Cost" dataDxfId="42"/>
    <tableColumn id="4" xr3:uid="{73C8C64F-2743-40DD-B4DC-E925DF3997A1}" name="Selling Price" dataDxfId="4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011999-D9F3-49D0-AC58-13EDCBAFEC9C}" name="vendorsdata" displayName="vendorsdata" ref="D6:H17" totalsRowShown="0" headerRowDxfId="40" dataDxfId="39">
  <autoFilter ref="D6:H17" xr:uid="{95011999-D9F3-49D0-AC58-13EDCBAFEC9C}"/>
  <tableColumns count="5">
    <tableColumn id="1" xr3:uid="{DC0C1ED7-A225-437E-9232-C0F340AFAC67}" name="HSN Code" dataDxfId="38"/>
    <tableColumn id="2" xr3:uid="{5450948C-593C-4D77-96B3-F5394C888954}" name="Product Name" dataDxfId="37"/>
    <tableColumn id="3" xr3:uid="{AC52C6D3-EB2B-4304-801C-045E07AB91B6}" name="Vendor Name" dataDxfId="36"/>
    <tableColumn id="4" xr3:uid="{B79875E4-4BE3-4072-95F2-E15488841B7E}" name="Phone" dataDxfId="35"/>
    <tableColumn id="5" xr3:uid="{0315E397-8E31-4205-A8E7-8F64B96097BD}" name="Address" dataDxfId="3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E80598-878C-4F54-8A33-FD30569EE6FB}" name="purchasetable" displayName="purchasetable" ref="D7:J25" totalsRowShown="0" headerRowDxfId="33" dataDxfId="31" headerRowBorderDxfId="32" tableBorderDxfId="30">
  <autoFilter ref="D7:J25" xr:uid="{E9E80598-878C-4F54-8A33-FD30569EE6FB}"/>
  <tableColumns count="7">
    <tableColumn id="1" xr3:uid="{A2145212-74CE-4DA7-9246-BCE65A380DE8}" name="HSN Code" dataDxfId="29"/>
    <tableColumn id="2" xr3:uid="{59E983D9-22B6-41F7-A849-0F166855B533}" name="Product Name" dataDxfId="28">
      <calculatedColumnFormula>IFERROR((VLOOKUP(purchasetable[[#This Row],[HSN Code]],productstable[],2,0)),"")</calculatedColumnFormula>
    </tableColumn>
    <tableColumn id="3" xr3:uid="{BA6A413C-5F38-4E97-850E-990C8CB469E5}" name="Vendor" dataDxfId="27">
      <calculatedColumnFormula>IFERROR(VLOOKUP(purchasetable[[#This Row],[HSN Code]],vendorsdata[#All],3,0),"")</calculatedColumnFormula>
    </tableColumn>
    <tableColumn id="4" xr3:uid="{6F2E6D4F-54A9-4212-9234-D80E8B9C0506}" name="Date" dataDxfId="26"/>
    <tableColumn id="5" xr3:uid="{05038889-8999-4228-B391-79FC35F6178F}" name="Units" dataDxfId="25"/>
    <tableColumn id="6" xr3:uid="{2CAF032A-BB72-41AF-B3EB-F087D280E23E}" name="Cost" dataDxfId="24">
      <calculatedColumnFormula>IFERROR(VLOOKUP(purchasetable[[#This Row],[HSN Code]],productstable[],3,0),"")</calculatedColumnFormula>
    </tableColumn>
    <tableColumn id="7" xr3:uid="{4065E9AE-F392-4750-AF03-B5902A8E2584}" name="Amount" dataDxfId="23">
      <calculatedColumnFormula>IFERROR(purchasetable[[#This Row],[Units]]*purchasetable[[#This Row],[Cost]],"")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ADE697-FBD2-4F5D-9FAF-98730F49DACD}" name="salesdata" displayName="salesdata" ref="D6:L31" totalsRowShown="0" headerRowDxfId="22" dataDxfId="21">
  <autoFilter ref="D6:L31" xr:uid="{94ADE697-FBD2-4F5D-9FAF-98730F49DACD}"/>
  <tableColumns count="9">
    <tableColumn id="1" xr3:uid="{BA1A9246-7499-4605-AB9E-FAC39D39A128}" name="Cust_ID" dataDxfId="20"/>
    <tableColumn id="2" xr3:uid="{8E6DA9BA-BBE5-42C4-A547-1B838139BFEB}" name="Cust_Name" dataDxfId="19">
      <calculatedColumnFormula>IFERROR(VLOOKUP(salesdata[[#This Row],[Cust_ID]],customersdata[#All],2,0),"")</calculatedColumnFormula>
    </tableColumn>
    <tableColumn id="3" xr3:uid="{C6362A90-F47B-4508-B001-C473BE378C61}" name="HSN Code" dataDxfId="18"/>
    <tableColumn id="4" xr3:uid="{074D40F3-7E05-4D2E-9CDA-642FBFC7D15C}" name="Product Name" dataDxfId="17">
      <calculatedColumnFormula>IFERROR(VLOOKUP(salesdata[[#This Row],[HSN Code]],productstable[#All],2,0),"")</calculatedColumnFormula>
    </tableColumn>
    <tableColumn id="5" xr3:uid="{E43EF716-4782-47E5-B972-BDD45B8868A3}" name="Date" dataDxfId="16"/>
    <tableColumn id="6" xr3:uid="{688B6DAD-59CA-4367-BEA2-0EBC13077E35}" name="Stock(Units)" dataDxfId="15">
      <calculatedColumnFormula>IFERROR(VLOOKUP(salesdata[[#This Row],[HSN Code]],inventorytable[],6,0),"")</calculatedColumnFormula>
    </tableColumn>
    <tableColumn id="7" xr3:uid="{3DB0394E-97AB-4C63-BFD8-5AB2C9405284}" name="Units" dataDxfId="14"/>
    <tableColumn id="8" xr3:uid="{5342847F-84BC-4E67-8578-9D55D0964F6D}" name="Price" dataDxfId="13">
      <calculatedColumnFormula>IFERROR(VLOOKUP(salesdata[[#This Row],[HSN Code]],productstable[#All],4,0),"")</calculatedColumnFormula>
    </tableColumn>
    <tableColumn id="9" xr3:uid="{EC4C0BA5-E025-4A02-9EB5-447D0A997EDE}" name="Amount" dataDxfId="12">
      <calculatedColumnFormula>IFERROR(salesdata[[#This Row],[Price]]*salesdata[[#This Row],[Units]],"")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DB165D-EF03-4FBB-8D14-5FF5780A54AD}" name="inventorytable" displayName="inventorytable" ref="D7:K18" totalsRowShown="0" headerRowDxfId="11" dataDxfId="9" headerRowBorderDxfId="10" tableBorderDxfId="8">
  <autoFilter ref="D7:K18" xr:uid="{08DB165D-EF03-4FBB-8D14-5FF5780A54AD}"/>
  <tableColumns count="8">
    <tableColumn id="1" xr3:uid="{2909CF6B-9A61-4CF0-A209-24374A5E5203}" name="HSN Code" dataDxfId="7">
      <calculatedColumnFormula>Products!D9</calculatedColumnFormula>
    </tableColumn>
    <tableColumn id="2" xr3:uid="{C23C037D-F201-4CCE-A02A-1742C4FA1880}" name="Product Name" dataDxfId="6"/>
    <tableColumn id="3" xr3:uid="{91473AF4-27ED-4093-B6FB-F77FBB183696}" name="Cost" dataDxfId="5"/>
    <tableColumn id="4" xr3:uid="{46D3F5BE-CB49-4700-9820-0DE9970C974B}" name="P Units" dataDxfId="4">
      <calculatedColumnFormula>SUMIF(purchasetable[Product Name],inventorytable[[#This Row],[Product Name]],purchasetable[Units])</calculatedColumnFormula>
    </tableColumn>
    <tableColumn id="5" xr3:uid="{C686E24A-0B96-4E66-8492-AA8B83D3CB29}" name="S Units" dataDxfId="3">
      <calculatedColumnFormula>SUMIF(salesdata[Product Name],inventorytable[[#This Row],[Product Name]],salesdata[Units])</calculatedColumnFormula>
    </tableColumn>
    <tableColumn id="6" xr3:uid="{FF4F3E48-7407-4427-BFE5-E8A8A32CAAF0}" name="Stock" dataDxfId="2">
      <calculatedColumnFormula>inventorytable[[#This Row],[P Units]]-inventorytable[[#This Row],[S Units]]</calculatedColumnFormula>
    </tableColumn>
    <tableColumn id="7" xr3:uid="{39C62965-A961-4D24-AB6F-85DC8267A2B1}" name="Stock Amt." dataDxfId="1">
      <calculatedColumnFormula>inventorytable[[#This Row],[Cost]]*inventorytable[[#This Row],[Stock]]</calculatedColumnFormula>
    </tableColumn>
    <tableColumn id="8" xr3:uid="{5AAB53A6-3F13-4182-8230-03176F442C12}" name="Notifications" dataDxfId="0">
      <calculatedColumnFormula>IF(inventorytable[[#This Row],[Stock]] &lt; 10,"☎️ "&amp;inventorytable[[#This Row],[Product Name]]&amp;" Need to re-order ! PH "&amp;VLOOKUP(inventorytable[[#This Row],[HSN Code]],vendorsdata[#All],4,0),"")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3175"/>
      </a:spPr>
      <a:bodyPr vertOverflow="clip" horzOverflow="clip" rtlCol="0" anchor="ctr"/>
      <a:lstStyle>
        <a:defPPr algn="l">
          <a:defRPr sz="3200" b="1">
            <a:solidFill>
              <a:schemeClr val="tx1"/>
            </a:solidFill>
          </a:defRPr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E8354-A166-4952-9AB6-ED73251E4FA2}">
  <dimension ref="B1:R32"/>
  <sheetViews>
    <sheetView tabSelected="1" zoomScale="70" zoomScaleNormal="70" workbookViewId="0"/>
  </sheetViews>
  <sheetFormatPr defaultRowHeight="14.5" x14ac:dyDescent="0.35"/>
  <cols>
    <col min="1" max="1" width="4.08984375" style="1" customWidth="1"/>
    <col min="2" max="2" width="25.54296875" style="3" customWidth="1"/>
    <col min="3" max="16384" width="8.7265625" style="1"/>
  </cols>
  <sheetData>
    <row r="1" spans="2:18" x14ac:dyDescent="0.35">
      <c r="B1" s="2"/>
    </row>
    <row r="13" spans="2:18" ht="21" x14ac:dyDescent="0.5">
      <c r="L13" s="19" t="s">
        <v>99</v>
      </c>
      <c r="M13" s="18"/>
      <c r="N13" s="18"/>
      <c r="O13" s="18"/>
      <c r="P13" s="18" t="s">
        <v>96</v>
      </c>
      <c r="Q13" s="18"/>
      <c r="R13" s="18"/>
    </row>
    <row r="14" spans="2:18" ht="15.5" x14ac:dyDescent="0.35">
      <c r="L14" s="21" t="str" cm="1">
        <f t="array" ref="L14:L15">_xlfn._xlws.FILTER(inventorytable[Notifications],inventorytable[Notifications]&lt;&gt;"")</f>
        <v>☎️ Laptop HP xyz i5 Need to re-order ! PH 9812xxxxxx</v>
      </c>
      <c r="M14" s="17"/>
      <c r="N14" s="17"/>
      <c r="O14" s="17"/>
      <c r="P14" s="17"/>
      <c r="Q14" s="17"/>
      <c r="R14" s="17"/>
    </row>
    <row r="15" spans="2:18" ht="15.5" x14ac:dyDescent="0.35">
      <c r="L15" s="21" t="str">
        <v>☎️ Speakers Need to re-order ! PH 9814xxxxxx</v>
      </c>
      <c r="M15" s="17"/>
      <c r="N15" s="17"/>
      <c r="O15" s="17"/>
      <c r="P15" s="17"/>
      <c r="Q15" s="17"/>
      <c r="R15" s="17"/>
    </row>
    <row r="16" spans="2:18" ht="15.5" x14ac:dyDescent="0.35">
      <c r="L16" s="21"/>
      <c r="M16" s="17"/>
      <c r="N16" s="17"/>
      <c r="O16" s="17"/>
      <c r="P16" s="17"/>
      <c r="Q16" s="17"/>
      <c r="R16" s="17"/>
    </row>
    <row r="17" spans="2:18" ht="15.5" x14ac:dyDescent="0.35">
      <c r="L17" s="21"/>
      <c r="M17" s="17"/>
      <c r="N17" s="17"/>
      <c r="O17" s="17"/>
      <c r="P17" s="17"/>
      <c r="Q17" s="17"/>
      <c r="R17" s="17"/>
    </row>
    <row r="18" spans="2:18" ht="15.5" x14ac:dyDescent="0.35">
      <c r="L18" s="21"/>
      <c r="M18" s="17"/>
      <c r="N18" s="17"/>
      <c r="O18" s="17"/>
      <c r="P18" s="17"/>
      <c r="Q18" s="17"/>
      <c r="R18" s="17"/>
    </row>
    <row r="19" spans="2:18" ht="15.5" x14ac:dyDescent="0.35">
      <c r="L19" s="21"/>
      <c r="M19" s="17"/>
      <c r="N19" s="17"/>
      <c r="O19" s="17"/>
      <c r="P19" s="17"/>
      <c r="Q19" s="17"/>
      <c r="R19" s="17"/>
    </row>
    <row r="20" spans="2:18" ht="15.5" x14ac:dyDescent="0.35">
      <c r="L20" s="21"/>
      <c r="M20" s="17"/>
      <c r="N20" s="17"/>
      <c r="O20" s="17"/>
      <c r="P20" s="17"/>
      <c r="Q20" s="17"/>
      <c r="R20" s="17"/>
    </row>
    <row r="21" spans="2:18" ht="15.5" x14ac:dyDescent="0.35">
      <c r="L21" s="21"/>
      <c r="M21" s="17"/>
      <c r="N21" s="17"/>
      <c r="O21" s="17"/>
      <c r="P21" s="17"/>
      <c r="Q21" s="17"/>
      <c r="R21" s="17"/>
    </row>
    <row r="22" spans="2:18" ht="15.5" x14ac:dyDescent="0.35">
      <c r="L22" s="21"/>
      <c r="M22" s="17"/>
      <c r="N22" s="17"/>
      <c r="O22" s="17"/>
      <c r="P22" s="17"/>
      <c r="Q22" s="17"/>
      <c r="R22" s="17"/>
    </row>
    <row r="23" spans="2:18" ht="15.5" x14ac:dyDescent="0.35">
      <c r="L23" s="21"/>
      <c r="M23" s="17"/>
      <c r="N23" s="17"/>
      <c r="O23" s="17"/>
      <c r="P23" s="17"/>
      <c r="Q23" s="17"/>
      <c r="R23" s="17"/>
    </row>
    <row r="24" spans="2:18" ht="15.5" x14ac:dyDescent="0.35">
      <c r="L24" s="21"/>
      <c r="M24" s="17"/>
      <c r="N24" s="17"/>
      <c r="O24" s="17"/>
      <c r="P24" s="17"/>
      <c r="Q24" s="17"/>
      <c r="R24" s="17"/>
    </row>
    <row r="25" spans="2:18" ht="15.5" x14ac:dyDescent="0.35">
      <c r="L25" s="21"/>
      <c r="M25" s="17"/>
      <c r="N25" s="17"/>
      <c r="O25" s="17"/>
      <c r="P25" s="17"/>
      <c r="Q25" s="17"/>
      <c r="R25" s="17"/>
    </row>
    <row r="26" spans="2:18" ht="15.5" x14ac:dyDescent="0.35">
      <c r="L26" s="21"/>
      <c r="M26" s="17"/>
      <c r="N26" s="17"/>
      <c r="O26" s="17"/>
      <c r="P26" s="17"/>
      <c r="Q26" s="17"/>
      <c r="R26" s="17"/>
    </row>
    <row r="27" spans="2:18" ht="15.5" x14ac:dyDescent="0.35">
      <c r="L27" s="21"/>
      <c r="M27" s="17"/>
      <c r="N27" s="17"/>
      <c r="O27" s="17"/>
      <c r="P27" s="17"/>
      <c r="Q27" s="17"/>
      <c r="R27" s="17"/>
    </row>
    <row r="28" spans="2:18" ht="15.5" x14ac:dyDescent="0.35">
      <c r="L28" s="21"/>
      <c r="M28" s="17"/>
      <c r="N28" s="17"/>
      <c r="O28" s="17"/>
      <c r="P28" s="17"/>
      <c r="Q28" s="17"/>
      <c r="R28" s="17"/>
    </row>
    <row r="29" spans="2:18" x14ac:dyDescent="0.35">
      <c r="B29" s="20"/>
    </row>
    <row r="30" spans="2:18" x14ac:dyDescent="0.35">
      <c r="B30" s="20"/>
    </row>
    <row r="31" spans="2:18" x14ac:dyDescent="0.35">
      <c r="B31" s="20"/>
    </row>
    <row r="32" spans="2:18" x14ac:dyDescent="0.35">
      <c r="B32" s="2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2635-84EF-47DE-881E-2D5ADFDA7F4B}">
  <dimension ref="B1:G13"/>
  <sheetViews>
    <sheetView topLeftCell="A4" zoomScale="85" zoomScaleNormal="85" workbookViewId="0">
      <selection activeCell="D24" sqref="D24"/>
    </sheetView>
  </sheetViews>
  <sheetFormatPr defaultRowHeight="14.5" x14ac:dyDescent="0.35"/>
  <cols>
    <col min="1" max="1" width="4.08984375" style="1" customWidth="1"/>
    <col min="2" max="2" width="25.54296875" style="3" customWidth="1"/>
    <col min="3" max="3" width="2.81640625" style="1" customWidth="1"/>
    <col min="4" max="4" width="15.453125" style="1" customWidth="1"/>
    <col min="5" max="5" width="14.36328125" style="1" customWidth="1"/>
    <col min="6" max="6" width="27.7265625" style="1" customWidth="1"/>
    <col min="7" max="7" width="27.1796875" style="1" customWidth="1"/>
    <col min="8" max="16384" width="8.7265625" style="1"/>
  </cols>
  <sheetData>
    <row r="1" spans="2:7" x14ac:dyDescent="0.35">
      <c r="B1" s="2"/>
    </row>
    <row r="6" spans="2:7" ht="18.5" x14ac:dyDescent="0.45">
      <c r="D6" s="22" t="s">
        <v>0</v>
      </c>
      <c r="E6" s="23" t="s">
        <v>1</v>
      </c>
      <c r="F6" s="23" t="s">
        <v>2</v>
      </c>
      <c r="G6" s="23" t="s">
        <v>3</v>
      </c>
    </row>
    <row r="7" spans="2:7" ht="18.5" x14ac:dyDescent="0.45">
      <c r="D7" s="22">
        <v>100</v>
      </c>
      <c r="E7" s="23" t="s">
        <v>4</v>
      </c>
      <c r="F7" s="23" t="s">
        <v>5</v>
      </c>
      <c r="G7" s="23" t="s">
        <v>6</v>
      </c>
    </row>
    <row r="8" spans="2:7" ht="18.5" x14ac:dyDescent="0.45">
      <c r="D8" s="22">
        <v>101</v>
      </c>
      <c r="E8" s="23" t="s">
        <v>7</v>
      </c>
      <c r="F8" s="23" t="s">
        <v>8</v>
      </c>
      <c r="G8" s="23" t="s">
        <v>9</v>
      </c>
    </row>
    <row r="9" spans="2:7" ht="18.5" x14ac:dyDescent="0.45">
      <c r="D9" s="22">
        <v>102</v>
      </c>
      <c r="E9" s="23" t="s">
        <v>10</v>
      </c>
      <c r="F9" s="23" t="s">
        <v>11</v>
      </c>
      <c r="G9" s="23" t="s">
        <v>12</v>
      </c>
    </row>
    <row r="10" spans="2:7" ht="18.5" x14ac:dyDescent="0.45">
      <c r="D10" s="22">
        <v>103</v>
      </c>
      <c r="E10" s="23" t="s">
        <v>13</v>
      </c>
      <c r="F10" s="23" t="s">
        <v>14</v>
      </c>
      <c r="G10" s="23" t="s">
        <v>15</v>
      </c>
    </row>
    <row r="11" spans="2:7" ht="18.5" x14ac:dyDescent="0.45">
      <c r="D11" s="22">
        <v>104</v>
      </c>
      <c r="E11" s="23" t="s">
        <v>16</v>
      </c>
      <c r="F11" s="23" t="s">
        <v>17</v>
      </c>
      <c r="G11" s="23" t="s">
        <v>18</v>
      </c>
    </row>
    <row r="12" spans="2:7" ht="18.5" x14ac:dyDescent="0.45">
      <c r="D12" s="22">
        <v>105</v>
      </c>
      <c r="E12" s="23" t="s">
        <v>19</v>
      </c>
      <c r="F12" s="23" t="s">
        <v>20</v>
      </c>
      <c r="G12" s="23" t="s">
        <v>21</v>
      </c>
    </row>
    <row r="13" spans="2:7" ht="18.5" x14ac:dyDescent="0.45">
      <c r="D13" s="22">
        <v>106</v>
      </c>
      <c r="E13" s="23" t="s">
        <v>22</v>
      </c>
      <c r="F13" s="23" t="s">
        <v>23</v>
      </c>
      <c r="G13" s="23" t="s">
        <v>24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1A39-B10C-4ED0-A24B-753334662C75}">
  <dimension ref="B1:G21"/>
  <sheetViews>
    <sheetView topLeftCell="A4" workbookViewId="0"/>
  </sheetViews>
  <sheetFormatPr defaultRowHeight="14.5" x14ac:dyDescent="0.35"/>
  <cols>
    <col min="1" max="1" width="4.08984375" style="1" customWidth="1"/>
    <col min="2" max="2" width="25.54296875" style="3" customWidth="1"/>
    <col min="3" max="3" width="3.1796875" style="1" customWidth="1"/>
    <col min="4" max="4" width="17" style="1" customWidth="1"/>
    <col min="5" max="5" width="20.36328125" style="1" customWidth="1"/>
    <col min="6" max="6" width="15" style="1" customWidth="1"/>
    <col min="7" max="7" width="18.6328125" style="1" customWidth="1"/>
    <col min="8" max="16384" width="8.7265625" style="1"/>
  </cols>
  <sheetData>
    <row r="1" spans="2:7" x14ac:dyDescent="0.35">
      <c r="B1" s="2"/>
    </row>
    <row r="8" spans="2:7" ht="15.5" x14ac:dyDescent="0.35">
      <c r="D8" s="8" t="s">
        <v>25</v>
      </c>
      <c r="E8" s="8" t="s">
        <v>26</v>
      </c>
      <c r="F8" s="8" t="s">
        <v>27</v>
      </c>
      <c r="G8" s="8" t="s">
        <v>28</v>
      </c>
    </row>
    <row r="9" spans="2:7" ht="15.5" x14ac:dyDescent="0.35">
      <c r="D9" s="8" t="s">
        <v>29</v>
      </c>
      <c r="E9" s="8" t="s">
        <v>30</v>
      </c>
      <c r="F9" s="9">
        <v>980</v>
      </c>
      <c r="G9" s="9">
        <v>1176</v>
      </c>
    </row>
    <row r="10" spans="2:7" ht="15.5" x14ac:dyDescent="0.35">
      <c r="D10" s="8" t="s">
        <v>31</v>
      </c>
      <c r="E10" s="8" t="s">
        <v>32</v>
      </c>
      <c r="F10" s="9">
        <v>34500</v>
      </c>
      <c r="G10" s="9">
        <v>41400</v>
      </c>
    </row>
    <row r="11" spans="2:7" ht="15.5" x14ac:dyDescent="0.35">
      <c r="D11" s="8" t="s">
        <v>33</v>
      </c>
      <c r="E11" s="8" t="s">
        <v>34</v>
      </c>
      <c r="F11" s="9">
        <v>4600</v>
      </c>
      <c r="G11" s="9">
        <v>5520</v>
      </c>
    </row>
    <row r="12" spans="2:7" ht="15.5" x14ac:dyDescent="0.35">
      <c r="D12" s="8" t="s">
        <v>35</v>
      </c>
      <c r="E12" s="8" t="s">
        <v>36</v>
      </c>
      <c r="F12" s="9">
        <v>21000</v>
      </c>
      <c r="G12" s="9">
        <v>25200</v>
      </c>
    </row>
    <row r="13" spans="2:7" ht="15.5" x14ac:dyDescent="0.35">
      <c r="D13" s="8" t="s">
        <v>37</v>
      </c>
      <c r="E13" s="8" t="s">
        <v>38</v>
      </c>
      <c r="F13" s="9">
        <v>200</v>
      </c>
      <c r="G13" s="9">
        <v>240</v>
      </c>
    </row>
    <row r="14" spans="2:7" ht="15.5" x14ac:dyDescent="0.35">
      <c r="D14" s="8" t="s">
        <v>39</v>
      </c>
      <c r="E14" s="8" t="s">
        <v>40</v>
      </c>
      <c r="F14" s="9">
        <v>340</v>
      </c>
      <c r="G14" s="9">
        <v>408</v>
      </c>
    </row>
    <row r="15" spans="2:7" ht="15.5" x14ac:dyDescent="0.35">
      <c r="D15" s="8" t="s">
        <v>41</v>
      </c>
      <c r="E15" s="8" t="s">
        <v>42</v>
      </c>
      <c r="F15" s="9">
        <v>52000</v>
      </c>
      <c r="G15" s="9">
        <v>62400</v>
      </c>
    </row>
    <row r="16" spans="2:7" ht="15.5" x14ac:dyDescent="0.35">
      <c r="D16" s="8" t="s">
        <v>43</v>
      </c>
      <c r="E16" s="8" t="s">
        <v>44</v>
      </c>
      <c r="F16" s="9">
        <v>799</v>
      </c>
      <c r="G16" s="9">
        <v>958.8</v>
      </c>
    </row>
    <row r="17" spans="4:7" ht="15.5" x14ac:dyDescent="0.35">
      <c r="D17" s="8" t="s">
        <v>45</v>
      </c>
      <c r="E17" s="8" t="s">
        <v>46</v>
      </c>
      <c r="F17" s="9">
        <v>670</v>
      </c>
      <c r="G17" s="9">
        <v>804</v>
      </c>
    </row>
    <row r="18" spans="4:7" ht="15.5" x14ac:dyDescent="0.35">
      <c r="D18" s="8" t="s">
        <v>47</v>
      </c>
      <c r="E18" s="8" t="s">
        <v>48</v>
      </c>
      <c r="F18" s="9">
        <v>23500</v>
      </c>
      <c r="G18" s="9">
        <v>28200</v>
      </c>
    </row>
    <row r="19" spans="4:7" ht="15.5" x14ac:dyDescent="0.35">
      <c r="D19" s="8" t="s">
        <v>78</v>
      </c>
      <c r="E19" s="8" t="s">
        <v>79</v>
      </c>
      <c r="F19" s="9">
        <v>1800</v>
      </c>
      <c r="G19" s="9">
        <v>2500</v>
      </c>
    </row>
    <row r="20" spans="4:7" ht="15.5" x14ac:dyDescent="0.35">
      <c r="D20" s="8"/>
      <c r="E20" s="8"/>
      <c r="F20" s="9"/>
      <c r="G20" s="9"/>
    </row>
    <row r="21" spans="4:7" ht="15.5" x14ac:dyDescent="0.35">
      <c r="D21" s="8"/>
      <c r="E21" s="8"/>
      <c r="F21" s="9"/>
      <c r="G21" s="9"/>
    </row>
  </sheetData>
  <phoneticPr fontId="6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25A0-8498-471A-9D7C-C26802951F97}">
  <dimension ref="B1:H17"/>
  <sheetViews>
    <sheetView zoomScale="85" zoomScaleNormal="85" workbookViewId="0"/>
  </sheetViews>
  <sheetFormatPr defaultRowHeight="14.5" x14ac:dyDescent="0.35"/>
  <cols>
    <col min="1" max="1" width="4.08984375" style="1" customWidth="1"/>
    <col min="2" max="2" width="25.54296875" style="3" customWidth="1"/>
    <col min="3" max="3" width="2.90625" style="1" customWidth="1"/>
    <col min="4" max="4" width="14.6328125" style="1" customWidth="1"/>
    <col min="5" max="5" width="20.6328125" style="1" customWidth="1"/>
    <col min="6" max="6" width="23.36328125" style="1" customWidth="1"/>
    <col min="7" max="7" width="18" style="1" customWidth="1"/>
    <col min="8" max="8" width="24.36328125" style="1" customWidth="1"/>
    <col min="9" max="16384" width="8.7265625" style="1"/>
  </cols>
  <sheetData>
    <row r="1" spans="2:8" x14ac:dyDescent="0.35">
      <c r="B1" s="2"/>
    </row>
    <row r="6" spans="2:8" ht="15.5" x14ac:dyDescent="0.35">
      <c r="D6" s="8" t="s">
        <v>25</v>
      </c>
      <c r="E6" s="8" t="s">
        <v>26</v>
      </c>
      <c r="F6" s="8" t="s">
        <v>49</v>
      </c>
      <c r="G6" s="8" t="s">
        <v>50</v>
      </c>
      <c r="H6" s="8" t="s">
        <v>3</v>
      </c>
    </row>
    <row r="7" spans="2:8" ht="15.5" x14ac:dyDescent="0.35">
      <c r="D7" s="8" t="s">
        <v>29</v>
      </c>
      <c r="E7" s="8" t="s">
        <v>30</v>
      </c>
      <c r="F7" s="8" t="s">
        <v>51</v>
      </c>
      <c r="G7" s="8" t="s">
        <v>52</v>
      </c>
      <c r="H7" s="8" t="s">
        <v>12</v>
      </c>
    </row>
    <row r="8" spans="2:8" ht="15.5" x14ac:dyDescent="0.35">
      <c r="D8" s="8" t="s">
        <v>31</v>
      </c>
      <c r="E8" s="8" t="s">
        <v>32</v>
      </c>
      <c r="F8" s="8" t="s">
        <v>51</v>
      </c>
      <c r="G8" s="8" t="s">
        <v>52</v>
      </c>
      <c r="H8" s="8" t="s">
        <v>53</v>
      </c>
    </row>
    <row r="9" spans="2:8" ht="15.5" x14ac:dyDescent="0.35">
      <c r="D9" s="8" t="s">
        <v>33</v>
      </c>
      <c r="E9" s="8" t="s">
        <v>34</v>
      </c>
      <c r="F9" s="8" t="s">
        <v>51</v>
      </c>
      <c r="G9" s="8" t="s">
        <v>52</v>
      </c>
      <c r="H9" s="8" t="s">
        <v>54</v>
      </c>
    </row>
    <row r="10" spans="2:8" ht="15.5" x14ac:dyDescent="0.35">
      <c r="D10" s="8" t="s">
        <v>35</v>
      </c>
      <c r="E10" s="8" t="s">
        <v>36</v>
      </c>
      <c r="F10" s="8" t="s">
        <v>55</v>
      </c>
      <c r="G10" s="8" t="s">
        <v>56</v>
      </c>
      <c r="H10" s="8" t="s">
        <v>21</v>
      </c>
    </row>
    <row r="11" spans="2:8" ht="15.5" x14ac:dyDescent="0.35">
      <c r="D11" s="8" t="s">
        <v>37</v>
      </c>
      <c r="E11" s="8" t="s">
        <v>38</v>
      </c>
      <c r="F11" s="8" t="s">
        <v>55</v>
      </c>
      <c r="G11" s="8" t="s">
        <v>56</v>
      </c>
      <c r="H11" s="8" t="s">
        <v>57</v>
      </c>
    </row>
    <row r="12" spans="2:8" ht="15.5" x14ac:dyDescent="0.35">
      <c r="D12" s="8" t="s">
        <v>39</v>
      </c>
      <c r="E12" s="8" t="s">
        <v>40</v>
      </c>
      <c r="F12" s="8" t="s">
        <v>55</v>
      </c>
      <c r="G12" s="8" t="s">
        <v>56</v>
      </c>
      <c r="H12" s="8" t="s">
        <v>58</v>
      </c>
    </row>
    <row r="13" spans="2:8" ht="15.5" x14ac:dyDescent="0.35">
      <c r="D13" s="8" t="s">
        <v>41</v>
      </c>
      <c r="E13" s="8" t="s">
        <v>42</v>
      </c>
      <c r="F13" s="8" t="s">
        <v>55</v>
      </c>
      <c r="G13" s="8" t="s">
        <v>56</v>
      </c>
      <c r="H13" s="8" t="s">
        <v>59</v>
      </c>
    </row>
    <row r="14" spans="2:8" ht="15.5" x14ac:dyDescent="0.35">
      <c r="D14" s="8" t="s">
        <v>43</v>
      </c>
      <c r="E14" s="8" t="s">
        <v>44</v>
      </c>
      <c r="F14" s="8" t="s">
        <v>60</v>
      </c>
      <c r="G14" s="8" t="s">
        <v>61</v>
      </c>
      <c r="H14" s="8" t="s">
        <v>62</v>
      </c>
    </row>
    <row r="15" spans="2:8" ht="15.5" x14ac:dyDescent="0.35">
      <c r="D15" s="8" t="s">
        <v>45</v>
      </c>
      <c r="E15" s="8" t="s">
        <v>46</v>
      </c>
      <c r="F15" s="8" t="s">
        <v>60</v>
      </c>
      <c r="G15" s="8" t="s">
        <v>61</v>
      </c>
      <c r="H15" s="8" t="s">
        <v>63</v>
      </c>
    </row>
    <row r="16" spans="2:8" ht="15.5" x14ac:dyDescent="0.35">
      <c r="D16" s="8" t="s">
        <v>47</v>
      </c>
      <c r="E16" s="8" t="s">
        <v>48</v>
      </c>
      <c r="F16" s="8" t="s">
        <v>60</v>
      </c>
      <c r="G16" s="8" t="s">
        <v>61</v>
      </c>
      <c r="H16" s="8" t="s">
        <v>64</v>
      </c>
    </row>
    <row r="17" spans="4:8" ht="15.5" x14ac:dyDescent="0.35">
      <c r="D17" s="8" t="s">
        <v>78</v>
      </c>
      <c r="E17" s="8" t="s">
        <v>79</v>
      </c>
      <c r="F17" s="8" t="s">
        <v>80</v>
      </c>
      <c r="G17" s="8" t="s">
        <v>81</v>
      </c>
      <c r="H17" s="8" t="s">
        <v>82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B416-B0E7-448E-9B61-7513DFFCF5EF}">
  <dimension ref="B1:E11"/>
  <sheetViews>
    <sheetView topLeftCell="A4" workbookViewId="0"/>
  </sheetViews>
  <sheetFormatPr defaultRowHeight="14.5" x14ac:dyDescent="0.35"/>
  <cols>
    <col min="1" max="1" width="4.08984375" style="1" customWidth="1"/>
    <col min="2" max="2" width="25.54296875" style="3" customWidth="1"/>
    <col min="3" max="3" width="2.90625" style="1" customWidth="1"/>
    <col min="4" max="16384" width="8.7265625" style="1"/>
  </cols>
  <sheetData>
    <row r="1" spans="2:5" x14ac:dyDescent="0.35">
      <c r="B1" s="2"/>
    </row>
    <row r="8" spans="2:5" x14ac:dyDescent="0.35">
      <c r="E8" s="5" t="s">
        <v>65</v>
      </c>
    </row>
    <row r="11" spans="2:5" x14ac:dyDescent="0.35">
      <c r="E11" s="5" t="s">
        <v>66</v>
      </c>
    </row>
  </sheetData>
  <hyperlinks>
    <hyperlink ref="E8" location="Purchase!A1" display="Purchase Entry" xr:uid="{4D7DFB90-87BE-4762-83A5-DAEC914CE836}"/>
    <hyperlink ref="E11" location="Sales!A1" display="Sales Entry" xr:uid="{527878D5-99B4-42D2-A4E4-428B304F5DE0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0304-CB23-42B3-9317-5B856F0695C5}">
  <dimension ref="B1:J25"/>
  <sheetViews>
    <sheetView topLeftCell="A7" workbookViewId="0">
      <pane xSplit="3" ySplit="1" topLeftCell="D8" activePane="bottomRight" state="frozen"/>
      <selection activeCell="F14" sqref="F14"/>
      <selection pane="topRight" activeCell="F14" sqref="F14"/>
      <selection pane="bottomLeft" activeCell="F14" sqref="F14"/>
      <selection pane="bottomRight"/>
    </sheetView>
  </sheetViews>
  <sheetFormatPr defaultRowHeight="14.5" x14ac:dyDescent="0.35"/>
  <cols>
    <col min="1" max="1" width="4.08984375" style="1" customWidth="1"/>
    <col min="2" max="2" width="25.54296875" style="3" customWidth="1"/>
    <col min="3" max="3" width="2.54296875" style="1" customWidth="1"/>
    <col min="4" max="4" width="19.81640625" style="1" customWidth="1"/>
    <col min="5" max="5" width="22.6328125" style="1" customWidth="1"/>
    <col min="6" max="6" width="19.90625" style="1" customWidth="1"/>
    <col min="7" max="7" width="13.08984375" style="1" customWidth="1"/>
    <col min="8" max="8" width="9.1796875" style="1" customWidth="1"/>
    <col min="9" max="9" width="8.7265625" style="1" customWidth="1"/>
    <col min="10" max="10" width="13.54296875" style="1" customWidth="1"/>
    <col min="11" max="16384" width="8.7265625" style="1"/>
  </cols>
  <sheetData>
    <row r="1" spans="2:10" x14ac:dyDescent="0.35">
      <c r="B1" s="2"/>
    </row>
    <row r="7" spans="2:10" ht="15.5" x14ac:dyDescent="0.35">
      <c r="D7" s="12" t="s">
        <v>25</v>
      </c>
      <c r="E7" s="12" t="s">
        <v>26</v>
      </c>
      <c r="F7" s="12" t="s">
        <v>67</v>
      </c>
      <c r="G7" s="12" t="s">
        <v>68</v>
      </c>
      <c r="H7" s="12" t="s">
        <v>69</v>
      </c>
      <c r="I7" s="12" t="s">
        <v>27</v>
      </c>
      <c r="J7" s="12" t="s">
        <v>70</v>
      </c>
    </row>
    <row r="8" spans="2:10" ht="15.5" x14ac:dyDescent="0.35">
      <c r="D8" s="4" t="s">
        <v>41</v>
      </c>
      <c r="E8" s="4" t="str">
        <f>IFERROR((VLOOKUP(purchasetable[[#This Row],[HSN Code]],productstable[],2,0)),"")</f>
        <v>Camera</v>
      </c>
      <c r="F8" s="4" t="str">
        <f>IFERROR(VLOOKUP(purchasetable[[#This Row],[HSN Code]],vendorsdata[#All],3,0),"")</f>
        <v>GG Traders</v>
      </c>
      <c r="G8" s="11">
        <v>45292</v>
      </c>
      <c r="H8" s="4">
        <v>10</v>
      </c>
      <c r="I8" s="4">
        <f>IFERROR(VLOOKUP(purchasetable[[#This Row],[HSN Code]],productstable[],3,0),"")</f>
        <v>52000</v>
      </c>
      <c r="J8" s="4">
        <f>IFERROR(purchasetable[[#This Row],[Units]]*purchasetable[[#This Row],[Cost]],"")</f>
        <v>520000</v>
      </c>
    </row>
    <row r="9" spans="2:10" ht="15.5" x14ac:dyDescent="0.35">
      <c r="D9" s="4" t="s">
        <v>35</v>
      </c>
      <c r="E9" s="4" t="str">
        <f>IFERROR((VLOOKUP(purchasetable[[#This Row],[HSN Code]],productstable[],2,0)),"")</f>
        <v>Desktop</v>
      </c>
      <c r="F9" s="4" t="str">
        <f>IFERROR(VLOOKUP(purchasetable[[#This Row],[HSN Code]],vendorsdata[#All],3,0),"")</f>
        <v>GG Traders</v>
      </c>
      <c r="G9" s="11">
        <v>45717</v>
      </c>
      <c r="H9" s="4">
        <v>50</v>
      </c>
      <c r="I9" s="4">
        <f>IFERROR(VLOOKUP(purchasetable[[#This Row],[HSN Code]],productstable[],3,0),"")</f>
        <v>21000</v>
      </c>
      <c r="J9" s="4">
        <f>IFERROR(purchasetable[[#This Row],[Units]]*purchasetable[[#This Row],[Cost]],"")</f>
        <v>1050000</v>
      </c>
    </row>
    <row r="10" spans="2:10" ht="15.5" x14ac:dyDescent="0.35">
      <c r="D10" s="4" t="s">
        <v>39</v>
      </c>
      <c r="E10" s="4" t="str">
        <f>IFERROR((VLOOKUP(purchasetable[[#This Row],[HSN Code]],productstable[],2,0)),"")</f>
        <v>Rgb Keyboard</v>
      </c>
      <c r="F10" s="4" t="str">
        <f>IFERROR(VLOOKUP(purchasetable[[#This Row],[HSN Code]],vendorsdata[#All],3,0),"")</f>
        <v>GG Traders</v>
      </c>
      <c r="G10" s="13">
        <v>45352</v>
      </c>
      <c r="H10" s="4">
        <v>40</v>
      </c>
      <c r="I10" s="4">
        <f>IFERROR(VLOOKUP(purchasetable[[#This Row],[HSN Code]],productstable[],3,0),"")</f>
        <v>340</v>
      </c>
      <c r="J10" s="4">
        <f>IFERROR(purchasetable[[#This Row],[Units]]*purchasetable[[#This Row],[Cost]],"")</f>
        <v>13600</v>
      </c>
    </row>
    <row r="11" spans="2:10" ht="15.5" x14ac:dyDescent="0.35">
      <c r="D11" s="4" t="s">
        <v>33</v>
      </c>
      <c r="E11" s="4" t="str">
        <f>IFERROR((VLOOKUP(purchasetable[[#This Row],[HSN Code]],productstable[],2,0)),"")</f>
        <v>Wireless Printer</v>
      </c>
      <c r="F11" s="4" t="str">
        <f>IFERROR(VLOOKUP(purchasetable[[#This Row],[HSN Code]],vendorsdata[#All],3,0),"")</f>
        <v>Tech99</v>
      </c>
      <c r="G11" s="11">
        <v>45386</v>
      </c>
      <c r="H11" s="4">
        <v>55</v>
      </c>
      <c r="I11" s="4">
        <f>IFERROR(VLOOKUP(purchasetable[[#This Row],[HSN Code]],productstable[],3,0),"")</f>
        <v>4600</v>
      </c>
      <c r="J11" s="4">
        <f>IFERROR(purchasetable[[#This Row],[Units]]*purchasetable[[#This Row],[Cost]],"")</f>
        <v>253000</v>
      </c>
    </row>
    <row r="12" spans="2:10" ht="15.5" x14ac:dyDescent="0.35">
      <c r="D12" s="4" t="s">
        <v>35</v>
      </c>
      <c r="E12" s="4" t="str">
        <f>IFERROR((VLOOKUP(purchasetable[[#This Row],[HSN Code]],productstable[],2,0)),"")</f>
        <v>Desktop</v>
      </c>
      <c r="F12" s="4" t="str">
        <f>IFERROR(VLOOKUP(purchasetable[[#This Row],[HSN Code]],vendorsdata[#All],3,0),"")</f>
        <v>GG Traders</v>
      </c>
      <c r="G12" s="11">
        <v>45419</v>
      </c>
      <c r="H12" s="4">
        <v>30</v>
      </c>
      <c r="I12" s="4">
        <f>IFERROR(VLOOKUP(purchasetable[[#This Row],[HSN Code]],productstable[],3,0),"")</f>
        <v>21000</v>
      </c>
      <c r="J12" s="4">
        <f>IFERROR(purchasetable[[#This Row],[Units]]*purchasetable[[#This Row],[Cost]],"")</f>
        <v>630000</v>
      </c>
    </row>
    <row r="13" spans="2:10" ht="15.5" x14ac:dyDescent="0.35">
      <c r="D13" s="4" t="s">
        <v>39</v>
      </c>
      <c r="E13" s="4" t="str">
        <f>IFERROR((VLOOKUP(purchasetable[[#This Row],[HSN Code]],productstable[],2,0)),"")</f>
        <v>Rgb Keyboard</v>
      </c>
      <c r="F13" s="4" t="str">
        <f>IFERROR(VLOOKUP(purchasetable[[#This Row],[HSN Code]],vendorsdata[#All],3,0),"")</f>
        <v>GG Traders</v>
      </c>
      <c r="G13" s="11">
        <v>45420</v>
      </c>
      <c r="H13" s="4">
        <v>120</v>
      </c>
      <c r="I13" s="4">
        <f>IFERROR(VLOOKUP(purchasetable[[#This Row],[HSN Code]],productstable[],3,0),"")</f>
        <v>340</v>
      </c>
      <c r="J13" s="4">
        <f>IFERROR(purchasetable[[#This Row],[Units]]*purchasetable[[#This Row],[Cost]],"")</f>
        <v>40800</v>
      </c>
    </row>
    <row r="14" spans="2:10" ht="15.5" x14ac:dyDescent="0.35">
      <c r="D14" s="4" t="s">
        <v>33</v>
      </c>
      <c r="E14" s="4" t="str">
        <f>IFERROR((VLOOKUP(purchasetable[[#This Row],[HSN Code]],productstable[],2,0)),"")</f>
        <v>Wireless Printer</v>
      </c>
      <c r="F14" s="4" t="str">
        <f>IFERROR(VLOOKUP(purchasetable[[#This Row],[HSN Code]],vendorsdata[#All],3,0),"")</f>
        <v>Tech99</v>
      </c>
      <c r="G14" s="11">
        <v>45439</v>
      </c>
      <c r="H14" s="4">
        <v>45</v>
      </c>
      <c r="I14" s="4">
        <f>IFERROR(VLOOKUP(purchasetable[[#This Row],[HSN Code]],productstable[],3,0),"")</f>
        <v>4600</v>
      </c>
      <c r="J14" s="4">
        <f>IFERROR(purchasetable[[#This Row],[Units]]*purchasetable[[#This Row],[Cost]],"")</f>
        <v>207000</v>
      </c>
    </row>
    <row r="15" spans="2:10" ht="15.5" x14ac:dyDescent="0.35">
      <c r="D15" s="4" t="s">
        <v>35</v>
      </c>
      <c r="E15" s="4" t="str">
        <f>IFERROR((VLOOKUP(purchasetable[[#This Row],[HSN Code]],productstable[],2,0)),"")</f>
        <v>Desktop</v>
      </c>
      <c r="F15" s="4" t="str">
        <f>IFERROR(VLOOKUP(purchasetable[[#This Row],[HSN Code]],vendorsdata[#All],3,0),"")</f>
        <v>GG Traders</v>
      </c>
      <c r="G15" s="11">
        <v>45412</v>
      </c>
      <c r="H15" s="4">
        <v>40</v>
      </c>
      <c r="I15" s="4">
        <f>IFERROR(VLOOKUP(purchasetable[[#This Row],[HSN Code]],productstable[],3,0),"")</f>
        <v>21000</v>
      </c>
      <c r="J15" s="4">
        <f>IFERROR(purchasetable[[#This Row],[Units]]*purchasetable[[#This Row],[Cost]],"")</f>
        <v>840000</v>
      </c>
    </row>
    <row r="16" spans="2:10" ht="15.5" x14ac:dyDescent="0.35">
      <c r="D16" s="4" t="s">
        <v>41</v>
      </c>
      <c r="E16" s="4" t="str">
        <f>IFERROR((VLOOKUP(purchasetable[[#This Row],[HSN Code]],productstable[],2,0)),"")</f>
        <v>Camera</v>
      </c>
      <c r="F16" s="4" t="str">
        <f>IFERROR(VLOOKUP(purchasetable[[#This Row],[HSN Code]],vendorsdata[#All],3,0),"")</f>
        <v>GG Traders</v>
      </c>
      <c r="G16" s="11">
        <v>45416</v>
      </c>
      <c r="H16" s="4">
        <v>25</v>
      </c>
      <c r="I16" s="4">
        <f>IFERROR(VLOOKUP(purchasetable[[#This Row],[HSN Code]],productstable[],3,0),"")</f>
        <v>52000</v>
      </c>
      <c r="J16" s="4">
        <f>IFERROR(purchasetable[[#This Row],[Units]]*purchasetable[[#This Row],[Cost]],"")</f>
        <v>1300000</v>
      </c>
    </row>
    <row r="17" spans="4:10" ht="15.5" x14ac:dyDescent="0.35">
      <c r="D17" s="4" t="s">
        <v>43</v>
      </c>
      <c r="E17" s="4" t="str">
        <f>IFERROR((VLOOKUP(purchasetable[[#This Row],[HSN Code]],productstable[],2,0)),"")</f>
        <v>Headphones</v>
      </c>
      <c r="F17" s="4" t="str">
        <f>IFERROR(VLOOKUP(purchasetable[[#This Row],[HSN Code]],vendorsdata[#All],3,0),"")</f>
        <v>Compac</v>
      </c>
      <c r="G17" s="11">
        <v>45416</v>
      </c>
      <c r="H17" s="4">
        <v>150</v>
      </c>
      <c r="I17" s="4">
        <f>IFERROR(VLOOKUP(purchasetable[[#This Row],[HSN Code]],productstable[],3,0),"")</f>
        <v>799</v>
      </c>
      <c r="J17" s="4">
        <f>IFERROR(purchasetable[[#This Row],[Units]]*purchasetable[[#This Row],[Cost]],"")</f>
        <v>119850</v>
      </c>
    </row>
    <row r="18" spans="4:10" ht="15.5" x14ac:dyDescent="0.35">
      <c r="D18" s="4" t="s">
        <v>29</v>
      </c>
      <c r="E18" s="4" t="str">
        <f>IFERROR((VLOOKUP(purchasetable[[#This Row],[HSN Code]],productstable[],2,0)),"")</f>
        <v>Smart Watch</v>
      </c>
      <c r="F18" s="4" t="str">
        <f>IFERROR(VLOOKUP(purchasetable[[#This Row],[HSN Code]],vendorsdata[#All],3,0),"")</f>
        <v>Tech99</v>
      </c>
      <c r="G18" s="11">
        <v>45428</v>
      </c>
      <c r="H18" s="4">
        <v>200</v>
      </c>
      <c r="I18" s="4">
        <f>IFERROR(VLOOKUP(purchasetable[[#This Row],[HSN Code]],productstable[],3,0),"")</f>
        <v>980</v>
      </c>
      <c r="J18" s="4">
        <f>IFERROR(purchasetable[[#This Row],[Units]]*purchasetable[[#This Row],[Cost]],"")</f>
        <v>196000</v>
      </c>
    </row>
    <row r="19" spans="4:10" ht="15.5" x14ac:dyDescent="0.35">
      <c r="D19" s="4" t="s">
        <v>37</v>
      </c>
      <c r="E19" s="4" t="str">
        <f>IFERROR((VLOOKUP(purchasetable[[#This Row],[HSN Code]],productstable[],2,0)),"")</f>
        <v>Mouse</v>
      </c>
      <c r="F19" s="4" t="str">
        <f>IFERROR(VLOOKUP(purchasetable[[#This Row],[HSN Code]],vendorsdata[#All],3,0),"")</f>
        <v>GG Traders</v>
      </c>
      <c r="G19" s="11">
        <v>45815</v>
      </c>
      <c r="H19" s="4">
        <v>280</v>
      </c>
      <c r="I19" s="4">
        <f>IFERROR(VLOOKUP(purchasetable[[#This Row],[HSN Code]],productstable[],3,0),"")</f>
        <v>200</v>
      </c>
      <c r="J19" s="4">
        <f>IFERROR(purchasetable[[#This Row],[Units]]*purchasetable[[#This Row],[Cost]],"")</f>
        <v>56000</v>
      </c>
    </row>
    <row r="20" spans="4:10" ht="15.5" x14ac:dyDescent="0.35">
      <c r="D20" s="4" t="s">
        <v>39</v>
      </c>
      <c r="E20" s="4" t="str">
        <f>IFERROR((VLOOKUP(purchasetable[[#This Row],[HSN Code]],productstable[],2,0)),"")</f>
        <v>Rgb Keyboard</v>
      </c>
      <c r="F20" s="4" t="str">
        <f>IFERROR(VLOOKUP(purchasetable[[#This Row],[HSN Code]],vendorsdata[#All],3,0),"")</f>
        <v>GG Traders</v>
      </c>
      <c r="G20" s="11">
        <v>45462</v>
      </c>
      <c r="H20" s="4">
        <v>60</v>
      </c>
      <c r="I20" s="4">
        <f>IFERROR(VLOOKUP(purchasetable[[#This Row],[HSN Code]],productstable[],3,0),"")</f>
        <v>340</v>
      </c>
      <c r="J20" s="4">
        <f>IFERROR(purchasetable[[#This Row],[Units]]*purchasetable[[#This Row],[Cost]],"")</f>
        <v>20400</v>
      </c>
    </row>
    <row r="21" spans="4:10" ht="15.5" x14ac:dyDescent="0.35">
      <c r="D21" s="4" t="s">
        <v>47</v>
      </c>
      <c r="E21" s="4" t="str">
        <f>IFERROR((VLOOKUP(purchasetable[[#This Row],[HSN Code]],productstable[],2,0)),"")</f>
        <v>Tablets</v>
      </c>
      <c r="F21" s="4" t="str">
        <f>IFERROR(VLOOKUP(purchasetable[[#This Row],[HSN Code]],vendorsdata[#All],3,0),"")</f>
        <v>Compac</v>
      </c>
      <c r="G21" s="11">
        <v>45465</v>
      </c>
      <c r="H21" s="4">
        <v>40</v>
      </c>
      <c r="I21" s="4">
        <f>IFERROR(VLOOKUP(purchasetable[[#This Row],[HSN Code]],productstable[],3,0),"")</f>
        <v>23500</v>
      </c>
      <c r="J21" s="4">
        <f>IFERROR(purchasetable[[#This Row],[Units]]*purchasetable[[#This Row],[Cost]],"")</f>
        <v>940000</v>
      </c>
    </row>
    <row r="22" spans="4:10" ht="15.5" x14ac:dyDescent="0.35">
      <c r="D22" s="4" t="s">
        <v>43</v>
      </c>
      <c r="E22" s="4" t="str">
        <f>IFERROR((VLOOKUP(purchasetable[[#This Row],[HSN Code]],productstable[],2,0)),"")</f>
        <v>Headphones</v>
      </c>
      <c r="F22" s="4" t="str">
        <f>IFERROR(VLOOKUP(purchasetable[[#This Row],[HSN Code]],vendorsdata[#All],3,0),"")</f>
        <v>Compac</v>
      </c>
      <c r="G22" s="11">
        <v>45468</v>
      </c>
      <c r="H22" s="4">
        <v>5</v>
      </c>
      <c r="I22" s="4">
        <f>IFERROR(VLOOKUP(purchasetable[[#This Row],[HSN Code]],productstable[],3,0),"")</f>
        <v>799</v>
      </c>
      <c r="J22" s="4">
        <f>IFERROR(purchasetable[[#This Row],[Units]]*purchasetable[[#This Row],[Cost]],"")</f>
        <v>3995</v>
      </c>
    </row>
    <row r="23" spans="4:10" ht="15.5" x14ac:dyDescent="0.35">
      <c r="D23" s="4" t="s">
        <v>45</v>
      </c>
      <c r="E23" s="4" t="str">
        <f>IFERROR((VLOOKUP(purchasetable[[#This Row],[HSN Code]],productstable[],2,0)),"")</f>
        <v>Speakers</v>
      </c>
      <c r="F23" s="4" t="str">
        <f>IFERROR(VLOOKUP(purchasetable[[#This Row],[HSN Code]],vendorsdata[#All],3,0),"")</f>
        <v>Compac</v>
      </c>
      <c r="G23" s="11">
        <v>45471</v>
      </c>
      <c r="H23" s="4">
        <v>7</v>
      </c>
      <c r="I23" s="4">
        <f>IFERROR(VLOOKUP(purchasetable[[#This Row],[HSN Code]],productstable[],3,0),"")</f>
        <v>670</v>
      </c>
      <c r="J23" s="4">
        <f>IFERROR(purchasetable[[#This Row],[Units]]*purchasetable[[#This Row],[Cost]],"")</f>
        <v>4690</v>
      </c>
    </row>
    <row r="24" spans="4:10" ht="15.5" x14ac:dyDescent="0.35">
      <c r="D24" s="4" t="s">
        <v>31</v>
      </c>
      <c r="E24" s="4" t="str">
        <f>IFERROR((VLOOKUP(purchasetable[[#This Row],[HSN Code]],productstable[],2,0)),"")</f>
        <v>Laptop HP xyz i5</v>
      </c>
      <c r="F24" s="4" t="str">
        <f>IFERROR(VLOOKUP(purchasetable[[#This Row],[HSN Code]],vendorsdata[#All],3,0),"")</f>
        <v>Tech99</v>
      </c>
      <c r="G24" s="11">
        <v>45473</v>
      </c>
      <c r="H24" s="4">
        <v>20</v>
      </c>
      <c r="I24" s="4">
        <f>IFERROR(VLOOKUP(purchasetable[[#This Row],[HSN Code]],productstable[],3,0),"")</f>
        <v>34500</v>
      </c>
      <c r="J24" s="4">
        <f>IFERROR(purchasetable[[#This Row],[Units]]*purchasetable[[#This Row],[Cost]],"")</f>
        <v>690000</v>
      </c>
    </row>
    <row r="25" spans="4:10" ht="15.5" x14ac:dyDescent="0.35">
      <c r="D25" s="4" t="s">
        <v>78</v>
      </c>
      <c r="E25" s="4" t="str">
        <f>IFERROR((VLOOKUP(purchasetable[[#This Row],[HSN Code]],productstable[],2,0)),"")</f>
        <v>Joystick</v>
      </c>
      <c r="F25" s="4" t="str">
        <f>IFERROR(VLOOKUP(purchasetable[[#This Row],[HSN Code]],vendorsdata[#All],3,0),"")</f>
        <v>GamingNation</v>
      </c>
      <c r="G25" s="11">
        <v>45476</v>
      </c>
      <c r="H25" s="4">
        <v>25</v>
      </c>
      <c r="I25" s="4">
        <f>IFERROR(VLOOKUP(purchasetable[[#This Row],[HSN Code]],productstable[],3,0),"")</f>
        <v>1800</v>
      </c>
      <c r="J25" s="4">
        <f>IFERROR(purchasetable[[#This Row],[Units]]*purchasetable[[#This Row],[Cost]],"")</f>
        <v>45000</v>
      </c>
    </row>
  </sheetData>
  <dataValidations count="2">
    <dataValidation type="list" allowBlank="1" showInputMessage="1" showErrorMessage="1" sqref="D9:D20" xr:uid="{32A7F7AA-FF38-4A34-A8A7-BE402052ED55}">
      <formula1>hsncode</formula1>
    </dataValidation>
    <dataValidation type="list" allowBlank="1" showInputMessage="1" showErrorMessage="1" sqref="D8" xr:uid="{A68C2489-2DC2-4592-85A4-C216B8616A99}">
      <formula1>hsncode01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7BEB-FEBB-41FE-B9B2-3CB7492B5E14}">
  <dimension ref="B1:L31"/>
  <sheetViews>
    <sheetView topLeftCell="A7" workbookViewId="0"/>
  </sheetViews>
  <sheetFormatPr defaultRowHeight="14.5" x14ac:dyDescent="0.35"/>
  <cols>
    <col min="1" max="1" width="4.08984375" style="1" customWidth="1"/>
    <col min="2" max="2" width="25.54296875" style="3" customWidth="1"/>
    <col min="3" max="3" width="1.90625" style="1" customWidth="1"/>
    <col min="4" max="4" width="11.08984375" style="1" customWidth="1"/>
    <col min="5" max="5" width="14.6328125" style="1" customWidth="1"/>
    <col min="6" max="6" width="12" style="1" customWidth="1"/>
    <col min="7" max="7" width="19.36328125" style="1" customWidth="1"/>
    <col min="8" max="8" width="14.26953125" style="1" customWidth="1"/>
    <col min="9" max="9" width="13.90625" style="1" customWidth="1"/>
    <col min="10" max="11" width="8.7265625" style="1"/>
    <col min="12" max="13" width="10.26953125" style="1" customWidth="1"/>
    <col min="14" max="16384" width="8.7265625" style="1"/>
  </cols>
  <sheetData>
    <row r="1" spans="2:12" x14ac:dyDescent="0.35">
      <c r="B1" s="2"/>
    </row>
    <row r="6" spans="2:12" ht="15.5" x14ac:dyDescent="0.35">
      <c r="D6" s="6" t="s">
        <v>0</v>
      </c>
      <c r="E6" s="7" t="s">
        <v>71</v>
      </c>
      <c r="F6" s="7" t="s">
        <v>25</v>
      </c>
      <c r="G6" s="7" t="s">
        <v>26</v>
      </c>
      <c r="H6" s="7" t="s">
        <v>68</v>
      </c>
      <c r="I6" s="7" t="s">
        <v>72</v>
      </c>
      <c r="J6" s="7" t="s">
        <v>69</v>
      </c>
      <c r="K6" s="7" t="s">
        <v>73</v>
      </c>
      <c r="L6" s="7" t="s">
        <v>70</v>
      </c>
    </row>
    <row r="7" spans="2:12" ht="15.5" x14ac:dyDescent="0.35">
      <c r="D7" s="10">
        <v>105</v>
      </c>
      <c r="E7" s="4" t="str">
        <f>IFERROR(VLOOKUP(salesdata[[#This Row],[Cust_ID]],customersdata[#All],2,0),"")</f>
        <v xml:space="preserve">Amit </v>
      </c>
      <c r="F7" s="4" t="s">
        <v>37</v>
      </c>
      <c r="G7" s="4" t="str">
        <f>IFERROR(VLOOKUP(salesdata[[#This Row],[HSN Code]],productstable[#All],2,0),"")</f>
        <v>Mouse</v>
      </c>
      <c r="H7" s="11">
        <v>45292</v>
      </c>
      <c r="I7" s="4">
        <f>IFERROR(VLOOKUP(salesdata[[#This Row],[HSN Code]],inventorytable[],6,0),"")</f>
        <v>233</v>
      </c>
      <c r="J7" s="4">
        <v>20</v>
      </c>
      <c r="K7" s="4">
        <f>IFERROR(VLOOKUP(salesdata[[#This Row],[HSN Code]],productstable[#All],4,0),"")</f>
        <v>240</v>
      </c>
      <c r="L7" s="4">
        <f>IFERROR(salesdata[[#This Row],[Price]]*salesdata[[#This Row],[Units]],"")</f>
        <v>4800</v>
      </c>
    </row>
    <row r="8" spans="2:12" ht="15.5" x14ac:dyDescent="0.35">
      <c r="D8" s="10">
        <v>101</v>
      </c>
      <c r="E8" s="4" t="str">
        <f>IFERROR(VLOOKUP(salesdata[[#This Row],[Cust_ID]],customersdata[#All],2,0),"")</f>
        <v>Atul Ltd.</v>
      </c>
      <c r="F8" s="4" t="s">
        <v>43</v>
      </c>
      <c r="G8" s="4" t="str">
        <f>IFERROR(VLOOKUP(salesdata[[#This Row],[HSN Code]],productstable[#All],2,0),"")</f>
        <v>Headphones</v>
      </c>
      <c r="H8" s="11">
        <v>45293</v>
      </c>
      <c r="I8" s="4">
        <f>IFERROR(VLOOKUP(salesdata[[#This Row],[HSN Code]],inventorytable[],6,0),"")</f>
        <v>140</v>
      </c>
      <c r="J8" s="4">
        <v>5</v>
      </c>
      <c r="K8" s="4">
        <f>IFERROR(VLOOKUP(salesdata[[#This Row],[HSN Code]],productstable[#All],4,0),"")</f>
        <v>958.8</v>
      </c>
      <c r="L8" s="4">
        <f>IFERROR(salesdata[[#This Row],[Price]]*salesdata[[#This Row],[Units]],"")</f>
        <v>4794</v>
      </c>
    </row>
    <row r="9" spans="2:12" ht="15.5" x14ac:dyDescent="0.35">
      <c r="D9" s="10">
        <v>104</v>
      </c>
      <c r="E9" s="4" t="str">
        <f>IFERROR(VLOOKUP(salesdata[[#This Row],[Cust_ID]],customersdata[#All],2,0),"")</f>
        <v>Rajesh Kumar</v>
      </c>
      <c r="F9" s="4" t="s">
        <v>31</v>
      </c>
      <c r="G9" s="4" t="str">
        <f>IFERROR(VLOOKUP(salesdata[[#This Row],[HSN Code]],productstable[#All],2,0),"")</f>
        <v>Laptop HP xyz i5</v>
      </c>
      <c r="H9" s="11">
        <v>45338</v>
      </c>
      <c r="I9" s="4">
        <f>IFERROR(VLOOKUP(salesdata[[#This Row],[HSN Code]],inventorytable[],6,0),"")</f>
        <v>2</v>
      </c>
      <c r="J9" s="4">
        <v>5</v>
      </c>
      <c r="K9" s="4">
        <f>IFERROR(VLOOKUP(salesdata[[#This Row],[HSN Code]],productstable[#All],4,0),"")</f>
        <v>41400</v>
      </c>
      <c r="L9" s="4">
        <f>IFERROR(salesdata[[#This Row],[Price]]*salesdata[[#This Row],[Units]],"")</f>
        <v>207000</v>
      </c>
    </row>
    <row r="10" spans="2:12" ht="15.5" x14ac:dyDescent="0.35">
      <c r="D10" s="10">
        <v>101</v>
      </c>
      <c r="E10" s="4" t="str">
        <f>IFERROR(VLOOKUP(salesdata[[#This Row],[Cust_ID]],customersdata[#All],2,0),"")</f>
        <v>Atul Ltd.</v>
      </c>
      <c r="F10" s="4" t="s">
        <v>39</v>
      </c>
      <c r="G10" s="4" t="str">
        <f>IFERROR(VLOOKUP(salesdata[[#This Row],[HSN Code]],productstable[#All],2,0),"")</f>
        <v>Rgb Keyboard</v>
      </c>
      <c r="H10" s="11">
        <v>45344</v>
      </c>
      <c r="I10" s="4">
        <f>IFERROR(VLOOKUP(salesdata[[#This Row],[HSN Code]],inventorytable[],6,0),"")</f>
        <v>181</v>
      </c>
      <c r="J10" s="4">
        <v>7</v>
      </c>
      <c r="K10" s="4">
        <f>IFERROR(VLOOKUP(salesdata[[#This Row],[HSN Code]],productstable[#All],4,0),"")</f>
        <v>408</v>
      </c>
      <c r="L10" s="4">
        <f>IFERROR(salesdata[[#This Row],[Price]]*salesdata[[#This Row],[Units]],"")</f>
        <v>2856</v>
      </c>
    </row>
    <row r="11" spans="2:12" ht="15.5" x14ac:dyDescent="0.35">
      <c r="D11" s="10">
        <v>102</v>
      </c>
      <c r="E11" s="4" t="str">
        <f>IFERROR(VLOOKUP(salesdata[[#This Row],[Cust_ID]],customersdata[#All],2,0),"")</f>
        <v>MK Tech.</v>
      </c>
      <c r="F11" s="4" t="s">
        <v>37</v>
      </c>
      <c r="G11" s="4" t="str">
        <f>IFERROR(VLOOKUP(salesdata[[#This Row],[HSN Code]],productstable[#All],2,0),"")</f>
        <v>Mouse</v>
      </c>
      <c r="H11" s="11">
        <v>45356</v>
      </c>
      <c r="I11" s="4">
        <f>IFERROR(VLOOKUP(salesdata[[#This Row],[HSN Code]],inventorytable[],6,0),"")</f>
        <v>233</v>
      </c>
      <c r="J11" s="4">
        <v>8</v>
      </c>
      <c r="K11" s="4">
        <f>IFERROR(VLOOKUP(salesdata[[#This Row],[HSN Code]],productstable[#All],4,0),"")</f>
        <v>240</v>
      </c>
      <c r="L11" s="4">
        <f>IFERROR(salesdata[[#This Row],[Price]]*salesdata[[#This Row],[Units]],"")</f>
        <v>1920</v>
      </c>
    </row>
    <row r="12" spans="2:12" ht="15.5" x14ac:dyDescent="0.35">
      <c r="D12" s="10">
        <v>104</v>
      </c>
      <c r="E12" s="4" t="str">
        <f>IFERROR(VLOOKUP(salesdata[[#This Row],[Cust_ID]],customersdata[#All],2,0),"")</f>
        <v>Rajesh Kumar</v>
      </c>
      <c r="F12" s="4" t="s">
        <v>37</v>
      </c>
      <c r="G12" s="4" t="str">
        <f>IFERROR(VLOOKUP(salesdata[[#This Row],[HSN Code]],productstable[#All],2,0),"")</f>
        <v>Mouse</v>
      </c>
      <c r="H12" s="11">
        <v>45379</v>
      </c>
      <c r="I12" s="4">
        <f>IFERROR(VLOOKUP(salesdata[[#This Row],[HSN Code]],inventorytable[],6,0),"")</f>
        <v>233</v>
      </c>
      <c r="J12" s="4">
        <v>12</v>
      </c>
      <c r="K12" s="4">
        <f>IFERROR(VLOOKUP(salesdata[[#This Row],[HSN Code]],productstable[#All],4,0),"")</f>
        <v>240</v>
      </c>
      <c r="L12" s="4">
        <f>IFERROR(salesdata[[#This Row],[Price]]*salesdata[[#This Row],[Units]],"")</f>
        <v>2880</v>
      </c>
    </row>
    <row r="13" spans="2:12" ht="15.5" x14ac:dyDescent="0.35">
      <c r="D13" s="10">
        <v>105</v>
      </c>
      <c r="E13" s="4" t="str">
        <f>IFERROR(VLOOKUP(salesdata[[#This Row],[Cust_ID]],customersdata[#All],2,0),"")</f>
        <v xml:space="preserve">Amit </v>
      </c>
      <c r="F13" s="4" t="s">
        <v>29</v>
      </c>
      <c r="G13" s="4" t="str">
        <f>IFERROR(VLOOKUP(salesdata[[#This Row],[HSN Code]],productstable[#All],2,0),"")</f>
        <v>Smart Watch</v>
      </c>
      <c r="H13" s="11">
        <v>45381</v>
      </c>
      <c r="I13" s="4">
        <f>IFERROR(VLOOKUP(salesdata[[#This Row],[HSN Code]],inventorytable[],6,0),"")</f>
        <v>146</v>
      </c>
      <c r="J13" s="4">
        <v>28</v>
      </c>
      <c r="K13" s="4">
        <f>IFERROR(VLOOKUP(salesdata[[#This Row],[HSN Code]],productstable[#All],4,0),"")</f>
        <v>1176</v>
      </c>
      <c r="L13" s="4">
        <f>IFERROR(salesdata[[#This Row],[Price]]*salesdata[[#This Row],[Units]],"")</f>
        <v>32928</v>
      </c>
    </row>
    <row r="14" spans="2:12" ht="15.5" x14ac:dyDescent="0.35">
      <c r="D14" s="10">
        <v>106</v>
      </c>
      <c r="E14" s="4" t="str">
        <f>IFERROR(VLOOKUP(salesdata[[#This Row],[Cust_ID]],customersdata[#All],2,0),"")</f>
        <v>Jain Tel.</v>
      </c>
      <c r="F14" s="4" t="s">
        <v>29</v>
      </c>
      <c r="G14" s="4" t="str">
        <f>IFERROR(VLOOKUP(salesdata[[#This Row],[HSN Code]],productstable[#All],2,0),"")</f>
        <v>Smart Watch</v>
      </c>
      <c r="H14" s="11">
        <v>45389</v>
      </c>
      <c r="I14" s="4">
        <f>IFERROR(VLOOKUP(salesdata[[#This Row],[HSN Code]],inventorytable[],6,0),"")</f>
        <v>146</v>
      </c>
      <c r="J14" s="4">
        <v>8</v>
      </c>
      <c r="K14" s="4">
        <f>IFERROR(VLOOKUP(salesdata[[#This Row],[HSN Code]],productstable[#All],4,0),"")</f>
        <v>1176</v>
      </c>
      <c r="L14" s="4">
        <f>IFERROR(salesdata[[#This Row],[Price]]*salesdata[[#This Row],[Units]],"")</f>
        <v>9408</v>
      </c>
    </row>
    <row r="15" spans="2:12" ht="15.5" x14ac:dyDescent="0.35">
      <c r="D15" s="10">
        <v>104</v>
      </c>
      <c r="E15" s="4" t="str">
        <f>IFERROR(VLOOKUP(salesdata[[#This Row],[Cust_ID]],customersdata[#All],2,0),"")</f>
        <v>Rajesh Kumar</v>
      </c>
      <c r="F15" s="4" t="s">
        <v>39</v>
      </c>
      <c r="G15" s="4" t="str">
        <f>IFERROR(VLOOKUP(salesdata[[#This Row],[HSN Code]],productstable[#All],2,0),"")</f>
        <v>Rgb Keyboard</v>
      </c>
      <c r="H15" s="11">
        <v>45401</v>
      </c>
      <c r="I15" s="4">
        <f>IFERROR(VLOOKUP(salesdata[[#This Row],[HSN Code]],inventorytable[],6,0),"")</f>
        <v>181</v>
      </c>
      <c r="J15" s="4">
        <v>4</v>
      </c>
      <c r="K15" s="4">
        <f>IFERROR(VLOOKUP(salesdata[[#This Row],[HSN Code]],productstable[#All],4,0),"")</f>
        <v>408</v>
      </c>
      <c r="L15" s="4">
        <f>IFERROR(salesdata[[#This Row],[Price]]*salesdata[[#This Row],[Units]],"")</f>
        <v>1632</v>
      </c>
    </row>
    <row r="16" spans="2:12" ht="15.5" x14ac:dyDescent="0.35">
      <c r="D16" s="10">
        <v>100</v>
      </c>
      <c r="E16" s="4" t="str">
        <f>IFERROR(VLOOKUP(salesdata[[#This Row],[Cust_ID]],customersdata[#All],2,0),"")</f>
        <v>Ram sales</v>
      </c>
      <c r="F16" s="4" t="s">
        <v>39</v>
      </c>
      <c r="G16" s="4" t="str">
        <f>IFERROR(VLOOKUP(salesdata[[#This Row],[HSN Code]],productstable[#All],2,0),"")</f>
        <v>Rgb Keyboard</v>
      </c>
      <c r="H16" s="11">
        <v>45418</v>
      </c>
      <c r="I16" s="4">
        <f>IFERROR(VLOOKUP(salesdata[[#This Row],[HSN Code]],inventorytable[],6,0),"")</f>
        <v>181</v>
      </c>
      <c r="J16" s="4">
        <v>3</v>
      </c>
      <c r="K16" s="4">
        <f>IFERROR(VLOOKUP(salesdata[[#This Row],[HSN Code]],productstable[#All],4,0),"")</f>
        <v>408</v>
      </c>
      <c r="L16" s="4">
        <f>IFERROR(salesdata[[#This Row],[Price]]*salesdata[[#This Row],[Units]],"")</f>
        <v>1224</v>
      </c>
    </row>
    <row r="17" spans="4:12" ht="15.5" x14ac:dyDescent="0.35">
      <c r="D17" s="10">
        <v>102</v>
      </c>
      <c r="E17" s="4" t="str">
        <f>IFERROR(VLOOKUP(salesdata[[#This Row],[Cust_ID]],customersdata[#All],2,0),"")</f>
        <v>MK Tech.</v>
      </c>
      <c r="F17" s="4" t="s">
        <v>39</v>
      </c>
      <c r="G17" s="4" t="str">
        <f>IFERROR(VLOOKUP(salesdata[[#This Row],[HSN Code]],productstable[#All],2,0),"")</f>
        <v>Rgb Keyboard</v>
      </c>
      <c r="H17" s="11">
        <v>45432</v>
      </c>
      <c r="I17" s="4">
        <f>IFERROR(VLOOKUP(salesdata[[#This Row],[HSN Code]],inventorytable[],6,0),"")</f>
        <v>181</v>
      </c>
      <c r="J17" s="4">
        <v>7</v>
      </c>
      <c r="K17" s="4">
        <f>IFERROR(VLOOKUP(salesdata[[#This Row],[HSN Code]],productstable[#All],4,0),"")</f>
        <v>408</v>
      </c>
      <c r="L17" s="4">
        <f>IFERROR(salesdata[[#This Row],[Price]]*salesdata[[#This Row],[Units]],"")</f>
        <v>2856</v>
      </c>
    </row>
    <row r="18" spans="4:12" ht="15.5" x14ac:dyDescent="0.35">
      <c r="D18" s="10">
        <v>101</v>
      </c>
      <c r="E18" s="4" t="str">
        <f>IFERROR(VLOOKUP(salesdata[[#This Row],[Cust_ID]],customersdata[#All],2,0),"")</f>
        <v>Atul Ltd.</v>
      </c>
      <c r="F18" s="4" t="s">
        <v>31</v>
      </c>
      <c r="G18" s="4" t="str">
        <f>IFERROR(VLOOKUP(salesdata[[#This Row],[HSN Code]],productstable[#All],2,0),"")</f>
        <v>Laptop HP xyz i5</v>
      </c>
      <c r="H18" s="11">
        <v>45440</v>
      </c>
      <c r="I18" s="4">
        <f>IFERROR(VLOOKUP(salesdata[[#This Row],[HSN Code]],inventorytable[],6,0),"")</f>
        <v>2</v>
      </c>
      <c r="J18" s="4">
        <v>9</v>
      </c>
      <c r="K18" s="4">
        <f>IFERROR(VLOOKUP(salesdata[[#This Row],[HSN Code]],productstable[#All],4,0),"")</f>
        <v>41400</v>
      </c>
      <c r="L18" s="4">
        <f>IFERROR(salesdata[[#This Row],[Price]]*salesdata[[#This Row],[Units]],"")</f>
        <v>372600</v>
      </c>
    </row>
    <row r="19" spans="4:12" ht="15.5" x14ac:dyDescent="0.35">
      <c r="D19" s="10">
        <v>102</v>
      </c>
      <c r="E19" s="4" t="str">
        <f>IFERROR(VLOOKUP(salesdata[[#This Row],[Cust_ID]],customersdata[#All],2,0),"")</f>
        <v>MK Tech.</v>
      </c>
      <c r="F19" s="4" t="s">
        <v>43</v>
      </c>
      <c r="G19" s="4" t="str">
        <f>IFERROR(VLOOKUP(salesdata[[#This Row],[HSN Code]],productstable[#All],2,0),"")</f>
        <v>Headphones</v>
      </c>
      <c r="H19" s="11">
        <v>45442</v>
      </c>
      <c r="I19" s="4">
        <f>IFERROR(VLOOKUP(salesdata[[#This Row],[HSN Code]],inventorytable[],6,0),"")</f>
        <v>140</v>
      </c>
      <c r="J19" s="4">
        <v>10</v>
      </c>
      <c r="K19" s="4">
        <f>IFERROR(VLOOKUP(salesdata[[#This Row],[HSN Code]],productstable[#All],4,0),"")</f>
        <v>958.8</v>
      </c>
      <c r="L19" s="4">
        <f>IFERROR(salesdata[[#This Row],[Price]]*salesdata[[#This Row],[Units]],"")</f>
        <v>9588</v>
      </c>
    </row>
    <row r="20" spans="4:12" ht="15.5" x14ac:dyDescent="0.35">
      <c r="D20" s="10">
        <v>106</v>
      </c>
      <c r="E20" s="4" t="str">
        <f>IFERROR(VLOOKUP(salesdata[[#This Row],[Cust_ID]],customersdata[#All],2,0),"")</f>
        <v>Jain Tel.</v>
      </c>
      <c r="F20" s="4" t="s">
        <v>35</v>
      </c>
      <c r="G20" s="4" t="str">
        <f>IFERROR(VLOOKUP(salesdata[[#This Row],[HSN Code]],productstable[#All],2,0),"")</f>
        <v>Desktop</v>
      </c>
      <c r="H20" s="11">
        <v>45444</v>
      </c>
      <c r="I20" s="4">
        <f>IFERROR(VLOOKUP(salesdata[[#This Row],[HSN Code]],inventorytable[],6,0),"")</f>
        <v>106</v>
      </c>
      <c r="J20" s="4">
        <v>4</v>
      </c>
      <c r="K20" s="4">
        <f>IFERROR(VLOOKUP(salesdata[[#This Row],[HSN Code]],productstable[#All],4,0),"")</f>
        <v>25200</v>
      </c>
      <c r="L20" s="4">
        <f>IFERROR(salesdata[[#This Row],[Price]]*salesdata[[#This Row],[Units]],"")</f>
        <v>100800</v>
      </c>
    </row>
    <row r="21" spans="4:12" ht="15.5" x14ac:dyDescent="0.35">
      <c r="D21" s="10">
        <v>104</v>
      </c>
      <c r="E21" s="4" t="str">
        <f>IFERROR(VLOOKUP(salesdata[[#This Row],[Cust_ID]],customersdata[#All],2,0),"")</f>
        <v>Rajesh Kumar</v>
      </c>
      <c r="F21" s="4" t="s">
        <v>37</v>
      </c>
      <c r="G21" s="4" t="str">
        <f>IFERROR(VLOOKUP(salesdata[[#This Row],[HSN Code]],productstable[#All],2,0),"")</f>
        <v>Mouse</v>
      </c>
      <c r="H21" s="11">
        <v>45449</v>
      </c>
      <c r="I21" s="4">
        <f>IFERROR(VLOOKUP(salesdata[[#This Row],[HSN Code]],inventorytable[],6,0),"")</f>
        <v>233</v>
      </c>
      <c r="J21" s="4">
        <v>7</v>
      </c>
      <c r="K21" s="4">
        <f>IFERROR(VLOOKUP(salesdata[[#This Row],[HSN Code]],productstable[#All],4,0),"")</f>
        <v>240</v>
      </c>
      <c r="L21" s="4">
        <f>IFERROR(salesdata[[#This Row],[Price]]*salesdata[[#This Row],[Units]],"")</f>
        <v>1680</v>
      </c>
    </row>
    <row r="22" spans="4:12" ht="15.5" x14ac:dyDescent="0.35">
      <c r="D22" s="10">
        <v>103</v>
      </c>
      <c r="E22" s="4" t="str">
        <f>IFERROR(VLOOKUP(salesdata[[#This Row],[Cust_ID]],customersdata[#All],2,0),"")</f>
        <v>99store</v>
      </c>
      <c r="F22" s="4" t="s">
        <v>39</v>
      </c>
      <c r="G22" s="4" t="str">
        <f>IFERROR(VLOOKUP(salesdata[[#This Row],[HSN Code]],productstable[#All],2,0),"")</f>
        <v>Rgb Keyboard</v>
      </c>
      <c r="H22" s="11">
        <v>45459</v>
      </c>
      <c r="I22" s="4">
        <f>IFERROR(VLOOKUP(salesdata[[#This Row],[HSN Code]],inventorytable[],6,0),"")</f>
        <v>181</v>
      </c>
      <c r="J22" s="4">
        <v>1</v>
      </c>
      <c r="K22" s="4">
        <f>IFERROR(VLOOKUP(salesdata[[#This Row],[HSN Code]],productstable[#All],4,0),"")</f>
        <v>408</v>
      </c>
      <c r="L22" s="4">
        <f>IFERROR(salesdata[[#This Row],[Price]]*salesdata[[#This Row],[Units]],"")</f>
        <v>408</v>
      </c>
    </row>
    <row r="23" spans="4:12" ht="15.5" x14ac:dyDescent="0.35">
      <c r="D23" s="10">
        <v>106</v>
      </c>
      <c r="E23" s="4" t="str">
        <f>IFERROR(VLOOKUP(salesdata[[#This Row],[Cust_ID]],customersdata[#All],2,0),"")</f>
        <v>Jain Tel.</v>
      </c>
      <c r="F23" s="4" t="s">
        <v>31</v>
      </c>
      <c r="G23" s="4" t="str">
        <f>IFERROR(VLOOKUP(salesdata[[#This Row],[HSN Code]],productstable[#All],2,0),"")</f>
        <v>Laptop HP xyz i5</v>
      </c>
      <c r="H23" s="11">
        <v>45465</v>
      </c>
      <c r="I23" s="4">
        <f>IFERROR(VLOOKUP(salesdata[[#This Row],[HSN Code]],inventorytable[],6,0),"")</f>
        <v>2</v>
      </c>
      <c r="J23" s="4">
        <v>4</v>
      </c>
      <c r="K23" s="4">
        <f>IFERROR(VLOOKUP(salesdata[[#This Row],[HSN Code]],productstable[#All],4,0),"")</f>
        <v>41400</v>
      </c>
      <c r="L23" s="4">
        <f>IFERROR(salesdata[[#This Row],[Price]]*salesdata[[#This Row],[Units]],"")</f>
        <v>165600</v>
      </c>
    </row>
    <row r="24" spans="4:12" ht="15.5" x14ac:dyDescent="0.35">
      <c r="D24" s="10">
        <v>102</v>
      </c>
      <c r="E24" s="4" t="str">
        <f>IFERROR(VLOOKUP(salesdata[[#This Row],[Cust_ID]],customersdata[#All],2,0),"")</f>
        <v>MK Tech.</v>
      </c>
      <c r="F24" s="4" t="s">
        <v>29</v>
      </c>
      <c r="G24" s="4" t="str">
        <f>IFERROR(VLOOKUP(salesdata[[#This Row],[HSN Code]],productstable[#All],2,0),"")</f>
        <v>Smart Watch</v>
      </c>
      <c r="H24" s="11">
        <v>45465</v>
      </c>
      <c r="I24" s="4">
        <f>IFERROR(VLOOKUP(salesdata[[#This Row],[HSN Code]],inventorytable[],6,0),"")</f>
        <v>146</v>
      </c>
      <c r="J24" s="4">
        <v>18</v>
      </c>
      <c r="K24" s="4">
        <f>IFERROR(VLOOKUP(salesdata[[#This Row],[HSN Code]],productstable[#All],4,0),"")</f>
        <v>1176</v>
      </c>
      <c r="L24" s="4">
        <f>IFERROR(salesdata[[#This Row],[Price]]*salesdata[[#This Row],[Units]],"")</f>
        <v>21168</v>
      </c>
    </row>
    <row r="25" spans="4:12" ht="15.5" x14ac:dyDescent="0.35">
      <c r="D25" s="10">
        <v>105</v>
      </c>
      <c r="E25" s="4" t="str">
        <f>IFERROR(VLOOKUP(salesdata[[#This Row],[Cust_ID]],customersdata[#All],2,0),"")</f>
        <v xml:space="preserve">Amit </v>
      </c>
      <c r="F25" s="4" t="s">
        <v>39</v>
      </c>
      <c r="G25" s="4" t="str">
        <f>IFERROR(VLOOKUP(salesdata[[#This Row],[HSN Code]],productstable[#All],2,0),"")</f>
        <v>Rgb Keyboard</v>
      </c>
      <c r="H25" s="11">
        <v>45473</v>
      </c>
      <c r="I25" s="4">
        <f>IFERROR(VLOOKUP(salesdata[[#This Row],[HSN Code]],inventorytable[],6,0),"")</f>
        <v>181</v>
      </c>
      <c r="J25" s="4">
        <v>17</v>
      </c>
      <c r="K25" s="4">
        <f>IFERROR(VLOOKUP(salesdata[[#This Row],[HSN Code]],productstable[#All],4,0),"")</f>
        <v>408</v>
      </c>
      <c r="L25" s="4">
        <f>IFERROR(salesdata[[#This Row],[Price]]*salesdata[[#This Row],[Units]],"")</f>
        <v>6936</v>
      </c>
    </row>
    <row r="26" spans="4:12" ht="15.5" x14ac:dyDescent="0.35">
      <c r="D26" s="10">
        <v>104</v>
      </c>
      <c r="E26" s="4" t="str">
        <f>IFERROR(VLOOKUP(salesdata[[#This Row],[Cust_ID]],customersdata[#All],2,0),"")</f>
        <v>Rajesh Kumar</v>
      </c>
      <c r="F26" s="4" t="s">
        <v>41</v>
      </c>
      <c r="G26" s="4" t="str">
        <f>IFERROR(VLOOKUP(salesdata[[#This Row],[HSN Code]],productstable[#All],2,0),"")</f>
        <v>Camera</v>
      </c>
      <c r="H26" s="11">
        <v>45476</v>
      </c>
      <c r="I26" s="4">
        <f>IFERROR(VLOOKUP(salesdata[[#This Row],[HSN Code]],inventorytable[],6,0),"")</f>
        <v>30</v>
      </c>
      <c r="J26" s="4">
        <v>5</v>
      </c>
      <c r="K26" s="4">
        <f>IFERROR(VLOOKUP(salesdata[[#This Row],[HSN Code]],productstable[#All],4,0),"")</f>
        <v>62400</v>
      </c>
      <c r="L26" s="4">
        <f>IFERROR(salesdata[[#This Row],[Price]]*salesdata[[#This Row],[Units]],"")</f>
        <v>312000</v>
      </c>
    </row>
    <row r="27" spans="4:12" ht="15.5" x14ac:dyDescent="0.35">
      <c r="D27" s="10">
        <v>104</v>
      </c>
      <c r="E27" s="4" t="str">
        <f>IFERROR(VLOOKUP(salesdata[[#This Row],[Cust_ID]],customersdata[#All],2,0),"")</f>
        <v>Rajesh Kumar</v>
      </c>
      <c r="F27" s="4" t="s">
        <v>35</v>
      </c>
      <c r="G27" s="4" t="str">
        <f>IFERROR(VLOOKUP(salesdata[[#This Row],[HSN Code]],productstable[#All],2,0),"")</f>
        <v>Desktop</v>
      </c>
      <c r="H27" s="11">
        <v>45484</v>
      </c>
      <c r="I27" s="4">
        <f>IFERROR(VLOOKUP(salesdata[[#This Row],[HSN Code]],inventorytable[],6,0),"")</f>
        <v>106</v>
      </c>
      <c r="J27" s="4">
        <v>10</v>
      </c>
      <c r="K27" s="4">
        <f>IFERROR(VLOOKUP(salesdata[[#This Row],[HSN Code]],productstable[#All],4,0),"")</f>
        <v>25200</v>
      </c>
      <c r="L27" s="4">
        <f>IFERROR(salesdata[[#This Row],[Price]]*salesdata[[#This Row],[Units]],"")</f>
        <v>252000</v>
      </c>
    </row>
    <row r="28" spans="4:12" ht="15.5" x14ac:dyDescent="0.35">
      <c r="D28" s="10">
        <v>102</v>
      </c>
      <c r="E28" s="4" t="str">
        <f>IFERROR(VLOOKUP(salesdata[[#This Row],[Cust_ID]],customersdata[#All],2,0),"")</f>
        <v>MK Tech.</v>
      </c>
      <c r="F28" s="8" t="s">
        <v>78</v>
      </c>
      <c r="G28" s="4" t="str">
        <f>IFERROR(VLOOKUP(salesdata[[#This Row],[HSN Code]],productstable[#All],2,0),"")</f>
        <v>Joystick</v>
      </c>
      <c r="H28" s="11">
        <v>45488</v>
      </c>
      <c r="I28" s="4">
        <f>IFERROR(VLOOKUP(salesdata[[#This Row],[HSN Code]],inventorytable[],6,0),"")</f>
        <v>10</v>
      </c>
      <c r="J28" s="4">
        <v>10</v>
      </c>
      <c r="K28" s="4">
        <f>IFERROR(VLOOKUP(salesdata[[#This Row],[HSN Code]],productstable[#All],4,0),"")</f>
        <v>2500</v>
      </c>
      <c r="L28" s="4">
        <f>IFERROR(salesdata[[#This Row],[Price]]*salesdata[[#This Row],[Units]],"")</f>
        <v>25000</v>
      </c>
    </row>
    <row r="29" spans="4:12" ht="15.5" x14ac:dyDescent="0.35">
      <c r="D29" s="10">
        <v>104</v>
      </c>
      <c r="E29" s="4" t="str">
        <f>IFERROR(VLOOKUP(salesdata[[#This Row],[Cust_ID]],customersdata[#All],2,0),"")</f>
        <v>Rajesh Kumar</v>
      </c>
      <c r="F29" s="8" t="s">
        <v>78</v>
      </c>
      <c r="G29" s="4" t="str">
        <f>IFERROR(VLOOKUP(salesdata[[#This Row],[HSN Code]],productstable[#All],2,0),"")</f>
        <v>Joystick</v>
      </c>
      <c r="H29" s="11">
        <v>45489</v>
      </c>
      <c r="I29" s="4">
        <f>IFERROR(VLOOKUP(salesdata[[#This Row],[HSN Code]],inventorytable[],6,0),"")</f>
        <v>10</v>
      </c>
      <c r="J29" s="4">
        <v>5</v>
      </c>
      <c r="K29" s="4">
        <f>IFERROR(VLOOKUP(salesdata[[#This Row],[HSN Code]],productstable[#All],4,0),"")</f>
        <v>2500</v>
      </c>
      <c r="L29" s="4">
        <f>IFERROR(salesdata[[#This Row],[Price]]*salesdata[[#This Row],[Units]],"")</f>
        <v>12500</v>
      </c>
    </row>
    <row r="30" spans="4:12" ht="15.5" x14ac:dyDescent="0.35">
      <c r="D30" s="10"/>
      <c r="E30" s="4" t="str">
        <f>IFERROR(VLOOKUP(salesdata[[#This Row],[Cust_ID]],customersdata[#All],2,0),"")</f>
        <v/>
      </c>
      <c r="F30" s="4"/>
      <c r="G30" s="4" t="str">
        <f>IFERROR(VLOOKUP(salesdata[[#This Row],[HSN Code]],productstable[#All],2,0),"")</f>
        <v/>
      </c>
      <c r="H30" s="4"/>
      <c r="I30" s="4" t="str">
        <f>IFERROR(VLOOKUP(salesdata[[#This Row],[HSN Code]],inventorytable[],6,0),"")</f>
        <v/>
      </c>
      <c r="J30" s="4"/>
      <c r="K30" s="4" t="str">
        <f>IFERROR(VLOOKUP(salesdata[[#This Row],[HSN Code]],productstable[#All],4,0),"")</f>
        <v/>
      </c>
      <c r="L30" s="4" t="str">
        <f>IFERROR(salesdata[[#This Row],[Price]]*salesdata[[#This Row],[Units]],"")</f>
        <v/>
      </c>
    </row>
    <row r="31" spans="4:12" ht="15.5" x14ac:dyDescent="0.35">
      <c r="D31" s="10"/>
      <c r="E31" s="4" t="str">
        <f>IFERROR(VLOOKUP(salesdata[[#This Row],[Cust_ID]],customersdata[#All],2,0),"")</f>
        <v/>
      </c>
      <c r="F31" s="4"/>
      <c r="G31" s="4" t="str">
        <f>IFERROR(VLOOKUP(salesdata[[#This Row],[HSN Code]],productstable[#All],2,0),"")</f>
        <v/>
      </c>
      <c r="H31" s="4"/>
      <c r="I31" s="4" t="str">
        <f>IFERROR(VLOOKUP(salesdata[[#This Row],[HSN Code]],inventorytable[],6,0),"")</f>
        <v/>
      </c>
      <c r="J31" s="4"/>
      <c r="K31" s="4" t="str">
        <f>IFERROR(VLOOKUP(salesdata[[#This Row],[HSN Code]],productstable[#All],4,0),"")</f>
        <v/>
      </c>
      <c r="L31" s="4" t="str">
        <f>IFERROR(salesdata[[#This Row],[Price]]*salesdata[[#This Row],[Units]],"")</f>
        <v/>
      </c>
    </row>
  </sheetData>
  <dataValidations count="2">
    <dataValidation type="list" allowBlank="1" showInputMessage="1" showErrorMessage="1" sqref="D7:D31" xr:uid="{1FE30361-1D64-42B1-A003-03CDDB8A1969}">
      <formula1>Cust_ID</formula1>
    </dataValidation>
    <dataValidation type="list" allowBlank="1" showInputMessage="1" showErrorMessage="1" sqref="F7:F31" xr:uid="{49B4F539-BFAB-41C2-897A-A9237FCCF523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BC86-A141-4EC7-A62E-E2117AE24F71}">
  <dimension ref="B1:K18"/>
  <sheetViews>
    <sheetView topLeftCell="A4" workbookViewId="0"/>
  </sheetViews>
  <sheetFormatPr defaultRowHeight="14.5" x14ac:dyDescent="0.35"/>
  <cols>
    <col min="1" max="1" width="4.08984375" style="1" customWidth="1"/>
    <col min="2" max="2" width="25.54296875" style="3" customWidth="1"/>
    <col min="3" max="3" width="2.6328125" style="1" customWidth="1"/>
    <col min="4" max="4" width="12" style="1" customWidth="1"/>
    <col min="5" max="5" width="18.81640625" style="1" customWidth="1"/>
    <col min="6" max="6" width="8.7265625" style="1" customWidth="1"/>
    <col min="7" max="7" width="11.6328125" style="1" customWidth="1"/>
    <col min="8" max="8" width="9.08984375" style="1" customWidth="1"/>
    <col min="9" max="9" width="8.7265625" style="1"/>
    <col min="10" max="10" width="17.54296875" style="1" customWidth="1"/>
    <col min="11" max="11" width="19.6328125" style="1" hidden="1" customWidth="1"/>
    <col min="12" max="16384" width="8.7265625" style="1"/>
  </cols>
  <sheetData>
    <row r="1" spans="2:11" x14ac:dyDescent="0.35">
      <c r="B1" s="2"/>
    </row>
    <row r="7" spans="2:11" ht="15.5" x14ac:dyDescent="0.35">
      <c r="D7" s="12" t="s">
        <v>25</v>
      </c>
      <c r="E7" s="12" t="s">
        <v>26</v>
      </c>
      <c r="F7" s="12" t="s">
        <v>27</v>
      </c>
      <c r="G7" s="12" t="s">
        <v>74</v>
      </c>
      <c r="H7" s="12" t="s">
        <v>75</v>
      </c>
      <c r="I7" s="12" t="s">
        <v>76</v>
      </c>
      <c r="J7" s="12" t="s">
        <v>77</v>
      </c>
      <c r="K7" s="12" t="s">
        <v>98</v>
      </c>
    </row>
    <row r="8" spans="2:11" x14ac:dyDescent="0.35">
      <c r="D8" s="1" t="str">
        <f>Products!D9</f>
        <v>N1001</v>
      </c>
      <c r="E8" s="1" t="str">
        <f>Products!E9</f>
        <v>Smart Watch</v>
      </c>
      <c r="F8" s="1">
        <f>Products!F9</f>
        <v>980</v>
      </c>
      <c r="G8" s="1">
        <f>SUMIF(purchasetable[Product Name],inventorytable[[#This Row],[Product Name]],purchasetable[Units])</f>
        <v>200</v>
      </c>
      <c r="H8" s="1">
        <f>SUMIF(salesdata[Product Name],inventorytable[[#This Row],[Product Name]],salesdata[Units])</f>
        <v>54</v>
      </c>
      <c r="I8" s="1">
        <f>inventorytable[[#This Row],[P Units]]-inventorytable[[#This Row],[S Units]]</f>
        <v>146</v>
      </c>
      <c r="J8" s="1">
        <f>inventorytable[[#This Row],[Cost]]*inventorytable[[#This Row],[Stock]]</f>
        <v>143080</v>
      </c>
      <c r="K8" s="1" t="str">
        <f>IF(inventorytable[[#This Row],[Stock]] &lt; 10,"☎️ "&amp;inventorytable[[#This Row],[Product Name]]&amp;" Need to re-order ! PH "&amp;VLOOKUP(inventorytable[[#This Row],[HSN Code]],vendorsdata[#All],4,0),"")</f>
        <v/>
      </c>
    </row>
    <row r="9" spans="2:11" x14ac:dyDescent="0.35">
      <c r="D9" s="1" t="str">
        <f>Products!D10</f>
        <v>N1002</v>
      </c>
      <c r="E9" s="1" t="str">
        <f>Products!E10</f>
        <v>Laptop HP xyz i5</v>
      </c>
      <c r="F9" s="1">
        <f>Products!F10</f>
        <v>34500</v>
      </c>
      <c r="G9" s="1">
        <f>SUMIF(purchasetable[Product Name],inventorytable[[#This Row],[Product Name]],purchasetable[Units])</f>
        <v>20</v>
      </c>
      <c r="H9" s="1">
        <f>SUMIF(salesdata[Product Name],inventorytable[[#This Row],[Product Name]],salesdata[Units])</f>
        <v>18</v>
      </c>
      <c r="I9" s="1">
        <f>inventorytable[[#This Row],[P Units]]-inventorytable[[#This Row],[S Units]]</f>
        <v>2</v>
      </c>
      <c r="J9" s="1">
        <f>inventorytable[[#This Row],[Cost]]*inventorytable[[#This Row],[Stock]]</f>
        <v>69000</v>
      </c>
      <c r="K9" s="1" t="str">
        <f>IF(inventorytable[[#This Row],[Stock]] &lt; 10,"☎️ "&amp;inventorytable[[#This Row],[Product Name]]&amp;" Need to re-order ! PH "&amp;VLOOKUP(inventorytable[[#This Row],[HSN Code]],vendorsdata[#All],4,0),"")</f>
        <v>☎️ Laptop HP xyz i5 Need to re-order ! PH 9812xxxxxx</v>
      </c>
    </row>
    <row r="10" spans="2:11" x14ac:dyDescent="0.35">
      <c r="D10" s="1" t="str">
        <f>Products!D11</f>
        <v>N1003</v>
      </c>
      <c r="E10" s="1" t="str">
        <f>Products!E11</f>
        <v>Wireless Printer</v>
      </c>
      <c r="F10" s="1">
        <f>Products!F11</f>
        <v>4600</v>
      </c>
      <c r="G10" s="1">
        <f>SUMIF(purchasetable[Product Name],inventorytable[[#This Row],[Product Name]],purchasetable[Units])</f>
        <v>100</v>
      </c>
      <c r="H10" s="1">
        <f>SUMIF(salesdata[Product Name],inventorytable[[#This Row],[Product Name]],salesdata[Units])</f>
        <v>0</v>
      </c>
      <c r="I10" s="1">
        <f>inventorytable[[#This Row],[P Units]]-inventorytable[[#This Row],[S Units]]</f>
        <v>100</v>
      </c>
      <c r="J10" s="1">
        <f>inventorytable[[#This Row],[Cost]]*inventorytable[[#This Row],[Stock]]</f>
        <v>460000</v>
      </c>
      <c r="K10" s="1" t="str">
        <f>IF(inventorytable[[#This Row],[Stock]] &lt; 10,"☎️ "&amp;inventorytable[[#This Row],[Product Name]]&amp;" Need to re-order ! PH "&amp;VLOOKUP(inventorytable[[#This Row],[HSN Code]],vendorsdata[#All],4,0),"")</f>
        <v/>
      </c>
    </row>
    <row r="11" spans="2:11" x14ac:dyDescent="0.35">
      <c r="D11" s="1" t="str">
        <f>Products!D12</f>
        <v>N1004</v>
      </c>
      <c r="E11" s="1" t="str">
        <f>Products!E12</f>
        <v>Desktop</v>
      </c>
      <c r="F11" s="1">
        <f>Products!F12</f>
        <v>21000</v>
      </c>
      <c r="G11" s="1">
        <f>SUMIF(purchasetable[Product Name],inventorytable[[#This Row],[Product Name]],purchasetable[Units])</f>
        <v>120</v>
      </c>
      <c r="H11" s="1">
        <f>SUMIF(salesdata[Product Name],inventorytable[[#This Row],[Product Name]],salesdata[Units])</f>
        <v>14</v>
      </c>
      <c r="I11" s="1">
        <f>inventorytable[[#This Row],[P Units]]-inventorytable[[#This Row],[S Units]]</f>
        <v>106</v>
      </c>
      <c r="J11" s="1">
        <f>inventorytable[[#This Row],[Cost]]*inventorytable[[#This Row],[Stock]]</f>
        <v>2226000</v>
      </c>
      <c r="K11" s="1" t="str">
        <f>IF(inventorytable[[#This Row],[Stock]] &lt; 10,"☎️ "&amp;inventorytable[[#This Row],[Product Name]]&amp;" Need to re-order ! PH "&amp;VLOOKUP(inventorytable[[#This Row],[HSN Code]],vendorsdata[#All],4,0),"")</f>
        <v/>
      </c>
    </row>
    <row r="12" spans="2:11" x14ac:dyDescent="0.35">
      <c r="D12" s="1" t="str">
        <f>Products!D13</f>
        <v>N1005</v>
      </c>
      <c r="E12" s="1" t="str">
        <f>Products!E13</f>
        <v>Mouse</v>
      </c>
      <c r="F12" s="1">
        <f>Products!F13</f>
        <v>200</v>
      </c>
      <c r="G12" s="1">
        <f>SUMIF(purchasetable[Product Name],inventorytable[[#This Row],[Product Name]],purchasetable[Units])</f>
        <v>280</v>
      </c>
      <c r="H12" s="1">
        <f>SUMIF(salesdata[Product Name],inventorytable[[#This Row],[Product Name]],salesdata[Units])</f>
        <v>47</v>
      </c>
      <c r="I12" s="1">
        <f>inventorytable[[#This Row],[P Units]]-inventorytable[[#This Row],[S Units]]</f>
        <v>233</v>
      </c>
      <c r="J12" s="1">
        <f>inventorytable[[#This Row],[Cost]]*inventorytable[[#This Row],[Stock]]</f>
        <v>46600</v>
      </c>
      <c r="K12" s="1" t="str">
        <f>IF(inventorytable[[#This Row],[Stock]] &lt; 10,"☎️ "&amp;inventorytable[[#This Row],[Product Name]]&amp;" Need to re-order ! PH "&amp;VLOOKUP(inventorytable[[#This Row],[HSN Code]],vendorsdata[#All],4,0),"")</f>
        <v/>
      </c>
    </row>
    <row r="13" spans="2:11" x14ac:dyDescent="0.35">
      <c r="D13" s="1" t="str">
        <f>Products!D14</f>
        <v>N1006</v>
      </c>
      <c r="E13" s="1" t="str">
        <f>Products!E14</f>
        <v>Rgb Keyboard</v>
      </c>
      <c r="F13" s="1">
        <f>Products!F14</f>
        <v>340</v>
      </c>
      <c r="G13" s="1">
        <f>SUMIF(purchasetable[Product Name],inventorytable[[#This Row],[Product Name]],purchasetable[Units])</f>
        <v>220</v>
      </c>
      <c r="H13" s="1">
        <f>SUMIF(salesdata[Product Name],inventorytable[[#This Row],[Product Name]],salesdata[Units])</f>
        <v>39</v>
      </c>
      <c r="I13" s="1">
        <f>inventorytable[[#This Row],[P Units]]-inventorytable[[#This Row],[S Units]]</f>
        <v>181</v>
      </c>
      <c r="J13" s="1">
        <f>inventorytable[[#This Row],[Cost]]*inventorytable[[#This Row],[Stock]]</f>
        <v>61540</v>
      </c>
      <c r="K13" s="1" t="str">
        <f>IF(inventorytable[[#This Row],[Stock]] &lt; 10,"☎️ "&amp;inventorytable[[#This Row],[Product Name]]&amp;" Need to re-order ! PH "&amp;VLOOKUP(inventorytable[[#This Row],[HSN Code]],vendorsdata[#All],4,0),"")</f>
        <v/>
      </c>
    </row>
    <row r="14" spans="2:11" x14ac:dyDescent="0.35">
      <c r="D14" s="1" t="str">
        <f>Products!D15</f>
        <v>N1007</v>
      </c>
      <c r="E14" s="1" t="str">
        <f>Products!E15</f>
        <v>Camera</v>
      </c>
      <c r="F14" s="1">
        <f>Products!F15</f>
        <v>52000</v>
      </c>
      <c r="G14" s="1">
        <f>SUMIF(purchasetable[Product Name],inventorytable[[#This Row],[Product Name]],purchasetable[Units])</f>
        <v>35</v>
      </c>
      <c r="H14" s="1">
        <f>SUMIF(salesdata[Product Name],inventorytable[[#This Row],[Product Name]],salesdata[Units])</f>
        <v>5</v>
      </c>
      <c r="I14" s="1">
        <f>inventorytable[[#This Row],[P Units]]-inventorytable[[#This Row],[S Units]]</f>
        <v>30</v>
      </c>
      <c r="J14" s="1">
        <f>inventorytable[[#This Row],[Cost]]*inventorytable[[#This Row],[Stock]]</f>
        <v>1560000</v>
      </c>
      <c r="K14" s="1" t="str">
        <f>IF(inventorytable[[#This Row],[Stock]] &lt; 10,"☎️ "&amp;inventorytable[[#This Row],[Product Name]]&amp;" Need to re-order ! PH "&amp;VLOOKUP(inventorytable[[#This Row],[HSN Code]],vendorsdata[#All],4,0),"")</f>
        <v/>
      </c>
    </row>
    <row r="15" spans="2:11" x14ac:dyDescent="0.35">
      <c r="D15" s="1" t="str">
        <f>Products!D16</f>
        <v>N1008</v>
      </c>
      <c r="E15" s="1" t="str">
        <f>Products!E16</f>
        <v>Headphones</v>
      </c>
      <c r="F15" s="1">
        <f>Products!F16</f>
        <v>799</v>
      </c>
      <c r="G15" s="1">
        <f>SUMIF(purchasetable[Product Name],inventorytable[[#This Row],[Product Name]],purchasetable[Units])</f>
        <v>155</v>
      </c>
      <c r="H15" s="1">
        <f>SUMIF(salesdata[Product Name],inventorytable[[#This Row],[Product Name]],salesdata[Units])</f>
        <v>15</v>
      </c>
      <c r="I15" s="1">
        <f>inventorytable[[#This Row],[P Units]]-inventorytable[[#This Row],[S Units]]</f>
        <v>140</v>
      </c>
      <c r="J15" s="1">
        <f>inventorytable[[#This Row],[Cost]]*inventorytable[[#This Row],[Stock]]</f>
        <v>111860</v>
      </c>
      <c r="K15" s="1" t="str">
        <f>IF(inventorytable[[#This Row],[Stock]] &lt; 10,"☎️ "&amp;inventorytable[[#This Row],[Product Name]]&amp;" Need to re-order ! PH "&amp;VLOOKUP(inventorytable[[#This Row],[HSN Code]],vendorsdata[#All],4,0),"")</f>
        <v/>
      </c>
    </row>
    <row r="16" spans="2:11" x14ac:dyDescent="0.35">
      <c r="D16" s="1" t="str">
        <f>Products!D17</f>
        <v>N1009</v>
      </c>
      <c r="E16" s="1" t="str">
        <f>Products!E17</f>
        <v>Speakers</v>
      </c>
      <c r="F16" s="1">
        <f>Products!F17</f>
        <v>670</v>
      </c>
      <c r="G16" s="1">
        <f>SUMIF(purchasetable[Product Name],inventorytable[[#This Row],[Product Name]],purchasetable[Units])</f>
        <v>7</v>
      </c>
      <c r="H16" s="1">
        <f>SUMIF(salesdata[Product Name],inventorytable[[#This Row],[Product Name]],salesdata[Units])</f>
        <v>0</v>
      </c>
      <c r="I16" s="1">
        <f>inventorytable[[#This Row],[P Units]]-inventorytable[[#This Row],[S Units]]</f>
        <v>7</v>
      </c>
      <c r="J16" s="1">
        <f>inventorytable[[#This Row],[Cost]]*inventorytable[[#This Row],[Stock]]</f>
        <v>4690</v>
      </c>
      <c r="K16" s="1" t="str">
        <f>IF(inventorytable[[#This Row],[Stock]] &lt; 10,"☎️ "&amp;inventorytable[[#This Row],[Product Name]]&amp;" Need to re-order ! PH "&amp;VLOOKUP(inventorytable[[#This Row],[HSN Code]],vendorsdata[#All],4,0),"")</f>
        <v>☎️ Speakers Need to re-order ! PH 9814xxxxxx</v>
      </c>
    </row>
    <row r="17" spans="4:11" x14ac:dyDescent="0.35">
      <c r="D17" s="1" t="str">
        <f>Products!D18</f>
        <v>N1010</v>
      </c>
      <c r="E17" s="1" t="str">
        <f>Products!E18</f>
        <v>Tablets</v>
      </c>
      <c r="F17" s="1">
        <f>Products!F18</f>
        <v>23500</v>
      </c>
      <c r="G17" s="1">
        <f>SUMIF(purchasetable[Product Name],inventorytable[[#This Row],[Product Name]],purchasetable[Units])</f>
        <v>40</v>
      </c>
      <c r="H17" s="1">
        <f>SUMIF(salesdata[Product Name],inventorytable[[#This Row],[Product Name]],salesdata[Units])</f>
        <v>0</v>
      </c>
      <c r="I17" s="1">
        <f>inventorytable[[#This Row],[P Units]]-inventorytable[[#This Row],[S Units]]</f>
        <v>40</v>
      </c>
      <c r="J17" s="1">
        <f>inventorytable[[#This Row],[Cost]]*inventorytable[[#This Row],[Stock]]</f>
        <v>940000</v>
      </c>
      <c r="K17" s="1" t="str">
        <f>IF(inventorytable[[#This Row],[Stock]] &lt; 10,"☎️ "&amp;inventorytable[[#This Row],[Product Name]]&amp;" Need to re-order ! PH "&amp;VLOOKUP(inventorytable[[#This Row],[HSN Code]],vendorsdata[#All],4,0),"")</f>
        <v/>
      </c>
    </row>
    <row r="18" spans="4:11" ht="15.5" x14ac:dyDescent="0.35">
      <c r="D18" s="4" t="s">
        <v>78</v>
      </c>
      <c r="E18" s="8" t="s">
        <v>79</v>
      </c>
      <c r="F18" s="1">
        <v>1800</v>
      </c>
      <c r="G18" s="1">
        <f>SUMIF(purchasetable[Product Name],inventorytable[[#This Row],[Product Name]],purchasetable[Units])</f>
        <v>25</v>
      </c>
      <c r="H18" s="1">
        <f>SUMIF(salesdata[Product Name],inventorytable[[#This Row],[Product Name]],salesdata[Units])</f>
        <v>15</v>
      </c>
      <c r="I18" s="1">
        <v>10</v>
      </c>
      <c r="J18" s="1">
        <f>inventorytable[[#This Row],[Cost]]*inventorytable[[#This Row],[Stock]]</f>
        <v>18000</v>
      </c>
      <c r="K18" s="1" t="str">
        <f>IF(inventorytable[[#This Row],[Stock]] &lt; 10,"☎️ "&amp;inventorytable[[#This Row],[Product Name]]&amp;" Need to re-order ! PH "&amp;VLOOKUP(inventorytable[[#This Row],[HSN Code]],vendorsdata[#All],4,0),"")</f>
        <v/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224B-17AD-4BA1-9D4A-9F19139C954F}">
  <dimension ref="A2:H33"/>
  <sheetViews>
    <sheetView zoomScaleNormal="100" workbookViewId="0">
      <selection activeCell="A3" sqref="A3"/>
    </sheetView>
  </sheetViews>
  <sheetFormatPr defaultRowHeight="14.5" x14ac:dyDescent="0.35"/>
  <cols>
    <col min="1" max="1" width="13.54296875" bestFit="1" customWidth="1"/>
    <col min="2" max="2" width="11.6328125" bestFit="1" customWidth="1"/>
    <col min="3" max="3" width="12.7265625" bestFit="1" customWidth="1"/>
    <col min="7" max="7" width="12.36328125" bestFit="1" customWidth="1"/>
    <col min="8" max="8" width="14" bestFit="1" customWidth="1"/>
  </cols>
  <sheetData>
    <row r="2" spans="1:8" x14ac:dyDescent="0.35">
      <c r="A2" t="s">
        <v>83</v>
      </c>
      <c r="C2" t="s">
        <v>84</v>
      </c>
      <c r="G2" s="15" t="s">
        <v>93</v>
      </c>
      <c r="H2" t="s">
        <v>95</v>
      </c>
    </row>
    <row r="3" spans="1:8" x14ac:dyDescent="0.35">
      <c r="A3">
        <v>7</v>
      </c>
      <c r="C3">
        <f>GETPIVOTDATA("Name",$A$2)</f>
        <v>7</v>
      </c>
      <c r="G3" s="16" t="s">
        <v>30</v>
      </c>
      <c r="H3">
        <v>54</v>
      </c>
    </row>
    <row r="4" spans="1:8" x14ac:dyDescent="0.35">
      <c r="A4" t="s">
        <v>85</v>
      </c>
      <c r="C4" t="s">
        <v>86</v>
      </c>
      <c r="G4" s="16" t="s">
        <v>38</v>
      </c>
      <c r="H4">
        <v>47</v>
      </c>
    </row>
    <row r="5" spans="1:8" x14ac:dyDescent="0.35">
      <c r="A5">
        <v>11</v>
      </c>
      <c r="C5">
        <f>GETPIVOTDATA("Product Name",$A$4)</f>
        <v>11</v>
      </c>
      <c r="G5" s="16" t="s">
        <v>40</v>
      </c>
      <c r="H5">
        <v>39</v>
      </c>
    </row>
    <row r="6" spans="1:8" x14ac:dyDescent="0.35">
      <c r="A6" t="s">
        <v>87</v>
      </c>
      <c r="C6" t="s">
        <v>88</v>
      </c>
      <c r="G6" s="16" t="s">
        <v>32</v>
      </c>
      <c r="H6">
        <v>18</v>
      </c>
    </row>
    <row r="7" spans="1:8" x14ac:dyDescent="0.35">
      <c r="A7">
        <v>6930335</v>
      </c>
      <c r="C7" s="14">
        <f>GETPIVOTDATA("Amount",$A$6)</f>
        <v>6930335</v>
      </c>
      <c r="G7" s="16" t="s">
        <v>79</v>
      </c>
      <c r="H7">
        <v>15</v>
      </c>
    </row>
    <row r="8" spans="1:8" x14ac:dyDescent="0.35">
      <c r="A8" t="s">
        <v>87</v>
      </c>
      <c r="C8" t="s">
        <v>89</v>
      </c>
      <c r="G8" s="16" t="s">
        <v>44</v>
      </c>
      <c r="H8">
        <v>15</v>
      </c>
    </row>
    <row r="9" spans="1:8" x14ac:dyDescent="0.35">
      <c r="A9">
        <v>1552578</v>
      </c>
      <c r="C9" s="14">
        <f>GETPIVOTDATA("Amount",$A$8)</f>
        <v>1552578</v>
      </c>
      <c r="G9" s="16" t="s">
        <v>94</v>
      </c>
      <c r="H9">
        <v>188</v>
      </c>
    </row>
    <row r="10" spans="1:8" x14ac:dyDescent="0.35">
      <c r="A10" t="s">
        <v>90</v>
      </c>
      <c r="C10" t="s">
        <v>91</v>
      </c>
    </row>
    <row r="11" spans="1:8" x14ac:dyDescent="0.35">
      <c r="A11">
        <v>5640770</v>
      </c>
      <c r="C11" s="14">
        <f>GETPIVOTDATA("Stock Amt.",$A$10)</f>
        <v>5640770</v>
      </c>
    </row>
    <row r="12" spans="1:8" x14ac:dyDescent="0.35">
      <c r="G12" s="15" t="s">
        <v>93</v>
      </c>
      <c r="H12" t="s">
        <v>87</v>
      </c>
    </row>
    <row r="13" spans="1:8" x14ac:dyDescent="0.35">
      <c r="C13" t="s">
        <v>92</v>
      </c>
      <c r="G13" s="16" t="s">
        <v>16</v>
      </c>
      <c r="H13">
        <v>789692</v>
      </c>
    </row>
    <row r="14" spans="1:8" x14ac:dyDescent="0.35">
      <c r="C14" s="14">
        <f>C11+C9-C7</f>
        <v>263013</v>
      </c>
      <c r="G14" s="16" t="s">
        <v>7</v>
      </c>
      <c r="H14">
        <v>380250</v>
      </c>
    </row>
    <row r="15" spans="1:8" x14ac:dyDescent="0.35">
      <c r="E15" s="14"/>
      <c r="G15" s="16" t="s">
        <v>22</v>
      </c>
      <c r="H15">
        <v>275808</v>
      </c>
    </row>
    <row r="16" spans="1:8" x14ac:dyDescent="0.35">
      <c r="A16" t="s">
        <v>83</v>
      </c>
      <c r="C16" t="s">
        <v>97</v>
      </c>
      <c r="G16" s="16" t="s">
        <v>10</v>
      </c>
      <c r="H16">
        <v>60532</v>
      </c>
    </row>
    <row r="17" spans="1:8" x14ac:dyDescent="0.35">
      <c r="A17">
        <v>7</v>
      </c>
      <c r="C17">
        <f>GETPIVOTDATA("Name",$A$16)</f>
        <v>7</v>
      </c>
      <c r="G17" s="16" t="s">
        <v>19</v>
      </c>
      <c r="H17">
        <v>44664</v>
      </c>
    </row>
    <row r="18" spans="1:8" x14ac:dyDescent="0.35">
      <c r="G18" s="16" t="s">
        <v>94</v>
      </c>
      <c r="H18">
        <v>1550946</v>
      </c>
    </row>
    <row r="21" spans="1:8" x14ac:dyDescent="0.35">
      <c r="A21" s="15" t="s">
        <v>93</v>
      </c>
      <c r="B21" t="s">
        <v>100</v>
      </c>
    </row>
    <row r="22" spans="1:8" x14ac:dyDescent="0.35">
      <c r="A22" s="16" t="s">
        <v>42</v>
      </c>
      <c r="B22">
        <v>30</v>
      </c>
    </row>
    <row r="23" spans="1:8" x14ac:dyDescent="0.35">
      <c r="A23" s="16" t="s">
        <v>36</v>
      </c>
      <c r="B23">
        <v>106</v>
      </c>
    </row>
    <row r="24" spans="1:8" x14ac:dyDescent="0.35">
      <c r="A24" s="16" t="s">
        <v>44</v>
      </c>
      <c r="B24">
        <v>140</v>
      </c>
    </row>
    <row r="25" spans="1:8" x14ac:dyDescent="0.35">
      <c r="A25" s="16" t="s">
        <v>79</v>
      </c>
      <c r="B25">
        <v>10</v>
      </c>
    </row>
    <row r="26" spans="1:8" x14ac:dyDescent="0.35">
      <c r="A26" s="16" t="s">
        <v>32</v>
      </c>
      <c r="B26">
        <v>2</v>
      </c>
    </row>
    <row r="27" spans="1:8" x14ac:dyDescent="0.35">
      <c r="A27" s="16" t="s">
        <v>38</v>
      </c>
      <c r="B27">
        <v>233</v>
      </c>
    </row>
    <row r="28" spans="1:8" x14ac:dyDescent="0.35">
      <c r="A28" s="16" t="s">
        <v>40</v>
      </c>
      <c r="B28">
        <v>181</v>
      </c>
    </row>
    <row r="29" spans="1:8" x14ac:dyDescent="0.35">
      <c r="A29" s="16" t="s">
        <v>30</v>
      </c>
      <c r="B29">
        <v>146</v>
      </c>
    </row>
    <row r="30" spans="1:8" x14ac:dyDescent="0.35">
      <c r="A30" s="16" t="s">
        <v>46</v>
      </c>
      <c r="B30">
        <v>7</v>
      </c>
    </row>
    <row r="31" spans="1:8" x14ac:dyDescent="0.35">
      <c r="A31" s="16" t="s">
        <v>48</v>
      </c>
      <c r="B31">
        <v>40</v>
      </c>
    </row>
    <row r="32" spans="1:8" x14ac:dyDescent="0.35">
      <c r="A32" s="16" t="s">
        <v>34</v>
      </c>
      <c r="B32">
        <v>100</v>
      </c>
    </row>
    <row r="33" spans="1:2" x14ac:dyDescent="0.35">
      <c r="A33" s="16" t="s">
        <v>94</v>
      </c>
      <c r="B33">
        <v>995</v>
      </c>
    </row>
  </sheetData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Dashboard</vt:lpstr>
      <vt:lpstr>Customers</vt:lpstr>
      <vt:lpstr>Products</vt:lpstr>
      <vt:lpstr>Vendors</vt:lpstr>
      <vt:lpstr>New Entry</vt:lpstr>
      <vt:lpstr>Purchase</vt:lpstr>
      <vt:lpstr>Sales</vt:lpstr>
      <vt:lpstr>Inventory</vt:lpstr>
      <vt:lpstr>Pivots</vt:lpstr>
      <vt:lpstr>Cust_ID</vt:lpstr>
      <vt:lpstr>hsncode</vt:lpstr>
      <vt:lpstr>hsncode01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Arafath</dc:creator>
  <cp:lastModifiedBy>Yasar Arafath</cp:lastModifiedBy>
  <dcterms:created xsi:type="dcterms:W3CDTF">2025-08-22T09:43:40Z</dcterms:created>
  <dcterms:modified xsi:type="dcterms:W3CDTF">2025-08-25T05:20:39Z</dcterms:modified>
</cp:coreProperties>
</file>