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aped-ferc-civil-penalties" sheetId="1" state="visible" r:id="rId2"/>
  </sheets>
  <definedNames>
    <definedName function="false" hidden="true" localSheetId="0" name="_xlnm._FilterDatabase" vbProcedure="false">'scraped-ferc-civil-penalties'!$A$1:$H$134</definedName>
    <definedName function="false" hidden="false" localSheetId="0" name="_xlnm._FilterDatabase" vbProcedure="false">'scraped-ferc-civil-penalties'!$A$1:$G$134</definedName>
    <definedName function="false" hidden="false" localSheetId="0" name="_xlnm._FilterDatabase_0" vbProcedure="false">'scraped-ferc-civil-penalties'!$A$1:$H$134</definedName>
    <definedName function="false" hidden="false" localSheetId="0" name="_xlnm._FilterDatabase_0_0" vbProcedure="false">'scraped-ferc-civil-penalties'!$A$1:$G$134</definedName>
    <definedName function="false" hidden="false" localSheetId="0" name="_xlnm._FilterDatabase_0_0_0" vbProcedure="false">'scraped-ferc-civil-penalties'!$A:$G</definedName>
    <definedName function="false" hidden="false" localSheetId="0" name="_xlnm._FilterDatabase_0_0_0_0" vbProcedure="false">'scraped-ferc-civil-penalties'!$A$1:$G$134</definedName>
    <definedName function="false" hidden="false" localSheetId="0" name="_xlnm._FilterDatabase_0_0_0_0_0" vbProcedure="false">'scraped-ferc-civil-penalties'!$A:$G</definedName>
    <definedName function="false" hidden="false" localSheetId="0" name="_xlnm._FilterDatabase_0_0_0_0_0_0" vbProcedure="false">'scraped-ferc-civil-penalties'!$A:$G</definedName>
    <definedName function="false" hidden="false" localSheetId="0" name="_xlnm._FilterDatabase_0_0_0_0_0_0_0" vbProcedure="false">'scraped-ferc-civil-penalties'!$A$1:$F$133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<sst xmlns="http://schemas.openxmlformats.org/spreadsheetml/2006/main" count="692" uniqueCount="491">
  <si>
    <t xml:space="preserve">raw_year</t>
  </si>
  <si>
    <t xml:space="preserve">raw_subject</t>
  </si>
  <si>
    <t xml:space="preserve">clean_subject</t>
  </si>
  <si>
    <t xml:space="preserve">raw_sanctions</t>
  </si>
  <si>
    <t xml:space="preserve">clean_penalty</t>
  </si>
  <si>
    <t xml:space="preserve">raw_description</t>
  </si>
  <si>
    <t xml:space="preserve">is_duplicate</t>
  </si>
  <si>
    <t xml:space="preserve">is_california</t>
  </si>
  <si>
    <t xml:space="preserve">Alliance Pipeline LP, 141 FERC ¶ 61,182 (November 30, 2012)</t>
  </si>
  <si>
    <t xml:space="preserve">Alliance Pipeline</t>
  </si>
  <si>
    <t xml:space="preserve">$500,000 Civil Penalty; Compliance Monitoring.</t>
  </si>
  <si>
    <t xml:space="preserve">The Commission approved a settlement resolving findings under the Standards of Conduct for Transmission Providers, 18 C.F.R. Part 385, and Alliance’s transmission tariff for using its parent company to share non-public transmission information with an affiliate and for failure to make that information timely available to other customers.</t>
  </si>
  <si>
    <t xml:space="preserve">n</t>
  </si>
  <si>
    <t xml:space="preserve">In re Amaranth Advisors., et al., Docket No. IN07-26-000, Order Approving Uncontested Settlement, 128 FERC ¶ 61,154 (Aug. 12, 2009); Order Granting Severence and Partial Stay, 128 FERC ¶ 61,081 (Jul. 23, 2009) Prior Commission Activity: Order Establishing Hearing Procedures, Docket No. IN07-26-000, 124 FERC ¶ 61,050 (Jul. 17, 2008), Order to Show Cause and Notice of Proposed Penalties, Docket No. IN07-26-000, 120 FERC ¶ 61,085 (Jul. 26, 2007)</t>
  </si>
  <si>
    <t xml:space="preserve">Amaranth Advisors</t>
  </si>
  <si>
    <t xml:space="preserve">$7,500,000 Civil Penalty</t>
  </si>
  <si>
    <t xml:space="preserve">Following issuance by the Commission of an Order to Show Cause and Notice of Proposed Penalties, an Order Establishing Hearing Procedures, and an Order Granting Severence and Partial Stay, the Commission issued an order approving a stipulation and agreement between all except one of the parties to the order to show cause and hearing matter set in Docket No. IN07-26-000, and the Commission Office of Enforcement Staff. The stipulation and agreement provides for payment of a civil penalty resulting from violations of 18 C.F.R. §1C.1 (Natural Gas Anti-Market Manipulation Rule). The one remaining party to the hearing, Brian Hunter, will proceed to hearing under Docket No. IN07-26-004.</t>
  </si>
  <si>
    <t xml:space="preserve">In re Amaranth Advisors., et al., Docket No. IN07-26-000, Order Establishing Hearing Procedures, 124 FERC ¶ 61,050 (Jul. 17, 2008) Prior Commission Activity: Order to Show Cause and Notice of Proposed Penalties, Docket No. IN07-26-000, 120 FERC ¶ 61,085 (Jul. 26, 2007)</t>
  </si>
  <si>
    <t xml:space="preserve">Proposed $7,500,000 Civil Penalty</t>
  </si>
  <si>
    <t xml:space="preserve">Following issuance by the Commission of an Order to Show Cause and Notice of Proposed Penalties, an Order Establishing Hearing Procedures has now been issued, setting the matter for hearing on the merits and on a proposed civil penalty resulting from violations of 18 C.F.R. § 1C.1 (Natural Gas Anti-Market Manipulation Rule).</t>
  </si>
  <si>
    <t xml:space="preserve">y</t>
  </si>
  <si>
    <t xml:space="preserve">In re Amaranth Advisors., et al., Docket No. IN07-26-000, Order to Show Cause and Notice of Proposed Penalties, 120 FERC ¶ 61,085 (Jul. 26, 2007)</t>
  </si>
  <si>
    <t xml:space="preserve">The Commission issued an Order to Show Cause and Notice of Proposed Penalties, asking the Amaranth Respondents to show the Commission why they should not be found to have committed violations of 18 C.F.R. § 1C.1 (Natural Gas Anti-Market Manipulation Rule) and should not be assessed a proposed civil penalty.</t>
  </si>
  <si>
    <t xml:space="preserve">American Transmission Company, LLC, Docket No. IN17-5-000, 160 FERC ¶ 61,030 (August 28, 2017)</t>
  </si>
  <si>
    <t xml:space="preserve">American Transmission Company</t>
  </si>
  <si>
    <t xml:space="preserve">$205,000 in civil penalties to U.S. Treasury and implementation of measures designed to ensure compliance in the future, including submitting semi-annual compliance reports.</t>
  </si>
  <si>
    <t xml:space="preserve">The Commission approved a Stipulation and Consent Agreement (Agreement) between the Office of Enforcement (Enforcement) and American Transmission Company, LLC (ATC) that found the Agreement resolves on fair and equitable terms Enforcement’s investigation under Part 1b of the Commission’s regulations, 18 C.F.R. Part 1b (2017), into (i) whether ATC violated section 203(a)(1)(B) of the Federal Power Act (FPA) and Part 33 of the Commission’s regulations, 18 C.F.R. Part 33, by acquiring certain Commission-jurisdictional facilities without prior Commission approval; and (ii) whether ATC violated section 205 of the FPA and Part 35 of the Commission’s regulations, 18 C.F.R. Part 35, by failing to timely file certain Commission jurisdictional agreements. ATC admits the violations and agrees to pay the civil penalty and implement compliance measures.</t>
  </si>
  <si>
    <t xml:space="preserve">In re Anadarko Petroleum Corp., 127 FERC ¶ 61,069 (April 22, 2009)</t>
  </si>
  <si>
    <t xml:space="preserve">Anadarko Petroleum</t>
  </si>
  <si>
    <t xml:space="preserve">$1,100,000 Civil Penalty $232,423.40 Disgorgement</t>
  </si>
  <si>
    <t xml:space="preserve">Civil penalty, disgorgement and compliance reporting resulting from violations of 18 C.F.R. § 284.8(h) posting and bidding requirements, improper release and acquisition of discounted rate capacity through flipping transactions.</t>
  </si>
  <si>
    <t xml:space="preserve">Arizona Public Service Company, 148 FERC ¶ 61,009 (July 7, 2014)</t>
  </si>
  <si>
    <t xml:space="preserve">Arizona Public Service Company</t>
  </si>
  <si>
    <t xml:space="preserve">$3,250,000 Civil Penalty, offset by $1,250,000 to be expended on Reliability and Compliance Enhancements; Compliance Monitoring.</t>
  </si>
  <si>
    <t xml:space="preserve">The Commission approved a settlement resolving findings under 4 Requirements of 2 Reliability Standards for failure to perform certain necessary operational planning studies, coordinate those studies with its neighboring transmission operators, and operate the system to prevent any disturbance from creating emergency operating conditions.</t>
  </si>
  <si>
    <t xml:space="preserve">In re Atmos Energy Corporation, Atmos Energy Marketing, Inc., Trans Louisiana Gas Pipeline, Inc., 137 FERC ¶ 61,190 (December 9, 2011)</t>
  </si>
  <si>
    <t xml:space="preserve">Atmos Energy</t>
  </si>
  <si>
    <t xml:space="preserve">$6,364,029 Civil Penalty; $5,635,971 Disgorgement; Compliance Monitoring.</t>
  </si>
  <si>
    <t xml:space="preserve">The Commission approved a settlement resolving admitted violations of the Anti-Manipulation Rule, 18 C.F.R. § 1c.1, and of 18 C.F.R. § 284.8(h)(2) for serial alternating releases of short-term, discounted gas pipeline capacity to affiliated entities without posting and bidding; and under the Commission’s Open Access Transportation requirement that natural gas shippers must have title.</t>
  </si>
  <si>
    <t xml:space="preserve">In re Bangor Gas Company, LLC, 118 FERC ¶ 61,186 (Mar. 7, 2007)</t>
  </si>
  <si>
    <t xml:space="preserve">Bangor Gas Company</t>
  </si>
  <si>
    <t xml:space="preserve">$1,000,000 Civil Penalty; Compliance Monitoring.</t>
  </si>
  <si>
    <t xml:space="preserve">The Commission approved a settlement resolving findings under the Commission’s Open Access Transportation requirement that natural gas shippers must have title.</t>
  </si>
  <si>
    <t xml:space="preserve">Barclays Bank PLC, Daniel Brin, Scott Connelly, Karen Levine, Docket No. IN08-8-000, and FERC v. Barclays Bank PLC et al., No. 2:13-cv-02093-TLN-DB (E.D. Cal.), Order Approving Stipulation and Consent Agreement, 161 FERC ¶ 61,147 PDF (November 7, 2017) Prior Commission Activity: Order Assessing Civil Penalties, 144 FERC ¶ 61,041 PDF (July 16, 2013) Order to Show Cause and Notification of Proposed Penalty, 141 FERC ¶ 61,084 PDF (October 31, 2012) </t>
  </si>
  <si>
    <t xml:space="preserve">Barclays</t>
  </si>
  <si>
    <t xml:space="preserve">Civil penalties and disgorgement as follows: $70,000,000 in civil penalties to the U.S. Treasury against Barclays. $35,000,000 in disgorgement by Barclays.</t>
  </si>
  <si>
    <t xml:space="preserve">The Commission issued an Order approving a Stipulation and Consent Agreement (Agreement) between the Office of Enforcement (Enforcement) and Barclays Bank PLC (Barclays), Daniel Brin, Scott Connelly, and Karen Levine (together, Defendants) finding that the Agreement is in the public interest and resolves on fair and equitable terms: (a) the Commission’s claims against Defendants for violations of section 222 of the Federal Power Act (FPA) and the Commission’s Anti-Manipulation Rule, 18 C.F.R. § lc (2017), and (b) the Commission’s action captioned FERC v. Barclays Bank PLC et al., No. 2:13-cv-02093-TLN-DB (E.D. Cal.).</t>
  </si>
  <si>
    <t xml:space="preserve">Barclays Bank PLC, Daniel Brin, Scott Connelly, Karen Levine, and Ryan Smith, 144 FERC ¶ 61,041 (July 16, 2013) Prior Commission Activity: Order to Show Cause and Notification of Proposed Penalty, 141 FERC ¶ 61,084 (October 31, 2012)</t>
  </si>
  <si>
    <t xml:space="preserve">$435,000,000 Civil Penalty, Barclays; $34,900,000 Disgorgement, Barclays; $15,000,000 Civil Penalty, trader Scott Connelly; $1,000,000 Civil Penalty each, traders Daniel Brin, Karen Levine, and Ryan Smith.</t>
  </si>
  <si>
    <t xml:space="preserve">The Commission issued an Order Assessing Civil Penalties finding a violation of the Anti-Manipulation Rule, 18 C.F.R. § 1c.2, for trading electricity in the western United States to affect the index price at which related financial instruments settled. Barclays and the individual traders elected the procedures of FPA section 31(d)(3), in which the Commission assesses a penalty and, if the penalty is not paid, then institutes an action in federal district court to review the assessment.</t>
  </si>
  <si>
    <t xml:space="preserve">Barclays Bank PLC, Daniel Brin, Scott Connelly, Karen Levine, and Ryan Smith, Order to Show Cause and Notification of Proposed Penalty, 141 FERC ¶ 61,084 (October 31, 2012)</t>
  </si>
  <si>
    <t xml:space="preserve">Proposed $435,000,000 Civil Penalty, Barclays; $34,900,000 Disgorgement, Barclays; $15,000,000 Civil Penalty, trader Scott Connelly; $1,000,000 Civil Penalty each, traders Daniel Brin, Karen Levine, and Ryan Smith.</t>
  </si>
  <si>
    <t xml:space="preserve">The Commission issued an Order to Show Cause asking Barclays and the named individuals to explain to the Commission why they should not be found to have violated the Anti-Manipulation Rule, 18 C.F.R. § 1c.2, for trading electricity in the western United States to affect the index price at which related financial instruments settled.</t>
  </si>
  <si>
    <t xml:space="preserve">Berkshire Power Company LLC and Power Plant Management Services LLC, Docket No. IN16-3-000, Order Approving Stipulation and Consent Agreement, 154 FERC ¶ 61,259 (March 30, 2016)</t>
  </si>
  <si>
    <t xml:space="preserve">Berkshire Power Company</t>
  </si>
  <si>
    <t xml:space="preserve">Disgorgement and civil penalties as follows, respectively: $1,012,563, plus interest in disgorgement by Berkshire. $2,000,000 in civil penalties, jointly and severally, against Berkshire and Power Plant Management, and an additional separate civil penalty in the amount of $30,000 against Berkshire for violations of the Reliability Standards.</t>
  </si>
  <si>
    <t xml:space="preserve">The Commission issued an Order approving a Stipulation and Consent Agreement (Agreement) between the Office of Enforcement (Enforcement), Berkshire Power Company LLC (Berkshire), and Power Plant Management Services LLC (PPMS). The Agreement resolves the investigation conducted by Enforcement into whether Berkshire and PPMS violated section 222 of the Federal Power Act (FPA) and the Commission’s Anti-Manipulation Rule, 18 C.F.R. § 1c.1 (2015), and whether Berkshire separately violated the Market Behavior Rules, 18 C.F.R. § 35.41(a) and (b), the ISO-NE Tariff, and certain Commission-Approved Reliability Standards, by concealing plant maintenance and associated outages from ISO-New England, Inc. (ISO-NE) between January 1, 2008 and March 30, 2011. Berkshire and PPMS admit the violations and agree, in addition to payment of the civil penalties and disgorgement, to implement measures designed to improve compliance with applicable Commission regulations and jurisdictional tariffs.</t>
  </si>
  <si>
    <t xml:space="preserve">Black Hills Power, Inc., 136 FERC ¶ 61,088 (August 5, 2011)</t>
  </si>
  <si>
    <t xml:space="preserve">Black Hills Power</t>
  </si>
  <si>
    <t xml:space="preserve">$200,000 Civil Penalty; Compliance Enhancements; Independent Compliance Audit; Compliance Monitoring.</t>
  </si>
  <si>
    <t xml:space="preserve">The Commission approved a settlement resolving admitted violations under 18 C.F.R. Part 37 and its tariff for failing to post certain information on OASIS, and charge proper rates for service, and for providing service to an affiliate with disclosing to other customers, and also under 18 C.F.R. Part 35 for providing brokering services without charge to its affiliate.</t>
  </si>
  <si>
    <t xml:space="preserve">BP America Inc., BP Corporation North America Inc., BP America Production Company, BP Energy Company, Docket No. IN13-15-000, Order Staying the Payment Directives of the Order Assessing Civil Penalties, 156 FERC ¶ 61,174 (September 12, 2016) Prior Commission Activity: Opinion No. 549, Order on Initial Decision and Rehearing, 156 FERC ¶ 61,031 (July 11, 2016), Initial Decision, 152 FERC ¶ 63,016 (August 13, 2015), Order Establishing Hearing, 147 FERC ¶ 61,130 (May 15, 2014)</t>
  </si>
  <si>
    <t xml:space="preserve">BP</t>
  </si>
  <si>
    <t xml:space="preserve">Civil Penalty in the amount of $20,160,000 against BP America Inc., BP Corporation North America Inc., BP America Production Company, BP Energy Company (BP); disgorgement in the amount of $207,169 against BP.</t>
  </si>
  <si>
    <t xml:space="preserve">The Commission issued an Order to Show Cause why the company should not be found to have violated the Anti-Manipulation Rule, 18 C.F.R. 1c.1, for sales of natural gas at specific natural gas trading hubs to affect the index price at which related financial instruments settled. The Commission set the matter for hearing before an ALJ. The ALJ’s Initial Decision, reviewable by the Commission, found that BP violated Section 1c.1 of the Commission’s regulations and Section 4A of the Natural Gas Act, and made factual findings respecting the application of the Commission’s Penalty Guidelines. The Commission issued an order affirming the ALJ’s Initial Decision and ordered BP to pay $20,160,000 in civil penalties and disgorge unjust profits in the amount of $207,169. On September 7, 2016, BP filed a Petition for Review of the Order on Initial Decision and Rehearing with the United States Court of Appeals for the Fifth Circuit. BP also filed a motion for the Commission to stay the payment directives ordered in the Penalty Assessment and the Commission issued an order on September 12, 2016 granting the motion.</t>
  </si>
  <si>
    <t xml:space="preserve">BP America Inc., BP Corporation North America Inc., BP America Production Company, BP Energy Company, 147 FERC ¶ 61,130 (May 15, 2014) Prior Commission Activity: Order to Show Cause and Notice of Proposed Penalty, 144 FERC ¶ 61,100 (Aug. 5, 2013)</t>
  </si>
  <si>
    <t xml:space="preserve">Proposed $28,000,000 Civil Penalty and other sanctions including disgorgement of unjust profits pending hearing and consideration by the Commission.</t>
  </si>
  <si>
    <t xml:space="preserve">The Commission issued an Order to Show Cause why the company should not be found to have violated the Anti-Manipulation Rule, 18 C.F.R. 1c.1, for sales of natural gas at specific natural gas trading hubs to affect the index price at which related financial instruments settled. The Commission has set the matter for hearing before an Administrative Law Judge.</t>
  </si>
  <si>
    <t xml:space="preserve">BP America Inc., BP Corporation North America Inc., BP America Production Company, BP Energy Company, Docket No. IN13-15-000, Order to Show Cause and Notice of Proposed Penalty, 144 FERC ¶ 61,100 (Aug. 5, 2013)</t>
  </si>
  <si>
    <t xml:space="preserve">Civil Penalty in the amount of $28,000,000 against BP America Inc., BP Corporation North America Inc., BP America Production Company, BP Energy Company (BP); disgorgement in the amount of $800,000 plus interest by BP.</t>
  </si>
  <si>
    <t xml:space="preserve">The Commission issued an Order to Show Cause why the company should not be found to have violated the Anti-Manipulation Rule, 18 C.F.R. 1c.1, for sales of natural gas at specific natural gas trading hubs to affect the index price at which related financial instruments settled.</t>
  </si>
  <si>
    <t xml:space="preserve">In re BP Energy Company, 121 FERC ¶ 61,088 (Oct. 25, 2007)</t>
  </si>
  <si>
    <t xml:space="preserve">$7,000,000 Civil Penalty; Compliance Monitoring.</t>
  </si>
  <si>
    <t xml:space="preserve">The Commission approved a settlement resolving findings under the Commission’s Open Access Transportation requirements that prohibit buy/sell natural gas transactions; prohibit flipping of short term capacity releases between affiliated shippers; and require natural gas shippers have title to the gas.</t>
  </si>
  <si>
    <t xml:space="preserve">Brian Hunter, , Docket No. IN07-26-004, Order Affirming Initial Decision and Ordering Payment of Civil Penalty,135 FERC ¶ 61,054 (April 21, 2011) Prior Commission Activity: Initial Decision, 130 FERC ¶ 63,004 (Jan. 22, 2010), Order Granting Severence and Partial Stay, 128 FERC ¶ 61,081 (Jul. 23, 2009), Order Establishing Hearing Procedures, Docket No. IN07-26-000, 124 FERC ¶ 61,050 (Jul. 17, 2008), Order to Show Cause and Notice of Proposed Penalties, Docket No. IN07-26-000, 120 FERC ¶ 61,085 (Jul. 26, 2007)</t>
  </si>
  <si>
    <t xml:space="preserve">Brian Hunter</t>
  </si>
  <si>
    <t xml:space="preserve">$30,000,000 Civil Penalty, overturned on jurisdictional grounds by the United States Court of Appeals, District of Columbia Circuit.</t>
  </si>
  <si>
    <t xml:space="preserve">The Commission issued a final Order Assessing Civil Penalties finding, after adjudication before an ALJ, a violation of the Commission’s Anti-Manipulation Rule, 18 C.F.R. § 1c.1, for trading natural gas futures contracts on the NYMEX to affect the index price at which related financial instruments settled. Hunter petitioned pursuant to NGA section 717r(b) for review in the U.S. Court of Appeals for the District of Columbia Circuit, which granted the petition.</t>
  </si>
  <si>
    <t xml:space="preserve">Brian Hunter, Docket No. IN07-26-004, Initial Decision, 130 FERC ¶ 63,004 (January 22, 2010) Prior Commission Activity: Order Granting Severence and Partial Stay, 128 FERC ¶ 61,081 (Jul. 23, 2009), Order Establishing Hearing Procedures, Docket No. IN07-26-000, 124 FERC ¶ 61,050 (Jul. 17, 2008), Order to Show Cause and Notice of Proposed Penalties, Docket No. IN07-26-000, 120 FERC ¶ 61,085 (Jul. 26, 2007)</t>
  </si>
  <si>
    <t xml:space="preserve">Proposed $30,000,000 Civil Penalty</t>
  </si>
  <si>
    <t xml:space="preserve">An ALJ issued an Initial Decision after a hearing on the merits, finding a violation of the Commission’s Anti-Manipulation Rule, 18 C.F.R. § 1c.1, for trading natural gas futures contracts on the NYMEX to affect the index price at which related financial instruments settled. The ALJ proposed that a civil penalty be assessed by the Commission. The Commission will review the Initial Decision and issue an order.</t>
  </si>
  <si>
    <t xml:space="preserve">California Independent System Operator 149 FERC ¶ 61,189 (November 28, 2014)</t>
  </si>
  <si>
    <t xml:space="preserve">Cal-ISO</t>
  </si>
  <si>
    <t xml:space="preserve">$6,000,000, offset by $4,000,000 in Reliability Enhancements; Compliance Monitoring.</t>
  </si>
  <si>
    <t xml:space="preserve">The Commission approved a settlement resolving findings under 3 Requirements of 3 Reliability Standards for failures to: monitor the current flow on Path 44 in amps, or by any other method that would alert operators to the need for corrective action to avert operation of the separation scheme at the San Onofre switchyard, to operate so that instability, uncontrolled separation and cascading outages would not occur as the result of a single contingency, and establish valid system operating limits.</t>
  </si>
  <si>
    <t xml:space="preserve">In re California Independent System Operator Corporation, 141 FERC ¶ 61,209 (December 14, 2012)</t>
  </si>
  <si>
    <t xml:space="preserve">$200,000 Civil Penalty; Compliance Monitoring.</t>
  </si>
  <si>
    <t xml:space="preserve">The Commission approved a settlement resolving findings under the Reliability Standards for inappropriate load shedding based on failure to perform operational planning to replace generation requirements and failure to adequately train the operators on the circumstances that permit load shedding.</t>
  </si>
  <si>
    <t xml:space="preserve">In re Calpine Energy Services, L.P., 119 FERC ¶ 61,125 (May 9, 2007)</t>
  </si>
  <si>
    <t xml:space="preserve">Calpine</t>
  </si>
  <si>
    <t xml:space="preserve">$4,500,000 Civil Penalty; Compliance Enhancements; Compliance Monitoring.</t>
  </si>
  <si>
    <t xml:space="preserve">City Power Marketing, LLC and K. Stephen Tsingas, Docket No. IN15-5-000, and FERC v. City Power Marketing, LLC and K. Stephen Tsingas, Case No. 1:15-cv-01428-JDB (DDC), Order Approving Stipulation and Consent Agreement, 160 FERC ¶ 61,013 (August 22, 2017). Prior Commission Activity: Order Assessing Civil Penalties, 152 FERC ¶ 61,012 (July 2, 2015) Order to Show Cause and Notice of Proposed Penalty, 150 FERC ¶ 61,176 (March 6, 2015)</t>
  </si>
  <si>
    <t xml:space="preserve">City Power Marketing, et al.</t>
  </si>
  <si>
    <t xml:space="preserve">Civil penalties and disgorgement as follows: $1,300,000 in disgorgement to PJM Interconnection, Inc. by Tsingas; $9 million civil penalty to U.S. Treasury against City Power; $1,420,000 civil penalty to U.S. Treasury against Tsingas.</t>
  </si>
  <si>
    <t xml:space="preserve">The Commission issued an Order approving a Stipulation and Consent Agreement (Agreement) between the Office of Enforcement (Enforcement) and K. Stephen Tsingas and City Power Marketing, LLC finding that the Agreement resolves on fair and equitable terms (a) the Commission’s claims against Tsingas and City Power for violations of section 222 of the Federal Power Act (FPA) and the Commission’s Anti-Manipulation Rule, 18 C.F.R. § lc (2017), and of the Commission’s rule requiring truthful communications with (among others) the Commission, 18 C.F.R. § 35.41(b) (2017); and (b) the Commission’s action captioned FERC v. City Power Marketing, LLC, No. 1:15-cv-01428-JDB (D.D.C.). The Commission will file a new status report with the United States District Court for the District of Columbia advising that the Commission has approved the Agreement.</t>
  </si>
  <si>
    <t xml:space="preserve">City Power Marketing, LLC and K. Stephen Tsingas, Docket No. IN15-5-000, Order Assessing Civil Penalties, 152 FERC ¶ 61,012 (July 2, 2015) Prior Commission Activity: Order to Show Cause and Notice of Proposed Penalty, 150 FERC ¶ 61,176 (March 6, 2015)</t>
  </si>
  <si>
    <t xml:space="preserve">Civil penalties and disgorgement as follows: $1,278,358 in disgorgement jointly and severally against City Power and Tsingas; $14 million civil penalty against City Power; $1 million civil penalty against Tsingas.</t>
  </si>
  <si>
    <t xml:space="preserve">The Commission issued an Order Assessing Civil Penalties for alleged violation of the Commission’s Anti-Manipulation Rule, 18 C.F.R. § 1c.2, section 222 of the Federal Power Act (FPA), 16 U.S.C. § 824v(a), and 18 C.F.R. § 35.41(b) by engaging in (i) a scheme to collect Marginal Loss Surplus Allocation payments through large volumes of sham Up To Congestion trades in PJM and (ii) false statements under oath to staff designed to conceal important contemporaneous evidence (instant messages) discussing the trades. City Power and Tsingas elected, as part of their response to the Commission’s Order to Show Cause, the procedures of FPA section 31(d)(3), in which the Commission assessed a penalty and instituted an action in federal district court to affirm the assessment.</t>
  </si>
  <si>
    <t xml:space="preserve">In re Cleco Power, LLC, 119 FERC ¶ 61,271 (June 12, 2007)</t>
  </si>
  <si>
    <t xml:space="preserve">Cleco Power</t>
  </si>
  <si>
    <t xml:space="preserve">$2,000,000 Civil Penalty; Compliance Enhancements; Compliance Monitoring.</t>
  </si>
  <si>
    <t xml:space="preserve">The Commission approved a settlement resolving findings that operating personnel shared non-public information with a marketing affiliate in violation of the codes of conduct underlying its Market Based Rate authority and a prior settlement with Enforcement.</t>
  </si>
  <si>
    <t xml:space="preserve">Coaltrain Energy, L.P., Peter Jones, Shawn Sheehan, Robert Jones, Jeff Miller, Jack Wells, Docket No. IN16-4-000 Order Assessing Penalties, 155 FERC ¶ 61,204 (May 27, 2016) Prior Commission Activity: Order to Show Cause and Notice of Proposed Penalty, 154 FERC ¶ 61,002 (January 6, 2016)</t>
  </si>
  <si>
    <t xml:space="preserve">Coaltrain Energy, et al.</t>
  </si>
  <si>
    <t xml:space="preserve">Disgorgement and civil penalties as follows, respectively: $4,121,894 plus interest in disgorgement against Coaltrain, Peter Jones, and Shawn Sheehan, jointly and severally. Coaltrain $26,000,000 (jointly and severally with Peter Jones and Shawn Sheehan); Peter Jones and Shawn Sheehan $5,000,000 each; Robert Jones $1,000,000; and Jeff Miller and Jack Wells $500,000 each in civil penalties.</t>
  </si>
  <si>
    <t xml:space="preserve">Following an Order to Show Cause proceeding, the Commission issued an Order Assessing Civil Penalties against Coaltrain Energy, L.P., Peter Jones, Shawn Sheehan, Robert Jones, Jeff Miller, Jack Wells. The order found that Coaltrain, and the named individuals violated section 1c.2 of the Commission’s regulations and section 222 of the Federal Power Act (FPA), by engaging in fraudulent Up To Congestion (UTC) transactions in PJM Interconnection L.L.C.’s energy markets. The Commission declined to find Adam Hughes to have individually violated section 1c.2. The order further found that Coaltrain Energy, L.P. violated 18 C.F.R. § 35.41(b) of the Commission’s rules through false and misleading statements and material omissions relating to the existence of documents responsive to data requests and relating to the trading conduct at issue in the matter. Finally, the order assessed disgorgement and civil penalties as outlined for the violations. Coaltrain and the other named respondents elected the procedures of FPA section 31(d)(3), in which the Commission assesses a penalty and if the disgorgement and civil penalties are not paid within 60 days, the Commission institutes an action in federal district court to affirm the assessment.</t>
  </si>
  <si>
    <t xml:space="preserve">Columbia Gas Transmission, LLC 152 FERC ¶ 61,089 (July 30, 2015)</t>
  </si>
  <si>
    <t xml:space="preserve">Columbia Gas Transmission</t>
  </si>
  <si>
    <t xml:space="preserve">$350,000 in Civil Penalties.</t>
  </si>
  <si>
    <t xml:space="preserve">The Commission approved a settlement resolving findings that between January 1, 2010 and May 1, 2013, Columbia Gas violated Part 4 of its tariff by failing to post the notices of the auctions of its available firm capacity on the public side of its Electronic Bulletin Board (EBB) (Navigates). Columbia Gas admits to the violation.</t>
  </si>
  <si>
    <t xml:space="preserve">Columbia Gas Transmission Corporation and Columbia Gulf Transmission Company, Docket Nos. IN09-3-000 and PA03-16-000, Order Approving Stipulation and Consent Agreement, 125 FERC ¶ 61,150 (November 6, 2008)</t>
  </si>
  <si>
    <t xml:space="preserve">$1,000,000 Civil Penalty against Columbia Gas and Columbia Gulf jointly; $9,000,000 Disgorgement by Columbia Gas</t>
  </si>
  <si>
    <t xml:space="preserve">Civil penalty, disgorgement, and compliance monitoring resulting from (1) Columbia Gas’s violation of section 1 of its Parking and Lending (PAL) rate schedule; (2) Columbia Gas’s and Columbia Gulf’s provision of an undue preference to their affiliated local distribution companies with respect to transportation services; and (3) Columbia Gas’s and Columbia Gulf’s failure to post discounts to an affiliate in violation of the Standards of Conduct discount reports. The companies stipulate to the terms of the settlement, but did not admit nor deny the violations.</t>
  </si>
  <si>
    <t xml:space="preserve">In re Columbia Gulf Transmission Company, 119 FERC ¶ 61,174 (May 21, 2007)</t>
  </si>
  <si>
    <t xml:space="preserve">$2,000,000 Civil Penalty; Withdrawal of Petition for Review of FERC order.</t>
  </si>
  <si>
    <t xml:space="preserve">The Commission approved a settlement resolving finding that entity failed to comply with Commission order requiring it to permit third party to construct interconnection facilities.</t>
  </si>
  <si>
    <t xml:space="preserve">Competitive Energy Services, LLC, Docket No. IN12-12-000, Order Assessing Penalties, 144 FERC ¶ 61,163 (August 29, 2013) Prior Commission Activity: Order to Show Cause and Notice of Proposed Penalty, 140 FERC ¶ 61,032 (July 17, 2012)</t>
  </si>
  <si>
    <t xml:space="preserve">Competitive Energy Services</t>
  </si>
  <si>
    <t xml:space="preserve">$7,500,000 Civil Penalty; $166,841.13 Disgorgement.</t>
  </si>
  <si>
    <t xml:space="preserve">The Commission issued an Order Assessing Civil Penalty finding a violation of the Anti-Manipulation Rule, 18 C.F.R. 1c.2, for fraudulently inflating baseline energy consumption in the New England ISO market in order to later claim greater energy curtailments, and payments, in the Day-Ahead Load Response Program (demand response). CES elected the procedures of FPA section 31(d)(3), in which the Commission will institute an action in federal district court if the penalty is not paid within 60 days of the date of the Order.</t>
  </si>
  <si>
    <t xml:space="preserve">Competitive Energy Services, LLC, Docket No. IN12-12-000, Order to Show Cause and Notice of Proposed Penalty, 140 FERC ¶ 61,032 (July 17, 2012)</t>
  </si>
  <si>
    <t xml:space="preserve">The Commission issued an Order to Show Cause asking Competitive Energy Services, LLC to show why the Commission should not issue an order finding a violation of the Anti-Manipulation Rule, 18 C.F.R. 1c.2, for fraudulently inflating baseline energy consumption in the New England ISO market in order to later claim greater energy curtailments, and payments, in the Day-Ahead Load Response Program (demand response).</t>
  </si>
  <si>
    <t xml:space="preserve">In re ConocoPhillips Company, 138 FERC ¶ 61,004 (January 4, 2012)</t>
  </si>
  <si>
    <t xml:space="preserve">ConocoPhillips</t>
  </si>
  <si>
    <t xml:space="preserve">$545,000 Civil Penalty; $3,174,900 Disgorgement; Compliance Monitoring.</t>
  </si>
  <si>
    <t xml:space="preserve">The Commission approved a settlement resolving findings under 18 C.F.R. Part 284 for releases of short-term, discounted gas pipeline capacity without posting and bidding; and under the Commission’s Open Access Transportation requirement that shipper must have title and the prohibition against buy/sell arrangements.</t>
  </si>
  <si>
    <t xml:space="preserve">Constellation Energy Commodities Group, Inc., 145 FERC ¶ 61,062 (Oct. 18, 2013)</t>
  </si>
  <si>
    <t xml:space="preserve">Constellation</t>
  </si>
  <si>
    <t xml:space="preserve">$500,000 Civil Penalty; $145,928 Disgorgement; Compliance Monitoring.</t>
  </si>
  <si>
    <t xml:space="preserve">The Commission approved a settlement resolving admitted violation of 18 C.F.R. § 35.41(b), and related CAISO tariff provision, for falsely designating transactions to improperly ensure awards of bids at multiple interties.</t>
  </si>
  <si>
    <t xml:space="preserve">Constellation Energy Commodities Group, Inc. 138 FERC ¶ 61,168 (March 9, 2012)</t>
  </si>
  <si>
    <t xml:space="preserve">$135,000,000 Civil Penalty; $110,000,000 Disgorgement; Market Participation Restrictions against individual traders on behalf of Constellation; Compliance Enhancements; Compliance Monitoring.</t>
  </si>
  <si>
    <t xml:space="preserve">The Commission approved a settlement resolving findings under the Anti-Manipulation Rule, 18 C.F.R. § 1c.2, and under 18 C.F.R. § 35.41(b) for trading energy in ISO-NE and NYISO to affect market prices for the benefit of financial instruments based on those prices, and for misrepresenting the purpose of the trades when questioned by the NYISO market monitor.</t>
  </si>
  <si>
    <t xml:space="preserve">In re Constellation NewEnergy – Gas Division, LLC, 122 FERC ¶ 61,220 (March 11, 2008)</t>
  </si>
  <si>
    <t xml:space="preserve">Constellation NewEnergy</t>
  </si>
  <si>
    <t xml:space="preserve">$5,000,000 Civil Penalty $1,899,416 Disgorgement</t>
  </si>
  <si>
    <t xml:space="preserve">Civil penalty, disgorgement, and a compliance monitoring plan resulting from self-reported violations of the Commission’s capacity release policies, including circumvention of the posting and bidding requirements for released capacity, violations of the shipper-must-have-title requirement, and violations of the prohibition on buy-sell transactions.</t>
  </si>
  <si>
    <t xml:space="preserve">In re Cornerstone Energy, Inc., 125 ¶ FERC 61,234 (November 26, 2008)</t>
  </si>
  <si>
    <t xml:space="preserve">Cornerstone Energy</t>
  </si>
  <si>
    <t xml:space="preserve">$325,000 Civil Penalty $121,825 Disgorgement</t>
  </si>
  <si>
    <t xml:space="preserve">Civil penalty and disgorgement resulting from self-reported violations of the shipper-must-have-title requirement.</t>
  </si>
  <si>
    <t xml:space="preserve">Covanta Haverhill Associates L.P., Docket No. IN17-3-000, Order Approving Stipulation and Consent Agreement, 158 FERC ¶ 61,105 (February 1, 2017)</t>
  </si>
  <si>
    <t xml:space="preserve">Covanta Haverhill Associates</t>
  </si>
  <si>
    <t xml:space="preserve">Civil Penalty in the amount of $36,000 to the United States Treasury and implementation of new compliance measures, including submission of periodic reports to the Commission.</t>
  </si>
  <si>
    <t xml:space="preserve">The Commission issued an Order approving a Stipulation and Consent Agreement (Agreement) between the Office of Enforcement (Enforcement) and Covanta Haverhill Associates L.P. (Covanta Haverhill). The Agreement resolves the investigation conducted by Enforcement into whether Covanta Haverhill violated the ISO-New England (ISO-NE) Tariff and one of the Commission’s Market Behavior Rules, 18 C.F.R. § 35.41(a) (2016), by failing to provide required instantaneous metered powered output data to ISO-NE. Covanta Haverhill stipulated to the facts but neither admitted nor denied the alleged violations. It agreed to pay a civil penalty of $36,000 and to implement new compliance measures, including submission of periodic compliance monitoring reports for at least two years.</t>
  </si>
  <si>
    <t xml:space="preserve">Dartmouth Power Associates Limited Partnership, 134 FERC ¶ 61,085 (February 3, 2011)</t>
  </si>
  <si>
    <t xml:space="preserve">Dartmouth Power Associates</t>
  </si>
  <si>
    <t xml:space="preserve">Compliance Monitoring.</t>
  </si>
  <si>
    <t xml:space="preserve">The Commission approved a settlement resolving findings under the ISO-NE tariff and 18 C.F.R. 35.41 for failure to notify the ISO of a planned maintenance outage of a generator registered in the capacity market.</t>
  </si>
  <si>
    <t xml:space="preserve">In re David Silva, Order Approving Stipulation and Consent Agreement, 156 FERC ¶ 61,155 (September 1, 2016)</t>
  </si>
  <si>
    <t xml:space="preserve">David Silva</t>
  </si>
  <si>
    <t xml:space="preserve">Civil penalties in the amount of $40,000, and a one-year ban from participation in any FERC-jurisdictional natural gas markets, against David Silva</t>
  </si>
  <si>
    <t xml:space="preserve">The Commission issued an Order approving a Stipulation and Consent Agreement (Agreement) between the Office of Enforcement (Enforcement) and David Silva. The Agreement resolves the investigation conducted by Enforcement into whether David Silva violated the Commission’s Anti-Manipulation Rule, 18 C.F.R. § 1c.1 (2016), by manipulating physical natural gas prices in January 2012 in order to benefit his related financial position. David Silva neither admits nor denies the alleged violations, but he agrees to payment of the civil penalty and the one-year ban.</t>
  </si>
  <si>
    <t xml:space="preserve">In re DCP Midstream, LLC, 125 FERC ¶ 61,359 (December 23, 2008)</t>
  </si>
  <si>
    <t xml:space="preserve">DCP Midstream</t>
  </si>
  <si>
    <t xml:space="preserve">$360,000 Civil Penalty</t>
  </si>
  <si>
    <t xml:space="preserve">Civil penalty and compliance monitoring reporting resulting from self-reported violations of the shipper-must-have-title requirement.</t>
  </si>
  <si>
    <t xml:space="preserve">Deutsche Bank Energy Trading, LLC, 142 FERC ¶ 61,056 (Jan. 22, 2013)</t>
  </si>
  <si>
    <t xml:space="preserve">Deutsche Bank</t>
  </si>
  <si>
    <t xml:space="preserve">$1,500,000 Civil Penalty; $172,645 Disgorgement; Compliance Enhancements; Compliance Monitoring.</t>
  </si>
  <si>
    <t xml:space="preserve">The Commission issued an Order to Show Cause why it should not assess a penalty for violation of the Anti-Manipulation Rule, 18 C.F.R. § 1c.2, for trading electricity exports in the California ISO market to affect the value of related congestion revenue rights in that market; and violation of 18 C.F.R. § 35.41(b) for submission of false information to the ISO by improperly designating transactions in contravention to the tariff definitions. The Commission subsequently approved a settlement resolving the matter.</t>
  </si>
  <si>
    <t xml:space="preserve">Direct Energy Services, LLC, 148 FERC ¶ 61,114 (August 11, 2014)</t>
  </si>
  <si>
    <t xml:space="preserve">Direct Energy Services</t>
  </si>
  <si>
    <t xml:space="preserve">$20,000 civil penalty; $31,935 disgorgement; continuing existing compliance measures going forward; compliance monitoring.</t>
  </si>
  <si>
    <t xml:space="preserve">The Commission approved a settlement arising from a self-report by Direct Energy that led to an investigation in which Staff concluded that two traders formerly employed by Direct Energy manipulated the price of physical natural gas at two hubs on several days in May 2012 to benefit related financial positions. Staff also concluded that Direct Energy promptly (i) discovered the trades, (ii) suspended the traders, (iii) investigated the situation, (iv) fired the traders, and (iv) self-reported, after which it cooperated fully in Staff’s investigation.</t>
  </si>
  <si>
    <t xml:space="preserve">DTE Gas Company; and Washington 10 Storage Corporation, 143 FERC ¶ 61,188 (May 31, 2013)</t>
  </si>
  <si>
    <t xml:space="preserve">DTE Gas Company</t>
  </si>
  <si>
    <t xml:space="preserve">$15,000 Civil Penalty, DTE; $725,000 Civil Penalty, Washington 10; $2,508,227 Disgorgement, Washington 10; Compliance Enhancements, Compliance Monitoring.</t>
  </si>
  <si>
    <t xml:space="preserve">The Commission approved a settlement resolving admitted violations under 18 C.F.R. Part 284 for releases of short-term, discounted capacity without posting and bidding; and under Part 284, NGPA section 311, and Washington 10’s Statement of Operating Conditions for charging unauthorized rates to certain customers and failing to satisfy certain Commission reporting requirements.</t>
  </si>
  <si>
    <t xml:space="preserve">Duke Energy Carolinas, LLC, 136 FERC ¶ 61,237 (September 30, 2011)</t>
  </si>
  <si>
    <t xml:space="preserve">Duke Energy</t>
  </si>
  <si>
    <t xml:space="preserve">$425,000 Civil Penalty; Compliance Monitoring.</t>
  </si>
  <si>
    <t xml:space="preserve">The Commission approved a settlement resolving admitted violations of Duke’s Market Based Rate authority Orders and Tariff and of 18 C.F.R. § 35.10b for charging improper rates to counterparties and misreporting its sales to the Commission.</t>
  </si>
  <si>
    <t xml:space="preserve">In re Duquesne Light Company, 123 FERC ¶ 61,221 (May 29, 2008)</t>
  </si>
  <si>
    <t xml:space="preserve">Duquesne Light Company</t>
  </si>
  <si>
    <t xml:space="preserve">$250,000 Civil Penalty $1,000,000 Compliance Plan</t>
  </si>
  <si>
    <t xml:space="preserve">Civil penalty and at least $1,000,000 designated for a comprehensive compliance plan for violations of FERC cost allocation procedures, the electric quarterly report filing requirement, and the standards of conduct.</t>
  </si>
  <si>
    <t xml:space="preserve">In re Edison Mission, 123 FERC ¶ 61,170 (May 19, 2008)</t>
  </si>
  <si>
    <t xml:space="preserve">Edison Mission</t>
  </si>
  <si>
    <t xml:space="preserve">$7,000,000 Civil Penalty $2,000,000 Compliance Plan</t>
  </si>
  <si>
    <t xml:space="preserve">Civil penalty and at least $2,000,000 designated for a comprehensive compliance plan for violations of 18 C.F.R. § 35.41(b) (2007), which imposes a duty to provide accurate, factual, and complete information in communications with the Commission upon electric power sellers authorized to engage in sales for resale of electric energy at market based rates.</t>
  </si>
  <si>
    <t xml:space="preserve">In re Enbridge Marketing (U.S.) L.P., 125 FERC ¶ 61,088 (October 24, 2008)</t>
  </si>
  <si>
    <t xml:space="preserve">Enbridge Marketing</t>
  </si>
  <si>
    <t xml:space="preserve">$500,000 Civil Penalty</t>
  </si>
  <si>
    <t xml:space="preserve">Civil penalty and compliance report resulting from self-reported violations of the shipper-must-have-title requirement.</t>
  </si>
  <si>
    <t xml:space="preserve">Energy Transfer Partners, L.P., 128 FERC ¶ 61,269 (September 21, 2009)</t>
  </si>
  <si>
    <t xml:space="preserve">Energy Transfer Partners</t>
  </si>
  <si>
    <t xml:space="preserve">$5,000,000 Civil Penalty $25,000,000 Disgorgement</t>
  </si>
  <si>
    <t xml:space="preserve">Civil penalty resulting from violations of market behavior rule 18 C.F.R. § 284.403(a) (2005).</t>
  </si>
  <si>
    <t xml:space="preserve">EnerNOC Inc. and Celerity Energy Partners LLC, 141 FERC ¶ 61,211 (December 17, 2012)</t>
  </si>
  <si>
    <t xml:space="preserve">EnerNOC, et al.</t>
  </si>
  <si>
    <t xml:space="preserve">$820,000 Civil Penalty; $656,806 Disgorgement; Compliance Enhancements; Compliance Monitoring.</t>
  </si>
  <si>
    <t xml:space="preserve">The Commission approved a settlement resolving admitted violations of the ISO-NE tariff, 18 C.F.R. Part 35 regulations related to Market Based Rate authority, and Celerity’s market based rate tariff for submission of inaccurate data to the ISO, receipt of overpayments for demand response services, and untimely filings with the Commission.</t>
  </si>
  <si>
    <t xml:space="preserve">Enerwise Global Technologies, Inc., 143 FERC ¶ 61,218 (June 7, 2013)</t>
  </si>
  <si>
    <t xml:space="preserve">Enerwise Global Technologies</t>
  </si>
  <si>
    <t xml:space="preserve">$780,000 Civil Penalty; $20,726 Disgorgement; Operational Enhancements; Compliance Monitoring.</t>
  </si>
  <si>
    <t xml:space="preserve">The Commission approved a settlement resolving findings under 18 C.F.R. § 1c.2 for fraudulently inflating baseline energy consumption of demand response provider in the PJM market in order to claim greater energy curtailments and payments.</t>
  </si>
  <si>
    <t xml:space="preserve">Enserco Energy, Inc., 128 FERC ¶ 61,173 (August 24, 2009)</t>
  </si>
  <si>
    <t xml:space="preserve">Enserco Energy</t>
  </si>
  <si>
    <t xml:space="preserve">$1,400,000 Civil Penalty</t>
  </si>
  <si>
    <t xml:space="preserve">Civil penalty resulting from violations of the Commission's open access transportation program, including, improper release and acquisition of discounted rate capacity through flipping transactions, and violations of the shipper-must-have-title requirement.</t>
  </si>
  <si>
    <t xml:space="preserve">Entergy Services, Inc., 142 FERC ¶ 61,241 (Mar. 28, 2013)</t>
  </si>
  <si>
    <t xml:space="preserve">Entergy</t>
  </si>
  <si>
    <t xml:space="preserve">$975,000 Civil Penalty; Mitigation Measures; Compliance Monitoring.</t>
  </si>
  <si>
    <t xml:space="preserve">The Commission approved a settlement resolving findings under 27 Requirements of 15 Reliability Standards concerning protection system maintenance; facility ratings; system modeling; operator qualification; and communication systems.</t>
  </si>
  <si>
    <t xml:space="preserve">In re Entergy New Orleans, Inc., 122 FERC ¶ 61,219 (March 11, 2008)</t>
  </si>
  <si>
    <t xml:space="preserve">$400,000 Civil Penalty</t>
  </si>
  <si>
    <t xml:space="preserve">Civil penalty resulting from self-reported violations of the Commission’s shipper-must-have-title requirement.</t>
  </si>
  <si>
    <t xml:space="preserve">In re Entergy Services, Inc., 118 FERC ¶ 61,027 (Jan. 18, 2007)</t>
  </si>
  <si>
    <t xml:space="preserve">$2,000,000 Civil Penalty; $1,000,000 Charitable Donation; Compliance Enhancements; Independent Compliance Audit; Compliance Monitoring.</t>
  </si>
  <si>
    <t xml:space="preserve">The Commission approved a settlement resolving findings, under FPA section 301, Parts 37 and 125 of the Commission’s regulations, and under the entity’s Open Access Transmission Tariff and the Standards of Conduct for Transmission Providers, for data loss; mismanagement of transmission service requests; and violations of various informational posting requirements.</t>
  </si>
  <si>
    <t xml:space="preserve">Enterprise Texas Pipeline LLC, 144 FERC ¶ 61,156 (Aug. 26, 2013)</t>
  </si>
  <si>
    <t xml:space="preserve">Enterprise Texas Pipeline</t>
  </si>
  <si>
    <t xml:space="preserve">$315,000 Civil Penalty; $7,234,539.62 Disgorgement; Compliance Monitoring.</t>
  </si>
  <si>
    <t xml:space="preserve">The Commission approved a settlement resolving findings under NGPA section 311 and 18 C.F.R. § 284.123 that Enterprise failed to obtain Commission authorization for a fee it charged to its users.</t>
  </si>
  <si>
    <t xml:space="preserve">In re Erie Boulevard Hydropower, L.P. and Brookfield Power US Assets Management, LLC (BPAM), 146 FERC ¶ 61,027 (Jan. 15, 2014)</t>
  </si>
  <si>
    <t xml:space="preserve">Erie Boulevard Hydropower, et al.</t>
  </si>
  <si>
    <t xml:space="preserve">$4,000,000 Civil Penalty against Erie; $1,700,000 Public Safety Enhancements by Erie and BPAM; Compliance and Operational Enhancements.</t>
  </si>
  <si>
    <t xml:space="preserve">The Commission approved a settlement resolving findings under Part 12 of the Commission’s regulations for failure to adequately maintain and operate dam safety mechanisms.</t>
  </si>
  <si>
    <t xml:space="preserve">ETRACOM LLC and Michael Rosenberg, Docket No. IN16-2-000, Order Assessing Penalties, 155 FERC ¶ 61,284 (June 17, 2016) Prior Commission Activity: Order to Show Cause and Notice of Proposed Penalty, 153 FERC ¶ 61,314 (December 16, 2015)</t>
  </si>
  <si>
    <t xml:space="preserve">ETRACOM</t>
  </si>
  <si>
    <t xml:space="preserve">Civil penalties and disgorgement as follows, respectively: $2,400,000 civil penalty against ETRACOM; $100,000 civil penalty against Rosenberg; $315,072 plus interest in disgorgement against ETRACOM.</t>
  </si>
  <si>
    <t xml:space="preserve">Following an Order to Show Cause proceeding, the Commission issued an Order Assessing Civil Penalties against ETRACOM and Rosenberg. The order found that ETRACOM and Rosenberg violated section 1c.2 of the Commission’s regulations and section 222 of the Federal Power Act (FPA), by submitting virtual supply transactions at the New Melones intertie (New Melones) at the border of the California Independent System Operator (CAISO) wholesale electric market in order to affect power prices and economically benefit ETRACOM’s Congestion Revenue Rights (CRRs) sourced at that location. ETRACOM and Rosenberg elected the procedures of FPA section 31(d)(3), in which the Commission assesses a penalty and if the disgorgement and civil penalties are not paid within 60 days, the Commission institutes an action in federal district court to affirm the assessment.</t>
  </si>
  <si>
    <t xml:space="preserve">ETRACOM LLC and Michael Rosenberg, Docket No. IN16-2-000, Order to Show Cause and Notice of Proposed Penalty,153 FERC ¶ 61,314 (December 16, 2015)</t>
  </si>
  <si>
    <t xml:space="preserve">The Commission issued an Order to Show Cause and Notice of Proposed Penalty proceeding asking ETRACOM and Rosenberg to show why ETRACOM and Rosenberg should not be found to have violated section 1c.2 of the Commission’s regulations and section 222 of the Federal Power Act (FPA), by submitting virtual supply transactions at the New Melones intertie (New Melones) at the border of the California Independent System Operator (CAISO) wholesale electric market in order to affect power prices and economically benefit ETRACOM’s Congestion Revenue Rights (CRRs) sourced at that location. ETRACOM and Rosenberg have 30 days to respond to the Order to Show Cause.</t>
  </si>
  <si>
    <t xml:space="preserve">Florida Blackout, 130 FERC ¶ 61,163 (March 5, 2010)</t>
  </si>
  <si>
    <t xml:space="preserve">Florida Blackout</t>
  </si>
  <si>
    <t xml:space="preserve">$350,000 Civil Penalty</t>
  </si>
  <si>
    <t xml:space="preserve">Civil penalty against Florida Reliability Coordinating Council, Inc. resulting from violations of Mandatory Reliability Standards for the Bulk-Power System, Order No. 693, FERC Stats. &amp; Regs. ¶ 31,242 (2007).</t>
  </si>
  <si>
    <t xml:space="preserve">Florida Blackout, 129 FERC ¶ 61,016 (October 8, 2009)</t>
  </si>
  <si>
    <t xml:space="preserve">$25,000,000 Civil Penalty</t>
  </si>
  <si>
    <t xml:space="preserve">Civil penalty resulting from violations of Mandatory Reliability Standards for the Bulk Power System Order No. 693, FERC Stats &amp; Regs ¶ 31,342 (2007).</t>
  </si>
  <si>
    <t xml:space="preserve">GDF SUEZ Energy Marketing NA, Inc. (GSEMNA), Docket No. IN17-2-000, Order Approving Stipulation and Consent Agreement, 158 FERC ¶ 61,102 (February 1, 2017)</t>
  </si>
  <si>
    <t xml:space="preserve">GDF Suez</t>
  </si>
  <si>
    <t xml:space="preserve">Disgorgement in the amount of $40,800,000 to PJM. Civil Penalty in the amount of $41,000,000 to the United States Treasury.</t>
  </si>
  <si>
    <t xml:space="preserve">The Commission issued an Order approving a Stipulation and Consent Agreement (Agreement) between the Office of Enforcement (Enforcement) and GDF SUEZ Energy Marketing NA, Inc. (GSEMNA). The Agreement resolves the investigation conducted by Enforcement into whether GSEMNA violated the Commission’s Anti-Manipulation Rule, 18 C.F.R. § 1c (2016), by improperly targeting and increasing its receipt of lost opportunity cost credits (LOCs) in the PJM Interconnection, L.L.C. (PJM) market. GSEMNA neither admits nor denies the alleged violations, but agrees to pay the amounts as outlined in the Agreement, and to be subject to monitoring that includes submission of an annual compliance monitoring report, with the requirement of a second annual report at Enforcement’s option.</t>
  </si>
  <si>
    <t xml:space="preserve">In re Gexa Energy, L.L.C., 120 FERC ¶ 61,175 (Aug. 21, 2007)</t>
  </si>
  <si>
    <t xml:space="preserve">Gexa Energy</t>
  </si>
  <si>
    <t xml:space="preserve">$500,000 Civil Penalty; $12,481.41 Disgorgement.</t>
  </si>
  <si>
    <t xml:space="preserve">The Commission approved a settlement resolving findings under FPA section 203 and Part 35 of the Commission’s regulations for failure to timely obtain Market Based Rate authority; failure to follow the conditions of its MBR order; failure to file quarterly reports (EQRs) of its sales; and failure to seek Commission approval when it merged with another company.</t>
  </si>
  <si>
    <t xml:space="preserve">Gila River Power, LLC 141 FERC ¶ 61,136 (November 19, 2012)</t>
  </si>
  <si>
    <t xml:space="preserve">Gila River Power</t>
  </si>
  <si>
    <t xml:space="preserve">$2,500,000 Civil Penalty; $910,553 Disgorgement; Compliance Enhancements; Compliance Monitoring.</t>
  </si>
  <si>
    <t xml:space="preserve">The Commission approved a settlement resolving admitted violations under the Anti-Manipulation Rule, 18 C.F.R. § 1c.2, and under 18 C.F.R. § 35.41(b) that Gila River falsely labeled transactions submitted to the CAISO in order to artificially relieve congestion at interties and thereby improve profits on certain imports.</t>
  </si>
  <si>
    <t xml:space="preserve">Grand River Dam Authority, 136 FERC ¶ 61,132 (August 29, 2011)</t>
  </si>
  <si>
    <t xml:space="preserve">Grand River Dam Authority</t>
  </si>
  <si>
    <t xml:space="preserve">$350,000 Civil Penalty; $2,000,000 Mitigation and Compliance Enhancement Measures; Compliance Monitoring.</t>
  </si>
  <si>
    <t xml:space="preserve">The Commission approved a settlement resolving findings under 52 Requirements of 19 Reliability Standards concerning long-term and operational system planning; communications network maintenance and architecture; preparedness for emergency operations; protection system maintenance; accurate facility ratings and system models; documentation of interconnection requirements; and system operator training.</t>
  </si>
  <si>
    <t xml:space="preserve">In re Holyoke Gas and Electric Department, 137 FERC ¶ 61,159 (November 29, 2011)</t>
  </si>
  <si>
    <t xml:space="preserve">Holyoke Gas and Electric</t>
  </si>
  <si>
    <t xml:space="preserve">$336,367.86 Disgorgement.</t>
  </si>
  <si>
    <t xml:space="preserve">The Commission approved a settlement resolving findings under the Anti-Manipulation Rule, 18 C.F.R. § 1c.2, for failure to advise the ISO-NE of planned outages of generation units that were registered in the ISO’s capacity market.</t>
  </si>
  <si>
    <t xml:space="preserve">Houlian Chen Powhatan Energy Fund, LLC HEEP Fund, LLC. CU Fund, Inc., Docket No. IN15-3-000, Order Assessing Civil Penalties, 151 FERC ¶ 61,179 (May 29, 2015) Prior Commission Activity: Order Revising Show Cause Order149 FERC ¶ 61,263 (December 18, 2014), Order to Show Cause and Notice of Proposed Penalty, 149 FERC ¶ 61,261 (December 17, 2014)</t>
  </si>
  <si>
    <t xml:space="preserve">Houlian Chen</t>
  </si>
  <si>
    <t xml:space="preserve">Powhatan Energy Fund: Civil Penalty of $16,800,000 and Disgorgement of $3,465,108 in unjust profits; CU Fund: Civil Penalty of $10,080,000 and Disgorgement of $1,080,576 in unjust profits; HEEP Fund: Civil Penalty of $1,920,000 and Disgorgement of $173,100 in unjust profits; Houlian Chen: Civil Penalty of $500,000 for his acts on behalf of Powhatan Energy Fund and HEEP Fund and $500,000 for his acts on behalf of CU Fund.</t>
  </si>
  <si>
    <t xml:space="preserve">The Commission issued an Order Assessing Civil Penalties finding a violation of the section 222 of the Federal Power Act (FPA), 16 U.S.C. § 824v, and the Commission’s Anti-Manipulation Rule, 18 C.F.R. § 1c.2, by engaging in fraudulent Up To Congestion (UTC) transactions in order to collect Marginal Loss Surplus Allocation (MLSA) payments in PJM Interconnection L.L.C.’s energy markets. Chen and the other named respondents elected the procedures of FPA section 31(d)(3), in which the Commission assesses a penalty and, if the penalty is not paid within 60 days, then institutes an action in federal district court to review the assessment.</t>
  </si>
  <si>
    <t xml:space="preserve">Houlian Chen Powhatan Energy Fund, LLC HEEP Fund, LLC. CU Fund, Inc. , 149 FERC ¶ 61,261 (December 17, 2014) Order Revising Show Cause Order 149 FERC ¶ 61,263 (December 18, 2014)</t>
  </si>
  <si>
    <t xml:space="preserve">Proposed civil penalties and disgorgement as follows: Powhatan Energy Fund: Civil Penalty of $16,800,000 and Disgorgement of $3,465,108 in unjust profits; CU Fund: Civil Penalty of $10,080,000 and Disgorgement of $1,080,576 in unjust profits; HEEP Fund: Civil Penalty of $1,920,000 and Disgorgement of $173,100 in unjust profits; Houlian Chen: Civil Penalty of $500,000 for his acts on behalf of Powhatan Energy Fund and HEEP Fund and $500,000 for his acts on behalf of CU Fund.</t>
  </si>
  <si>
    <t xml:space="preserve">The Commission issued an Order Assessing Civil Penalties finding a violation of the section 222 of the Federal Power Act (FPA), 16 U.S.C. § 824v, and the Commission’s Anti-Manipulation Rule, 18 C.F.R. § 1c.2, by engaging in fraudulent Up To Congestion (UTC) transactions in order to collect Marginal Loss Surplus Allocation (MLSA) payments in PJM Interconnection L.L.C.’s energy markets.</t>
  </si>
  <si>
    <t xml:space="preserve">Imperial Irrigation District, 148 FERC ¶ 61,108 (August 7, 2014)</t>
  </si>
  <si>
    <t xml:space="preserve">Imperial Irrigation District</t>
  </si>
  <si>
    <t xml:space="preserve">$12,000,000, offset by $9,000,000 in Reliability Enhancements; Compliance Monitoring.</t>
  </si>
  <si>
    <t xml:space="preserve">The Commission approved a settlement resolving findings under 10 Requirements of 4 Reliability Standards for failures to: perform certain necessary operational planning studies, coordinate those studies with its neighboring transmission operators, establish valid system operating limits, conduct near- and long-term planning studies that consider the most severe system results, and operate the system to prevent any disturbance from creating emergency operating conditions.</t>
  </si>
  <si>
    <t xml:space="preserve">Indianapolis Power &amp; Light Company, 148 FERC ¶ 61,007 (July 3, 2014)</t>
  </si>
  <si>
    <t xml:space="preserve">Indianapolis Power &amp; Light</t>
  </si>
  <si>
    <t xml:space="preserve">$32,500 Civil Penalty; $301,000 Disgorgement; Compliance Enhancements; Compliance Monitoring.</t>
  </si>
  <si>
    <t xml:space="preserve">The Commission approved a settlement resolving admitted violation of section 39.2.5 (c) of the MISO tariff for failure to adjust its real-time offers for the unit to reflect its actual capacity on two days when conditions limited its available output.</t>
  </si>
  <si>
    <t xml:space="preserve">In re Integrys Energy Services, Inc., 125 FERC ¶ 61,089 (October 24, 2008)</t>
  </si>
  <si>
    <t xml:space="preserve">Integrys Energy</t>
  </si>
  <si>
    <t xml:space="preserve">$800,000 Civil Penalty $194,506 Disgorgement</t>
  </si>
  <si>
    <t xml:space="preserve">Civil penalty, disgorgement, and a 1 year compliance monitoring plan resulting from a self-report for violations of shipper-must-have-title requirements and circumvention of the posting and bidding requirements for released capacity.</t>
  </si>
  <si>
    <t xml:space="preserve">International Transmission Company, Michigan Electric Transmission Company, LLC, ITC Midwest LLC, ITC Great Plains, LLC, 146 FERC ¶ 61,172 (Mar. 11, 2014)</t>
  </si>
  <si>
    <t xml:space="preserve">International Transmission, et al.</t>
  </si>
  <si>
    <t xml:space="preserve">$750,000 Civil Penalty; Compliance Enhancements; Compliance Monitoring.</t>
  </si>
  <si>
    <t xml:space="preserve">The Commission approved a settlement resolving findings under FPA section 205 for failure to timely file jurisdictional contracts and under FPA section 203 for failure to timely seek Commission authorization for jurisdictional transactions.</t>
  </si>
  <si>
    <t xml:space="preserve">In re Jefferson Energy Trading, LLC, Wizco, Inc., Golden Stone Resources, LLC, 126 FERC ¶ 61,040 (January 15, 2009)</t>
  </si>
  <si>
    <t xml:space="preserve">Jefferson Energy Trading, et al.</t>
  </si>
  <si>
    <t xml:space="preserve">$585,000 Civil Penalty</t>
  </si>
  <si>
    <t xml:space="preserve">Civil penalty and compliance reporting resulting from violations of 18 C.F.R. § 1c.1, in connection with an attempt to engage in multiple affiliate bidding to impair the pro rata allocations in an auction.</t>
  </si>
  <si>
    <t xml:space="preserve">In re Joseph Polidoro, 138 FERC ¶ 61,018 (January 11, 2012)</t>
  </si>
  <si>
    <t xml:space="preserve">Joseph Polidoro</t>
  </si>
  <si>
    <t xml:space="preserve">$50,000 Civil Penalty; Market Participation Restrictions (2 years) against individual founding partner.</t>
  </si>
  <si>
    <t xml:space="preserve">The Commission approved a settlement resolving findings under the Anti-Manipulation Rule, 18 C.F.R. § 1c.2, for registering resources in PJM’s demand response program that he knew were unavailable to respond to events and receiving payments for load reduction those resources did not provide.</t>
  </si>
  <si>
    <t xml:space="preserve">In re Make-Whole Payments and Related Bidding Strategies (JP Morgan Ventures Energy Corporation), 144 FERC ¶ 61,068 (July 30, 2013)</t>
  </si>
  <si>
    <t xml:space="preserve">J.P. Morgan </t>
  </si>
  <si>
    <t xml:space="preserve">$285,000,000 Civil Penalty; $125,000,000 Disgorgement; Waiver of Claims (for additional market payments and in related litigation); Compliance Enhancements; Compliance Monitoring.</t>
  </si>
  <si>
    <t xml:space="preserve">The Commission approved a settlement resolving findings under its Anti-Manipulation Rule, 18 C.F.R. § 1c.2, and also under MISO tariff 39.2.5.c, for multiple strategies in the CAISO and MISO markets intended to obtain above-market payments through fraudulent bidding practices.</t>
  </si>
  <si>
    <t xml:space="preserve">In re Klabzuba Oil &amp; Gas, F.L.P., 126 FERC ¶ 61,040 (January 15, 2009)</t>
  </si>
  <si>
    <t xml:space="preserve">Klabzuba Oil and Gas</t>
  </si>
  <si>
    <t xml:space="preserve">$300,000 Civil Penalty</t>
  </si>
  <si>
    <t xml:space="preserve">Lincoln Paper and Tissue, LLC, Docket No. IN12-10-000, Order Approving Stipulation and Consent Agreement, 155 FERC ¶ 61,228 (June 1, 2016) Prior Commission Activity: Order Assessing Civil Penalties, 144 FERC ¶ 61,162 (August 29, 2013); Order to Show Cause, 140 FERC ¶ 61,031 (July 17, 2012)</t>
  </si>
  <si>
    <t xml:space="preserve">Lincoln Paper and Tissue</t>
  </si>
  <si>
    <t xml:space="preserve">Disgorgement and civil penalties as follows, respectively: $379,016.03, in disgorgement. $5,000,000 in civil penalties.</t>
  </si>
  <si>
    <t xml:space="preserve">During an Order to Show Cause proceeding before the Commission, Lincoln elected the procedures of FPA section 31(d)(3), in which the Commission assessed a penalty and on December 2, 2013, filed a Petition in the United States District Court for the District of Massachusetts to affirm and enforce its Order Assessing Civil Penalty. On April 11, 2016, the United States District Court for the District of Massachusetts denied Lincoln’s Motion to Dismiss and transferred the Litigation to the United States District Court for the District of Maine. On September 28, 2015, Lincoln filed for bankruptcy under Chapter 11 of the United States Bankruptcy Code, in the United States Bankruptcy Court for the District of Maine. On June 1, 2016, the Commission issued an Order Approving Stipulation and Consent Agreement (Agreement). The Agreement resolves the investigation into whether Lincoln engaged in fraudulent conduct in its participation in ISO-New England, Inc.’s (ISO-NE) Day-Ahead Load Response Program (DALRP), thereby violating the Commission’s Anti-Manipulation Rule, 18 C.F.R. § 1c.2 and section 222 of the Federal Power Act (FPA), and the subsequent Order Assessing Civil Penalties that resulted from the underlying Order to Show Cause proceeding relating to Enforcement’s investigation. Lincoln neither admits nor denies the allegations. The Commission-approved settlement was filed with the United States Bankruptcy Court for the District of Maine, which approved it on July 18, 2016 (In re Lincoln Paper and Tissue, LLC, Case No. 15-10715 (Bankr.D.Me. July 18, 2016) (ECF 637). Consistent with the settlement, the District Court case was closed on August 8, 2016 (FERC v. Lincoln Paper and Tissue, LLC, 1:16-cv-206 (D.Me. Aug. 8, 2016) (ECF 112)).</t>
  </si>
  <si>
    <t xml:space="preserve">Lincoln Paper and Tissue, LLC, Docket No. IN12-10-000, Order Assessing Civil Penalties, 144 FERC ¶ 61,162 (August 29, 2013) Prior Commission Activity: Order to Show Cause, 140 FERC ¶ 61,031 (July 17, 2012)</t>
  </si>
  <si>
    <t xml:space="preserve">The Commission issued an Order Assessing Civil Penalty finding a violation of the Anti-Manipulation Rule, 18 C.F.R. 1c.2, for fraudulently inflating baseline energy consumption in the New England ISO market in order to later claim greater energy curtailments, and payments, in the Day-Ahead Load Response Program (demand response). Lincoln elected the procedures of FPA section 31(d)(3), in which the Commission will institute an action in federal district court if the penalty is not paid within 60 days of the date of the Order.</t>
  </si>
  <si>
    <t xml:space="preserve">Lincoln Paper and Tissue, LLC, Docket No. IN12-10-000, Order to Show Cause, 140 FERC ¶ 61,031 (July 17, 2012)</t>
  </si>
  <si>
    <t xml:space="preserve">The Commission issued an Order to Show Cause asking Lincoln Paper and Tissue, LLC to show why the Commission should not issue an order finding a violation of the Anti-Manipulation Rule, 18 C.F.R. 1c.2, for fraudulently inflating baseline energy consumption in the New England ISO market in order to later claim greater energy curtailments, and payments, in the Day-Ahead Load Response Program (demand response).</t>
  </si>
  <si>
    <t xml:space="preserve">In re Louisville Gas and Electric Co., 127 FERC ¶ 61,068 (April 22, 2009)</t>
  </si>
  <si>
    <t xml:space="preserve">Louisville Gas and Electric</t>
  </si>
  <si>
    <t xml:space="preserve">Civil penalty and compliance reporting resulting from violations of 18 C.F.R. § 284.8(h) posting and bidding requirements, improper release and acquisition of discounted rate capacity through flipping transactions.</t>
  </si>
  <si>
    <t xml:space="preserve">Maxim Power Corporation, Maxim Power (USA), Inc., Maxim Power (USA) Holding Company Inc., Pawtucket Power Holding Co., LLC, Pittsfield Generating Company, LP, and Kyle Mitton, Docket No. IN15-4-000, Order Approving Stipulation and Consent Agreement, 156 FERC ¶ 61,223 (September 26, 2016), Prior Commission Activity: Order Assessing Civil Penalties, 151 FERC ¶ 61,094 (May 1, 2015), Order to Show Cause and Notice of Proposed Penalty, 150 FERC ¶ 61,068 (February 2, 2015).</t>
  </si>
  <si>
    <t xml:space="preserve">Maxim Power, et al.</t>
  </si>
  <si>
    <t xml:space="preserve">Disgorgement by Maxim Power Corp. of $4,000,000 to ISO-NE. Civil Penalty by Maxim Power Corp. of $4,000,000 to United States Treasury.</t>
  </si>
  <si>
    <t xml:space="preserve">The Commission issued an Order Assessing Civil Penalties for violations of the Commission’s Anti-Manipulation Rule, 18 C.F.R. § 1c.2, section 222 of the Federal Power Act (FPA), 16 U.S.C. § 824v(a), and 18 C.F.R. § 35.41(b) through a scheme to mislead the ISO-New England market monitor to collect make-whole payments for reliability dispatches based on the price of oil when Maxim’s plant actually burned less costly gas. Maxim and the other named corporate respondents including Mitton elected the procedures of FPA section 31(d)(3), in which the Commission assesses a penalty and, if the penalty is not paid, then institutes an action in federal district court to review the assessment. On September 26, 2016, the Commission issued an Order approving a Stipulation and Consent Agreement (Agreement) between the Office of Enforcement (Enforcement) and Maxim Power Corp., Maxim Power (USA), Inc., Maxim Power (USA) Holding Company Inc., Pawtucket Power Holding Company, LLC, and Pittsfield Generating Company, LP (Maxim Respondents), finding that the Agreement resolves on fair and equitable terms Enforcement’s investigation under Part 1b of the Commission’s regulations, 18 C.F.R. § 1b, into whether the Maxim Respondents violated section 222 of the Federal Power Act (FPA) and the Commission’s Anti-Manipulation Rule, 18 C.F.R. § 1c and the Commission’s rule concerning communications by entities with market-based rate authority. The Maxim Respondents neither admit nor deny the alleged violations and agree to pay the disgorgement and civil penalty outlined in the Agreement. The Agreement also resolves the Commission’s lawsuit captioned FERC v. Maxim Power Corporation et al., No. 3:15-cv-30113-MGM before the U.S. District Court for the District of Massachusetts, upon approval of dismissal by the court. . FERC and Maxim filed a Joint Stipulation of Dismissal with the District Court.</t>
  </si>
  <si>
    <t xml:space="preserve">Maxim Power Corporation, Maxim Power (USA), Inc., Maxim Power (USA) Holding Company Inc., Pawtucket Power Holding Co., LLC, Pittsfield Generating Company, LP, and Kyle Mitton, Docket No. IN15-4-000, Order Assessing Civil Penalties, 151 FERC ¶ 61,094 (May 1, 2015) Prior Commission Activity: Order to Show Cause and Notice of Proposed Penalty, 150 FERC ¶ 61,068 (February 2, 2015)</t>
  </si>
  <si>
    <t xml:space="preserve">The Commission issued an Order Assessing Civil Penalties for violations of the Commission’s Anti-Manipulation Rule, 18 C.F.R. § 1c.2, section 222 of the Federal Power Act (FPA), 16 U.S.C. § 824v(a), and 18 C.F.R. § 35.41(b) through a scheme to mislead the ISO-New England market monitor to collect make-whole payments for reliability dispatches based on the price of oil when Maxim’s plant actually burned less costly gas. Maxim and the other named corporate respondents including Mitton elected the procedures of FPA section 31(d)(3), in which the Commission assesses a penalty and, if the penalty is not paid within 60 days, then institutes an action in federal district court to review the assessment.</t>
  </si>
  <si>
    <t xml:space="preserve">In re MGTC, Inc., 121 FERC ¶ 61,087 (Oct. 25, 2007)</t>
  </si>
  <si>
    <t xml:space="preserve">MGTC</t>
  </si>
  <si>
    <t xml:space="preserve">$300,000 Civil Penalty; Compliance Monitoring.</t>
  </si>
  <si>
    <t xml:space="preserve">MISO Cinergy Hub Transactions (Twin Cities Power – Canada, Ltd., Twin Cities Energy, LLC, Twin Cities Power, LLC, Jason F. Vaccaro, Allan Cho, Gaurav Sharma) 149 FERC ¶ 61,278 (December 30, 2014)</t>
  </si>
  <si>
    <t xml:space="preserve">MISO Cinergy Hub</t>
  </si>
  <si>
    <t xml:space="preserve">$2,500,000 Civil Penalty, Twin Cities; $978,186 Disgorgement, Twin Cities; $400,000 Civil Penalty, trader Jason F. Vaccaro; $275,000 Civil Penalty, trader Allan Cho; $75,000 Civil Penalty, trader Gaurav Sharma; Compliance Enhancements; Compliance Monitoring.</t>
  </si>
  <si>
    <t xml:space="preserve">The Commission approved four settlements resolving findings that the company and three former traders violated the Commission's Prohibition of Electric Energy Market Manipulation, 18 C.F.R. 1c.2 by scheduling and trading physical power in MISO to benefit related swap positions that settle off of real-time MISO prices.</t>
  </si>
  <si>
    <t xml:space="preserve">MISO Virtual and FTR Trading (Louis Dreyfus Energy Services), 146 FERC ¶ 61,072 (Feb. 7, 2014)</t>
  </si>
  <si>
    <t xml:space="preserve">MISO Virtual, et al.</t>
  </si>
  <si>
    <t xml:space="preserve">$4,072,257 Civil Penalty, LDES; $3,334,000 Disgorgement, LDES; $310,000 Civil Penalty, Cheng; Compliance Enhancements; Compliance Monitoring.</t>
  </si>
  <si>
    <t xml:space="preserve">The Commission approved a settlement resolving findings under the Anti-Manipulation Rule, 18 C.F.R. § 1c.2, for virtual transactions made to increase the value of the company’s position in financial transmission rights.</t>
  </si>
  <si>
    <t xml:space="preserve">In re Missouri Gas Energy 140 FERC ¶ 61,135 (August 23, 2012)</t>
  </si>
  <si>
    <t xml:space="preserve">Missouri Gas Energy</t>
  </si>
  <si>
    <t xml:space="preserve">$35,000 Civil Penalty; Compliance Monitoring.</t>
  </si>
  <si>
    <t xml:space="preserve">The Commission approved a settlement resolving admitted violations under 18 C.F.R. Part 284 for releases of short-term, discounted gas pipeline capacity without posting and bidding and for failure to post the terms and conditions of certain releases; and under the Commission’s capacity release program requirement that shipper must have title and the prohibition against buy/sell arrangements.</t>
  </si>
  <si>
    <t xml:space="preserve">National Energy &amp; Trade, L.P., Order Approving Stipulation and Consent Agreement, 156 FERC ¶ 61,154 (September 1, 2016)</t>
  </si>
  <si>
    <t xml:space="preserve">National Energy &amp; Trade</t>
  </si>
  <si>
    <t xml:space="preserve">Civil penalties in the amount of $1,155,225.91, and disgorgement in the amount of $305,780.50, plus interest (disgorgement and interest to be paid to the Low Income Home Energy Assistance Program (LIHEAP) of the state of Texas), against National Energy &amp; Trade, L.P.</t>
  </si>
  <si>
    <t xml:space="preserve">The Commission issued an Order approving a Stipulation and Consent Agreement (Agreement) between the Office of Enforcement (Enforcement) and National Energy &amp; Trade, L.P. (National Energy). The Agreement resolves the investigation conducted by Enforcement into whether National Energy violated the Commission’s Anti-Manipulation Rule, 18 C.F.R. § 1c.1 (2016), by manipulating physical natural gas prices between January 1, 2011 and September 30, 2015 at the Houston Ship Channel, Tetco M3, Transco Zone 6 (New York), and Henry Hub in order to benefit its related financial positions. National Energy neither admits nor denies the alleged violations, but it agrees to payment of the civil penalty and disgorgement.</t>
  </si>
  <si>
    <t xml:space="preserve">National Energy &amp; Trade, L.P., Mission Valley Pipeline Company, 134 FERC ¶ 61,072 (January 31, 2011)</t>
  </si>
  <si>
    <t xml:space="preserve">The Commission approved a settlement resolving findings under the Commission’s Open Access Transportation regulations that prohibit flipping of short term capacity releases between affiliated shippers, and resolving admitted violation of the requirement that natural gas shippers must have title.</t>
  </si>
  <si>
    <t xml:space="preserve">National Fuel Marketing Company, LLC, NFM Midstream, LLC, NFM Texas Pipeline, LLC, NFM Texas Gathering, LLC, Docket No. IN09-10-000, Order Assessing Penalties, 135 FERC ¶ 61,011 (April 7, 2011) Prior Commission Activity: Order to Show Cause and Notice of Proposed Penalty, 126 FERC ¶ 61,042 (Jan. 15, 2009)</t>
  </si>
  <si>
    <t xml:space="preserve">National Fuel Marketing</t>
  </si>
  <si>
    <t xml:space="preserve">$290,000 Civil Penalty; Compliance Monitoring.</t>
  </si>
  <si>
    <t xml:space="preserve">The Commission issued an Order to Show Cause why it should not assess a penalty for violation of Commission’s Open Access Transportation requirement that natural gas shippers must have title. The Commission subsequently approved a settlement resolving the matter.</t>
  </si>
  <si>
    <t xml:space="preserve">National Fuel Marketing Company, LLC, NFM Midstream, LLC, NFM Texas Pipeline, LLC, NFM Texas Gathering, LLC, Docket No. IN09-10-000, Order to Show Cause and Notice of Proposed Penalty, 126 FERC ¶ 61,042 (Jan. 15, 2009)</t>
  </si>
  <si>
    <t xml:space="preserve">Proposed $4,500,000 Civil Penalty and disgorgement plus interest.</t>
  </si>
  <si>
    <t xml:space="preserve">The Commission issued an Order to Show Cause why it should not assess a penalty for violation of Commission’s Open Access Transportation requirement that natural gas shippers must have title.</t>
  </si>
  <si>
    <t xml:space="preserve">In Re Noble Energy, Inc., 130 FERC ¶ 61,175 (March 12, 2010)</t>
  </si>
  <si>
    <t xml:space="preserve">Noble Energy</t>
  </si>
  <si>
    <t xml:space="preserve">$4,000,000 Civil Penalty $160,487 Disgorgement</t>
  </si>
  <si>
    <t xml:space="preserve">Civil penalty and compliance reporting resulting from violations of open access transportation policies, including circumvention of the posting and bidding requirements for released capacity, flipping, the shipper-must-have-title requirement, and violations of the prohibition on buy-sell transactions.</t>
  </si>
  <si>
    <t xml:space="preserve">North America Power Partners, 133 FERC ¶ 61,089 (October 28, 2010) Order Modifying Stipulation and Consent Agreement, 143 FERC ¶ 61,064 (April 23, 2013)</t>
  </si>
  <si>
    <t xml:space="preserve">North America Power Partners</t>
  </si>
  <si>
    <t xml:space="preserve">$500,000 Civil Penalty $2,258,127 Disgorgement</t>
  </si>
  <si>
    <t xml:space="preserve">Civil penalty, disgorgement, and compliance reporting resulting from violations of 18 C.F.R. § 1c.2 (2010) and various provisions of Open Access Transmission Tariff. On April 23, 2013, the Commission approved a revision to Paragraph 27 of the stipulation and agreement that was approved in 2010. The revision modified the due dates for the two remaining final payments to June 30, 2013, and December 31, 2013.</t>
  </si>
  <si>
    <t xml:space="preserve">In re NorthWestern Corporation and NorthWestern Services, LLC., 125 FERC ¶ 61,233 (November 26, 2008)</t>
  </si>
  <si>
    <t xml:space="preserve">Northwestern Corporation</t>
  </si>
  <si>
    <t xml:space="preserve">$450,000 Civil Penalty</t>
  </si>
  <si>
    <t xml:space="preserve">Civil penalty and compliance monitoring reporting resulting from self-reported violations of the shipper-must-have-title requirement and failure to obtain a certificate of public conveyance and necessity under section 7 of the NGA.</t>
  </si>
  <si>
    <t xml:space="preserve">In re Northwestern Corporation, 118 FERC ¶ 61,029 (Jan. 18, 2007)</t>
  </si>
  <si>
    <t xml:space="preserve">The Commission approved a settlement resolving findings under Commission Order No. 638 and the entity’s Open Access Transmission Tariff for failure to timely respond to transmission service requests.</t>
  </si>
  <si>
    <t xml:space="preserve">In re NRG Energy, Inc., 118 FERC ¶ 61,025 (Jan. 18, 2007)</t>
  </si>
  <si>
    <t xml:space="preserve">NRG Energy</t>
  </si>
  <si>
    <t xml:space="preserve">$500,000 Civil Penalty; Internal Audit; Compliance Monitoring.</t>
  </si>
  <si>
    <t xml:space="preserve">The Commission approved a settlement resolving findings under the New England ISO’s tariff and Commission’s Market Behavior Rules for misrepresentation of availability of generation unit.</t>
  </si>
  <si>
    <t xml:space="preserve">In re ONEOK, Inc., 126 FERC ¶ 61,040 (January 15, 2009)</t>
  </si>
  <si>
    <t xml:space="preserve">ONEOK</t>
  </si>
  <si>
    <t xml:space="preserve">$4,500,000 Civil Penalty $1,914,945 Disgorgement</t>
  </si>
  <si>
    <t xml:space="preserve">Civil penalty, disgorgement and compliance monitoring resulting from violations of 18 C.F.R. § 1c.1, in connection with the submission of multiple affiliate bids to impair the pro rata allocation mechanism in an auction. Also violations of shipper-must-have-title requirements and open access transportation requirements.</t>
  </si>
  <si>
    <t xml:space="preserve">In RE PacificCorp, 141 FERC ¶ 61,156 (November 28, 2012)</t>
  </si>
  <si>
    <t xml:space="preserve">PacificCorp</t>
  </si>
  <si>
    <t xml:space="preserve">$265,000 Civil Penalty; Compliance Monitoring.</t>
  </si>
  <si>
    <t xml:space="preserve">The Commission approved a settlement resolving findings under 18 C.F.R. § 37.6(e)(1) and PacifiCorp’s OATT for failure to properly administer and enforce the customer mechanisms for reserving and paying for transmission.</t>
  </si>
  <si>
    <t xml:space="preserve">PacifiCorp, 137 FERC ¶ 61,176 (December 1, 2011)</t>
  </si>
  <si>
    <t xml:space="preserve">$3,925,000 Civil Penalty; Reliability and Compliance Enhancements; Compliance Monitoring.</t>
  </si>
  <si>
    <t xml:space="preserve">The Commission approved a settlement resolving findings under 23 Requirements of 15 Reliability Standards concerning being prepared for and appropriately responding to emergency conditions in the event of an energy-load imbalance on the system.</t>
  </si>
  <si>
    <t xml:space="preserve">In re PacifiCorp, 118 FERC ¶ 61,026 (Jan. 18, 2007)</t>
  </si>
  <si>
    <t xml:space="preserve">$10,000,000 Civil Penalty; $86,500,500 Refund (from merchant function to transmission function); Compliance Enhancements; Independent Compliance Audit; Compliance Monitoring.</t>
  </si>
  <si>
    <t xml:space="preserve">The Commission approved a settlement resolving findings under the Standards of Conduct for Transmission Service Providers and the entity’s Open Access Transmission Tariff, including sharing of nonpublic transmission information and other preferential treatment for the merchant function and improper use by the merchant function of network transmission.</t>
  </si>
  <si>
    <t xml:space="preserve">In re Piedmont Natural Gas Co. Inc., 127 FERC ¶ 61,319 (June 30, 2009)</t>
  </si>
  <si>
    <t xml:space="preserve">Piedmont Natural Gas</t>
  </si>
  <si>
    <t xml:space="preserve">$1,250,000 Civil Penalty</t>
  </si>
  <si>
    <t xml:space="preserve">Civil penalty and compliance reporting resulting from violations of § 284.8(h) posting and bidding requirements, improper release and acquisition of discounted rate capacity through flipping transactions.</t>
  </si>
  <si>
    <t xml:space="preserve">In re PJM Up-To Congestion Transactions, 142 FERC ¶ 61,088 (Feb. 1 , 2013)</t>
  </si>
  <si>
    <t xml:space="preserve">PJM</t>
  </si>
  <si>
    <t xml:space="preserve">$51,000 Civil Penalty; $29,563 Disgorgement; Compliance Training.</t>
  </si>
  <si>
    <t xml:space="preserve">The Commission approved a settlement resolving findings under the Anti-Manipulation Rule, 18 C.F.R. § 1c.2, for a manipulative trading scheme designed to improperly collect a market credit.</t>
  </si>
  <si>
    <t xml:space="preserve">In re Portland General Electric Co., 131 FERC ¶ 61,224 (June 4, 2010)</t>
  </si>
  <si>
    <t xml:space="preserve">Portland General Electric</t>
  </si>
  <si>
    <t xml:space="preserve">$375,000 Civil Penalty</t>
  </si>
  <si>
    <t xml:space="preserve">Civil penalty and compliance reporting resulting from violations of Open Access Transmission Tariff, § 205 of FPA, and then- § 358.5(c)(5) of Commission Regulations.</t>
  </si>
  <si>
    <t xml:space="preserve">In re Progress Energy Florida, Inc., 142 FERC ¶ 61,041 (Jan. 16, 2013)</t>
  </si>
  <si>
    <t xml:space="preserve">Progress Energy</t>
  </si>
  <si>
    <t xml:space="preserve">$80,000 Civil Penalty; Compliance Enhancements; Compliance Monitoring.</t>
  </si>
  <si>
    <t xml:space="preserve">The Commission approved a settlement resolving findings under the Commission order granting the entity Market Based Rate authority and under the entity’s tariff for making sales at market-based rates that should have been at cost-based rates.</t>
  </si>
  <si>
    <t xml:space="preserve">In re ProLiance Energy, LLC, 127 FERC ¶ 61,321 (June 30, 2009)</t>
  </si>
  <si>
    <t xml:space="preserve">ProLiance Energy</t>
  </si>
  <si>
    <t xml:space="preserve">$3,000,000 Civil Penalty $195,959.44 Disgorgement</t>
  </si>
  <si>
    <t xml:space="preserve">Civil penalty and compliance reporting resulting from violations of § 284.8(h) posting and bidding requirements, improper release and acquisition of discounted rate capacity through flipping transactions, violations of shipper-must-have-title requirements and violations of buy-sell transaction rules</t>
  </si>
  <si>
    <t xml:space="preserve">In re Puget Sound Energy, 127 FERC ¶ 61,070 (April 22, 2009)</t>
  </si>
  <si>
    <t xml:space="preserve">Puget Sound Energy</t>
  </si>
  <si>
    <t xml:space="preserve">$800,000 Civil Penalty</t>
  </si>
  <si>
    <t xml:space="preserve">Civil penalty and compliance reporting resulting from violations of 18 C.F.R. § 284.8(h) posting and bidding requirements, improper release and acquisition of discounted rate capacity through flipping transactions and self-reported violations of shipper-must-have-title requirements.</t>
  </si>
  <si>
    <t xml:space="preserve">Moussa I. Kourouma D/B/A Quntum Energy LLC, Docket No. IN11-2-000, Order Assessing Civil Penalties, 135 FERC ¶ 61,245 (June 16, 2011) Prior Commission Activity: Order to Show Cause and Notice of Proposed Penalty, 134 FERC ¶ 61,105 (Feb 14, 2011)</t>
  </si>
  <si>
    <t xml:space="preserve">Quntum Energy</t>
  </si>
  <si>
    <t xml:space="preserve">$50,000 Civil Penalty, affirmed by the United States Court of Appeals, District of Columbia Circuit.</t>
  </si>
  <si>
    <t xml:space="preserve">The Commission issued a final order assessing a civil penalty for violation of 18 C.F.R. § 35.41(b) for submission of false information to the Commission in an application for Market Based Rate authority. Kourouma petitioned pursuant to FPA section 31(d)(2)(B) for review in the U.S. Court of Appeals for the District of Columbia Circuit, which denied the petition.</t>
  </si>
  <si>
    <t xml:space="preserve">Richard Silkman, Docket No. IN12-13-000, Order Assessing Penalties, 144 FERC ¶ 61,164 (August 29, 2013) Prior Commission Activity: Order to Show Cause and Notice of Proposed Penalty, 140 FERC ¶ 61,033 (July 17, 2012)</t>
  </si>
  <si>
    <t xml:space="preserve">Richard Silkman</t>
  </si>
  <si>
    <t xml:space="preserve">$1,250,000 Civil Penalty.</t>
  </si>
  <si>
    <t xml:space="preserve">The Commission issued an Order Assessing Civil Penalty finding a violation of the Anti-Manipulation Rule, 18 C.F.R. 1c.2, for fraudulently inflating baseline energy consumption in the New England ISO market in order to later claim greater energy curtailments, and payments, in the Day-Ahead Load Response Program (demand response). Silkman elected the procedures of FPA section 31(d)(3), in which the Commission will institute an action in federal district court if the penalty is not paid within 60 days of the date of the Order.</t>
  </si>
  <si>
    <t xml:space="preserve">Richard Silkman, Docket No. IN12-13-000, Order to Show Cause and Notice of Proposed Penalty, 140 FERC ¶ 61,033 (July 17, 2012)</t>
  </si>
  <si>
    <t xml:space="preserve">The Commission issued an Order to Show Cause asking Silkman to show why the Commission should not issue an order finding a violation of the Anti-Manipulation Rule, 18 C.F.R. 1c.2, for fraudulently inflating baseline energy consumption in the New England ISO market in order to later claim greater energy curtailments, and payments, in the Day-Ahead Load Response Program (demand response).</t>
  </si>
  <si>
    <t xml:space="preserve">RRI Energy, Inc., RRI Energy Wholesale Generation, LLC, 132 FERC ¶ 61,267 (September 27, 2010)</t>
  </si>
  <si>
    <t xml:space="preserve">RRI Energy</t>
  </si>
  <si>
    <t xml:space="preserve">$750,000 Civil Penalty</t>
  </si>
  <si>
    <t xml:space="preserve">Civil penalty and compliance reporting resulting from violations of open access transportation policies, including competitive bidding requirements for long-term, discounted rate capacity releases, and the prohibition on buy/sell transactions.</t>
  </si>
  <si>
    <t xml:space="preserve">Rumford Paper Company, 142 FERC ¶ 61,218 (Mar. 22, 2013)</t>
  </si>
  <si>
    <t xml:space="preserve">Rumford Paper</t>
  </si>
  <si>
    <t xml:space="preserve">$10,000,000 Civil Penalty; $2,836,419.08 Disgorgement; Compliance Enhancements; Compliance Monitoring.</t>
  </si>
  <si>
    <t xml:space="preserve">The Commission issued an Order to Show Cause why the company should not be found to have violated the Commission’s Anti-Manipulation Rule, 18 C.F.R. § 1c.2, for fraudulently inflating baseline energy consumption in the New England ISO market in order to later claim greater energy curtailments, and payments, in the Day-Ahead Load Response Program (demand response). The Commission subsequently approved a settlement resolving the matter.</t>
  </si>
  <si>
    <t xml:space="preserve">Rumford Paper Company, Order to Show Cause and Notice of Proposed Civil Penalty, 140 FERC ¶ 61,030 (Jul. 17, 2012)</t>
  </si>
  <si>
    <t xml:space="preserve">Proposed $10,000,000 Civil Penalty; $2,836,419.08 Disgorgement; Compliance Enhancements; Compliance Monitoring.</t>
  </si>
  <si>
    <t xml:space="preserve">The Commission issued an Order to Show Cause asking Rumford Paper Company to show why the Commission should not issue an order finding a violation of the Anti-Manipulation Rule, 18 C.F.R. 1c.2, for fraudulently inflating baseline energy consumption in the New England ISO market in order to later claim greater energy curtailments, and payments, in the Day-Ahead Load Response Program (demand response).</t>
  </si>
  <si>
    <t xml:space="preserve">Saracen Energy Midwest, LP, Order Approving Stipulation and Consent Agreement, 156 FERC ¶ 61,122 (August 22, 2016)</t>
  </si>
  <si>
    <t xml:space="preserve">Saracen Energy</t>
  </si>
  <si>
    <t xml:space="preserve">Civil penalties of $25,000 and compliance monitoring reporting.</t>
  </si>
  <si>
    <t xml:space="preserve">The Commission issued an Order approving a Stipulation and Consent Agreement (Agreement) between the Office of Enforcement (Enforcement) and Saracen Energy Midwest, LP (Saracen). The Agreement resolves the investigation conducted by Enforcement into whether Saracen violated Southwest Power Pool, Inc.’s (SPP) Tariff, Attachment AE, Section 7.4.1(4), by submitting bids for Transmission Congestion Rights (TCRs) at Electrically Equivalent Settlement Locations (EESLs) for auctions in September and October 2014, and March and April 2015. Saracen admits the facts, but neither admits or denies the alleged violations. Saracen agrees to payment of the civil penalty and compliance measures.</t>
  </si>
  <si>
    <t xml:space="preserve">In re SCANA Corporation, 118 FERC ¶ 61,028 (Jan. 18, 2007)</t>
  </si>
  <si>
    <t xml:space="preserve">SCANA</t>
  </si>
  <si>
    <t xml:space="preserve">$9,000,000 Civil Penalty; $1,800,000 Refund (to retail ratepayers and transmission function); Compliance Enhancements; Compliance Monitoring.</t>
  </si>
  <si>
    <t xml:space="preserve">The Commission approved a settlement resolving findings under the entity’s Open Access Transmission Tariff for improper use of network transmission; improper designation of curtailment priorities; improper designation of network resources; and improper calculation of available transfer capability.</t>
  </si>
  <si>
    <t xml:space="preserve">In re Seminole Energy Services, LLC, Seminole Gas Company, LLC, Seminole High Plains, LLC, Lakeshore Energy Services, LLC Vanguard Energy Services, LLC, Docket No. IN09-9-000, Order Assessing Penalties, 135 FERC ¶ 61,010 (April 7, 2011) Prior Commission Activity: Order to Show Cause and Notice of Proposed Penalty, 126 FERC ¶ 61,041 (Jan. 15, 2009)</t>
  </si>
  <si>
    <t xml:space="preserve">Seminole Energy, et al.</t>
  </si>
  <si>
    <t xml:space="preserve">$300,000 Civil Penalty; $271,315 Disgorgement; Compliance Monitoring.</t>
  </si>
  <si>
    <t xml:space="preserve">The Commission issued an Order to Show Cause why it should not assess a penalty for violation of Commission’s Open Access Transportation requirement prohibiting buy/sell natural gas transactions. The Commission subsequently approved a settlement resolving the matter.</t>
  </si>
  <si>
    <t xml:space="preserve">In re Seminole Energy Services, LLC, Seminole Gas Company, LLC, Seminole High Plains, LLC, Docket No. IN09-9-000 Lakeshore Energy Services, LLC Vanguard Energy Services, LLC, Docket No. IN09-9-000, Order to Show Cause and Notice of Proposed Penalty, 126 FERC ¶ 61,041 (Jan. 15, 2009)</t>
  </si>
  <si>
    <t xml:space="preserve">Proposed $4,250,000 Civil Penalty; $452,194 plus interest in Disgorgement.</t>
  </si>
  <si>
    <t xml:space="preserve">The Commission issued an Order to Show Cause why it should not assess a penalty for violation of Commission’s Open Access Transportation requirement prohibiting buy/sell natural gas transactions.</t>
  </si>
  <si>
    <t xml:space="preserve">Sempra Energy Trading LLC, 125 FERC ¶ 61,360 (December 23, 2008)</t>
  </si>
  <si>
    <t xml:space="preserve">Sempra Energy</t>
  </si>
  <si>
    <t xml:space="preserve">$400,000 Civil Penalty $7,959 Disgorgement</t>
  </si>
  <si>
    <t xml:space="preserve">Civil penalty, disgorgement, and compliance monitoring reporting resulting from self-reported violations of the shipper-must-have-title requirement.</t>
  </si>
  <si>
    <t xml:space="preserve">Seneca Falls Power Corporation, 143 FERC ¶ 61,063 (Apr. 23, 2013)</t>
  </si>
  <si>
    <t xml:space="preserve">Seneca Falls Power</t>
  </si>
  <si>
    <t xml:space="preserve">$150,000 Civil Penalty; Operational Enhancements; Compliance Monitoring.</t>
  </si>
  <si>
    <t xml:space="preserve">The Commission approved a settlement resolving findings of failure to meet hydropower license requirements concerning lake water levels; operations in conjunction with relevant state authorities; and construction of fish passages.</t>
  </si>
  <si>
    <t xml:space="preserve">In re Sequent Energy Management, L.P. and Sequent Energy Marketing, L.P., 127 FERC ¶ 61,320 (June 30, 2009)</t>
  </si>
  <si>
    <t xml:space="preserve">Sequent Energy</t>
  </si>
  <si>
    <t xml:space="preserve">$5,000,000 Civil Penalty $53,728.18 Disgorgement</t>
  </si>
  <si>
    <t xml:space="preserve">Civil penalty and compliance reporting resulting from violations of § 284.8(h) posting and bidding requirements, improper release and acquisition of discounted rate capacity through flipping transactions, violations of shipper-must-have-title requirements and violations of buy-sell transaction rules.</t>
  </si>
  <si>
    <t xml:space="preserve">South Jersey Gas Co., South Jersey Resources Group, LLC, 132 ¶ 61,266 (September 27, 2010)</t>
  </si>
  <si>
    <t xml:space="preserve">South Jersey Gas, et al</t>
  </si>
  <si>
    <t xml:space="preserve">$950,000 Civil Penalty $120,551 Disgorgement</t>
  </si>
  <si>
    <t xml:space="preserve">Civil penalty and compliance reporting resulting from violations of open access transportation policies, including competitive bidding requirements for long-term, discounted rate capacity releases, the shipper-must-have-title requirement, and the prohibition on buy/sell transactions.</t>
  </si>
  <si>
    <t xml:space="preserve">Southern California Edison Company, 149 FERC ¶ 61,061 (October 21, 2014)</t>
  </si>
  <si>
    <t xml:space="preserve">Southern California Edison</t>
  </si>
  <si>
    <t xml:space="preserve">$650,000, offset by $400,000 in Reliability Enhancements; Compliance Monitoring.</t>
  </si>
  <si>
    <t xml:space="preserve">The Commission approved a settlement resolving findings under 1 Requirement of 1 Reliability Standard for failure to coordinate SCE’s intertie separation scheme with other protection systems.</t>
  </si>
  <si>
    <t xml:space="preserve">In re Southern Company Services, Inc., 128 FERC ¶ 61,013 (July 8, 2009)</t>
  </si>
  <si>
    <t xml:space="preserve">Southern Company</t>
  </si>
  <si>
    <t xml:space="preserve">Civil penalty and compliance reporting resulting from violations of buy-sell transactions and shipper-must-have-title requirements.</t>
  </si>
  <si>
    <t xml:space="preserve">Southwest Power Pool, Inc., 144 FERC ¶ 61,019 (July 10, 2013)</t>
  </si>
  <si>
    <t xml:space="preserve">Southwest Power Pool</t>
  </si>
  <si>
    <t xml:space="preserve">$50,000 Civil Penalty; Mitigation Measures; Compliance Monitoring.</t>
  </si>
  <si>
    <t xml:space="preserve">The Commission approved a settlement resolving findings under the Reliability Standards for failing to coordinate with neighboring Reliability Coordinators during a control center outage and failing to report the outage to NERC after the event.</t>
  </si>
  <si>
    <t xml:space="preserve">In re Tenaska Marketing Ventures, 126 FERC ¶ 61,040 (January 15, 2009)</t>
  </si>
  <si>
    <t xml:space="preserve">Tenaska Marketing</t>
  </si>
  <si>
    <t xml:space="preserve">$3,000,000 Civil Penalty $1,972,842 Disgorgement</t>
  </si>
  <si>
    <t xml:space="preserve">Civil penalty, disgorgement and compliance monitoring resulting from violations of 18 C.F.R. § 1c.1, in connection with the submission of multiple affiliate bids to impair the pro rata allocation mechanism in an auction.</t>
  </si>
  <si>
    <t xml:space="preserve">Total Gas &amp; Power North America, Inc., Total, S.A., Total Gas &amp; Power, Ltd., Aaron Hall, and Therese Tran f/k/a Nguyen, Docket No. IN12-17-000, Order to Show Cause and Notice of Proposed Penalty, 155 FERC ¶ 61,105 (April 28, 2016)</t>
  </si>
  <si>
    <t xml:space="preserve">Total Gas and Power, et al.</t>
  </si>
  <si>
    <t xml:space="preserve">Disgorgement and civil penalties as follows, respectively: $9.18 million in disgorgement against TGPNA, Total, and TGPL, jointly and severally; $213,600,000 civil penalty against TGPNA (jointly and severally with Total and TGPL), $1,000,000 civil penalty against Hall (jointly and severally with TGPNA, Total, and TGPL), and $2,000,000 civil penalty against Tran (jointly and severally with TGPNA, Total, and TGPL).</t>
  </si>
  <si>
    <t xml:space="preserve">The Commission issued an Order to Show Cause directing TGPNA, Hall, and Tran to show the Commission why they should not be found to have violated section 4A of the Natural Gas Act and section 1c.1 of the Commission’s regulations, by engaging in a scheme to manipulate the price of natural gas at four locations in the southwest United States between June 2009 and June 2012. The Order to Show Cause further directs Total and TGPL to show cause why they should not be held liable for TGPNA’s, Hall’s and Tran’s conduct and held jointly and severally liable for their disgorgement and civil penalties based on Total’s and TGPL’s significant control and authority over TGPNA’s daily operations. Finally, the Order to Show Cause directs the Respondents to show cause why disgorgement and civil penalties should not be assessed for the violations alleged by Enforcement Staff.</t>
  </si>
  <si>
    <t xml:space="preserve">In re Vista Energy Marketing, L.P. 139 FERC ¶ 61,154 (May 24, 2012)</t>
  </si>
  <si>
    <t xml:space="preserve">Vista Energy Marketing</t>
  </si>
  <si>
    <t xml:space="preserve">$350,000 Civil Penalty; Market Participation Restrictions (2 years) against individual investor.</t>
  </si>
  <si>
    <t xml:space="preserve">The Commission approved a settlement resolving findings under 18 C.F.R. § 35.41(b) and Vista’s market based rate tariff for misrepresentations and violation of Commission terms and conditions related to the extent of individual investor’s involvement in company activities.</t>
  </si>
  <si>
    <t xml:space="preserve">In re Wasatch Oil &amp; Corp. and Wasatch Energy LLC, 127 FERC ¶ 61,322 (June 30, 2009)</t>
  </si>
  <si>
    <t xml:space="preserve">Wasatch Oil</t>
  </si>
  <si>
    <t xml:space="preserve">$320,000 Civil Penalty</t>
  </si>
  <si>
    <t xml:space="preserve">Westar Energy, Inc., Docket No. IN15-8-000, Order Approving Stipulation and Consent Agreement, 160 FERC ¶ 61,025 (August 24, 2017)</t>
  </si>
  <si>
    <t xml:space="preserve">Westar Energy</t>
  </si>
  <si>
    <t xml:space="preserve">$180,000 in civil penalty to U.S. Treasury and monitoring that includes submission of annual compliance monitoring reports for two years, with the requirement of a third year at Enforcement’s option.</t>
  </si>
  <si>
    <t xml:space="preserve">The Commission approved a Stipulation and Consent Agreement (Agreement) between the Office of Enforcement (Enforcement) and Westar Energy, Inc. (Westar). This found that the Agreement resolved on fair and equitable terms Enforcement’s investigation into whether Westar violated provisions of the Southwest Power Pool (SPP) Tariff and 18 C.F.R. § 35.41(b) by submitting inaccurate cost inputs for its mitigated energy offer curves (EOCs), or by intentionally targeting outsized make-whole payments. Westar admitted to the violation and agrees to pay the civil penalty and to be subject of the agreed upon compliance monitoring.</t>
  </si>
  <si>
    <t xml:space="preserve">In re Westar Energy, Inc., 142 FERC ¶ 61,066 (Jan. 25, 2013)</t>
  </si>
  <si>
    <t xml:space="preserve">$420,000 Civil Penalty; $1,153,836 Disgorgement (to customers and SPP); Compliance Monitoring.</t>
  </si>
  <si>
    <t xml:space="preserve">The Commission approved a settlement resolving findings under the Southwest Power Pool’s Open Access Transmission Tariff for use of secondary network integrated transmission service (NITS) for the purchase of electricity to facilitate off-system sales.</t>
  </si>
  <si>
    <t xml:space="preserve">Western Area Power Administration – Desert Southwest Region 149 FERC ¶ 61,157 (November 24, 2014)</t>
  </si>
  <si>
    <t xml:space="preserve">Western Area Power Administration</t>
  </si>
  <si>
    <t xml:space="preserve">Mitigation and compliance enhancement measures; Compliance Monitoring.</t>
  </si>
  <si>
    <t xml:space="preserve">The Commission approved a settlement resolving findings under 4 Requirements of 3 Reliability Standards for failure to operate Western-DSW’s portion of the transmission system within voltage system operating limits and maintain sufficient situational awareness.</t>
  </si>
  <si>
    <t xml:space="preserve">Western Electricity Coordinating Council 151 FERC ¶ 61,175 (May 26, 2015)</t>
  </si>
  <si>
    <t xml:space="preserve">Western Electric Coordinating Council</t>
  </si>
  <si>
    <t xml:space="preserve">$16,000,000, offset by $13,000,000 in Reliability Enhancements; Compliance Monitoring.</t>
  </si>
  <si>
    <t xml:space="preserve">The Commission approved a settlement resolving findings under 9 Requirements of 5 Reliability Standards for failures to: establish valid system operating limits (SOLs) and interconnection reliability operating limits (IROLs), identify and prevent potential violations of SOLs and IROLs, be aware of the impact of protection systems, and to alert impacted Balancing Authorities and Transmission Operators regarding potential violations of SOLs and IROLs.</t>
  </si>
  <si>
    <t xml:space="preserve">Western Electric Coordination Council, 136 FERC ¶ 61,020 (July 7, 2011)</t>
  </si>
  <si>
    <t xml:space="preserve">$350,000 Civil Penalty; Reliability and Compliance Enhancements; Compliance Monitoring.</t>
  </si>
  <si>
    <t xml:space="preserve">The Commission approved a settlement resolving findings under 9 Requirements of 5 Reliability Standards for failure to respond properly to a system emergency, to initiate Energy Emergency Alerts and use three-step directives, and to model its Special Protection System or be prepared for an outage of its Real Time Contingency Analysis tool.</t>
  </si>
  <si>
    <t xml:space="preserve">In re Xcel Energy Inc. 138 FERC ¶ 61,026 (January 17, 2012)</t>
  </si>
  <si>
    <t xml:space="preserve">Xcel Energy</t>
  </si>
  <si>
    <t xml:space="preserve">$2,000,000 Civil Penalty; Compliance Monitoring.</t>
  </si>
  <si>
    <t xml:space="preserve">The Commission approved a settlement resolving findings under Xcel’s OATT and Southwest Power Pool, Inc.’s OATT for improper use of Network Integrated Transmission Service.</t>
  </si>
</sst>
</file>

<file path=xl/styles.xml><?xml version="1.0" encoding="utf-8"?>
<styleSheet xmlns="http://schemas.openxmlformats.org/spreadsheetml/2006/main">
  <numFmts count="2">
    <numFmt numFmtId="164" formatCode="General"/>
    <numFmt numFmtId="165" formatCode="[$$-409]#,##0;[RED]\-[$$-409]#,##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34"/>
  <sheetViews>
    <sheetView showFormulas="false" showGridLines="true" showRowColHeaders="true" showZeros="true" rightToLeft="false" tabSelected="true" showOutlineSymbols="true" defaultGridColor="true" view="normal" topLeftCell="D1" colorId="64" zoomScale="200" zoomScaleNormal="200" zoomScalePageLayoutView="100" workbookViewId="0">
      <pane xSplit="0" ySplit="1" topLeftCell="A109" activePane="bottomLeft" state="frozen"/>
      <selection pane="topLeft" activeCell="D1" activeCellId="0" sqref="D1"/>
      <selection pane="bottomLeft" activeCell="G117" activeCellId="0" sqref="G117"/>
    </sheetView>
  </sheetViews>
  <sheetFormatPr defaultRowHeight="12.8" zeroHeight="false" outlineLevelRow="0" outlineLevelCol="0"/>
  <cols>
    <col collapsed="false" customWidth="true" hidden="false" outlineLevel="0" max="1" min="1" style="0" width="8.79"/>
    <col collapsed="false" customWidth="true" hidden="false" outlineLevel="0" max="2" min="2" style="0" width="68.72"/>
    <col collapsed="false" customWidth="true" hidden="false" outlineLevel="0" max="3" min="3" style="0" width="42.9"/>
    <col collapsed="false" customWidth="true" hidden="false" outlineLevel="0" max="4" min="4" style="0" width="25.26"/>
    <col collapsed="false" customWidth="true" hidden="false" outlineLevel="0" max="5" min="5" style="1" width="27.28"/>
    <col collapsed="false" customWidth="true" hidden="false" outlineLevel="0" max="6" min="6" style="0" width="27.28"/>
    <col collapsed="false" customWidth="false" hidden="false" outlineLevel="0" max="1025" min="7" style="0" width="11.52"/>
  </cols>
  <sheetData>
    <row r="1" customFormat="false" ht="12.8" hidden="false" customHeight="false" outlineLevel="0" collapsed="false">
      <c r="A1" s="2" t="s">
        <v>0</v>
      </c>
      <c r="B1" s="2" t="s">
        <v>1</v>
      </c>
      <c r="C1" s="2" t="s">
        <v>2</v>
      </c>
      <c r="D1" s="2" t="s">
        <v>3</v>
      </c>
      <c r="E1" s="3" t="s">
        <v>4</v>
      </c>
      <c r="F1" s="2" t="s">
        <v>5</v>
      </c>
      <c r="G1" s="2" t="s">
        <v>6</v>
      </c>
      <c r="H1" s="2" t="s">
        <v>7</v>
      </c>
    </row>
    <row r="2" customFormat="false" ht="12.8" hidden="false" customHeight="false" outlineLevel="0" collapsed="false">
      <c r="A2" s="0" t="n">
        <v>2012</v>
      </c>
      <c r="B2" s="0" t="s">
        <v>8</v>
      </c>
      <c r="C2" s="0" t="s">
        <v>9</v>
      </c>
      <c r="D2" s="0" t="s">
        <v>10</v>
      </c>
      <c r="E2" s="1" t="n">
        <v>500000</v>
      </c>
      <c r="F2" s="0" t="s">
        <v>11</v>
      </c>
      <c r="H2" s="0" t="s">
        <v>12</v>
      </c>
    </row>
    <row r="3" customFormat="false" ht="12.8" hidden="false" customHeight="false" outlineLevel="0" collapsed="false">
      <c r="A3" s="0" t="n">
        <v>2009</v>
      </c>
      <c r="B3" s="0" t="s">
        <v>13</v>
      </c>
      <c r="C3" s="0" t="s">
        <v>14</v>
      </c>
      <c r="D3" s="0" t="s">
        <v>15</v>
      </c>
      <c r="E3" s="1" t="n">
        <v>7500000</v>
      </c>
      <c r="F3" s="0" t="s">
        <v>16</v>
      </c>
      <c r="H3" s="0" t="s">
        <v>12</v>
      </c>
    </row>
    <row r="4" customFormat="false" ht="12.8" hidden="false" customHeight="false" outlineLevel="0" collapsed="false">
      <c r="A4" s="0" t="n">
        <v>2008</v>
      </c>
      <c r="B4" s="0" t="s">
        <v>17</v>
      </c>
      <c r="C4" s="0" t="s">
        <v>14</v>
      </c>
      <c r="D4" s="0" t="s">
        <v>18</v>
      </c>
      <c r="E4" s="1" t="n">
        <v>7500000</v>
      </c>
      <c r="F4" s="0" t="s">
        <v>19</v>
      </c>
      <c r="G4" s="0" t="s">
        <v>20</v>
      </c>
      <c r="H4" s="0" t="s">
        <v>12</v>
      </c>
    </row>
    <row r="5" customFormat="false" ht="12.8" hidden="false" customHeight="false" outlineLevel="0" collapsed="false">
      <c r="A5" s="0" t="n">
        <v>2007</v>
      </c>
      <c r="B5" s="0" t="s">
        <v>21</v>
      </c>
      <c r="C5" s="0" t="s">
        <v>14</v>
      </c>
      <c r="D5" s="0" t="s">
        <v>18</v>
      </c>
      <c r="E5" s="1" t="n">
        <v>7500000</v>
      </c>
      <c r="F5" s="0" t="s">
        <v>22</v>
      </c>
      <c r="G5" s="0" t="s">
        <v>20</v>
      </c>
      <c r="H5" s="0" t="s">
        <v>12</v>
      </c>
    </row>
    <row r="6" customFormat="false" ht="12.8" hidden="false" customHeight="false" outlineLevel="0" collapsed="false">
      <c r="A6" s="0" t="n">
        <v>2017</v>
      </c>
      <c r="B6" s="0" t="s">
        <v>23</v>
      </c>
      <c r="C6" s="4" t="s">
        <v>24</v>
      </c>
      <c r="D6" s="0" t="s">
        <v>25</v>
      </c>
      <c r="E6" s="1" t="n">
        <v>205000</v>
      </c>
      <c r="F6" s="0" t="s">
        <v>26</v>
      </c>
      <c r="H6" s="0" t="s">
        <v>12</v>
      </c>
    </row>
    <row r="7" customFormat="false" ht="12.8" hidden="false" customHeight="false" outlineLevel="0" collapsed="false">
      <c r="A7" s="0" t="n">
        <v>2009</v>
      </c>
      <c r="B7" s="0" t="s">
        <v>27</v>
      </c>
      <c r="C7" s="0" t="s">
        <v>28</v>
      </c>
      <c r="D7" s="0" t="s">
        <v>29</v>
      </c>
      <c r="E7" s="1" t="n">
        <v>1100000</v>
      </c>
      <c r="F7" s="0" t="s">
        <v>30</v>
      </c>
      <c r="H7" s="0" t="s">
        <v>12</v>
      </c>
    </row>
    <row r="8" customFormat="false" ht="12.8" hidden="false" customHeight="false" outlineLevel="0" collapsed="false">
      <c r="A8" s="0" t="n">
        <v>2014</v>
      </c>
      <c r="B8" s="0" t="s">
        <v>31</v>
      </c>
      <c r="C8" s="4" t="s">
        <v>32</v>
      </c>
      <c r="D8" s="0" t="s">
        <v>33</v>
      </c>
      <c r="E8" s="1" t="n">
        <f aca="false">SUM(3250000)</f>
        <v>3250000</v>
      </c>
      <c r="F8" s="0" t="s">
        <v>34</v>
      </c>
      <c r="H8" s="0" t="s">
        <v>12</v>
      </c>
    </row>
    <row r="9" customFormat="false" ht="12.8" hidden="false" customHeight="false" outlineLevel="0" collapsed="false">
      <c r="A9" s="0" t="n">
        <v>2011</v>
      </c>
      <c r="B9" s="0" t="s">
        <v>35</v>
      </c>
      <c r="C9" s="0" t="s">
        <v>36</v>
      </c>
      <c r="D9" s="0" t="s">
        <v>37</v>
      </c>
      <c r="E9" s="1" t="n">
        <f aca="false">SUM(6364029+5635971)</f>
        <v>12000000</v>
      </c>
      <c r="F9" s="0" t="s">
        <v>38</v>
      </c>
      <c r="H9" s="0" t="s">
        <v>12</v>
      </c>
    </row>
    <row r="10" customFormat="false" ht="12.8" hidden="false" customHeight="false" outlineLevel="0" collapsed="false">
      <c r="A10" s="0" t="n">
        <v>2007</v>
      </c>
      <c r="B10" s="0" t="s">
        <v>39</v>
      </c>
      <c r="C10" s="0" t="s">
        <v>40</v>
      </c>
      <c r="D10" s="0" t="s">
        <v>41</v>
      </c>
      <c r="E10" s="1" t="n">
        <v>1000000</v>
      </c>
      <c r="F10" s="0" t="s">
        <v>42</v>
      </c>
      <c r="H10" s="0" t="s">
        <v>12</v>
      </c>
    </row>
    <row r="11" customFormat="false" ht="12.8" hidden="false" customHeight="false" outlineLevel="0" collapsed="false">
      <c r="A11" s="0" t="n">
        <v>2017</v>
      </c>
      <c r="B11" s="0" t="s">
        <v>43</v>
      </c>
      <c r="C11" s="0" t="s">
        <v>44</v>
      </c>
      <c r="D11" s="0" t="s">
        <v>45</v>
      </c>
      <c r="E11" s="1" t="n">
        <f aca="false">SUM(70000000+35000000)</f>
        <v>105000000</v>
      </c>
      <c r="F11" s="0" t="s">
        <v>46</v>
      </c>
      <c r="H11" s="0" t="s">
        <v>20</v>
      </c>
    </row>
    <row r="12" customFormat="false" ht="12.8" hidden="false" customHeight="false" outlineLevel="0" collapsed="false">
      <c r="A12" s="0" t="n">
        <v>2013</v>
      </c>
      <c r="B12" s="0" t="s">
        <v>47</v>
      </c>
      <c r="C12" s="0" t="s">
        <v>44</v>
      </c>
      <c r="D12" s="0" t="s">
        <v>48</v>
      </c>
      <c r="E12" s="1" t="n">
        <f aca="false">SUM(435000000+34900000+15000000+1000000)</f>
        <v>485900000</v>
      </c>
      <c r="F12" s="0" t="s">
        <v>49</v>
      </c>
      <c r="G12" s="0" t="s">
        <v>20</v>
      </c>
      <c r="H12" s="0" t="s">
        <v>12</v>
      </c>
    </row>
    <row r="13" customFormat="false" ht="12.8" hidden="false" customHeight="false" outlineLevel="0" collapsed="false">
      <c r="A13" s="0" t="n">
        <v>2012</v>
      </c>
      <c r="B13" s="0" t="s">
        <v>50</v>
      </c>
      <c r="C13" s="0" t="s">
        <v>44</v>
      </c>
      <c r="D13" s="0" t="s">
        <v>51</v>
      </c>
      <c r="E13" s="1" t="n">
        <f aca="false">SUM(435000000+34900000+15000000+3000000)</f>
        <v>487900000</v>
      </c>
      <c r="F13" s="0" t="s">
        <v>52</v>
      </c>
      <c r="G13" s="0" t="s">
        <v>20</v>
      </c>
      <c r="H13" s="0" t="s">
        <v>12</v>
      </c>
    </row>
    <row r="14" customFormat="false" ht="12.8" hidden="false" customHeight="false" outlineLevel="0" collapsed="false">
      <c r="A14" s="0" t="n">
        <v>2016</v>
      </c>
      <c r="B14" s="0" t="s">
        <v>53</v>
      </c>
      <c r="C14" s="0" t="s">
        <v>54</v>
      </c>
      <c r="D14" s="0" t="s">
        <v>55</v>
      </c>
      <c r="E14" s="1" t="n">
        <f aca="false">SUM(1012563+2000000+30000)</f>
        <v>3042563</v>
      </c>
      <c r="F14" s="0" t="s">
        <v>56</v>
      </c>
      <c r="H14" s="0" t="s">
        <v>12</v>
      </c>
    </row>
    <row r="15" customFormat="false" ht="12.8" hidden="false" customHeight="false" outlineLevel="0" collapsed="false">
      <c r="A15" s="0" t="n">
        <v>2011</v>
      </c>
      <c r="B15" s="0" t="s">
        <v>57</v>
      </c>
      <c r="C15" s="0" t="s">
        <v>58</v>
      </c>
      <c r="D15" s="0" t="s">
        <v>59</v>
      </c>
      <c r="E15" s="1" t="n">
        <v>200000</v>
      </c>
      <c r="F15" s="0" t="s">
        <v>60</v>
      </c>
      <c r="H15" s="0" t="s">
        <v>12</v>
      </c>
    </row>
    <row r="16" customFormat="false" ht="12.8" hidden="false" customHeight="false" outlineLevel="0" collapsed="false">
      <c r="A16" s="0" t="n">
        <v>2016</v>
      </c>
      <c r="B16" s="0" t="s">
        <v>61</v>
      </c>
      <c r="C16" s="0" t="s">
        <v>62</v>
      </c>
      <c r="D16" s="0" t="s">
        <v>63</v>
      </c>
      <c r="E16" s="1" t="n">
        <f aca="false">SUM(20160000+207169)</f>
        <v>20367169</v>
      </c>
      <c r="F16" s="0" t="s">
        <v>64</v>
      </c>
      <c r="H16" s="0" t="s">
        <v>12</v>
      </c>
    </row>
    <row r="17" customFormat="false" ht="12.8" hidden="false" customHeight="false" outlineLevel="0" collapsed="false">
      <c r="A17" s="0" t="n">
        <v>2014</v>
      </c>
      <c r="B17" s="0" t="s">
        <v>65</v>
      </c>
      <c r="C17" s="0" t="s">
        <v>62</v>
      </c>
      <c r="D17" s="0" t="s">
        <v>66</v>
      </c>
      <c r="E17" s="1" t="n">
        <f aca="false">SUM(28000000)</f>
        <v>28000000</v>
      </c>
      <c r="F17" s="0" t="s">
        <v>67</v>
      </c>
      <c r="G17" s="0" t="s">
        <v>20</v>
      </c>
      <c r="H17" s="0" t="s">
        <v>12</v>
      </c>
    </row>
    <row r="18" customFormat="false" ht="12.8" hidden="false" customHeight="false" outlineLevel="0" collapsed="false">
      <c r="A18" s="0" t="n">
        <v>2013</v>
      </c>
      <c r="B18" s="0" t="s">
        <v>68</v>
      </c>
      <c r="C18" s="0" t="s">
        <v>62</v>
      </c>
      <c r="D18" s="0" t="s">
        <v>69</v>
      </c>
      <c r="E18" s="1" t="n">
        <f aca="false">SUM(28000000+800000)</f>
        <v>28800000</v>
      </c>
      <c r="F18" s="0" t="s">
        <v>70</v>
      </c>
      <c r="G18" s="0" t="s">
        <v>20</v>
      </c>
      <c r="H18" s="0" t="s">
        <v>12</v>
      </c>
    </row>
    <row r="19" customFormat="false" ht="12.8" hidden="false" customHeight="false" outlineLevel="0" collapsed="false">
      <c r="A19" s="0" t="n">
        <v>2007</v>
      </c>
      <c r="B19" s="0" t="s">
        <v>71</v>
      </c>
      <c r="C19" s="0" t="s">
        <v>62</v>
      </c>
      <c r="D19" s="0" t="s">
        <v>72</v>
      </c>
      <c r="E19" s="1" t="n">
        <v>7000000</v>
      </c>
      <c r="F19" s="0" t="s">
        <v>73</v>
      </c>
      <c r="H19" s="0" t="s">
        <v>12</v>
      </c>
    </row>
    <row r="20" customFormat="false" ht="12.8" hidden="false" customHeight="false" outlineLevel="0" collapsed="false">
      <c r="A20" s="0" t="n">
        <v>2011</v>
      </c>
      <c r="B20" s="0" t="s">
        <v>74</v>
      </c>
      <c r="C20" s="0" t="s">
        <v>75</v>
      </c>
      <c r="D20" s="0" t="s">
        <v>76</v>
      </c>
      <c r="E20" s="1" t="n">
        <v>30000000</v>
      </c>
      <c r="F20" s="0" t="s">
        <v>77</v>
      </c>
      <c r="H20" s="0" t="s">
        <v>12</v>
      </c>
    </row>
    <row r="21" customFormat="false" ht="12.8" hidden="false" customHeight="false" outlineLevel="0" collapsed="false">
      <c r="A21" s="0" t="n">
        <v>2010</v>
      </c>
      <c r="B21" s="0" t="s">
        <v>78</v>
      </c>
      <c r="C21" s="0" t="s">
        <v>75</v>
      </c>
      <c r="D21" s="0" t="s">
        <v>79</v>
      </c>
      <c r="E21" s="1" t="n">
        <v>30000000</v>
      </c>
      <c r="F21" s="0" t="s">
        <v>80</v>
      </c>
      <c r="G21" s="0" t="s">
        <v>20</v>
      </c>
      <c r="H21" s="0" t="s">
        <v>12</v>
      </c>
    </row>
    <row r="22" customFormat="false" ht="12.8" hidden="false" customHeight="false" outlineLevel="0" collapsed="false">
      <c r="A22" s="0" t="n">
        <v>2014</v>
      </c>
      <c r="B22" s="0" t="s">
        <v>81</v>
      </c>
      <c r="C22" s="5" t="s">
        <v>82</v>
      </c>
      <c r="D22" s="0" t="s">
        <v>83</v>
      </c>
      <c r="E22" s="1" t="n">
        <f aca="false">SUM(6000000)</f>
        <v>6000000</v>
      </c>
      <c r="F22" s="0" t="s">
        <v>84</v>
      </c>
      <c r="H22" s="0" t="s">
        <v>20</v>
      </c>
    </row>
    <row r="23" customFormat="false" ht="12.8" hidden="false" customHeight="false" outlineLevel="0" collapsed="false">
      <c r="A23" s="0" t="n">
        <v>2012</v>
      </c>
      <c r="B23" s="0" t="s">
        <v>85</v>
      </c>
      <c r="C23" s="5" t="s">
        <v>82</v>
      </c>
      <c r="D23" s="0" t="s">
        <v>86</v>
      </c>
      <c r="E23" s="1" t="n">
        <v>200000</v>
      </c>
      <c r="F23" s="0" t="s">
        <v>87</v>
      </c>
      <c r="H23" s="0" t="s">
        <v>20</v>
      </c>
    </row>
    <row r="24" customFormat="false" ht="12.8" hidden="false" customHeight="false" outlineLevel="0" collapsed="false">
      <c r="A24" s="0" t="n">
        <v>2007</v>
      </c>
      <c r="B24" s="0" t="s">
        <v>88</v>
      </c>
      <c r="C24" s="0" t="s">
        <v>89</v>
      </c>
      <c r="D24" s="0" t="s">
        <v>90</v>
      </c>
      <c r="E24" s="1" t="n">
        <f aca="false">SUM(4500000)</f>
        <v>4500000</v>
      </c>
      <c r="F24" s="0" t="s">
        <v>42</v>
      </c>
      <c r="H24" s="0" t="s">
        <v>12</v>
      </c>
    </row>
    <row r="25" customFormat="false" ht="12.8" hidden="false" customHeight="false" outlineLevel="0" collapsed="false">
      <c r="A25" s="0" t="n">
        <v>2017</v>
      </c>
      <c r="B25" s="0" t="s">
        <v>91</v>
      </c>
      <c r="C25" s="0" t="s">
        <v>92</v>
      </c>
      <c r="D25" s="0" t="s">
        <v>93</v>
      </c>
      <c r="E25" s="1" t="n">
        <f aca="false">SUM(1300000+1420000+9000000)</f>
        <v>11720000</v>
      </c>
      <c r="F25" s="0" t="s">
        <v>94</v>
      </c>
      <c r="H25" s="0" t="s">
        <v>12</v>
      </c>
    </row>
    <row r="26" customFormat="false" ht="12.8" hidden="false" customHeight="false" outlineLevel="0" collapsed="false">
      <c r="A26" s="0" t="n">
        <v>2015</v>
      </c>
      <c r="B26" s="0" t="s">
        <v>95</v>
      </c>
      <c r="C26" s="0" t="s">
        <v>92</v>
      </c>
      <c r="D26" s="0" t="s">
        <v>96</v>
      </c>
      <c r="E26" s="1" t="n">
        <f aca="false">SUM(1278358+14000000+1000000)</f>
        <v>16278358</v>
      </c>
      <c r="F26" s="0" t="s">
        <v>97</v>
      </c>
      <c r="G26" s="0" t="s">
        <v>20</v>
      </c>
      <c r="H26" s="0" t="s">
        <v>12</v>
      </c>
    </row>
    <row r="27" customFormat="false" ht="12.8" hidden="false" customHeight="false" outlineLevel="0" collapsed="false">
      <c r="A27" s="0" t="n">
        <v>2007</v>
      </c>
      <c r="B27" s="0" t="s">
        <v>98</v>
      </c>
      <c r="C27" s="0" t="s">
        <v>99</v>
      </c>
      <c r="D27" s="0" t="s">
        <v>100</v>
      </c>
      <c r="E27" s="1" t="n">
        <v>2000000</v>
      </c>
      <c r="F27" s="0" t="s">
        <v>101</v>
      </c>
      <c r="H27" s="0" t="s">
        <v>12</v>
      </c>
    </row>
    <row r="28" customFormat="false" ht="12.8" hidden="false" customHeight="false" outlineLevel="0" collapsed="false">
      <c r="A28" s="0" t="n">
        <v>2016</v>
      </c>
      <c r="B28" s="0" t="s">
        <v>102</v>
      </c>
      <c r="C28" s="0" t="s">
        <v>103</v>
      </c>
      <c r="D28" s="0" t="s">
        <v>104</v>
      </c>
      <c r="E28" s="1" t="n">
        <f aca="false">SUM(4121894+26000000+5000000+5000000+1000000+500000+500000)</f>
        <v>42121894</v>
      </c>
      <c r="F28" s="0" t="s">
        <v>105</v>
      </c>
      <c r="H28" s="0" t="s">
        <v>12</v>
      </c>
    </row>
    <row r="29" customFormat="false" ht="12.8" hidden="false" customHeight="false" outlineLevel="0" collapsed="false">
      <c r="A29" s="0" t="n">
        <v>2015</v>
      </c>
      <c r="B29" s="0" t="s">
        <v>106</v>
      </c>
      <c r="C29" s="0" t="s">
        <v>107</v>
      </c>
      <c r="D29" s="0" t="s">
        <v>108</v>
      </c>
      <c r="E29" s="1" t="n">
        <v>350000</v>
      </c>
      <c r="F29" s="0" t="s">
        <v>109</v>
      </c>
      <c r="H29" s="0" t="s">
        <v>12</v>
      </c>
    </row>
    <row r="30" customFormat="false" ht="12.8" hidden="false" customHeight="false" outlineLevel="0" collapsed="false">
      <c r="A30" s="0" t="n">
        <v>2008</v>
      </c>
      <c r="B30" s="0" t="s">
        <v>110</v>
      </c>
      <c r="C30" s="0" t="s">
        <v>107</v>
      </c>
      <c r="D30" s="0" t="s">
        <v>111</v>
      </c>
      <c r="E30" s="1" t="n">
        <f aca="false">SUM(1000000+9000000)</f>
        <v>10000000</v>
      </c>
      <c r="F30" s="0" t="s">
        <v>112</v>
      </c>
      <c r="H30" s="0" t="s">
        <v>12</v>
      </c>
    </row>
    <row r="31" customFormat="false" ht="12.8" hidden="false" customHeight="false" outlineLevel="0" collapsed="false">
      <c r="A31" s="0" t="n">
        <v>2007</v>
      </c>
      <c r="B31" s="0" t="s">
        <v>113</v>
      </c>
      <c r="C31" s="0" t="s">
        <v>107</v>
      </c>
      <c r="D31" s="0" t="s">
        <v>114</v>
      </c>
      <c r="E31" s="1" t="n">
        <v>2000000</v>
      </c>
      <c r="F31" s="0" t="s">
        <v>115</v>
      </c>
      <c r="H31" s="0" t="s">
        <v>12</v>
      </c>
    </row>
    <row r="32" customFormat="false" ht="12.8" hidden="false" customHeight="false" outlineLevel="0" collapsed="false">
      <c r="A32" s="0" t="n">
        <v>2013</v>
      </c>
      <c r="B32" s="0" t="s">
        <v>116</v>
      </c>
      <c r="C32" s="0" t="s">
        <v>117</v>
      </c>
      <c r="D32" s="0" t="s">
        <v>118</v>
      </c>
      <c r="E32" s="1" t="n">
        <f aca="false">SUM(7500000+166841.13)</f>
        <v>7666841.13</v>
      </c>
      <c r="F32" s="0" t="s">
        <v>119</v>
      </c>
      <c r="H32" s="0" t="s">
        <v>12</v>
      </c>
    </row>
    <row r="33" customFormat="false" ht="12.8" hidden="false" customHeight="false" outlineLevel="0" collapsed="false">
      <c r="A33" s="0" t="n">
        <v>2012</v>
      </c>
      <c r="B33" s="0" t="s">
        <v>120</v>
      </c>
      <c r="C33" s="0" t="s">
        <v>117</v>
      </c>
      <c r="D33" s="0" t="s">
        <v>118</v>
      </c>
      <c r="E33" s="1" t="n">
        <f aca="false">SUM(7500000+166841.13)</f>
        <v>7666841.13</v>
      </c>
      <c r="F33" s="0" t="s">
        <v>121</v>
      </c>
      <c r="G33" s="0" t="s">
        <v>20</v>
      </c>
      <c r="H33" s="0" t="s">
        <v>12</v>
      </c>
    </row>
    <row r="34" customFormat="false" ht="12.8" hidden="false" customHeight="false" outlineLevel="0" collapsed="false">
      <c r="A34" s="0" t="n">
        <v>2012</v>
      </c>
      <c r="B34" s="0" t="s">
        <v>122</v>
      </c>
      <c r="C34" s="0" t="s">
        <v>123</v>
      </c>
      <c r="D34" s="0" t="s">
        <v>124</v>
      </c>
      <c r="E34" s="1" t="n">
        <f aca="false">SUM(545000+3174900)</f>
        <v>3719900</v>
      </c>
      <c r="F34" s="0" t="s">
        <v>125</v>
      </c>
      <c r="H34" s="0" t="s">
        <v>12</v>
      </c>
    </row>
    <row r="35" customFormat="false" ht="12.8" hidden="false" customHeight="false" outlineLevel="0" collapsed="false">
      <c r="A35" s="0" t="n">
        <v>2013</v>
      </c>
      <c r="B35" s="0" t="s">
        <v>126</v>
      </c>
      <c r="C35" s="0" t="s">
        <v>127</v>
      </c>
      <c r="D35" s="0" t="s">
        <v>128</v>
      </c>
      <c r="E35" s="1" t="n">
        <f aca="false">SUM(500000+145928)</f>
        <v>645928</v>
      </c>
      <c r="F35" s="0" t="s">
        <v>129</v>
      </c>
      <c r="H35" s="0" t="s">
        <v>20</v>
      </c>
    </row>
    <row r="36" customFormat="false" ht="12.8" hidden="false" customHeight="false" outlineLevel="0" collapsed="false">
      <c r="A36" s="0" t="n">
        <v>2012</v>
      </c>
      <c r="B36" s="0" t="s">
        <v>130</v>
      </c>
      <c r="C36" s="0" t="s">
        <v>127</v>
      </c>
      <c r="D36" s="0" t="s">
        <v>131</v>
      </c>
      <c r="E36" s="1" t="n">
        <f aca="false">SUM(135000000+110000000)</f>
        <v>245000000</v>
      </c>
      <c r="F36" s="0" t="s">
        <v>132</v>
      </c>
      <c r="H36" s="0" t="s">
        <v>12</v>
      </c>
    </row>
    <row r="37" customFormat="false" ht="12.8" hidden="false" customHeight="false" outlineLevel="0" collapsed="false">
      <c r="A37" s="0" t="n">
        <v>2008</v>
      </c>
      <c r="B37" s="0" t="s">
        <v>133</v>
      </c>
      <c r="C37" s="0" t="s">
        <v>134</v>
      </c>
      <c r="D37" s="0" t="s">
        <v>135</v>
      </c>
      <c r="E37" s="1" t="n">
        <f aca="false">SUM(5000000+1899416)</f>
        <v>6899416</v>
      </c>
      <c r="F37" s="0" t="s">
        <v>136</v>
      </c>
      <c r="H37" s="0" t="s">
        <v>12</v>
      </c>
    </row>
    <row r="38" customFormat="false" ht="12.8" hidden="false" customHeight="false" outlineLevel="0" collapsed="false">
      <c r="A38" s="0" t="n">
        <v>2008</v>
      </c>
      <c r="B38" s="0" t="s">
        <v>137</v>
      </c>
      <c r="C38" s="0" t="s">
        <v>138</v>
      </c>
      <c r="D38" s="0" t="s">
        <v>139</v>
      </c>
      <c r="E38" s="1" t="n">
        <f aca="false">SUM(325000+121825)</f>
        <v>446825</v>
      </c>
      <c r="F38" s="0" t="s">
        <v>140</v>
      </c>
      <c r="H38" s="0" t="s">
        <v>12</v>
      </c>
    </row>
    <row r="39" customFormat="false" ht="12.8" hidden="false" customHeight="false" outlineLevel="0" collapsed="false">
      <c r="A39" s="0" t="n">
        <v>2017</v>
      </c>
      <c r="B39" s="0" t="s">
        <v>141</v>
      </c>
      <c r="C39" s="0" t="s">
        <v>142</v>
      </c>
      <c r="D39" s="0" t="s">
        <v>143</v>
      </c>
      <c r="E39" s="1" t="n">
        <v>36000</v>
      </c>
      <c r="F39" s="0" t="s">
        <v>144</v>
      </c>
      <c r="H39" s="0" t="s">
        <v>12</v>
      </c>
    </row>
    <row r="40" customFormat="false" ht="12.8" hidden="false" customHeight="false" outlineLevel="0" collapsed="false">
      <c r="A40" s="0" t="n">
        <v>2011</v>
      </c>
      <c r="B40" s="0" t="s">
        <v>145</v>
      </c>
      <c r="C40" s="0" t="s">
        <v>146</v>
      </c>
      <c r="D40" s="0" t="s">
        <v>147</v>
      </c>
      <c r="E40" s="1" t="n">
        <v>0</v>
      </c>
      <c r="F40" s="0" t="s">
        <v>148</v>
      </c>
      <c r="H40" s="0" t="s">
        <v>12</v>
      </c>
    </row>
    <row r="41" customFormat="false" ht="12.8" hidden="false" customHeight="false" outlineLevel="0" collapsed="false">
      <c r="A41" s="0" t="n">
        <v>2016</v>
      </c>
      <c r="B41" s="0" t="s">
        <v>149</v>
      </c>
      <c r="C41" s="0" t="s">
        <v>150</v>
      </c>
      <c r="D41" s="0" t="s">
        <v>151</v>
      </c>
      <c r="E41" s="1" t="n">
        <v>40000</v>
      </c>
      <c r="F41" s="0" t="s">
        <v>152</v>
      </c>
      <c r="H41" s="0" t="s">
        <v>12</v>
      </c>
    </row>
    <row r="42" customFormat="false" ht="12.8" hidden="false" customHeight="false" outlineLevel="0" collapsed="false">
      <c r="A42" s="0" t="n">
        <v>2008</v>
      </c>
      <c r="B42" s="0" t="s">
        <v>153</v>
      </c>
      <c r="C42" s="0" t="s">
        <v>154</v>
      </c>
      <c r="D42" s="0" t="s">
        <v>155</v>
      </c>
      <c r="E42" s="1" t="n">
        <v>360000</v>
      </c>
      <c r="F42" s="0" t="s">
        <v>156</v>
      </c>
      <c r="H42" s="0" t="s">
        <v>12</v>
      </c>
    </row>
    <row r="43" customFormat="false" ht="12.8" hidden="false" customHeight="false" outlineLevel="0" collapsed="false">
      <c r="A43" s="0" t="n">
        <v>2013</v>
      </c>
      <c r="B43" s="0" t="s">
        <v>157</v>
      </c>
      <c r="C43" s="0" t="s">
        <v>158</v>
      </c>
      <c r="D43" s="0" t="s">
        <v>159</v>
      </c>
      <c r="E43" s="1" t="n">
        <f aca="false">SUM(1500000+172645)</f>
        <v>1672645</v>
      </c>
      <c r="F43" s="0" t="s">
        <v>160</v>
      </c>
      <c r="H43" s="0" t="s">
        <v>20</v>
      </c>
    </row>
    <row r="44" customFormat="false" ht="12.8" hidden="false" customHeight="false" outlineLevel="0" collapsed="false">
      <c r="A44" s="0" t="n">
        <v>2014</v>
      </c>
      <c r="B44" s="0" t="s">
        <v>161</v>
      </c>
      <c r="C44" s="0" t="s">
        <v>162</v>
      </c>
      <c r="D44" s="0" t="s">
        <v>163</v>
      </c>
      <c r="E44" s="1" t="n">
        <f aca="false">SUM(20000+31395)</f>
        <v>51395</v>
      </c>
      <c r="F44" s="0" t="s">
        <v>164</v>
      </c>
      <c r="H44" s="0" t="s">
        <v>12</v>
      </c>
    </row>
    <row r="45" customFormat="false" ht="12.8" hidden="false" customHeight="false" outlineLevel="0" collapsed="false">
      <c r="A45" s="0" t="n">
        <v>2013</v>
      </c>
      <c r="B45" s="0" t="s">
        <v>165</v>
      </c>
      <c r="C45" s="0" t="s">
        <v>166</v>
      </c>
      <c r="D45" s="0" t="s">
        <v>167</v>
      </c>
      <c r="E45" s="1" t="n">
        <f aca="false">SUM(15000+725000+2508227)</f>
        <v>3248227</v>
      </c>
      <c r="F45" s="0" t="s">
        <v>168</v>
      </c>
      <c r="H45" s="0" t="s">
        <v>12</v>
      </c>
    </row>
    <row r="46" customFormat="false" ht="12.8" hidden="false" customHeight="false" outlineLevel="0" collapsed="false">
      <c r="A46" s="0" t="n">
        <v>2011</v>
      </c>
      <c r="B46" s="0" t="s">
        <v>169</v>
      </c>
      <c r="C46" s="0" t="s">
        <v>170</v>
      </c>
      <c r="D46" s="0" t="s">
        <v>171</v>
      </c>
      <c r="E46" s="1" t="n">
        <v>425999</v>
      </c>
      <c r="F46" s="0" t="s">
        <v>172</v>
      </c>
      <c r="H46" s="0" t="s">
        <v>12</v>
      </c>
    </row>
    <row r="47" customFormat="false" ht="12.8" hidden="false" customHeight="false" outlineLevel="0" collapsed="false">
      <c r="A47" s="0" t="n">
        <v>2008</v>
      </c>
      <c r="B47" s="0" t="s">
        <v>173</v>
      </c>
      <c r="C47" s="0" t="s">
        <v>174</v>
      </c>
      <c r="D47" s="0" t="s">
        <v>175</v>
      </c>
      <c r="E47" s="1" t="n">
        <f aca="false">SUM(250000+1000000)</f>
        <v>1250000</v>
      </c>
      <c r="F47" s="0" t="s">
        <v>176</v>
      </c>
      <c r="H47" s="0" t="s">
        <v>12</v>
      </c>
    </row>
    <row r="48" customFormat="false" ht="12.8" hidden="false" customHeight="false" outlineLevel="0" collapsed="false">
      <c r="A48" s="0" t="n">
        <v>2008</v>
      </c>
      <c r="B48" s="0" t="s">
        <v>177</v>
      </c>
      <c r="C48" s="0" t="s">
        <v>178</v>
      </c>
      <c r="D48" s="0" t="s">
        <v>179</v>
      </c>
      <c r="E48" s="1" t="n">
        <f aca="false">SUM(7000000+2000000)</f>
        <v>9000000</v>
      </c>
      <c r="F48" s="0" t="s">
        <v>180</v>
      </c>
      <c r="H48" s="0" t="s">
        <v>12</v>
      </c>
    </row>
    <row r="49" customFormat="false" ht="12.8" hidden="false" customHeight="false" outlineLevel="0" collapsed="false">
      <c r="A49" s="0" t="n">
        <v>2008</v>
      </c>
      <c r="B49" s="0" t="s">
        <v>181</v>
      </c>
      <c r="C49" s="0" t="s">
        <v>182</v>
      </c>
      <c r="D49" s="0" t="s">
        <v>183</v>
      </c>
      <c r="E49" s="1" t="n">
        <v>500000</v>
      </c>
      <c r="F49" s="0" t="s">
        <v>184</v>
      </c>
      <c r="H49" s="0" t="s">
        <v>12</v>
      </c>
    </row>
    <row r="50" customFormat="false" ht="12.8" hidden="false" customHeight="false" outlineLevel="0" collapsed="false">
      <c r="A50" s="0" t="n">
        <v>2009</v>
      </c>
      <c r="B50" s="0" t="s">
        <v>185</v>
      </c>
      <c r="C50" s="0" t="s">
        <v>186</v>
      </c>
      <c r="D50" s="0" t="s">
        <v>187</v>
      </c>
      <c r="E50" s="1" t="n">
        <f aca="false">SUM(5000000+25000000)</f>
        <v>30000000</v>
      </c>
      <c r="F50" s="0" t="s">
        <v>188</v>
      </c>
      <c r="H50" s="0" t="s">
        <v>12</v>
      </c>
    </row>
    <row r="51" customFormat="false" ht="12.8" hidden="false" customHeight="false" outlineLevel="0" collapsed="false">
      <c r="A51" s="0" t="n">
        <v>2012</v>
      </c>
      <c r="B51" s="0" t="s">
        <v>189</v>
      </c>
      <c r="C51" s="4" t="s">
        <v>190</v>
      </c>
      <c r="D51" s="0" t="s">
        <v>191</v>
      </c>
      <c r="E51" s="1" t="n">
        <f aca="false">SUM(820000+656806)</f>
        <v>1476806</v>
      </c>
      <c r="F51" s="0" t="s">
        <v>192</v>
      </c>
      <c r="H51" s="0" t="s">
        <v>12</v>
      </c>
    </row>
    <row r="52" customFormat="false" ht="12.8" hidden="false" customHeight="false" outlineLevel="0" collapsed="false">
      <c r="A52" s="0" t="n">
        <v>2013</v>
      </c>
      <c r="B52" s="0" t="s">
        <v>193</v>
      </c>
      <c r="C52" s="0" t="s">
        <v>194</v>
      </c>
      <c r="D52" s="0" t="s">
        <v>195</v>
      </c>
      <c r="E52" s="1" t="n">
        <f aca="false">SUM(780000+20726)</f>
        <v>800726</v>
      </c>
      <c r="F52" s="0" t="s">
        <v>196</v>
      </c>
      <c r="H52" s="0" t="s">
        <v>12</v>
      </c>
    </row>
    <row r="53" customFormat="false" ht="12.8" hidden="false" customHeight="false" outlineLevel="0" collapsed="false">
      <c r="A53" s="0" t="n">
        <v>2009</v>
      </c>
      <c r="B53" s="0" t="s">
        <v>197</v>
      </c>
      <c r="C53" s="0" t="s">
        <v>198</v>
      </c>
      <c r="D53" s="0" t="s">
        <v>199</v>
      </c>
      <c r="E53" s="1" t="n">
        <v>1400000</v>
      </c>
      <c r="F53" s="0" t="s">
        <v>200</v>
      </c>
      <c r="H53" s="0" t="s">
        <v>12</v>
      </c>
    </row>
    <row r="54" customFormat="false" ht="12.8" hidden="false" customHeight="false" outlineLevel="0" collapsed="false">
      <c r="A54" s="0" t="n">
        <v>2013</v>
      </c>
      <c r="B54" s="0" t="s">
        <v>201</v>
      </c>
      <c r="C54" s="0" t="s">
        <v>202</v>
      </c>
      <c r="D54" s="0" t="s">
        <v>203</v>
      </c>
      <c r="E54" s="1" t="n">
        <f aca="false">SUM(975000)</f>
        <v>975000</v>
      </c>
      <c r="F54" s="0" t="s">
        <v>204</v>
      </c>
      <c r="H54" s="0" t="s">
        <v>12</v>
      </c>
    </row>
    <row r="55" customFormat="false" ht="12.8" hidden="false" customHeight="false" outlineLevel="0" collapsed="false">
      <c r="A55" s="0" t="n">
        <v>2008</v>
      </c>
      <c r="B55" s="0" t="s">
        <v>205</v>
      </c>
      <c r="C55" s="0" t="s">
        <v>202</v>
      </c>
      <c r="D55" s="0" t="s">
        <v>206</v>
      </c>
      <c r="E55" s="1" t="n">
        <v>400000</v>
      </c>
      <c r="F55" s="0" t="s">
        <v>207</v>
      </c>
      <c r="H55" s="0" t="s">
        <v>12</v>
      </c>
    </row>
    <row r="56" customFormat="false" ht="12.8" hidden="false" customHeight="false" outlineLevel="0" collapsed="false">
      <c r="A56" s="0" t="n">
        <v>2007</v>
      </c>
      <c r="B56" s="0" t="s">
        <v>208</v>
      </c>
      <c r="C56" s="0" t="s">
        <v>202</v>
      </c>
      <c r="D56" s="0" t="s">
        <v>209</v>
      </c>
      <c r="E56" s="1" t="n">
        <f aca="false">SUM(2000000+1000000)</f>
        <v>3000000</v>
      </c>
      <c r="F56" s="0" t="s">
        <v>210</v>
      </c>
      <c r="H56" s="0" t="s">
        <v>12</v>
      </c>
    </row>
    <row r="57" customFormat="false" ht="12.8" hidden="false" customHeight="false" outlineLevel="0" collapsed="false">
      <c r="A57" s="0" t="n">
        <v>2013</v>
      </c>
      <c r="B57" s="0" t="s">
        <v>211</v>
      </c>
      <c r="C57" s="0" t="s">
        <v>212</v>
      </c>
      <c r="D57" s="0" t="s">
        <v>213</v>
      </c>
      <c r="E57" s="1" t="n">
        <f aca="false">SUM(315000+7234539.62)</f>
        <v>7549539.62</v>
      </c>
      <c r="F57" s="0" t="s">
        <v>214</v>
      </c>
      <c r="H57" s="0" t="s">
        <v>12</v>
      </c>
    </row>
    <row r="58" customFormat="false" ht="12.8" hidden="false" customHeight="false" outlineLevel="0" collapsed="false">
      <c r="A58" s="0" t="n">
        <v>2014</v>
      </c>
      <c r="B58" s="0" t="s">
        <v>215</v>
      </c>
      <c r="C58" s="4" t="s">
        <v>216</v>
      </c>
      <c r="D58" s="0" t="s">
        <v>217</v>
      </c>
      <c r="E58" s="1" t="n">
        <f aca="false">SUM(4000000+1700000)</f>
        <v>5700000</v>
      </c>
      <c r="F58" s="0" t="s">
        <v>218</v>
      </c>
      <c r="H58" s="0" t="s">
        <v>12</v>
      </c>
    </row>
    <row r="59" customFormat="false" ht="12.8" hidden="false" customHeight="false" outlineLevel="0" collapsed="false">
      <c r="A59" s="0" t="n">
        <v>2016</v>
      </c>
      <c r="B59" s="0" t="s">
        <v>219</v>
      </c>
      <c r="C59" s="0" t="s">
        <v>220</v>
      </c>
      <c r="D59" s="0" t="s">
        <v>221</v>
      </c>
      <c r="E59" s="1" t="n">
        <f aca="false">SUM(2400000+100000+315072)</f>
        <v>2815072</v>
      </c>
      <c r="F59" s="0" t="s">
        <v>222</v>
      </c>
      <c r="H59" s="0" t="s">
        <v>20</v>
      </c>
    </row>
    <row r="60" customFormat="false" ht="12.8" hidden="false" customHeight="false" outlineLevel="0" collapsed="false">
      <c r="A60" s="0" t="n">
        <v>2015</v>
      </c>
      <c r="B60" s="0" t="s">
        <v>223</v>
      </c>
      <c r="C60" s="0" t="s">
        <v>220</v>
      </c>
      <c r="D60" s="0" t="s">
        <v>221</v>
      </c>
      <c r="E60" s="1" t="n">
        <f aca="false">SUM(2400000+100000+315072)</f>
        <v>2815072</v>
      </c>
      <c r="F60" s="0" t="s">
        <v>224</v>
      </c>
      <c r="G60" s="0" t="s">
        <v>20</v>
      </c>
      <c r="H60" s="0" t="s">
        <v>20</v>
      </c>
    </row>
    <row r="61" customFormat="false" ht="12.8" hidden="false" customHeight="false" outlineLevel="0" collapsed="false">
      <c r="A61" s="0" t="n">
        <v>2010</v>
      </c>
      <c r="B61" s="0" t="s">
        <v>225</v>
      </c>
      <c r="C61" s="0" t="s">
        <v>226</v>
      </c>
      <c r="D61" s="0" t="s">
        <v>227</v>
      </c>
      <c r="E61" s="1" t="n">
        <v>350000</v>
      </c>
      <c r="F61" s="0" t="s">
        <v>228</v>
      </c>
      <c r="H61" s="0" t="s">
        <v>12</v>
      </c>
    </row>
    <row r="62" customFormat="false" ht="12.8" hidden="false" customHeight="false" outlineLevel="0" collapsed="false">
      <c r="A62" s="0" t="n">
        <v>2009</v>
      </c>
      <c r="B62" s="0" t="s">
        <v>229</v>
      </c>
      <c r="C62" s="0" t="s">
        <v>226</v>
      </c>
      <c r="D62" s="0" t="s">
        <v>230</v>
      </c>
      <c r="E62" s="1" t="n">
        <v>25000000</v>
      </c>
      <c r="F62" s="0" t="s">
        <v>231</v>
      </c>
      <c r="H62" s="0" t="s">
        <v>12</v>
      </c>
    </row>
    <row r="63" customFormat="false" ht="12.8" hidden="false" customHeight="false" outlineLevel="0" collapsed="false">
      <c r="A63" s="0" t="n">
        <v>2017</v>
      </c>
      <c r="B63" s="0" t="s">
        <v>232</v>
      </c>
      <c r="C63" s="0" t="s">
        <v>233</v>
      </c>
      <c r="D63" s="0" t="s">
        <v>234</v>
      </c>
      <c r="E63" s="1" t="n">
        <f aca="false">SUM(40800000+41000000)</f>
        <v>81800000</v>
      </c>
      <c r="F63" s="0" t="s">
        <v>235</v>
      </c>
      <c r="H63" s="0" t="s">
        <v>12</v>
      </c>
    </row>
    <row r="64" customFormat="false" ht="12.8" hidden="false" customHeight="false" outlineLevel="0" collapsed="false">
      <c r="A64" s="0" t="n">
        <v>2007</v>
      </c>
      <c r="B64" s="0" t="s">
        <v>236</v>
      </c>
      <c r="C64" s="0" t="s">
        <v>237</v>
      </c>
      <c r="D64" s="0" t="s">
        <v>238</v>
      </c>
      <c r="E64" s="1" t="n">
        <f aca="false">SUM(500000+12481.41)</f>
        <v>512481.41</v>
      </c>
      <c r="F64" s="0" t="s">
        <v>239</v>
      </c>
      <c r="H64" s="0" t="s">
        <v>12</v>
      </c>
    </row>
    <row r="65" customFormat="false" ht="12.8" hidden="false" customHeight="false" outlineLevel="0" collapsed="false">
      <c r="A65" s="0" t="n">
        <v>2012</v>
      </c>
      <c r="B65" s="0" t="s">
        <v>240</v>
      </c>
      <c r="C65" s="0" t="s">
        <v>241</v>
      </c>
      <c r="D65" s="0" t="s">
        <v>242</v>
      </c>
      <c r="E65" s="1" t="n">
        <f aca="false">SUM(2500000+910553)</f>
        <v>3410553</v>
      </c>
      <c r="F65" s="0" t="s">
        <v>243</v>
      </c>
      <c r="H65" s="0" t="s">
        <v>20</v>
      </c>
    </row>
    <row r="66" customFormat="false" ht="12.8" hidden="false" customHeight="false" outlineLevel="0" collapsed="false">
      <c r="A66" s="0" t="n">
        <v>2011</v>
      </c>
      <c r="B66" s="0" t="s">
        <v>244</v>
      </c>
      <c r="C66" s="0" t="s">
        <v>245</v>
      </c>
      <c r="D66" s="0" t="s">
        <v>246</v>
      </c>
      <c r="E66" s="1" t="n">
        <f aca="false">SUM(350000+2000000)</f>
        <v>2350000</v>
      </c>
      <c r="F66" s="0" t="s">
        <v>247</v>
      </c>
      <c r="H66" s="0" t="s">
        <v>12</v>
      </c>
    </row>
    <row r="67" customFormat="false" ht="12.8" hidden="false" customHeight="false" outlineLevel="0" collapsed="false">
      <c r="A67" s="0" t="n">
        <v>2011</v>
      </c>
      <c r="B67" s="0" t="s">
        <v>248</v>
      </c>
      <c r="C67" s="0" t="s">
        <v>249</v>
      </c>
      <c r="D67" s="0" t="s">
        <v>250</v>
      </c>
      <c r="E67" s="1" t="n">
        <v>336367.86</v>
      </c>
      <c r="F67" s="0" t="s">
        <v>251</v>
      </c>
      <c r="H67" s="0" t="s">
        <v>12</v>
      </c>
    </row>
    <row r="68" customFormat="false" ht="12.8" hidden="false" customHeight="false" outlineLevel="0" collapsed="false">
      <c r="A68" s="0" t="n">
        <v>2015</v>
      </c>
      <c r="B68" s="0" t="s">
        <v>252</v>
      </c>
      <c r="C68" s="0" t="s">
        <v>253</v>
      </c>
      <c r="D68" s="0" t="s">
        <v>254</v>
      </c>
      <c r="E68" s="1" t="n">
        <f aca="false">SUM(16800000+3465108+10080000+1080576+1920000+173100+500000+500000)</f>
        <v>34518784</v>
      </c>
      <c r="F68" s="0" t="s">
        <v>255</v>
      </c>
      <c r="H68" s="0" t="s">
        <v>12</v>
      </c>
    </row>
    <row r="69" customFormat="false" ht="12.8" hidden="false" customHeight="false" outlineLevel="0" collapsed="false">
      <c r="A69" s="0" t="n">
        <v>2014</v>
      </c>
      <c r="B69" s="0" t="s">
        <v>256</v>
      </c>
      <c r="C69" s="0" t="s">
        <v>253</v>
      </c>
      <c r="D69" s="0" t="s">
        <v>257</v>
      </c>
      <c r="E69" s="1" t="n">
        <f aca="false">SUM(16800000+3465108+10080000+1080576+1920000+173100+500000+500000)</f>
        <v>34518784</v>
      </c>
      <c r="F69" s="0" t="s">
        <v>258</v>
      </c>
      <c r="G69" s="0" t="s">
        <v>20</v>
      </c>
      <c r="H69" s="0" t="s">
        <v>12</v>
      </c>
    </row>
    <row r="70" customFormat="false" ht="12.8" hidden="false" customHeight="false" outlineLevel="0" collapsed="false">
      <c r="A70" s="0" t="n">
        <v>2014</v>
      </c>
      <c r="B70" s="0" t="s">
        <v>259</v>
      </c>
      <c r="C70" s="0" t="s">
        <v>260</v>
      </c>
      <c r="D70" s="0" t="s">
        <v>261</v>
      </c>
      <c r="E70" s="1" t="n">
        <f aca="false">SUM(12000000)</f>
        <v>12000000</v>
      </c>
      <c r="F70" s="0" t="s">
        <v>262</v>
      </c>
      <c r="H70" s="0" t="s">
        <v>20</v>
      </c>
    </row>
    <row r="71" customFormat="false" ht="12.8" hidden="false" customHeight="false" outlineLevel="0" collapsed="false">
      <c r="A71" s="0" t="n">
        <v>2014</v>
      </c>
      <c r="B71" s="0" t="s">
        <v>263</v>
      </c>
      <c r="C71" s="0" t="s">
        <v>264</v>
      </c>
      <c r="D71" s="0" t="s">
        <v>265</v>
      </c>
      <c r="E71" s="1" t="n">
        <f aca="false">SUM(32500+301000)</f>
        <v>333500</v>
      </c>
      <c r="F71" s="0" t="s">
        <v>266</v>
      </c>
      <c r="H71" s="0" t="s">
        <v>12</v>
      </c>
    </row>
    <row r="72" customFormat="false" ht="12.8" hidden="false" customHeight="false" outlineLevel="0" collapsed="false">
      <c r="A72" s="0" t="n">
        <v>2008</v>
      </c>
      <c r="B72" s="0" t="s">
        <v>267</v>
      </c>
      <c r="C72" s="0" t="s">
        <v>268</v>
      </c>
      <c r="D72" s="0" t="s">
        <v>269</v>
      </c>
      <c r="E72" s="1" t="n">
        <f aca="false">SUM(800000+194506)</f>
        <v>994506</v>
      </c>
      <c r="F72" s="0" t="s">
        <v>270</v>
      </c>
      <c r="H72" s="0" t="s">
        <v>12</v>
      </c>
    </row>
    <row r="73" customFormat="false" ht="12.8" hidden="false" customHeight="false" outlineLevel="0" collapsed="false">
      <c r="A73" s="0" t="n">
        <v>2014</v>
      </c>
      <c r="B73" s="0" t="s">
        <v>271</v>
      </c>
      <c r="C73" s="0" t="s">
        <v>272</v>
      </c>
      <c r="D73" s="0" t="s">
        <v>273</v>
      </c>
      <c r="E73" s="1" t="n">
        <v>750000</v>
      </c>
      <c r="F73" s="0" t="s">
        <v>274</v>
      </c>
      <c r="H73" s="0" t="s">
        <v>12</v>
      </c>
    </row>
    <row r="74" customFormat="false" ht="12.8" hidden="false" customHeight="false" outlineLevel="0" collapsed="false">
      <c r="A74" s="0" t="n">
        <v>2009</v>
      </c>
      <c r="B74" s="0" t="s">
        <v>275</v>
      </c>
      <c r="C74" s="0" t="s">
        <v>276</v>
      </c>
      <c r="D74" s="0" t="s">
        <v>277</v>
      </c>
      <c r="E74" s="1" t="n">
        <v>585000</v>
      </c>
      <c r="F74" s="0" t="s">
        <v>278</v>
      </c>
      <c r="H74" s="0" t="s">
        <v>12</v>
      </c>
    </row>
    <row r="75" customFormat="false" ht="12.8" hidden="false" customHeight="false" outlineLevel="0" collapsed="false">
      <c r="A75" s="0" t="n">
        <v>2012</v>
      </c>
      <c r="B75" s="0" t="s">
        <v>279</v>
      </c>
      <c r="C75" s="0" t="s">
        <v>280</v>
      </c>
      <c r="D75" s="0" t="s">
        <v>281</v>
      </c>
      <c r="E75" s="1" t="n">
        <v>50000</v>
      </c>
      <c r="F75" s="0" t="s">
        <v>282</v>
      </c>
      <c r="H75" s="0" t="s">
        <v>12</v>
      </c>
    </row>
    <row r="76" customFormat="false" ht="12.8" hidden="false" customHeight="false" outlineLevel="0" collapsed="false">
      <c r="A76" s="0" t="n">
        <v>2013</v>
      </c>
      <c r="B76" s="0" t="s">
        <v>283</v>
      </c>
      <c r="C76" s="0" t="s">
        <v>284</v>
      </c>
      <c r="D76" s="0" t="s">
        <v>285</v>
      </c>
      <c r="E76" s="1" t="n">
        <f aca="false">SUM(285000000+125000000)</f>
        <v>410000000</v>
      </c>
      <c r="F76" s="0" t="s">
        <v>286</v>
      </c>
      <c r="H76" s="0" t="s">
        <v>20</v>
      </c>
    </row>
    <row r="77" customFormat="false" ht="12.8" hidden="false" customHeight="false" outlineLevel="0" collapsed="false">
      <c r="A77" s="0" t="n">
        <v>2009</v>
      </c>
      <c r="B77" s="0" t="s">
        <v>287</v>
      </c>
      <c r="C77" s="0" t="s">
        <v>288</v>
      </c>
      <c r="D77" s="0" t="s">
        <v>289</v>
      </c>
      <c r="E77" s="1" t="n">
        <v>300000</v>
      </c>
      <c r="F77" s="0" t="s">
        <v>278</v>
      </c>
      <c r="H77" s="0" t="s">
        <v>12</v>
      </c>
    </row>
    <row r="78" customFormat="false" ht="12.8" hidden="false" customHeight="false" outlineLevel="0" collapsed="false">
      <c r="A78" s="0" t="n">
        <v>2016</v>
      </c>
      <c r="B78" s="0" t="s">
        <v>290</v>
      </c>
      <c r="C78" s="0" t="s">
        <v>291</v>
      </c>
      <c r="D78" s="0" t="s">
        <v>292</v>
      </c>
      <c r="E78" s="1" t="n">
        <f aca="false">SUM(379016.03+5000000)</f>
        <v>5379016.03</v>
      </c>
      <c r="F78" s="0" t="s">
        <v>293</v>
      </c>
      <c r="H78" s="0" t="s">
        <v>12</v>
      </c>
    </row>
    <row r="79" customFormat="false" ht="12.8" hidden="false" customHeight="false" outlineLevel="0" collapsed="false">
      <c r="A79" s="0" t="n">
        <v>2013</v>
      </c>
      <c r="B79" s="0" t="s">
        <v>294</v>
      </c>
      <c r="C79" s="0" t="s">
        <v>291</v>
      </c>
      <c r="D79" s="0" t="s">
        <v>292</v>
      </c>
      <c r="E79" s="1" t="n">
        <f aca="false">SUM(379016.03+5000000)</f>
        <v>5379016.03</v>
      </c>
      <c r="F79" s="0" t="s">
        <v>295</v>
      </c>
      <c r="G79" s="0" t="s">
        <v>20</v>
      </c>
      <c r="H79" s="0" t="s">
        <v>12</v>
      </c>
    </row>
    <row r="80" customFormat="false" ht="12.8" hidden="false" customHeight="false" outlineLevel="0" collapsed="false">
      <c r="A80" s="0" t="n">
        <v>2012</v>
      </c>
      <c r="B80" s="0" t="s">
        <v>296</v>
      </c>
      <c r="C80" s="0" t="s">
        <v>291</v>
      </c>
      <c r="D80" s="0" t="s">
        <v>292</v>
      </c>
      <c r="E80" s="1" t="n">
        <f aca="false">SUM(379016.03+5000000)</f>
        <v>5379016.03</v>
      </c>
      <c r="F80" s="0" t="s">
        <v>297</v>
      </c>
      <c r="G80" s="0" t="s">
        <v>20</v>
      </c>
      <c r="H80" s="0" t="s">
        <v>12</v>
      </c>
    </row>
    <row r="81" customFormat="false" ht="12.8" hidden="false" customHeight="false" outlineLevel="0" collapsed="false">
      <c r="A81" s="0" t="n">
        <v>2009</v>
      </c>
      <c r="B81" s="0" t="s">
        <v>298</v>
      </c>
      <c r="C81" s="0" t="s">
        <v>299</v>
      </c>
      <c r="D81" s="0" t="s">
        <v>227</v>
      </c>
      <c r="E81" s="1" t="n">
        <v>350000</v>
      </c>
      <c r="F81" s="0" t="s">
        <v>300</v>
      </c>
      <c r="H81" s="0" t="s">
        <v>12</v>
      </c>
    </row>
    <row r="82" customFormat="false" ht="12.8" hidden="false" customHeight="false" outlineLevel="0" collapsed="false">
      <c r="A82" s="0" t="n">
        <v>2016</v>
      </c>
      <c r="B82" s="0" t="s">
        <v>301</v>
      </c>
      <c r="C82" s="0" t="s">
        <v>302</v>
      </c>
      <c r="D82" s="0" t="s">
        <v>303</v>
      </c>
      <c r="E82" s="1" t="n">
        <f aca="false">SUM(4000000+4000000)</f>
        <v>8000000</v>
      </c>
      <c r="F82" s="0" t="s">
        <v>304</v>
      </c>
      <c r="H82" s="0" t="s">
        <v>12</v>
      </c>
    </row>
    <row r="83" customFormat="false" ht="12.8" hidden="false" customHeight="false" outlineLevel="0" collapsed="false">
      <c r="A83" s="0" t="n">
        <v>2015</v>
      </c>
      <c r="B83" s="0" t="s">
        <v>305</v>
      </c>
      <c r="C83" s="0" t="s">
        <v>302</v>
      </c>
      <c r="D83" s="0" t="s">
        <v>303</v>
      </c>
      <c r="E83" s="1" t="n">
        <f aca="false">SUM(4000000+4000000)</f>
        <v>8000000</v>
      </c>
      <c r="F83" s="0" t="s">
        <v>306</v>
      </c>
      <c r="G83" s="0" t="s">
        <v>20</v>
      </c>
      <c r="H83" s="0" t="s">
        <v>12</v>
      </c>
    </row>
    <row r="84" customFormat="false" ht="12.8" hidden="false" customHeight="false" outlineLevel="0" collapsed="false">
      <c r="A84" s="0" t="n">
        <v>2007</v>
      </c>
      <c r="B84" s="0" t="s">
        <v>307</v>
      </c>
      <c r="C84" s="0" t="s">
        <v>308</v>
      </c>
      <c r="D84" s="0" t="s">
        <v>309</v>
      </c>
      <c r="E84" s="1" t="n">
        <v>300000</v>
      </c>
      <c r="F84" s="0" t="s">
        <v>42</v>
      </c>
      <c r="H84" s="0" t="s">
        <v>12</v>
      </c>
    </row>
    <row r="85" customFormat="false" ht="12.8" hidden="false" customHeight="false" outlineLevel="0" collapsed="false">
      <c r="A85" s="0" t="n">
        <v>2014</v>
      </c>
      <c r="B85" s="0" t="s">
        <v>310</v>
      </c>
      <c r="C85" s="0" t="s">
        <v>311</v>
      </c>
      <c r="D85" s="0" t="s">
        <v>312</v>
      </c>
      <c r="E85" s="1" t="n">
        <f aca="false">SUM(2500000+978186+400000+275000+75000)</f>
        <v>4228186</v>
      </c>
      <c r="F85" s="0" t="s">
        <v>313</v>
      </c>
      <c r="H85" s="0" t="s">
        <v>12</v>
      </c>
    </row>
    <row r="86" customFormat="false" ht="12.8" hidden="false" customHeight="false" outlineLevel="0" collapsed="false">
      <c r="A86" s="0" t="n">
        <v>2014</v>
      </c>
      <c r="B86" s="0" t="s">
        <v>314</v>
      </c>
      <c r="C86" s="0" t="s">
        <v>315</v>
      </c>
      <c r="D86" s="0" t="s">
        <v>316</v>
      </c>
      <c r="E86" s="1" t="n">
        <f aca="false">SUM(4072257+3334000+310000)</f>
        <v>7716257</v>
      </c>
      <c r="F86" s="0" t="s">
        <v>317</v>
      </c>
      <c r="H86" s="0" t="s">
        <v>12</v>
      </c>
    </row>
    <row r="87" customFormat="false" ht="12.8" hidden="false" customHeight="false" outlineLevel="0" collapsed="false">
      <c r="A87" s="0" t="n">
        <v>2012</v>
      </c>
      <c r="B87" s="0" t="s">
        <v>318</v>
      </c>
      <c r="C87" s="0" t="s">
        <v>319</v>
      </c>
      <c r="D87" s="0" t="s">
        <v>320</v>
      </c>
      <c r="E87" s="1" t="n">
        <v>35000</v>
      </c>
      <c r="F87" s="0" t="s">
        <v>321</v>
      </c>
      <c r="H87" s="0" t="s">
        <v>12</v>
      </c>
    </row>
    <row r="88" customFormat="false" ht="12.8" hidden="false" customHeight="false" outlineLevel="0" collapsed="false">
      <c r="A88" s="0" t="n">
        <v>2016</v>
      </c>
      <c r="B88" s="0" t="s">
        <v>322</v>
      </c>
      <c r="C88" s="0" t="s">
        <v>323</v>
      </c>
      <c r="D88" s="0" t="s">
        <v>324</v>
      </c>
      <c r="E88" s="1" t="n">
        <f aca="false">SUM(1155225.91+305780.5)</f>
        <v>1461006.41</v>
      </c>
      <c r="F88" s="0" t="s">
        <v>325</v>
      </c>
      <c r="H88" s="0" t="s">
        <v>12</v>
      </c>
    </row>
    <row r="89" customFormat="false" ht="12.8" hidden="false" customHeight="false" outlineLevel="0" collapsed="false">
      <c r="A89" s="0" t="n">
        <v>2011</v>
      </c>
      <c r="B89" s="0" t="s">
        <v>326</v>
      </c>
      <c r="C89" s="0" t="s">
        <v>323</v>
      </c>
      <c r="D89" s="0" t="s">
        <v>10</v>
      </c>
      <c r="E89" s="1" t="n">
        <v>500000</v>
      </c>
      <c r="F89" s="0" t="s">
        <v>327</v>
      </c>
      <c r="H89" s="0" t="s">
        <v>12</v>
      </c>
    </row>
    <row r="90" customFormat="false" ht="12.8" hidden="false" customHeight="false" outlineLevel="0" collapsed="false">
      <c r="A90" s="0" t="n">
        <v>2011</v>
      </c>
      <c r="B90" s="0" t="s">
        <v>328</v>
      </c>
      <c r="C90" s="0" t="s">
        <v>329</v>
      </c>
      <c r="D90" s="0" t="s">
        <v>330</v>
      </c>
      <c r="E90" s="1" t="n">
        <v>290000</v>
      </c>
      <c r="F90" s="0" t="s">
        <v>331</v>
      </c>
      <c r="H90" s="0" t="s">
        <v>12</v>
      </c>
    </row>
    <row r="91" customFormat="false" ht="12.8" hidden="false" customHeight="false" outlineLevel="0" collapsed="false">
      <c r="A91" s="0" t="n">
        <v>2009</v>
      </c>
      <c r="B91" s="0" t="s">
        <v>332</v>
      </c>
      <c r="C91" s="0" t="s">
        <v>329</v>
      </c>
      <c r="D91" s="0" t="s">
        <v>333</v>
      </c>
      <c r="E91" s="1" t="n">
        <f aca="false">SUM(4500000)</f>
        <v>4500000</v>
      </c>
      <c r="F91" s="0" t="s">
        <v>334</v>
      </c>
      <c r="G91" s="0" t="s">
        <v>20</v>
      </c>
      <c r="H91" s="0" t="s">
        <v>12</v>
      </c>
    </row>
    <row r="92" customFormat="false" ht="12.8" hidden="false" customHeight="false" outlineLevel="0" collapsed="false">
      <c r="A92" s="0" t="n">
        <v>2010</v>
      </c>
      <c r="B92" s="0" t="s">
        <v>335</v>
      </c>
      <c r="C92" s="0" t="s">
        <v>336</v>
      </c>
      <c r="D92" s="0" t="s">
        <v>337</v>
      </c>
      <c r="E92" s="1" t="n">
        <f aca="false">SUM(4000000+160487)</f>
        <v>4160487</v>
      </c>
      <c r="F92" s="0" t="s">
        <v>338</v>
      </c>
      <c r="H92" s="0" t="s">
        <v>12</v>
      </c>
    </row>
    <row r="93" customFormat="false" ht="12.8" hidden="false" customHeight="false" outlineLevel="0" collapsed="false">
      <c r="A93" s="0" t="n">
        <v>2010</v>
      </c>
      <c r="B93" s="0" t="s">
        <v>339</v>
      </c>
      <c r="C93" s="0" t="s">
        <v>340</v>
      </c>
      <c r="D93" s="0" t="s">
        <v>341</v>
      </c>
      <c r="E93" s="1" t="n">
        <f aca="false">SUM(500000+2258127)</f>
        <v>2758127</v>
      </c>
      <c r="F93" s="0" t="s">
        <v>342</v>
      </c>
      <c r="H93" s="0" t="s">
        <v>12</v>
      </c>
    </row>
    <row r="94" customFormat="false" ht="12.8" hidden="false" customHeight="false" outlineLevel="0" collapsed="false">
      <c r="A94" s="0" t="n">
        <v>2008</v>
      </c>
      <c r="B94" s="0" t="s">
        <v>343</v>
      </c>
      <c r="C94" s="0" t="s">
        <v>344</v>
      </c>
      <c r="D94" s="0" t="s">
        <v>345</v>
      </c>
      <c r="E94" s="1" t="n">
        <v>450000</v>
      </c>
      <c r="F94" s="0" t="s">
        <v>346</v>
      </c>
      <c r="H94" s="0" t="s">
        <v>12</v>
      </c>
    </row>
    <row r="95" customFormat="false" ht="12.8" hidden="false" customHeight="false" outlineLevel="0" collapsed="false">
      <c r="A95" s="0" t="n">
        <v>2007</v>
      </c>
      <c r="B95" s="0" t="s">
        <v>347</v>
      </c>
      <c r="C95" s="0" t="s">
        <v>344</v>
      </c>
      <c r="D95" s="0" t="s">
        <v>41</v>
      </c>
      <c r="E95" s="1" t="n">
        <v>1000000</v>
      </c>
      <c r="F95" s="0" t="s">
        <v>348</v>
      </c>
      <c r="H95" s="0" t="s">
        <v>12</v>
      </c>
    </row>
    <row r="96" customFormat="false" ht="12.8" hidden="false" customHeight="false" outlineLevel="0" collapsed="false">
      <c r="A96" s="0" t="n">
        <v>2007</v>
      </c>
      <c r="B96" s="0" t="s">
        <v>349</v>
      </c>
      <c r="C96" s="0" t="s">
        <v>350</v>
      </c>
      <c r="D96" s="0" t="s">
        <v>351</v>
      </c>
      <c r="E96" s="1" t="n">
        <v>500000</v>
      </c>
      <c r="F96" s="0" t="s">
        <v>352</v>
      </c>
      <c r="H96" s="0" t="s">
        <v>12</v>
      </c>
    </row>
    <row r="97" customFormat="false" ht="12.8" hidden="false" customHeight="false" outlineLevel="0" collapsed="false">
      <c r="A97" s="0" t="n">
        <v>2009</v>
      </c>
      <c r="B97" s="0" t="s">
        <v>353</v>
      </c>
      <c r="C97" s="0" t="s">
        <v>354</v>
      </c>
      <c r="D97" s="0" t="s">
        <v>355</v>
      </c>
      <c r="E97" s="1" t="n">
        <f aca="false">SUM(4500000+1914945)</f>
        <v>6414945</v>
      </c>
      <c r="F97" s="0" t="s">
        <v>356</v>
      </c>
      <c r="H97" s="0" t="s">
        <v>12</v>
      </c>
    </row>
    <row r="98" customFormat="false" ht="12.8" hidden="false" customHeight="false" outlineLevel="0" collapsed="false">
      <c r="A98" s="0" t="n">
        <v>2012</v>
      </c>
      <c r="B98" s="0" t="s">
        <v>357</v>
      </c>
      <c r="C98" s="0" t="s">
        <v>358</v>
      </c>
      <c r="D98" s="0" t="s">
        <v>359</v>
      </c>
      <c r="E98" s="1" t="n">
        <v>265000</v>
      </c>
      <c r="F98" s="0" t="s">
        <v>360</v>
      </c>
      <c r="H98" s="0" t="s">
        <v>12</v>
      </c>
    </row>
    <row r="99" customFormat="false" ht="12.8" hidden="false" customHeight="false" outlineLevel="0" collapsed="false">
      <c r="A99" s="0" t="n">
        <v>2011</v>
      </c>
      <c r="B99" s="0" t="s">
        <v>361</v>
      </c>
      <c r="C99" s="0" t="s">
        <v>358</v>
      </c>
      <c r="D99" s="0" t="s">
        <v>362</v>
      </c>
      <c r="E99" s="1" t="n">
        <f aca="false">SUM(3925000)</f>
        <v>3925000</v>
      </c>
      <c r="F99" s="0" t="s">
        <v>363</v>
      </c>
      <c r="H99" s="0" t="s">
        <v>12</v>
      </c>
    </row>
    <row r="100" customFormat="false" ht="12.8" hidden="false" customHeight="false" outlineLevel="0" collapsed="false">
      <c r="A100" s="0" t="n">
        <v>2007</v>
      </c>
      <c r="B100" s="0" t="s">
        <v>364</v>
      </c>
      <c r="C100" s="0" t="s">
        <v>358</v>
      </c>
      <c r="D100" s="0" t="s">
        <v>365</v>
      </c>
      <c r="E100" s="1" t="n">
        <f aca="false">SUM(10000000+86500500)</f>
        <v>96500500</v>
      </c>
      <c r="F100" s="0" t="s">
        <v>366</v>
      </c>
      <c r="H100" s="0" t="s">
        <v>12</v>
      </c>
    </row>
    <row r="101" customFormat="false" ht="12.8" hidden="false" customHeight="false" outlineLevel="0" collapsed="false">
      <c r="A101" s="0" t="n">
        <v>2009</v>
      </c>
      <c r="B101" s="0" t="s">
        <v>367</v>
      </c>
      <c r="C101" s="0" t="s">
        <v>368</v>
      </c>
      <c r="D101" s="0" t="s">
        <v>369</v>
      </c>
      <c r="E101" s="1" t="n">
        <v>1250000</v>
      </c>
      <c r="F101" s="0" t="s">
        <v>370</v>
      </c>
      <c r="H101" s="0" t="s">
        <v>12</v>
      </c>
    </row>
    <row r="102" customFormat="false" ht="12.8" hidden="false" customHeight="false" outlineLevel="0" collapsed="false">
      <c r="A102" s="0" t="n">
        <v>2013</v>
      </c>
      <c r="B102" s="0" t="s">
        <v>371</v>
      </c>
      <c r="C102" s="0" t="s">
        <v>372</v>
      </c>
      <c r="D102" s="0" t="s">
        <v>373</v>
      </c>
      <c r="E102" s="1" t="n">
        <f aca="false">SUM(51000+29563)</f>
        <v>80563</v>
      </c>
      <c r="F102" s="0" t="s">
        <v>374</v>
      </c>
      <c r="H102" s="0" t="s">
        <v>12</v>
      </c>
    </row>
    <row r="103" customFormat="false" ht="12.8" hidden="false" customHeight="false" outlineLevel="0" collapsed="false">
      <c r="A103" s="0" t="n">
        <v>2010</v>
      </c>
      <c r="B103" s="0" t="s">
        <v>375</v>
      </c>
      <c r="C103" s="0" t="s">
        <v>376</v>
      </c>
      <c r="D103" s="0" t="s">
        <v>377</v>
      </c>
      <c r="E103" s="1" t="n">
        <v>375000</v>
      </c>
      <c r="F103" s="0" t="s">
        <v>378</v>
      </c>
      <c r="H103" s="0" t="s">
        <v>12</v>
      </c>
    </row>
    <row r="104" customFormat="false" ht="12.8" hidden="false" customHeight="false" outlineLevel="0" collapsed="false">
      <c r="A104" s="0" t="n">
        <v>2013</v>
      </c>
      <c r="B104" s="0" t="s">
        <v>379</v>
      </c>
      <c r="C104" s="0" t="s">
        <v>380</v>
      </c>
      <c r="D104" s="0" t="s">
        <v>381</v>
      </c>
      <c r="E104" s="1" t="n">
        <f aca="false">SUM(80000)</f>
        <v>80000</v>
      </c>
      <c r="F104" s="0" t="s">
        <v>382</v>
      </c>
      <c r="H104" s="0" t="s">
        <v>12</v>
      </c>
    </row>
    <row r="105" customFormat="false" ht="12.8" hidden="false" customHeight="false" outlineLevel="0" collapsed="false">
      <c r="A105" s="0" t="n">
        <v>2009</v>
      </c>
      <c r="B105" s="0" t="s">
        <v>383</v>
      </c>
      <c r="C105" s="0" t="s">
        <v>384</v>
      </c>
      <c r="D105" s="0" t="s">
        <v>385</v>
      </c>
      <c r="E105" s="1" t="n">
        <f aca="false">SUM(3000000+195959.44)</f>
        <v>3195959.44</v>
      </c>
      <c r="F105" s="0" t="s">
        <v>386</v>
      </c>
      <c r="H105" s="0" t="s">
        <v>12</v>
      </c>
    </row>
    <row r="106" customFormat="false" ht="12.8" hidden="false" customHeight="false" outlineLevel="0" collapsed="false">
      <c r="A106" s="0" t="n">
        <v>2009</v>
      </c>
      <c r="B106" s="0" t="s">
        <v>387</v>
      </c>
      <c r="C106" s="0" t="s">
        <v>388</v>
      </c>
      <c r="D106" s="0" t="s">
        <v>389</v>
      </c>
      <c r="E106" s="1" t="n">
        <v>800000</v>
      </c>
      <c r="F106" s="0" t="s">
        <v>390</v>
      </c>
      <c r="H106" s="0" t="s">
        <v>12</v>
      </c>
    </row>
    <row r="107" customFormat="false" ht="12.8" hidden="false" customHeight="false" outlineLevel="0" collapsed="false">
      <c r="A107" s="0" t="n">
        <v>2011</v>
      </c>
      <c r="B107" s="0" t="s">
        <v>391</v>
      </c>
      <c r="C107" s="0" t="s">
        <v>392</v>
      </c>
      <c r="D107" s="0" t="s">
        <v>393</v>
      </c>
      <c r="E107" s="1" t="n">
        <v>50000</v>
      </c>
      <c r="F107" s="0" t="s">
        <v>394</v>
      </c>
      <c r="H107" s="0" t="s">
        <v>12</v>
      </c>
    </row>
    <row r="108" customFormat="false" ht="12.8" hidden="false" customHeight="false" outlineLevel="0" collapsed="false">
      <c r="A108" s="0" t="n">
        <v>2013</v>
      </c>
      <c r="B108" s="0" t="s">
        <v>395</v>
      </c>
      <c r="C108" s="0" t="s">
        <v>396</v>
      </c>
      <c r="D108" s="0" t="s">
        <v>397</v>
      </c>
      <c r="E108" s="1" t="n">
        <v>1250000</v>
      </c>
      <c r="F108" s="0" t="s">
        <v>398</v>
      </c>
      <c r="H108" s="0" t="s">
        <v>12</v>
      </c>
    </row>
    <row r="109" customFormat="false" ht="12.8" hidden="false" customHeight="false" outlineLevel="0" collapsed="false">
      <c r="A109" s="0" t="n">
        <v>2012</v>
      </c>
      <c r="B109" s="0" t="s">
        <v>399</v>
      </c>
      <c r="C109" s="0" t="s">
        <v>396</v>
      </c>
      <c r="D109" s="0" t="s">
        <v>397</v>
      </c>
      <c r="E109" s="1" t="n">
        <v>1250000</v>
      </c>
      <c r="F109" s="0" t="s">
        <v>400</v>
      </c>
      <c r="G109" s="0" t="s">
        <v>20</v>
      </c>
      <c r="H109" s="0" t="s">
        <v>12</v>
      </c>
    </row>
    <row r="110" customFormat="false" ht="12.8" hidden="false" customHeight="false" outlineLevel="0" collapsed="false">
      <c r="A110" s="0" t="n">
        <v>2010</v>
      </c>
      <c r="B110" s="0" t="s">
        <v>401</v>
      </c>
      <c r="C110" s="0" t="s">
        <v>402</v>
      </c>
      <c r="D110" s="0" t="s">
        <v>403</v>
      </c>
      <c r="E110" s="1" t="n">
        <v>750000</v>
      </c>
      <c r="F110" s="0" t="s">
        <v>404</v>
      </c>
      <c r="H110" s="0" t="s">
        <v>12</v>
      </c>
    </row>
    <row r="111" customFormat="false" ht="12.8" hidden="false" customHeight="false" outlineLevel="0" collapsed="false">
      <c r="A111" s="0" t="n">
        <v>2013</v>
      </c>
      <c r="B111" s="0" t="s">
        <v>405</v>
      </c>
      <c r="C111" s="0" t="s">
        <v>406</v>
      </c>
      <c r="D111" s="0" t="s">
        <v>407</v>
      </c>
      <c r="E111" s="1" t="n">
        <f aca="false">SUM(10000000+2836419.08)</f>
        <v>12836419.08</v>
      </c>
      <c r="F111" s="0" t="s">
        <v>408</v>
      </c>
      <c r="H111" s="0" t="s">
        <v>12</v>
      </c>
    </row>
    <row r="112" customFormat="false" ht="12.8" hidden="false" customHeight="false" outlineLevel="0" collapsed="false">
      <c r="A112" s="0" t="n">
        <v>2012</v>
      </c>
      <c r="B112" s="0" t="s">
        <v>409</v>
      </c>
      <c r="C112" s="0" t="s">
        <v>406</v>
      </c>
      <c r="D112" s="0" t="s">
        <v>410</v>
      </c>
      <c r="E112" s="1" t="n">
        <f aca="false">SUM(10000000+2836419.08)</f>
        <v>12836419.08</v>
      </c>
      <c r="F112" s="0" t="s">
        <v>411</v>
      </c>
      <c r="G112" s="0" t="s">
        <v>20</v>
      </c>
      <c r="H112" s="0" t="s">
        <v>12</v>
      </c>
    </row>
    <row r="113" customFormat="false" ht="12.8" hidden="false" customHeight="false" outlineLevel="0" collapsed="false">
      <c r="A113" s="0" t="n">
        <v>2016</v>
      </c>
      <c r="B113" s="0" t="s">
        <v>412</v>
      </c>
      <c r="C113" s="0" t="s">
        <v>413</v>
      </c>
      <c r="D113" s="0" t="s">
        <v>414</v>
      </c>
      <c r="E113" s="1" t="n">
        <v>25000</v>
      </c>
      <c r="F113" s="0" t="s">
        <v>415</v>
      </c>
      <c r="H113" s="0" t="s">
        <v>12</v>
      </c>
    </row>
    <row r="114" customFormat="false" ht="12.8" hidden="false" customHeight="false" outlineLevel="0" collapsed="false">
      <c r="A114" s="0" t="n">
        <v>2007</v>
      </c>
      <c r="B114" s="0" t="s">
        <v>416</v>
      </c>
      <c r="C114" s="0" t="s">
        <v>417</v>
      </c>
      <c r="D114" s="0" t="s">
        <v>418</v>
      </c>
      <c r="E114" s="1" t="n">
        <f aca="false">SUM(9000000+1800000)</f>
        <v>10800000</v>
      </c>
      <c r="F114" s="0" t="s">
        <v>419</v>
      </c>
      <c r="H114" s="0" t="s">
        <v>12</v>
      </c>
    </row>
    <row r="115" customFormat="false" ht="12.8" hidden="false" customHeight="false" outlineLevel="0" collapsed="false">
      <c r="A115" s="0" t="n">
        <v>2011</v>
      </c>
      <c r="B115" s="0" t="s">
        <v>420</v>
      </c>
      <c r="C115" s="0" t="s">
        <v>421</v>
      </c>
      <c r="D115" s="0" t="s">
        <v>422</v>
      </c>
      <c r="E115" s="1" t="n">
        <f aca="false">SUM(300000+271315)</f>
        <v>571315</v>
      </c>
      <c r="F115" s="0" t="s">
        <v>423</v>
      </c>
      <c r="H115" s="0" t="s">
        <v>12</v>
      </c>
    </row>
    <row r="116" customFormat="false" ht="12.8" hidden="false" customHeight="false" outlineLevel="0" collapsed="false">
      <c r="A116" s="0" t="n">
        <v>2009</v>
      </c>
      <c r="B116" s="0" t="s">
        <v>424</v>
      </c>
      <c r="C116" s="0" t="s">
        <v>421</v>
      </c>
      <c r="D116" s="0" t="s">
        <v>425</v>
      </c>
      <c r="E116" s="1" t="n">
        <f aca="false">SUM(4250000+452194)</f>
        <v>4702194</v>
      </c>
      <c r="F116" s="0" t="s">
        <v>426</v>
      </c>
      <c r="G116" s="0" t="s">
        <v>20</v>
      </c>
      <c r="H116" s="0" t="s">
        <v>12</v>
      </c>
    </row>
    <row r="117" customFormat="false" ht="12.8" hidden="false" customHeight="false" outlineLevel="0" collapsed="false">
      <c r="A117" s="0" t="n">
        <v>2008</v>
      </c>
      <c r="B117" s="0" t="s">
        <v>427</v>
      </c>
      <c r="C117" s="0" t="s">
        <v>428</v>
      </c>
      <c r="D117" s="0" t="s">
        <v>429</v>
      </c>
      <c r="E117" s="1" t="n">
        <f aca="false">SUM(400000+7959)</f>
        <v>407959</v>
      </c>
      <c r="F117" s="0" t="s">
        <v>430</v>
      </c>
      <c r="H117" s="0" t="s">
        <v>12</v>
      </c>
    </row>
    <row r="118" customFormat="false" ht="12.8" hidden="false" customHeight="false" outlineLevel="0" collapsed="false">
      <c r="A118" s="0" t="n">
        <v>2008</v>
      </c>
      <c r="B118" s="0" t="s">
        <v>427</v>
      </c>
      <c r="C118" s="0" t="s">
        <v>428</v>
      </c>
      <c r="D118" s="0" t="s">
        <v>429</v>
      </c>
      <c r="E118" s="1" t="n">
        <f aca="false">SUM(400000+7959)</f>
        <v>407959</v>
      </c>
      <c r="F118" s="0" t="s">
        <v>430</v>
      </c>
      <c r="G118" s="0" t="s">
        <v>20</v>
      </c>
      <c r="H118" s="0" t="s">
        <v>12</v>
      </c>
    </row>
    <row r="119" customFormat="false" ht="12.8" hidden="false" customHeight="false" outlineLevel="0" collapsed="false">
      <c r="A119" s="0" t="n">
        <v>2013</v>
      </c>
      <c r="B119" s="0" t="s">
        <v>431</v>
      </c>
      <c r="C119" s="0" t="s">
        <v>432</v>
      </c>
      <c r="D119" s="0" t="s">
        <v>433</v>
      </c>
      <c r="E119" s="1" t="n">
        <v>150000</v>
      </c>
      <c r="F119" s="0" t="s">
        <v>434</v>
      </c>
      <c r="H119" s="0" t="s">
        <v>12</v>
      </c>
    </row>
    <row r="120" customFormat="false" ht="12.8" hidden="false" customHeight="false" outlineLevel="0" collapsed="false">
      <c r="A120" s="0" t="n">
        <v>2009</v>
      </c>
      <c r="B120" s="0" t="s">
        <v>435</v>
      </c>
      <c r="C120" s="0" t="s">
        <v>436</v>
      </c>
      <c r="D120" s="0" t="s">
        <v>437</v>
      </c>
      <c r="E120" s="1" t="n">
        <f aca="false">SUM(5000000+53728.18)</f>
        <v>5053728.18</v>
      </c>
      <c r="F120" s="0" t="s">
        <v>438</v>
      </c>
      <c r="H120" s="0" t="s">
        <v>12</v>
      </c>
    </row>
    <row r="121" customFormat="false" ht="12.8" hidden="false" customHeight="false" outlineLevel="0" collapsed="false">
      <c r="A121" s="0" t="n">
        <v>2010</v>
      </c>
      <c r="B121" s="0" t="s">
        <v>439</v>
      </c>
      <c r="C121" s="0" t="s">
        <v>440</v>
      </c>
      <c r="D121" s="0" t="s">
        <v>441</v>
      </c>
      <c r="E121" s="1" t="n">
        <f aca="false">SUM(950000+120551)</f>
        <v>1070551</v>
      </c>
      <c r="F121" s="0" t="s">
        <v>442</v>
      </c>
      <c r="H121" s="0" t="s">
        <v>12</v>
      </c>
    </row>
    <row r="122" customFormat="false" ht="12.8" hidden="false" customHeight="false" outlineLevel="0" collapsed="false">
      <c r="A122" s="0" t="n">
        <v>2014</v>
      </c>
      <c r="B122" s="0" t="s">
        <v>443</v>
      </c>
      <c r="C122" s="0" t="s">
        <v>444</v>
      </c>
      <c r="D122" s="0" t="s">
        <v>445</v>
      </c>
      <c r="E122" s="1" t="n">
        <f aca="false">SUM(650000)</f>
        <v>650000</v>
      </c>
      <c r="F122" s="0" t="s">
        <v>446</v>
      </c>
      <c r="H122" s="0" t="s">
        <v>20</v>
      </c>
    </row>
    <row r="123" customFormat="false" ht="12.8" hidden="false" customHeight="false" outlineLevel="0" collapsed="false">
      <c r="A123" s="0" t="n">
        <v>2009</v>
      </c>
      <c r="B123" s="0" t="s">
        <v>447</v>
      </c>
      <c r="C123" s="0" t="s">
        <v>448</v>
      </c>
      <c r="D123" s="0" t="s">
        <v>227</v>
      </c>
      <c r="E123" s="1" t="n">
        <v>350000</v>
      </c>
      <c r="F123" s="0" t="s">
        <v>449</v>
      </c>
      <c r="H123" s="0" t="s">
        <v>12</v>
      </c>
    </row>
    <row r="124" customFormat="false" ht="12.8" hidden="false" customHeight="false" outlineLevel="0" collapsed="false">
      <c r="A124" s="0" t="n">
        <v>2013</v>
      </c>
      <c r="B124" s="0" t="s">
        <v>450</v>
      </c>
      <c r="C124" s="0" t="s">
        <v>451</v>
      </c>
      <c r="D124" s="0" t="s">
        <v>452</v>
      </c>
      <c r="E124" s="1" t="n">
        <v>50000</v>
      </c>
      <c r="F124" s="0" t="s">
        <v>453</v>
      </c>
      <c r="H124" s="0" t="s">
        <v>12</v>
      </c>
    </row>
    <row r="125" customFormat="false" ht="12.8" hidden="false" customHeight="false" outlineLevel="0" collapsed="false">
      <c r="A125" s="0" t="n">
        <v>2009</v>
      </c>
      <c r="B125" s="0" t="s">
        <v>454</v>
      </c>
      <c r="C125" s="0" t="s">
        <v>455</v>
      </c>
      <c r="D125" s="0" t="s">
        <v>456</v>
      </c>
      <c r="E125" s="1" t="n">
        <f aca="false">SUM(3000000+1972842)</f>
        <v>4972842</v>
      </c>
      <c r="F125" s="0" t="s">
        <v>457</v>
      </c>
      <c r="H125" s="0" t="s">
        <v>12</v>
      </c>
    </row>
    <row r="126" customFormat="false" ht="12.8" hidden="false" customHeight="false" outlineLevel="0" collapsed="false">
      <c r="A126" s="0" t="n">
        <v>2016</v>
      </c>
      <c r="B126" s="0" t="s">
        <v>458</v>
      </c>
      <c r="C126" s="0" t="s">
        <v>459</v>
      </c>
      <c r="D126" s="0" t="s">
        <v>460</v>
      </c>
      <c r="E126" s="1" t="n">
        <f aca="false">SUM(9180000+213600000+1000000+2000000)</f>
        <v>225780000</v>
      </c>
      <c r="F126" s="0" t="s">
        <v>461</v>
      </c>
      <c r="H126" s="0" t="s">
        <v>12</v>
      </c>
    </row>
    <row r="127" customFormat="false" ht="12.8" hidden="false" customHeight="false" outlineLevel="0" collapsed="false">
      <c r="A127" s="0" t="n">
        <v>2012</v>
      </c>
      <c r="B127" s="0" t="s">
        <v>462</v>
      </c>
      <c r="C127" s="0" t="s">
        <v>463</v>
      </c>
      <c r="D127" s="0" t="s">
        <v>464</v>
      </c>
      <c r="E127" s="1" t="n">
        <v>350000</v>
      </c>
      <c r="F127" s="0" t="s">
        <v>465</v>
      </c>
      <c r="H127" s="0" t="s">
        <v>12</v>
      </c>
    </row>
    <row r="128" customFormat="false" ht="12.8" hidden="false" customHeight="false" outlineLevel="0" collapsed="false">
      <c r="A128" s="0" t="n">
        <v>2009</v>
      </c>
      <c r="B128" s="0" t="s">
        <v>466</v>
      </c>
      <c r="C128" s="0" t="s">
        <v>467</v>
      </c>
      <c r="D128" s="0" t="s">
        <v>468</v>
      </c>
      <c r="E128" s="1" t="n">
        <v>320000</v>
      </c>
      <c r="F128" s="0" t="s">
        <v>370</v>
      </c>
      <c r="H128" s="0" t="s">
        <v>12</v>
      </c>
    </row>
    <row r="129" customFormat="false" ht="12.8" hidden="false" customHeight="false" outlineLevel="0" collapsed="false">
      <c r="A129" s="0" t="n">
        <v>2017</v>
      </c>
      <c r="B129" s="0" t="s">
        <v>469</v>
      </c>
      <c r="C129" s="0" t="s">
        <v>470</v>
      </c>
      <c r="D129" s="0" t="s">
        <v>471</v>
      </c>
      <c r="E129" s="1" t="n">
        <v>180000</v>
      </c>
      <c r="F129" s="0" t="s">
        <v>472</v>
      </c>
      <c r="H129" s="0" t="s">
        <v>12</v>
      </c>
    </row>
    <row r="130" customFormat="false" ht="12.8" hidden="false" customHeight="false" outlineLevel="0" collapsed="false">
      <c r="A130" s="0" t="n">
        <v>2013</v>
      </c>
      <c r="B130" s="0" t="s">
        <v>473</v>
      </c>
      <c r="C130" s="0" t="s">
        <v>470</v>
      </c>
      <c r="D130" s="0" t="s">
        <v>474</v>
      </c>
      <c r="E130" s="1" t="n">
        <f aca="false">SUM(420000+1153836)</f>
        <v>1573836</v>
      </c>
      <c r="F130" s="0" t="s">
        <v>475</v>
      </c>
      <c r="H130" s="0" t="s">
        <v>12</v>
      </c>
    </row>
    <row r="131" customFormat="false" ht="12.8" hidden="false" customHeight="false" outlineLevel="0" collapsed="false">
      <c r="A131" s="0" t="n">
        <v>2014</v>
      </c>
      <c r="B131" s="0" t="s">
        <v>476</v>
      </c>
      <c r="C131" s="0" t="s">
        <v>477</v>
      </c>
      <c r="D131" s="0" t="s">
        <v>478</v>
      </c>
      <c r="E131" s="1" t="n">
        <v>0</v>
      </c>
      <c r="F131" s="0" t="s">
        <v>479</v>
      </c>
      <c r="H131" s="0" t="s">
        <v>12</v>
      </c>
    </row>
    <row r="132" customFormat="false" ht="12.8" hidden="false" customHeight="false" outlineLevel="0" collapsed="false">
      <c r="A132" s="0" t="n">
        <v>2015</v>
      </c>
      <c r="B132" s="0" t="s">
        <v>480</v>
      </c>
      <c r="C132" s="0" t="s">
        <v>481</v>
      </c>
      <c r="D132" s="0" t="s">
        <v>482</v>
      </c>
      <c r="E132" s="1" t="n">
        <v>16000000</v>
      </c>
      <c r="F132" s="0" t="s">
        <v>483</v>
      </c>
      <c r="H132" s="0" t="s">
        <v>20</v>
      </c>
    </row>
    <row r="133" customFormat="false" ht="12.8" hidden="false" customHeight="false" outlineLevel="0" collapsed="false">
      <c r="A133" s="0" t="n">
        <v>2011</v>
      </c>
      <c r="B133" s="0" t="s">
        <v>484</v>
      </c>
      <c r="C133" s="0" t="s">
        <v>481</v>
      </c>
      <c r="D133" s="0" t="s">
        <v>485</v>
      </c>
      <c r="E133" s="1" t="n">
        <v>350000</v>
      </c>
      <c r="F133" s="0" t="s">
        <v>486</v>
      </c>
      <c r="H133" s="0" t="s">
        <v>12</v>
      </c>
    </row>
    <row r="134" customFormat="false" ht="12.8" hidden="false" customHeight="false" outlineLevel="0" collapsed="false">
      <c r="A134" s="0" t="n">
        <v>2012</v>
      </c>
      <c r="B134" s="0" t="s">
        <v>487</v>
      </c>
      <c r="C134" s="0" t="s">
        <v>488</v>
      </c>
      <c r="D134" s="0" t="s">
        <v>489</v>
      </c>
      <c r="E134" s="1" t="n">
        <v>2000000</v>
      </c>
      <c r="F134" s="0" t="s">
        <v>490</v>
      </c>
      <c r="H134" s="0" t="s">
        <v>12</v>
      </c>
    </row>
  </sheetData>
  <autoFilter ref="A1:H134"/>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383</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2017-12-14T09:45:57Z</dcterms:modified>
  <cp:revision>149</cp:revision>
  <dc:subject/>
  <dc:title/>
</cp:coreProperties>
</file>