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8_{DD98148E-AB14-4903-A65E-18F190D3A57B}" xr6:coauthVersionLast="31" xr6:coauthVersionMax="31" xr10:uidLastSave="{00000000-0000-0000-0000-000000000000}"/>
  <bookViews>
    <workbookView xWindow="0" yWindow="0" windowWidth="28800" windowHeight="12225" tabRatio="685" xr2:uid="{00000000-000D-0000-FFFF-FFFF00000000}"/>
  </bookViews>
  <sheets>
    <sheet name="ROIC" sheetId="25" r:id="rId1"/>
    <sheet name="Sheet1" sheetId="26" r:id="rId2"/>
  </sheets>
  <definedNames>
    <definedName name="asd">#REF!</definedName>
    <definedName name="Forecast" localSheetId="0">#REF!</definedName>
    <definedName name="Forecast">#REF!</definedName>
    <definedName name="_xlnm.Print_Area" localSheetId="0">ROIC!$A$1:$I$59</definedName>
    <definedName name="_xlnm.Print_Titles" localSheetId="0">ROIC!$1:$2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7901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6" l="1"/>
  <c r="L12" i="26"/>
  <c r="K12" i="26"/>
  <c r="J12" i="26"/>
  <c r="D7" i="26"/>
  <c r="D8" i="26"/>
  <c r="F60" i="25"/>
  <c r="F9" i="25"/>
  <c r="F13" i="25"/>
  <c r="F17" i="25"/>
  <c r="F25" i="25"/>
  <c r="F29" i="25"/>
  <c r="F61" i="25"/>
  <c r="F62" i="25"/>
  <c r="F63" i="25"/>
  <c r="F64" i="25"/>
  <c r="G60" i="25"/>
  <c r="G9" i="25"/>
  <c r="G13" i="25"/>
  <c r="G17" i="25"/>
  <c r="G25" i="25"/>
  <c r="G29" i="25"/>
  <c r="G61" i="25"/>
  <c r="G62" i="25"/>
  <c r="G63" i="25"/>
  <c r="G64" i="25"/>
  <c r="H60" i="25"/>
  <c r="H9" i="25"/>
  <c r="H13" i="25"/>
  <c r="H17" i="25"/>
  <c r="H25" i="25"/>
  <c r="H29" i="25"/>
  <c r="H61" i="25"/>
  <c r="H62" i="25"/>
  <c r="H63" i="25"/>
  <c r="H64" i="25"/>
  <c r="I60" i="25"/>
  <c r="I9" i="25"/>
  <c r="I13" i="25"/>
  <c r="I17" i="25"/>
  <c r="I25" i="25"/>
  <c r="I29" i="25"/>
  <c r="I61" i="25"/>
  <c r="I62" i="25"/>
  <c r="I63" i="25"/>
  <c r="I64" i="25"/>
  <c r="E60" i="25"/>
  <c r="E9" i="25"/>
  <c r="E13" i="25"/>
  <c r="E17" i="25"/>
  <c r="E25" i="25"/>
  <c r="E29" i="25"/>
  <c r="E61" i="25"/>
  <c r="E62" i="25"/>
  <c r="E63" i="25"/>
  <c r="E64" i="25"/>
  <c r="G44" i="25"/>
  <c r="G49" i="25"/>
  <c r="G57" i="25"/>
  <c r="G66" i="25"/>
  <c r="H44" i="25"/>
  <c r="H49" i="25"/>
  <c r="H57" i="25"/>
  <c r="H66" i="25"/>
  <c r="I44" i="25"/>
  <c r="I49" i="25"/>
  <c r="I57" i="25"/>
  <c r="I66" i="25"/>
  <c r="F44" i="25"/>
  <c r="F49" i="25"/>
  <c r="F57" i="25"/>
  <c r="F66" i="25"/>
  <c r="E44" i="25"/>
  <c r="E49" i="25"/>
  <c r="E57" i="25"/>
  <c r="I35" i="25"/>
  <c r="I36" i="25"/>
  <c r="I38" i="25"/>
  <c r="H35" i="25"/>
  <c r="H36" i="25"/>
  <c r="H38" i="25"/>
  <c r="G35" i="25"/>
  <c r="G36" i="25"/>
  <c r="G38" i="25"/>
  <c r="F35" i="25"/>
  <c r="F36" i="25"/>
  <c r="F38" i="25"/>
  <c r="E35" i="25"/>
  <c r="E36" i="25"/>
  <c r="E38" i="25"/>
  <c r="F41" i="25"/>
  <c r="G41" i="25"/>
  <c r="H41" i="25"/>
  <c r="I41" i="25"/>
  <c r="E51" i="25"/>
  <c r="E53" i="25"/>
  <c r="F51" i="25"/>
  <c r="F53" i="25"/>
  <c r="H51" i="25"/>
  <c r="H53" i="25"/>
  <c r="G51" i="25"/>
  <c r="G53" i="25"/>
  <c r="I51" i="25"/>
  <c r="I53" i="25"/>
</calcChain>
</file>

<file path=xl/sharedStrings.xml><?xml version="1.0" encoding="utf-8"?>
<sst xmlns="http://schemas.openxmlformats.org/spreadsheetml/2006/main" count="109" uniqueCount="106">
  <si>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</si>
  <si>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</si>
  <si>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</si>
  <si>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</si>
  <si>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</si>
  <si>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</si>
  <si>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</si>
  <si>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</si>
  <si>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</si>
  <si>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Cost of Goods Sold (COGS)</t>
  </si>
  <si>
    <t>Expenses</t>
  </si>
  <si>
    <t>© Corporate Finance Institute®. All rights reserved.</t>
  </si>
  <si>
    <t>Revenue</t>
  </si>
  <si>
    <t>Operating Earnings</t>
  </si>
  <si>
    <t>NOPAT</t>
  </si>
  <si>
    <t>Tax rate assumption</t>
  </si>
  <si>
    <t>This file is for educational purposes only. E&amp;OE</t>
  </si>
  <si>
    <t xml:space="preserve">Corporate Finance Institute® </t>
  </si>
  <si>
    <t>https://corporatefinanceinstitute.com/</t>
  </si>
  <si>
    <t xml:space="preserve">Book Value of Debt </t>
  </si>
  <si>
    <t xml:space="preserve">Book Value of Equity </t>
  </si>
  <si>
    <t xml:space="preserve">Goodwill </t>
  </si>
  <si>
    <t xml:space="preserve">Cash </t>
  </si>
  <si>
    <t>Balance Sheet</t>
  </si>
  <si>
    <t>[USD $ millions]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</si>
  <si>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</si>
  <si>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</si>
  <si>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</si>
  <si>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</si>
  <si>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</si>
  <si>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</si>
  <si>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</si>
  <si>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</si>
  <si>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Goodwill</t>
  </si>
  <si>
    <t>Total Assets</t>
  </si>
  <si>
    <t>Liabilities</t>
  </si>
  <si>
    <t>Current liabilities:</t>
  </si>
  <si>
    <t>Accounts Payable</t>
  </si>
  <si>
    <t>Accrued expenses</t>
  </si>
  <si>
    <t>Unearned revenue</t>
  </si>
  <si>
    <t>Total current liabilities</t>
  </si>
  <si>
    <t>Long-term debt</t>
  </si>
  <si>
    <t>Other long-term liabilities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</si>
  <si>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</si>
  <si>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</si>
  <si>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</si>
  <si>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</si>
  <si>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</si>
  <si>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</si>
  <si>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ROIC Analysis</t>
  </si>
  <si>
    <t xml:space="preserve">Notes Payable </t>
  </si>
  <si>
    <t>ROIC</t>
  </si>
  <si>
    <t>Noncontrolling Interests</t>
  </si>
  <si>
    <t xml:space="preserve">Book Value of Invested Capital </t>
  </si>
  <si>
    <t>-</t>
  </si>
  <si>
    <t>ROIC Template</t>
  </si>
  <si>
    <t>Registrant</t>
  </si>
  <si>
    <t>Report Period</t>
  </si>
  <si>
    <t>Fiscal Year</t>
  </si>
  <si>
    <t>Fiscal Period</t>
  </si>
  <si>
    <t>3_SalesRevenueNet</t>
  </si>
  <si>
    <t>5_CostOfRevenue</t>
  </si>
  <si>
    <t>6_SellingGeneralAndAdministrativeExpense</t>
  </si>
  <si>
    <t>7_ResearchDevelopmentAndRelatedExpenses</t>
  </si>
  <si>
    <t>8_CostsAndExpenses</t>
  </si>
  <si>
    <t>9_OperatingIncomeLoss</t>
  </si>
  <si>
    <t>11_InterestAndDebtExpense</t>
  </si>
  <si>
    <t>12_OtherNonoperatingIncome</t>
  </si>
  <si>
    <t>13_NonoperatingIncomeExpense</t>
  </si>
  <si>
    <t>14_IncomeLossFromContinuingOperationsBeforeIncomeTaxesExtraordinaryItemsNoncontrollingInterest</t>
  </si>
  <si>
    <t>15_IncomeTaxExpenseBenefit</t>
  </si>
  <si>
    <t>16_ProfitLoss</t>
  </si>
  <si>
    <t>17_NetIncomeLossAttributableToNoncontrollingInterest</t>
  </si>
  <si>
    <t>18_NetIncomeLoss</t>
  </si>
  <si>
    <t>20_EarningsPerShareBasic</t>
  </si>
  <si>
    <t>22_EarningsPerShareDiluted</t>
  </si>
  <si>
    <t>23_CommonStockDividendsPerShareCashPaid</t>
  </si>
  <si>
    <t>3M CO</t>
  </si>
  <si>
    <t>Q2</t>
  </si>
  <si>
    <t>EBITDA</t>
  </si>
  <si>
    <t>Consolidated Statement of Income - USD ($) shares in Millions, $ in Millions</t>
  </si>
  <si>
    <t>12 Months Ended</t>
  </si>
  <si>
    <t>Dec. 31, 2017</t>
  </si>
  <si>
    <t>Dec. 31, 2016</t>
  </si>
  <si>
    <t>Dec. 31, 2015</t>
  </si>
  <si>
    <t>Consolidated Statement of Income</t>
  </si>
  <si>
    <t>Net sales</t>
  </si>
  <si>
    <t>Operating expenses</t>
  </si>
  <si>
    <t>Cost of sales</t>
  </si>
  <si>
    <t>Selling, general and administrative expenses</t>
  </si>
  <si>
    <t>Research, development and related expenses</t>
  </si>
  <si>
    <t>Gain on sale of businesses</t>
  </si>
  <si>
    <t>Total operating expenses</t>
  </si>
  <si>
    <t>Operating income</t>
  </si>
  <si>
    <t>Interest expense and income</t>
  </si>
  <si>
    <t>Other expense (income), net</t>
  </si>
  <si>
    <t>Income before income taxes</t>
  </si>
  <si>
    <t>Provision for income taxes</t>
  </si>
  <si>
    <t>Net income including noncontrolling interest</t>
  </si>
  <si>
    <t>Less: Net income attributable to noncontrolling interest</t>
  </si>
  <si>
    <t>Net income attributable to 3M</t>
  </si>
  <si>
    <t>Weighted average 3M common shares outstanding - basic (in shares)</t>
  </si>
  <si>
    <t>Earnings per share attributable to 3M common shareholders - basic (in dollars per share)</t>
  </si>
  <si>
    <t>Weighted average 3M common shares outstanding - diluted (in shares)</t>
  </si>
  <si>
    <t>Earnings per share attributable to 3M common shareholders - diluted (in dollars per share)</t>
  </si>
  <si>
    <t>Cash dividends paid per 3M common share (in dollars per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</si>
</sst>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 * #,##0_ ;_ * \-#,##0_ ;_ * &quot;-&quot;??_ ;_ @_ "/>
    <numFmt numFmtId="167" formatCode="0.000"/>
    <numFmt numFmtId="168" formatCode="_(&quot;$ &quot;#,##0_);_(&quot;$ &quot;\(#,##0\)"/>
    <numFmt numFmtId="169" formatCode="#,##0.0_);\(#,##0.0\)"/>
    <numFmt numFmtId="170" formatCode="_(&quot;$ &quot;#,##0.00_);_(&quot;$ &quot;\(#,##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8"/>
      <color theme="0"/>
      <name val="Open Sans"/>
      <family val="2"/>
    </font>
    <font>
      <b/>
      <sz val="12"/>
      <color theme="0"/>
      <name val="Open Sans"/>
      <family val="2"/>
    </font>
    <font>
      <sz val="12"/>
      <color theme="0"/>
      <name val="Open Sans"/>
      <family val="2"/>
    </font>
    <font>
      <b/>
      <sz val="14"/>
      <color theme="0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A621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Continuous"/>
    </xf>
    <xf numFmtId="165" fontId="5" fillId="2" borderId="0" xfId="1" applyNumberFormat="1" applyFont="1" applyFill="1" applyAlignment="1">
      <alignment horizontal="centerContinuous"/>
    </xf>
    <xf numFmtId="165" fontId="2" fillId="0" borderId="0" xfId="1" applyNumberFormat="1" applyFont="1"/>
    <xf numFmtId="165" fontId="6" fillId="2" borderId="0" xfId="1" applyNumberFormat="1" applyFont="1" applyFill="1" applyAlignment="1"/>
    <xf numFmtId="165" fontId="6" fillId="2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7" fillId="0" borderId="0" xfId="1" applyNumberFormat="1" applyFont="1"/>
    <xf numFmtId="165" fontId="7" fillId="0" borderId="0" xfId="1" applyNumberFormat="1" applyFont="1" applyAlignment="1">
      <alignment horizontal="center"/>
    </xf>
    <xf numFmtId="9" fontId="8" fillId="0" borderId="0" xfId="2" applyFont="1"/>
    <xf numFmtId="165" fontId="9" fillId="0" borderId="0" xfId="1" applyNumberFormat="1" applyFont="1"/>
    <xf numFmtId="165" fontId="9" fillId="0" borderId="0" xfId="1" applyNumberFormat="1" applyFont="1" applyAlignment="1">
      <alignment horizontal="center"/>
    </xf>
    <xf numFmtId="165" fontId="10" fillId="0" borderId="0" xfId="1" applyNumberFormat="1" applyFont="1" applyFill="1"/>
    <xf numFmtId="37" fontId="11" fillId="2" borderId="0" xfId="0" applyNumberFormat="1" applyFont="1" applyFill="1" applyAlignment="1">
      <alignment vertical="center"/>
    </xf>
    <xf numFmtId="165" fontId="12" fillId="0" borderId="0" xfId="1" applyNumberFormat="1" applyFont="1"/>
    <xf numFmtId="165" fontId="12" fillId="0" borderId="0" xfId="1" applyNumberFormat="1" applyFont="1" applyAlignment="1">
      <alignment horizontal="center"/>
    </xf>
    <xf numFmtId="165" fontId="13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center"/>
    </xf>
    <xf numFmtId="165" fontId="14" fillId="0" borderId="0" xfId="1" applyNumberFormat="1" applyFont="1" applyBorder="1"/>
    <xf numFmtId="165" fontId="12" fillId="0" borderId="2" xfId="1" applyNumberFormat="1" applyFont="1" applyBorder="1"/>
    <xf numFmtId="165" fontId="12" fillId="0" borderId="2" xfId="1" applyNumberFormat="1" applyFont="1" applyBorder="1" applyAlignment="1">
      <alignment horizontal="center"/>
    </xf>
    <xf numFmtId="165" fontId="15" fillId="0" borderId="2" xfId="1" applyNumberFormat="1" applyFont="1" applyBorder="1"/>
    <xf numFmtId="165" fontId="12" fillId="0" borderId="0" xfId="1" applyNumberFormat="1" applyFont="1" applyBorder="1"/>
    <xf numFmtId="165" fontId="12" fillId="0" borderId="0" xfId="1" applyNumberFormat="1" applyFont="1" applyBorder="1" applyAlignment="1">
      <alignment horizontal="center"/>
    </xf>
    <xf numFmtId="165" fontId="13" fillId="0" borderId="0" xfId="1" applyNumberFormat="1" applyFont="1" applyBorder="1"/>
    <xf numFmtId="165" fontId="14" fillId="0" borderId="0" xfId="1" applyNumberFormat="1" applyFont="1"/>
    <xf numFmtId="165" fontId="9" fillId="0" borderId="2" xfId="1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/>
    <xf numFmtId="165" fontId="9" fillId="0" borderId="1" xfId="1" applyNumberFormat="1" applyFont="1" applyBorder="1" applyAlignment="1">
      <alignment horizontal="center"/>
    </xf>
    <xf numFmtId="165" fontId="14" fillId="0" borderId="1" xfId="1" applyNumberFormat="1" applyFont="1" applyBorder="1"/>
    <xf numFmtId="165" fontId="12" fillId="0" borderId="3" xfId="1" applyNumberFormat="1" applyFont="1" applyBorder="1"/>
    <xf numFmtId="165" fontId="12" fillId="0" borderId="3" xfId="1" applyNumberFormat="1" applyFont="1" applyBorder="1" applyAlignment="1">
      <alignment horizontal="center"/>
    </xf>
    <xf numFmtId="165" fontId="15" fillId="0" borderId="3" xfId="1" applyNumberFormat="1" applyFont="1" applyBorder="1"/>
    <xf numFmtId="0" fontId="11" fillId="2" borderId="0" xfId="1" applyNumberFormat="1" applyFont="1" applyFill="1" applyAlignment="1"/>
    <xf numFmtId="165" fontId="12" fillId="3" borderId="0" xfId="1" applyNumberFormat="1" applyFont="1" applyFill="1" applyBorder="1"/>
    <xf numFmtId="165" fontId="9" fillId="3" borderId="0" xfId="1" applyNumberFormat="1" applyFont="1" applyFill="1" applyBorder="1"/>
    <xf numFmtId="165" fontId="9" fillId="3" borderId="0" xfId="1" applyNumberFormat="1" applyFont="1" applyFill="1" applyBorder="1" applyAlignment="1">
      <alignment horizontal="center"/>
    </xf>
    <xf numFmtId="165" fontId="15" fillId="3" borderId="0" xfId="1" applyNumberFormat="1" applyFont="1" applyFill="1" applyBorder="1"/>
    <xf numFmtId="0" fontId="17" fillId="0" borderId="0" xfId="0" applyFont="1"/>
    <xf numFmtId="0" fontId="18" fillId="0" borderId="0" xfId="0" applyFont="1"/>
    <xf numFmtId="166" fontId="18" fillId="0" borderId="0" xfId="1" applyNumberFormat="1" applyFont="1"/>
    <xf numFmtId="0" fontId="19" fillId="0" borderId="0" xfId="3" applyFont="1"/>
    <xf numFmtId="0" fontId="20" fillId="0" borderId="0" xfId="0" applyFont="1"/>
    <xf numFmtId="0" fontId="21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centerContinuous"/>
    </xf>
    <xf numFmtId="0" fontId="11" fillId="2" borderId="0" xfId="0" applyFont="1" applyFill="1" applyBorder="1" applyAlignment="1">
      <alignment horizontal="right"/>
    </xf>
    <xf numFmtId="165" fontId="9" fillId="0" borderId="0" xfId="1" applyNumberFormat="1" applyFont="1" applyAlignment="1">
      <alignment horizontal="left" indent="2"/>
    </xf>
    <xf numFmtId="165" fontId="9" fillId="0" borderId="1" xfId="1" applyNumberFormat="1" applyFont="1" applyBorder="1" applyAlignment="1">
      <alignment horizontal="left" indent="2"/>
    </xf>
    <xf numFmtId="165" fontId="10" fillId="0" borderId="0" xfId="1" applyNumberFormat="1" applyFont="1"/>
    <xf numFmtId="165" fontId="9" fillId="0" borderId="0" xfId="1" applyNumberFormat="1" applyFont="1" applyAlignment="1">
      <alignment horizontal="left" indent="1"/>
    </xf>
    <xf numFmtId="165" fontId="15" fillId="0" borderId="0" xfId="1" applyNumberFormat="1" applyFont="1" applyBorder="1"/>
    <xf numFmtId="165" fontId="12" fillId="0" borderId="4" xfId="1" applyNumberFormat="1" applyFont="1" applyBorder="1"/>
    <xf numFmtId="165" fontId="15" fillId="0" borderId="4" xfId="1" applyNumberFormat="1" applyFont="1" applyBorder="1"/>
    <xf numFmtId="167" fontId="7" fillId="0" borderId="0" xfId="1" applyNumberFormat="1" applyFont="1"/>
    <xf numFmtId="165" fontId="2" fillId="0" borderId="0" xfId="1" applyNumberFormat="1" applyFont="1" applyFill="1"/>
    <xf numFmtId="165" fontId="6" fillId="0" borderId="0" xfId="1" applyNumberFormat="1" applyFont="1" applyFill="1" applyAlignment="1"/>
    <xf numFmtId="165" fontId="6" fillId="0" borderId="0" xfId="1" applyNumberFormat="1" applyFont="1" applyFill="1" applyAlignment="1">
      <alignment horizontal="center"/>
    </xf>
    <xf numFmtId="0" fontId="11" fillId="0" borderId="0" xfId="1" applyNumberFormat="1" applyFont="1" applyFill="1" applyAlignment="1"/>
    <xf numFmtId="165" fontId="10" fillId="0" borderId="2" xfId="1" applyNumberFormat="1" applyFont="1" applyBorder="1"/>
    <xf numFmtId="165" fontId="9" fillId="0" borderId="0" xfId="1" applyNumberFormat="1" applyFont="1" applyBorder="1" applyAlignment="1">
      <alignment horizontal="left" indent="2"/>
    </xf>
    <xf numFmtId="165" fontId="9" fillId="0" borderId="2" xfId="1" applyNumberFormat="1" applyFont="1" applyBorder="1" applyAlignment="1">
      <alignment horizontal="left" indent="2"/>
    </xf>
    <xf numFmtId="165" fontId="12" fillId="0" borderId="0" xfId="1" applyNumberFormat="1" applyFont="1" applyFill="1" applyBorder="1"/>
    <xf numFmtId="165" fontId="9" fillId="0" borderId="0" xfId="1" applyNumberFormat="1" applyFont="1" applyFill="1" applyBorder="1"/>
    <xf numFmtId="165" fontId="9" fillId="0" borderId="0" xfId="1" applyNumberFormat="1" applyFont="1" applyFill="1" applyBorder="1" applyAlignment="1">
      <alignment horizontal="center"/>
    </xf>
    <xf numFmtId="165" fontId="15" fillId="0" borderId="0" xfId="1" applyNumberFormat="1" applyFont="1" applyFill="1" applyBorder="1"/>
    <xf numFmtId="165" fontId="9" fillId="0" borderId="0" xfId="1" applyNumberFormat="1" applyFont="1" applyFill="1"/>
    <xf numFmtId="165" fontId="12" fillId="0" borderId="1" xfId="1" applyNumberFormat="1" applyFont="1" applyBorder="1"/>
    <xf numFmtId="165" fontId="9" fillId="4" borderId="0" xfId="1" applyNumberFormat="1" applyFont="1" applyFill="1"/>
    <xf numFmtId="165" fontId="9" fillId="4" borderId="0" xfId="1" applyNumberFormat="1" applyFont="1" applyFill="1" applyAlignment="1">
      <alignment horizontal="center"/>
    </xf>
    <xf numFmtId="43" fontId="9" fillId="4" borderId="0" xfId="1" applyNumberFormat="1" applyFont="1" applyFill="1"/>
    <xf numFmtId="43" fontId="9" fillId="4" borderId="0" xfId="1" applyNumberFormat="1" applyFont="1" applyFill="1" applyAlignment="1">
      <alignment horizontal="center"/>
    </xf>
    <xf numFmtId="0" fontId="0" fillId="0" borderId="0" xfId="0" applyNumberFormat="1"/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8" fontId="23" fillId="0" borderId="0" xfId="0" applyNumberFormat="1" applyFont="1" applyAlignment="1">
      <alignment horizontal="right" vertical="top"/>
    </xf>
    <xf numFmtId="37" fontId="23" fillId="0" borderId="0" xfId="0" applyNumberFormat="1" applyFont="1" applyAlignment="1">
      <alignment horizontal="right" vertical="top"/>
    </xf>
    <xf numFmtId="169" fontId="23" fillId="0" borderId="0" xfId="0" applyNumberFormat="1" applyFont="1" applyAlignment="1">
      <alignment horizontal="right" vertical="top"/>
    </xf>
    <xf numFmtId="170" fontId="23" fillId="0" borderId="0" xfId="0" applyNumberFormat="1" applyFont="1" applyAlignment="1">
      <alignment horizontal="right" vertical="top"/>
    </xf>
    <xf numFmtId="168" fontId="0" fillId="0" borderId="0" xfId="0" applyNumberFormat="1"/>
    <xf numFmtId="0" fontId="22" fillId="0" borderId="0" xfId="0" applyFont="1" applyAlignment="1">
      <alignment horizontal="center" vertical="center" wrapText="1"/>
    </xf>
    <xf numFmtId="0" fontId="0" fillId="0" borderId="0" xfId="0"/>
    <xf numFmtId="0" fontId="23" fillId="0" borderId="0" xfId="0" applyFont="1" applyAlignment="1">
      <alignment horizontal="center" vertical="center" wrapText="1"/>
    </xf>
  </cellXfs>
  <cellStyles count="4">
    <cellStyle name="Comma" xfId="1" builtinId="3"/>
    <cellStyle name="Hyperlink 3" xfId="3" xr:uid="{00000000-0005-0000-0000-000001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942D"/>
      <color rgb="FFF57A16"/>
      <color rgb="FFFA621C"/>
      <color rgb="FF132E57"/>
      <color rgb="FF1F4E78"/>
      <color rgb="FF255CAD"/>
      <color rgb="FF5A8FDC"/>
      <color rgb="FF3575D3"/>
      <color rgb="FF87ADE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70</xdr:row>
      <xdr:rowOff>129314</xdr:rowOff>
    </xdr:from>
    <xdr:to>
      <xdr:col>1</xdr:col>
      <xdr:colOff>781051</xdr:colOff>
      <xdr:row>74</xdr:row>
      <xdr:rowOff>28573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67A8D-D6B3-43DC-AFCF-8A212204C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showGridLines="0" tabSelected="1" zoomScale="120" zoomScaleNormal="120" workbookViewId="0">
      <selection activeCell="E1" sqref="E1"/>
    </sheetView>
  </sheetViews>
  <sheetFormatPr defaultColWidth="8.7109375" defaultRowHeight="15"/>
  <cols>
    <col min="1" max="1" width="2.42578125" style="6" customWidth="1"/>
    <col min="2" max="2" width="12.7109375" style="6" customWidth="1"/>
    <col min="3" max="3" width="14" style="6" customWidth="1"/>
    <col min="4" max="4" width="16" style="9" customWidth="1"/>
    <col min="5" max="9" width="11.42578125" style="6" customWidth="1"/>
    <col min="10" max="16384" width="8.7109375" style="6"/>
  </cols>
  <sheetData>
    <row r="1" spans="1:9" ht="15.75">
      <c r="A1" s="2" t="s">
        <v>11</v>
      </c>
      <c r="B1" s="2"/>
      <c r="C1" s="1"/>
      <c r="D1" s="3"/>
      <c r="E1" s="4"/>
      <c r="F1" s="5"/>
      <c r="G1" s="5"/>
      <c r="H1" s="5"/>
      <c r="I1" s="5"/>
    </row>
    <row r="2" spans="1:9" ht="21" customHeight="1">
      <c r="A2" s="1"/>
      <c r="B2" s="7" t="s">
        <v>55</v>
      </c>
      <c r="C2" s="7"/>
      <c r="D2" s="8"/>
      <c r="E2" s="38"/>
      <c r="F2" s="38"/>
      <c r="G2" s="38"/>
      <c r="H2" s="38"/>
      <c r="I2" s="38"/>
    </row>
    <row r="3" spans="1:9" s="60" customFormat="1" ht="21" customHeight="1">
      <c r="B3" s="61"/>
      <c r="C3" s="61"/>
      <c r="D3" s="62"/>
      <c r="E3" s="63"/>
      <c r="F3" s="63"/>
      <c r="G3" s="63"/>
      <c r="H3" s="63"/>
      <c r="I3" s="63"/>
    </row>
    <row r="4" spans="1:9" s="60" customFormat="1" ht="21" customHeight="1">
      <c r="B4" s="49" t="s">
        <v>23</v>
      </c>
      <c r="C4" s="48"/>
      <c r="D4" s="48"/>
      <c r="E4" s="48"/>
      <c r="F4" s="48"/>
      <c r="G4" s="48"/>
      <c r="H4" s="48"/>
      <c r="I4" s="48"/>
    </row>
    <row r="5" spans="1:9" s="60" customFormat="1" ht="21" customHeight="1">
      <c r="B5" s="48" t="s">
        <v>24</v>
      </c>
      <c r="C5" s="48"/>
      <c r="D5" s="48"/>
      <c r="E5" s="50"/>
      <c r="F5" s="50"/>
      <c r="G5" s="50"/>
      <c r="H5" s="50"/>
      <c r="I5" s="50"/>
    </row>
    <row r="6" spans="1:9" s="60" customFormat="1" ht="21" customHeight="1">
      <c r="B6" s="48"/>
      <c r="C6" s="48"/>
      <c r="D6" s="48"/>
      <c r="E6" s="51">
        <v>2014</v>
      </c>
      <c r="F6" s="51">
        <v>2015</v>
      </c>
      <c r="G6" s="51">
        <v>2016</v>
      </c>
      <c r="H6" s="51">
        <v>2017</v>
      </c>
      <c r="I6" s="51">
        <v>2018</v>
      </c>
    </row>
    <row r="7" spans="1:9" s="60" customFormat="1" ht="18" customHeight="1">
      <c r="B7" s="17" t="s">
        <v>25</v>
      </c>
      <c r="E7" s="29"/>
      <c r="F7" s="29"/>
      <c r="G7" s="29"/>
      <c r="H7" s="29"/>
      <c r="I7" s="29"/>
    </row>
    <row r="8" spans="1:9" s="60" customFormat="1" ht="18" customHeight="1">
      <c r="B8" s="13" t="s">
        <v>26</v>
      </c>
      <c r="E8" s="29"/>
      <c r="F8" s="29"/>
      <c r="G8" s="29"/>
      <c r="H8" s="29"/>
      <c r="I8" s="29"/>
    </row>
    <row r="9" spans="1:9" s="60" customFormat="1" ht="18" customHeight="1">
      <c r="B9" s="52" t="s">
        <v>27</v>
      </c>
      <c r="E9" s="29">
        <f>167971.1792+2882</f>
        <v>170853.17920000001</v>
      </c>
      <c r="F9" s="29">
        <f>181209.912697878+2785</f>
        <v>183994.912697878</v>
      </c>
      <c r="G9" s="29">
        <f>183715.256583009+2786</f>
        <v>186501.256583009</v>
      </c>
      <c r="H9" s="29">
        <f>211069.335606605+2797</f>
        <v>213866.33560660499</v>
      </c>
      <c r="I9" s="29">
        <f>239549.520365185+2805</f>
        <v>242354.52036518499</v>
      </c>
    </row>
    <row r="10" spans="1:9" s="60" customFormat="1" ht="18" customHeight="1">
      <c r="B10" s="52" t="s">
        <v>28</v>
      </c>
      <c r="E10" s="29">
        <v>5100.3500000000004</v>
      </c>
      <c r="F10" s="29">
        <v>5904.3</v>
      </c>
      <c r="G10" s="29">
        <v>6567.25</v>
      </c>
      <c r="H10" s="29">
        <v>7117.05</v>
      </c>
      <c r="I10" s="29">
        <v>7538.6</v>
      </c>
    </row>
    <row r="11" spans="1:9" s="60" customFormat="1" ht="18" customHeight="1">
      <c r="B11" s="52" t="s">
        <v>29</v>
      </c>
      <c r="E11" s="29">
        <v>4806</v>
      </c>
      <c r="F11" s="29">
        <v>5513</v>
      </c>
      <c r="G11" s="29">
        <v>5170</v>
      </c>
      <c r="H11" s="29">
        <v>5998</v>
      </c>
      <c r="I11" s="29">
        <v>5682</v>
      </c>
    </row>
    <row r="12" spans="1:9" s="60" customFormat="1" ht="18" customHeight="1">
      <c r="B12" s="53" t="s">
        <v>30</v>
      </c>
      <c r="C12" s="53"/>
      <c r="D12" s="53"/>
      <c r="E12" s="29">
        <v>7804.6</v>
      </c>
      <c r="F12" s="34">
        <v>9600.8000000000011</v>
      </c>
      <c r="G12" s="34">
        <v>9824.6</v>
      </c>
      <c r="H12" s="34">
        <v>10530.800000000001</v>
      </c>
      <c r="I12" s="34">
        <v>11342</v>
      </c>
    </row>
    <row r="13" spans="1:9" s="60" customFormat="1" ht="18" customHeight="1">
      <c r="B13" s="52" t="s">
        <v>31</v>
      </c>
      <c r="E13" s="64">
        <f>SUM(E9:E12)</f>
        <v>188564.12920000002</v>
      </c>
      <c r="F13" s="54">
        <f t="shared" ref="F13:I13" si="0">SUM(F9:F12)</f>
        <v>205013.01269787797</v>
      </c>
      <c r="G13" s="54">
        <f t="shared" si="0"/>
        <v>208063.10658300901</v>
      </c>
      <c r="H13" s="54">
        <f t="shared" si="0"/>
        <v>237512.18560660497</v>
      </c>
      <c r="I13" s="54">
        <f t="shared" si="0"/>
        <v>266917.12036518496</v>
      </c>
    </row>
    <row r="14" spans="1:9" s="60" customFormat="1" ht="18" customHeight="1">
      <c r="B14" s="55"/>
      <c r="E14" s="29"/>
      <c r="F14" s="29"/>
      <c r="G14" s="29"/>
      <c r="H14" s="29"/>
      <c r="I14" s="29"/>
    </row>
    <row r="15" spans="1:9" s="60" customFormat="1" ht="18" customHeight="1">
      <c r="B15" s="55" t="s">
        <v>32</v>
      </c>
      <c r="E15" s="29">
        <v>45500</v>
      </c>
      <c r="F15" s="29">
        <v>42350</v>
      </c>
      <c r="G15" s="29">
        <v>40145</v>
      </c>
      <c r="H15" s="29">
        <v>38601.5</v>
      </c>
      <c r="I15" s="29">
        <v>37521.050000000003</v>
      </c>
    </row>
    <row r="16" spans="1:9" s="60" customFormat="1" ht="18" customHeight="1">
      <c r="B16" s="55" t="s">
        <v>33</v>
      </c>
      <c r="C16" s="55"/>
      <c r="D16" s="55"/>
      <c r="E16" s="29">
        <v>3580</v>
      </c>
      <c r="F16" s="29">
        <v>3460</v>
      </c>
      <c r="G16" s="29">
        <v>3910</v>
      </c>
      <c r="H16" s="29">
        <v>3870</v>
      </c>
      <c r="I16" s="29">
        <v>3850</v>
      </c>
    </row>
    <row r="17" spans="2:9" s="60" customFormat="1" ht="18" customHeight="1" thickBot="1">
      <c r="B17" s="35" t="s">
        <v>34</v>
      </c>
      <c r="C17" s="35"/>
      <c r="D17" s="35"/>
      <c r="E17" s="37">
        <f>SUM(E13:E16)</f>
        <v>237644.12920000002</v>
      </c>
      <c r="F17" s="37">
        <f t="shared" ref="F17:I17" si="1">SUM(F13:F16)</f>
        <v>250823.01269787797</v>
      </c>
      <c r="G17" s="37">
        <f t="shared" si="1"/>
        <v>252118.10658300901</v>
      </c>
      <c r="H17" s="37">
        <f t="shared" si="1"/>
        <v>279983.68560660497</v>
      </c>
      <c r="I17" s="37">
        <f t="shared" si="1"/>
        <v>308288.17036518495</v>
      </c>
    </row>
    <row r="18" spans="2:9" s="60" customFormat="1" ht="18" customHeight="1" thickTop="1">
      <c r="B18" s="26"/>
      <c r="E18" s="28"/>
      <c r="F18" s="28"/>
      <c r="G18" s="28"/>
      <c r="H18" s="28"/>
      <c r="I18" s="28"/>
    </row>
    <row r="19" spans="2:9" s="60" customFormat="1" ht="18" customHeight="1">
      <c r="B19" s="17" t="s">
        <v>35</v>
      </c>
      <c r="E19" s="29"/>
      <c r="F19" s="29"/>
      <c r="G19" s="29"/>
      <c r="H19" s="29"/>
      <c r="I19" s="29"/>
    </row>
    <row r="20" spans="2:9" s="60" customFormat="1" ht="18" customHeight="1">
      <c r="B20" s="13" t="s">
        <v>36</v>
      </c>
      <c r="E20" s="29"/>
      <c r="F20" s="29"/>
      <c r="G20" s="29"/>
      <c r="H20" s="29"/>
      <c r="I20" s="29"/>
    </row>
    <row r="21" spans="2:9" s="60" customFormat="1" ht="18" customHeight="1">
      <c r="B21" s="52" t="s">
        <v>37</v>
      </c>
      <c r="E21" s="29">
        <v>3902.3</v>
      </c>
      <c r="F21" s="29">
        <v>4800.4000000000005</v>
      </c>
      <c r="G21" s="29">
        <v>4912.3</v>
      </c>
      <c r="H21" s="29">
        <v>5265.4000000000005</v>
      </c>
      <c r="I21" s="29">
        <v>5671</v>
      </c>
    </row>
    <row r="22" spans="2:9" s="60" customFormat="1" ht="18" customHeight="1">
      <c r="B22" s="52" t="s">
        <v>38</v>
      </c>
      <c r="E22" s="29">
        <v>1320</v>
      </c>
      <c r="F22" s="29">
        <v>1541</v>
      </c>
      <c r="G22" s="29">
        <v>1662</v>
      </c>
      <c r="H22" s="29">
        <v>1865</v>
      </c>
      <c r="I22" s="29">
        <v>1899</v>
      </c>
    </row>
    <row r="23" spans="2:9" s="60" customFormat="1" ht="18" customHeight="1">
      <c r="B23" s="52" t="s">
        <v>50</v>
      </c>
      <c r="E23" s="29">
        <v>327</v>
      </c>
      <c r="F23" s="29">
        <v>330</v>
      </c>
      <c r="G23" s="29">
        <v>331</v>
      </c>
      <c r="H23" s="29">
        <v>342</v>
      </c>
      <c r="I23" s="29">
        <v>350</v>
      </c>
    </row>
    <row r="24" spans="2:9" s="60" customFormat="1" ht="18" customHeight="1">
      <c r="B24" s="65" t="s">
        <v>39</v>
      </c>
      <c r="E24" s="22">
        <v>1540</v>
      </c>
      <c r="F24" s="34">
        <v>1560</v>
      </c>
      <c r="G24" s="34">
        <v>1853</v>
      </c>
      <c r="H24" s="34">
        <v>1952</v>
      </c>
      <c r="I24" s="34">
        <v>1724</v>
      </c>
    </row>
    <row r="25" spans="2:9" s="60" customFormat="1" ht="18" customHeight="1">
      <c r="B25" s="66" t="s">
        <v>40</v>
      </c>
      <c r="C25" s="66"/>
      <c r="D25" s="66"/>
      <c r="E25" s="64">
        <f>SUM(E21:E24)</f>
        <v>7089.3</v>
      </c>
      <c r="F25" s="54">
        <f>SUM(F21:F24)</f>
        <v>8231.4000000000015</v>
      </c>
      <c r="G25" s="54">
        <f>SUM(G21:G24)</f>
        <v>8758.2999999999993</v>
      </c>
      <c r="H25" s="54">
        <f>SUM(H21:H24)</f>
        <v>9424.4000000000015</v>
      </c>
      <c r="I25" s="54">
        <f>SUM(I21:I24)</f>
        <v>9644</v>
      </c>
    </row>
    <row r="26" spans="2:9" s="60" customFormat="1" ht="12" customHeight="1">
      <c r="B26" s="52"/>
      <c r="E26" s="54"/>
      <c r="F26" s="54"/>
      <c r="G26" s="54"/>
      <c r="H26" s="54"/>
      <c r="I26" s="54"/>
    </row>
    <row r="27" spans="2:9" s="60" customFormat="1" ht="18" customHeight="1">
      <c r="B27" s="13" t="s">
        <v>41</v>
      </c>
      <c r="E27" s="29">
        <v>50000</v>
      </c>
      <c r="F27" s="29">
        <v>50000</v>
      </c>
      <c r="G27" s="29">
        <v>30000</v>
      </c>
      <c r="H27" s="29">
        <v>30000</v>
      </c>
      <c r="I27" s="29">
        <v>30000</v>
      </c>
    </row>
    <row r="28" spans="2:9" s="60" customFormat="1" ht="18" customHeight="1">
      <c r="B28" s="13" t="s">
        <v>42</v>
      </c>
      <c r="E28" s="29">
        <v>5526</v>
      </c>
      <c r="F28" s="29">
        <v>5872</v>
      </c>
      <c r="G28" s="29">
        <v>5565</v>
      </c>
      <c r="H28" s="29">
        <v>6051</v>
      </c>
      <c r="I28" s="29">
        <v>5909</v>
      </c>
    </row>
    <row r="29" spans="2:9" s="60" customFormat="1" ht="18" customHeight="1">
      <c r="B29" s="23" t="s">
        <v>43</v>
      </c>
      <c r="C29" s="23"/>
      <c r="D29" s="23"/>
      <c r="E29" s="25">
        <f>SUM(E25:E28)</f>
        <v>62615.3</v>
      </c>
      <c r="F29" s="25">
        <f t="shared" ref="F29:I29" si="2">SUM(F25:F28)</f>
        <v>64103.4</v>
      </c>
      <c r="G29" s="25">
        <f t="shared" si="2"/>
        <v>44323.3</v>
      </c>
      <c r="H29" s="25">
        <f t="shared" si="2"/>
        <v>45475.4</v>
      </c>
      <c r="I29" s="25">
        <f t="shared" si="2"/>
        <v>45553</v>
      </c>
    </row>
    <row r="30" spans="2:9" s="60" customFormat="1" ht="18" customHeight="1">
      <c r="B30" s="26"/>
      <c r="E30" s="56"/>
      <c r="F30" s="56"/>
      <c r="G30" s="56"/>
      <c r="H30" s="56"/>
      <c r="I30" s="56"/>
    </row>
    <row r="31" spans="2:9" s="60" customFormat="1" ht="18" customHeight="1">
      <c r="B31" s="17" t="s">
        <v>44</v>
      </c>
      <c r="E31" s="29"/>
      <c r="F31" s="29"/>
      <c r="G31" s="29"/>
      <c r="H31" s="29"/>
      <c r="I31" s="29"/>
    </row>
    <row r="32" spans="2:9" s="60" customFormat="1" ht="18" customHeight="1">
      <c r="B32" s="13" t="s">
        <v>45</v>
      </c>
      <c r="E32" s="29">
        <v>170000</v>
      </c>
      <c r="F32" s="29">
        <v>170000</v>
      </c>
      <c r="G32" s="29">
        <v>170000</v>
      </c>
      <c r="H32" s="29">
        <v>170000</v>
      </c>
      <c r="I32" s="29">
        <v>170000</v>
      </c>
    </row>
    <row r="33" spans="2:11" s="60" customFormat="1" ht="18" customHeight="1">
      <c r="B33" s="13" t="s">
        <v>52</v>
      </c>
      <c r="E33" s="29">
        <v>2555</v>
      </c>
      <c r="F33" s="29">
        <v>2455</v>
      </c>
      <c r="G33" s="29">
        <v>2455</v>
      </c>
      <c r="H33" s="29">
        <v>2455</v>
      </c>
      <c r="I33" s="29">
        <v>2455</v>
      </c>
    </row>
    <row r="34" spans="2:11" s="60" customFormat="1" ht="18" customHeight="1">
      <c r="B34" s="13" t="s">
        <v>46</v>
      </c>
      <c r="E34" s="29">
        <v>2473.8292000000001</v>
      </c>
      <c r="F34" s="29">
        <v>14264.612697877968</v>
      </c>
      <c r="G34" s="29">
        <v>35339.806583009296</v>
      </c>
      <c r="H34" s="29">
        <v>62053.285606604608</v>
      </c>
      <c r="I34" s="29">
        <v>90280.170365184895</v>
      </c>
    </row>
    <row r="35" spans="2:11" s="60" customFormat="1" ht="18" customHeight="1">
      <c r="B35" s="57" t="s">
        <v>44</v>
      </c>
      <c r="C35" s="57"/>
      <c r="D35" s="57"/>
      <c r="E35" s="58">
        <f>SUM(E32:E34)</f>
        <v>175028.82920000001</v>
      </c>
      <c r="F35" s="58">
        <f t="shared" ref="F35:I35" si="3">SUM(F32:F34)</f>
        <v>186719.61269787798</v>
      </c>
      <c r="G35" s="58">
        <f t="shared" si="3"/>
        <v>207794.80658300931</v>
      </c>
      <c r="H35" s="58">
        <f t="shared" si="3"/>
        <v>234508.28560660459</v>
      </c>
      <c r="I35" s="58">
        <f t="shared" si="3"/>
        <v>262735.17036518489</v>
      </c>
    </row>
    <row r="36" spans="2:11" s="60" customFormat="1" ht="18" customHeight="1" thickBot="1">
      <c r="B36" s="35" t="s">
        <v>47</v>
      </c>
      <c r="C36" s="35"/>
      <c r="D36" s="35"/>
      <c r="E36" s="37">
        <f>E29+E35</f>
        <v>237644.12920000002</v>
      </c>
      <c r="F36" s="37">
        <f t="shared" ref="F36:I36" si="4">F29+F35</f>
        <v>250823.01269787797</v>
      </c>
      <c r="G36" s="37">
        <f t="shared" si="4"/>
        <v>252118.1065830093</v>
      </c>
      <c r="H36" s="37">
        <f t="shared" si="4"/>
        <v>279983.68560660462</v>
      </c>
      <c r="I36" s="37">
        <f t="shared" si="4"/>
        <v>308288.17036518489</v>
      </c>
    </row>
    <row r="37" spans="2:11" s="60" customFormat="1" ht="21" customHeight="1" thickTop="1">
      <c r="B37" s="13"/>
      <c r="E37" s="29"/>
      <c r="F37" s="29"/>
      <c r="G37" s="29"/>
      <c r="H37" s="29"/>
      <c r="I37" s="29"/>
    </row>
    <row r="38" spans="2:11" s="60" customFormat="1" ht="21" customHeight="1">
      <c r="B38" s="10" t="s">
        <v>48</v>
      </c>
      <c r="E38" s="59">
        <f>E36-E17</f>
        <v>0</v>
      </c>
      <c r="F38" s="59">
        <f>F36-F17</f>
        <v>0</v>
      </c>
      <c r="G38" s="59">
        <f>G36-G17</f>
        <v>2.9103830456733704E-10</v>
      </c>
      <c r="H38" s="59">
        <f>H36-H17</f>
        <v>0</v>
      </c>
      <c r="I38" s="59">
        <f>I36-I17</f>
        <v>0</v>
      </c>
    </row>
    <row r="39" spans="2:11" s="60" customFormat="1" ht="21" customHeight="1">
      <c r="B39" s="61"/>
      <c r="C39" s="61"/>
      <c r="D39" s="62"/>
    </row>
    <row r="40" spans="2:11">
      <c r="B40" s="13"/>
      <c r="C40" s="13"/>
      <c r="D40" s="14"/>
      <c r="E40" s="15"/>
      <c r="F40" s="15"/>
      <c r="G40" s="15"/>
      <c r="H40" s="15"/>
      <c r="I40" s="15"/>
      <c r="J40" s="13"/>
      <c r="K40" s="13"/>
    </row>
    <row r="41" spans="2:11">
      <c r="B41" s="16" t="s">
        <v>0</v>
      </c>
      <c r="C41" s="16"/>
      <c r="D41" s="16"/>
      <c r="E41" s="38">
        <v>2014</v>
      </c>
      <c r="F41" s="38">
        <f>+E41+1</f>
        <v>2015</v>
      </c>
      <c r="G41" s="38">
        <f>+F41+1</f>
        <v>2016</v>
      </c>
      <c r="H41" s="38">
        <f t="shared" ref="H41" si="5">+G41+1</f>
        <v>2017</v>
      </c>
      <c r="I41" s="38">
        <f t="shared" ref="I41" si="6">+H41+1</f>
        <v>2018</v>
      </c>
      <c r="J41" s="13"/>
      <c r="K41" s="13"/>
    </row>
    <row r="42" spans="2:11">
      <c r="B42" s="17" t="s">
        <v>12</v>
      </c>
      <c r="C42" s="17"/>
      <c r="D42" s="18"/>
      <c r="E42" s="19">
        <v>102007</v>
      </c>
      <c r="F42" s="19">
        <v>118086</v>
      </c>
      <c r="G42" s="19">
        <v>131345</v>
      </c>
      <c r="H42" s="19">
        <v>142341</v>
      </c>
      <c r="I42" s="19">
        <v>150772</v>
      </c>
      <c r="J42" s="13"/>
      <c r="K42" s="13"/>
    </row>
    <row r="43" spans="2:11">
      <c r="B43" s="20" t="s">
        <v>9</v>
      </c>
      <c r="C43" s="20"/>
      <c r="D43" s="21"/>
      <c r="E43" s="22">
        <v>39023</v>
      </c>
      <c r="F43" s="22">
        <v>48004</v>
      </c>
      <c r="G43" s="22">
        <v>49123</v>
      </c>
      <c r="H43" s="22">
        <v>52654</v>
      </c>
      <c r="I43" s="22">
        <v>56710</v>
      </c>
      <c r="J43" s="13"/>
      <c r="K43" s="13"/>
    </row>
    <row r="44" spans="2:11">
      <c r="B44" s="23" t="s">
        <v>1</v>
      </c>
      <c r="C44" s="23"/>
      <c r="D44" s="24"/>
      <c r="E44" s="25">
        <f>E42-E43</f>
        <v>62984</v>
      </c>
      <c r="F44" s="25">
        <f t="shared" ref="F44:H44" si="7">F42-F43</f>
        <v>70082</v>
      </c>
      <c r="G44" s="25">
        <f t="shared" si="7"/>
        <v>82222</v>
      </c>
      <c r="H44" s="25">
        <f t="shared" si="7"/>
        <v>89687</v>
      </c>
      <c r="I44" s="25">
        <f>I42-I43</f>
        <v>94062</v>
      </c>
      <c r="J44" s="13"/>
      <c r="K44" s="13"/>
    </row>
    <row r="45" spans="2:11">
      <c r="B45" s="26" t="s">
        <v>10</v>
      </c>
      <c r="C45" s="26"/>
      <c r="D45" s="27"/>
      <c r="E45" s="28"/>
      <c r="F45" s="28"/>
      <c r="G45" s="28"/>
      <c r="H45" s="28"/>
      <c r="I45" s="28"/>
      <c r="J45" s="13"/>
      <c r="K45" s="13"/>
    </row>
    <row r="46" spans="2:11">
      <c r="B46" s="13" t="s">
        <v>2</v>
      </c>
      <c r="C46" s="13"/>
      <c r="D46" s="14"/>
      <c r="E46" s="29">
        <v>26427</v>
      </c>
      <c r="F46" s="29">
        <v>22658</v>
      </c>
      <c r="G46" s="29">
        <v>23872</v>
      </c>
      <c r="H46" s="29">
        <v>23002</v>
      </c>
      <c r="I46" s="29">
        <v>25245</v>
      </c>
      <c r="J46" s="13"/>
      <c r="K46" s="13"/>
    </row>
    <row r="47" spans="2:11">
      <c r="B47" s="13" t="s">
        <v>3</v>
      </c>
      <c r="C47" s="13"/>
      <c r="D47" s="14"/>
      <c r="E47" s="29">
        <v>10963</v>
      </c>
      <c r="F47" s="29">
        <v>10125</v>
      </c>
      <c r="G47" s="29">
        <v>10087</v>
      </c>
      <c r="H47" s="29">
        <v>11020</v>
      </c>
      <c r="I47" s="29">
        <v>11412</v>
      </c>
      <c r="J47" s="13"/>
      <c r="K47" s="13"/>
    </row>
    <row r="48" spans="2:11">
      <c r="B48" s="13" t="s">
        <v>4</v>
      </c>
      <c r="C48" s="13"/>
      <c r="D48" s="14"/>
      <c r="E48" s="29">
        <v>19500</v>
      </c>
      <c r="F48" s="29">
        <v>18150</v>
      </c>
      <c r="G48" s="29">
        <v>17205</v>
      </c>
      <c r="H48" s="29">
        <v>16543.5</v>
      </c>
      <c r="I48" s="29">
        <v>16080.449999999999</v>
      </c>
      <c r="J48" s="13"/>
      <c r="K48" s="13"/>
    </row>
    <row r="49" spans="2:13">
      <c r="B49" s="23" t="s">
        <v>13</v>
      </c>
      <c r="C49" s="30"/>
      <c r="D49" s="31"/>
      <c r="E49" s="25">
        <f>E44-SUM(E46:E48)</f>
        <v>6094</v>
      </c>
      <c r="F49" s="25">
        <f t="shared" ref="F49:I49" si="8">F44-SUM(F46:F48)</f>
        <v>19149</v>
      </c>
      <c r="G49" s="25">
        <f t="shared" si="8"/>
        <v>31058</v>
      </c>
      <c r="H49" s="25">
        <f t="shared" si="8"/>
        <v>39121.5</v>
      </c>
      <c r="I49" s="25">
        <f t="shared" si="8"/>
        <v>41324.550000000003</v>
      </c>
      <c r="J49" s="13"/>
      <c r="K49" s="13"/>
    </row>
    <row r="50" spans="2:13">
      <c r="B50" s="32" t="s">
        <v>5</v>
      </c>
      <c r="C50" s="32"/>
      <c r="D50" s="33"/>
      <c r="E50" s="34">
        <v>2500</v>
      </c>
      <c r="F50" s="34">
        <v>2500</v>
      </c>
      <c r="G50" s="34">
        <v>1500</v>
      </c>
      <c r="H50" s="34">
        <v>1500</v>
      </c>
      <c r="I50" s="34">
        <v>1500</v>
      </c>
      <c r="J50" s="13"/>
      <c r="K50" s="13"/>
    </row>
    <row r="51" spans="2:13">
      <c r="B51" s="23" t="s">
        <v>6</v>
      </c>
      <c r="C51" s="23"/>
      <c r="D51" s="24"/>
      <c r="E51" s="25">
        <f>E49-E50</f>
        <v>3594</v>
      </c>
      <c r="F51" s="25">
        <f t="shared" ref="F51:I51" si="9">F49-F50</f>
        <v>16649</v>
      </c>
      <c r="G51" s="25">
        <f t="shared" si="9"/>
        <v>29558</v>
      </c>
      <c r="H51" s="25">
        <f t="shared" si="9"/>
        <v>37621.5</v>
      </c>
      <c r="I51" s="25">
        <f t="shared" si="9"/>
        <v>39824.550000000003</v>
      </c>
      <c r="J51" s="13"/>
      <c r="K51" s="13"/>
    </row>
    <row r="52" spans="2:13">
      <c r="B52" s="20" t="s">
        <v>7</v>
      </c>
      <c r="C52" s="20"/>
      <c r="D52" s="21"/>
      <c r="E52" s="29">
        <v>1120.1708000000001</v>
      </c>
      <c r="F52" s="29">
        <v>4858.2165021220308</v>
      </c>
      <c r="G52" s="29">
        <v>8482.8061148686775</v>
      </c>
      <c r="H52" s="29">
        <v>10908.02097640469</v>
      </c>
      <c r="I52" s="29">
        <v>11597.665241419718</v>
      </c>
      <c r="J52" s="13"/>
      <c r="K52" s="71"/>
      <c r="L52" s="60"/>
      <c r="M52" s="60"/>
    </row>
    <row r="53" spans="2:13" ht="15.75" thickBot="1">
      <c r="B53" s="35" t="s">
        <v>8</v>
      </c>
      <c r="C53" s="35"/>
      <c r="D53" s="36"/>
      <c r="E53" s="37">
        <f>E51-E52</f>
        <v>2473.8292000000001</v>
      </c>
      <c r="F53" s="37">
        <f>F51-F52</f>
        <v>11790.783497877968</v>
      </c>
      <c r="G53" s="37">
        <f>G51-G52</f>
        <v>21075.193885131324</v>
      </c>
      <c r="H53" s="37">
        <f>H51-H52</f>
        <v>26713.479023595311</v>
      </c>
      <c r="I53" s="37">
        <f>I51-I52</f>
        <v>28226.884758580287</v>
      </c>
      <c r="J53" s="13"/>
      <c r="K53" s="71"/>
      <c r="L53" s="60"/>
      <c r="M53" s="60"/>
    </row>
    <row r="54" spans="2:13" ht="15.75" collapsed="1" thickTop="1">
      <c r="B54" s="13"/>
      <c r="C54" s="13"/>
      <c r="D54" s="14"/>
      <c r="E54" s="29"/>
      <c r="F54" s="29"/>
      <c r="G54" s="29"/>
      <c r="H54" s="29"/>
      <c r="I54" s="29"/>
      <c r="J54" s="13"/>
      <c r="K54" s="71"/>
      <c r="L54" s="60"/>
      <c r="M54" s="60"/>
    </row>
    <row r="55" spans="2:13">
      <c r="B55" s="10" t="s">
        <v>15</v>
      </c>
      <c r="C55" s="10"/>
      <c r="D55" s="11"/>
      <c r="E55" s="12">
        <v>0.31167801892042296</v>
      </c>
      <c r="F55" s="12">
        <v>0.29180230056592171</v>
      </c>
      <c r="G55" s="12">
        <v>0.28698850107817436</v>
      </c>
      <c r="H55" s="12">
        <v>0.2899411500446471</v>
      </c>
      <c r="I55" s="12">
        <v>0.29121899033183596</v>
      </c>
      <c r="J55" s="13"/>
      <c r="K55" s="71"/>
      <c r="L55" s="60"/>
      <c r="M55" s="60"/>
    </row>
    <row r="56" spans="2:13" ht="8.25" customHeight="1">
      <c r="B56" s="13"/>
      <c r="C56" s="13"/>
      <c r="D56" s="14"/>
      <c r="E56" s="29"/>
      <c r="F56" s="29"/>
      <c r="G56" s="29"/>
      <c r="H56" s="29"/>
      <c r="I56" s="29"/>
      <c r="J56" s="13"/>
      <c r="K56" s="71"/>
      <c r="L56" s="60"/>
      <c r="M56" s="60"/>
    </row>
    <row r="57" spans="2:13">
      <c r="B57" s="39" t="s">
        <v>14</v>
      </c>
      <c r="C57" s="40"/>
      <c r="D57" s="41"/>
      <c r="E57" s="42">
        <f>E49*(1-E55)</f>
        <v>4194.6341526989427</v>
      </c>
      <c r="F57" s="42">
        <f t="shared" ref="F57:I57" si="10">F49*(1-F55)</f>
        <v>13561.277746463165</v>
      </c>
      <c r="G57" s="42">
        <f>G49*(1-G55)</f>
        <v>22144.711133514062</v>
      </c>
      <c r="H57" s="42">
        <f t="shared" si="10"/>
        <v>27778.567298528335</v>
      </c>
      <c r="I57" s="42">
        <f t="shared" si="10"/>
        <v>29290.05627308253</v>
      </c>
      <c r="J57" s="13"/>
      <c r="K57" s="60"/>
      <c r="L57" s="71"/>
      <c r="M57" s="60"/>
    </row>
    <row r="58" spans="2:13" s="60" customFormat="1">
      <c r="B58" s="67"/>
      <c r="C58" s="68"/>
      <c r="D58" s="69"/>
      <c r="E58" s="70"/>
      <c r="F58" s="70"/>
      <c r="G58" s="70"/>
      <c r="H58" s="70"/>
      <c r="I58" s="70"/>
      <c r="J58" s="71"/>
    </row>
    <row r="59" spans="2:13">
      <c r="B59" s="72" t="s">
        <v>49</v>
      </c>
      <c r="C59" s="32"/>
      <c r="D59" s="33"/>
      <c r="E59" s="34"/>
      <c r="F59" s="34"/>
      <c r="G59" s="34"/>
      <c r="H59" s="34"/>
      <c r="I59" s="34"/>
      <c r="J59" s="13"/>
      <c r="K59" s="71"/>
      <c r="L59" s="60"/>
      <c r="M59" s="60"/>
    </row>
    <row r="60" spans="2:13">
      <c r="B60" s="13" t="s">
        <v>19</v>
      </c>
      <c r="C60" s="13"/>
      <c r="D60" s="14"/>
      <c r="E60" s="13">
        <f>SUM(E23,E27)</f>
        <v>50327</v>
      </c>
      <c r="F60" s="13">
        <f t="shared" ref="F60:I60" si="11">SUM(F23,F27)</f>
        <v>50330</v>
      </c>
      <c r="G60" s="13">
        <f t="shared" si="11"/>
        <v>30331</v>
      </c>
      <c r="H60" s="13">
        <f t="shared" si="11"/>
        <v>30342</v>
      </c>
      <c r="I60" s="13">
        <f t="shared" si="11"/>
        <v>30350</v>
      </c>
      <c r="J60" s="13"/>
      <c r="K60" s="71"/>
      <c r="L60" s="60"/>
      <c r="M60" s="60"/>
    </row>
    <row r="61" spans="2:13">
      <c r="B61" s="13" t="s">
        <v>20</v>
      </c>
      <c r="C61" s="13"/>
      <c r="D61" s="14"/>
      <c r="E61" s="13">
        <f>E17-E29</f>
        <v>175028.82920000004</v>
      </c>
      <c r="F61" s="13">
        <f t="shared" ref="F61:I61" si="12">F17-F29</f>
        <v>186719.61269787798</v>
      </c>
      <c r="G61" s="13">
        <f t="shared" si="12"/>
        <v>207794.80658300902</v>
      </c>
      <c r="H61" s="13">
        <f t="shared" si="12"/>
        <v>234508.28560660497</v>
      </c>
      <c r="I61" s="13">
        <f t="shared" si="12"/>
        <v>262735.17036518495</v>
      </c>
      <c r="J61" s="13"/>
      <c r="K61" s="71"/>
      <c r="L61" s="60"/>
      <c r="M61" s="60"/>
    </row>
    <row r="62" spans="2:13">
      <c r="B62" s="13" t="s">
        <v>21</v>
      </c>
      <c r="C62" s="13"/>
      <c r="D62" s="14"/>
      <c r="E62" s="13">
        <f>E16</f>
        <v>3580</v>
      </c>
      <c r="F62" s="13">
        <f>F16</f>
        <v>3460</v>
      </c>
      <c r="G62" s="13">
        <f>G16</f>
        <v>3910</v>
      </c>
      <c r="H62" s="13">
        <f>H16</f>
        <v>3870</v>
      </c>
      <c r="I62" s="13">
        <f>I16</f>
        <v>3850</v>
      </c>
      <c r="J62" s="13"/>
      <c r="K62" s="13"/>
    </row>
    <row r="63" spans="2:13">
      <c r="B63" s="13" t="s">
        <v>22</v>
      </c>
      <c r="C63" s="13"/>
      <c r="D63" s="14"/>
      <c r="E63" s="13">
        <f>E9</f>
        <v>170853.17920000001</v>
      </c>
      <c r="F63" s="13">
        <f>F9</f>
        <v>183994.912697878</v>
      </c>
      <c r="G63" s="13">
        <f>G9</f>
        <v>186501.256583009</v>
      </c>
      <c r="H63" s="13">
        <f>H9</f>
        <v>213866.33560660499</v>
      </c>
      <c r="I63" s="13">
        <f>I9</f>
        <v>242354.52036518499</v>
      </c>
      <c r="J63" s="13"/>
      <c r="K63" s="13"/>
    </row>
    <row r="64" spans="2:13">
      <c r="B64" s="17" t="s">
        <v>53</v>
      </c>
      <c r="C64" s="13"/>
      <c r="D64" s="14"/>
      <c r="E64" s="13">
        <f>E60+E61-E62-E63</f>
        <v>50922.650000000023</v>
      </c>
      <c r="F64" s="13">
        <f t="shared" ref="F64:I64" si="13">F60+F61-F62-F63</f>
        <v>49594.699999999983</v>
      </c>
      <c r="G64" s="13">
        <f t="shared" si="13"/>
        <v>47714.550000000017</v>
      </c>
      <c r="H64" s="13">
        <f t="shared" si="13"/>
        <v>47113.950000000012</v>
      </c>
      <c r="I64" s="13">
        <f t="shared" si="13"/>
        <v>46880.649999999965</v>
      </c>
      <c r="J64" s="13"/>
      <c r="K64" s="13"/>
    </row>
    <row r="66" spans="2:11">
      <c r="B66" s="73" t="s">
        <v>51</v>
      </c>
      <c r="C66" s="73"/>
      <c r="D66" s="74"/>
      <c r="E66" s="76" t="s">
        <v>54</v>
      </c>
      <c r="F66" s="75">
        <f>F57/E64</f>
        <v>0.2663113122836922</v>
      </c>
      <c r="G66" s="75">
        <f>G57/F64</f>
        <v>0.44651366241784041</v>
      </c>
      <c r="H66" s="75">
        <f>H57/G64</f>
        <v>0.58218231752218819</v>
      </c>
      <c r="I66" s="75">
        <f>I57/H64</f>
        <v>0.62168543017689071</v>
      </c>
      <c r="J66" s="13"/>
      <c r="K66" s="13"/>
    </row>
    <row r="67" spans="2:11">
      <c r="B67" s="13"/>
      <c r="C67" s="13"/>
      <c r="D67" s="14"/>
      <c r="E67" s="13"/>
      <c r="F67" s="13"/>
      <c r="G67" s="13"/>
      <c r="H67" s="13"/>
      <c r="I67" s="13"/>
      <c r="J67" s="13"/>
      <c r="K67" s="13"/>
    </row>
    <row r="68" spans="2:11">
      <c r="B68" s="13"/>
      <c r="C68" s="13"/>
      <c r="D68" s="14"/>
      <c r="E68" s="13"/>
      <c r="F68" s="13"/>
      <c r="G68" s="13"/>
      <c r="H68" s="13"/>
      <c r="I68" s="13"/>
      <c r="J68" s="13"/>
      <c r="K68" s="13"/>
    </row>
    <row r="69" spans="2:11" ht="15.75">
      <c r="B69" s="43" t="s">
        <v>16</v>
      </c>
      <c r="C69" s="44"/>
      <c r="D69" s="44"/>
    </row>
    <row r="70" spans="2:11" ht="15.75">
      <c r="B70" s="44"/>
      <c r="C70" s="44"/>
      <c r="D70" s="44"/>
    </row>
    <row r="71" spans="2:11" ht="15.75">
      <c r="B71" s="44"/>
      <c r="C71" s="44"/>
      <c r="D71" s="44"/>
    </row>
    <row r="72" spans="2:11" ht="15.75">
      <c r="B72" s="44"/>
      <c r="C72" s="44"/>
      <c r="D72" s="44"/>
    </row>
    <row r="73" spans="2:11" ht="15.75">
      <c r="B73" s="44"/>
      <c r="C73" s="44"/>
      <c r="D73" s="44"/>
    </row>
    <row r="74" spans="2:11" ht="15.75">
      <c r="B74" s="44"/>
      <c r="C74" s="44"/>
      <c r="D74" s="44"/>
    </row>
    <row r="75" spans="2:11" ht="15.75">
      <c r="B75" s="44"/>
      <c r="C75" s="44"/>
      <c r="D75" s="44"/>
    </row>
    <row r="76" spans="2:11" ht="15.75">
      <c r="B76" s="44" t="s">
        <v>17</v>
      </c>
      <c r="C76" s="45"/>
      <c r="D76" s="45"/>
    </row>
    <row r="77" spans="2:11" ht="15.75">
      <c r="B77" s="46" t="s">
        <v>18</v>
      </c>
      <c r="C77" s="47"/>
      <c r="D77" s="47"/>
    </row>
  </sheetData>
  <conditionalFormatting sqref="B4">
    <cfRule type="duplicateValues" dxfId="0" priority="1"/>
  </conditionalFormatting>
  <hyperlinks>
    <hyperlink ref="B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9213-2BD1-4856-8CC9-1F1A9F22B7DD}">
  <dimension ref="A1:L25"/>
  <sheetViews>
    <sheetView showGridLines="0" workbookViewId="0">
      <selection activeCell="A22" sqref="A22"/>
    </sheetView>
  </sheetViews>
  <sheetFormatPr defaultRowHeight="15"/>
  <cols>
    <col min="1" max="1" width="96.140625" bestFit="1" customWidth="1"/>
    <col min="2" max="2" width="20.7109375" customWidth="1"/>
    <col min="3" max="4" width="12" bestFit="1" customWidth="1"/>
    <col min="6" max="6" width="69.7109375" bestFit="1" customWidth="1"/>
    <col min="7" max="9" width="9.42578125" bestFit="1" customWidth="1"/>
  </cols>
  <sheetData>
    <row r="1" spans="1:12">
      <c r="A1" t="s">
        <v>56</v>
      </c>
      <c r="B1" t="s">
        <v>77</v>
      </c>
      <c r="F1" s="86" t="s">
        <v>80</v>
      </c>
      <c r="G1" s="88" t="s">
        <v>81</v>
      </c>
      <c r="H1" s="87"/>
      <c r="I1" s="87"/>
    </row>
    <row r="2" spans="1:12" ht="30">
      <c r="A2" t="s">
        <v>57</v>
      </c>
      <c r="B2">
        <v>20110630</v>
      </c>
      <c r="F2" s="87"/>
      <c r="G2" s="78" t="s">
        <v>82</v>
      </c>
      <c r="H2" s="78" t="s">
        <v>83</v>
      </c>
      <c r="I2" s="78" t="s">
        <v>84</v>
      </c>
    </row>
    <row r="3" spans="1:12">
      <c r="A3" t="s">
        <v>58</v>
      </c>
      <c r="B3">
        <v>2011</v>
      </c>
      <c r="G3" s="78"/>
      <c r="H3" s="78"/>
      <c r="I3" s="78"/>
    </row>
    <row r="4" spans="1:12">
      <c r="A4" t="s">
        <v>59</v>
      </c>
      <c r="B4" t="s">
        <v>78</v>
      </c>
      <c r="F4" s="79" t="s">
        <v>85</v>
      </c>
    </row>
    <row r="5" spans="1:12">
      <c r="A5" t="s">
        <v>60</v>
      </c>
      <c r="B5">
        <v>84962000000</v>
      </c>
      <c r="F5" s="80" t="s">
        <v>86</v>
      </c>
      <c r="G5" s="81">
        <v>31657</v>
      </c>
      <c r="H5" s="81">
        <v>30109</v>
      </c>
      <c r="I5" s="81">
        <v>30274</v>
      </c>
    </row>
    <row r="6" spans="1:12">
      <c r="F6" s="79" t="s">
        <v>87</v>
      </c>
    </row>
    <row r="7" spans="1:12">
      <c r="A7" t="s">
        <v>61</v>
      </c>
      <c r="B7">
        <v>21990000000</v>
      </c>
      <c r="C7" t="s">
        <v>1</v>
      </c>
      <c r="D7">
        <f>B5-B7</f>
        <v>62972000000</v>
      </c>
      <c r="F7" s="80" t="s">
        <v>88</v>
      </c>
      <c r="G7" s="82">
        <v>16001</v>
      </c>
      <c r="H7" s="82">
        <v>15040</v>
      </c>
      <c r="I7" s="82">
        <v>15383</v>
      </c>
    </row>
    <row r="8" spans="1:12">
      <c r="A8" t="s">
        <v>62</v>
      </c>
      <c r="B8">
        <v>8718000000</v>
      </c>
      <c r="C8" t="s">
        <v>79</v>
      </c>
      <c r="D8">
        <f>D7-B8</f>
        <v>54254000000</v>
      </c>
      <c r="F8" s="80" t="s">
        <v>89</v>
      </c>
      <c r="G8" s="82">
        <v>6572</v>
      </c>
      <c r="H8" s="82">
        <v>6222</v>
      </c>
      <c r="I8" s="82">
        <v>6229</v>
      </c>
    </row>
    <row r="9" spans="1:12">
      <c r="A9" t="s">
        <v>63</v>
      </c>
      <c r="B9">
        <v>2248000000</v>
      </c>
      <c r="F9" s="80" t="s">
        <v>90</v>
      </c>
      <c r="G9" s="82">
        <v>1850</v>
      </c>
      <c r="H9" s="82">
        <v>1735</v>
      </c>
      <c r="I9" s="82">
        <v>1763</v>
      </c>
    </row>
    <row r="10" spans="1:12">
      <c r="F10" s="80" t="s">
        <v>91</v>
      </c>
      <c r="G10" s="82">
        <v>-586</v>
      </c>
      <c r="H10" s="82">
        <v>-111</v>
      </c>
      <c r="I10" s="82">
        <v>-47</v>
      </c>
    </row>
    <row r="11" spans="1:12">
      <c r="A11" t="s">
        <v>64</v>
      </c>
      <c r="B11">
        <v>32956000000</v>
      </c>
      <c r="F11" s="80" t="s">
        <v>92</v>
      </c>
      <c r="G11" s="82">
        <v>23837</v>
      </c>
      <c r="H11" s="82">
        <v>22886</v>
      </c>
      <c r="I11" s="82">
        <v>23328</v>
      </c>
    </row>
    <row r="12" spans="1:12">
      <c r="A12" t="s">
        <v>65</v>
      </c>
      <c r="B12">
        <v>19050000000</v>
      </c>
      <c r="C12">
        <f>B5-B11</f>
        <v>52006000000</v>
      </c>
      <c r="F12" s="80" t="s">
        <v>93</v>
      </c>
      <c r="G12" s="82">
        <v>7820</v>
      </c>
      <c r="H12" s="82">
        <v>7223</v>
      </c>
      <c r="I12" s="82">
        <v>6946</v>
      </c>
      <c r="J12" s="85">
        <f>G5-G11</f>
        <v>7820</v>
      </c>
      <c r="K12" s="85">
        <f>H5-H11</f>
        <v>7223</v>
      </c>
      <c r="L12" s="85">
        <f>I5-I11</f>
        <v>6946</v>
      </c>
    </row>
    <row r="13" spans="1:12">
      <c r="A13" t="s">
        <v>66</v>
      </c>
      <c r="B13">
        <v>295000000</v>
      </c>
      <c r="F13" s="79" t="s">
        <v>94</v>
      </c>
    </row>
    <row r="14" spans="1:12">
      <c r="A14" t="s">
        <v>67</v>
      </c>
      <c r="B14">
        <v>54000000</v>
      </c>
      <c r="F14" s="80" t="s">
        <v>95</v>
      </c>
      <c r="G14" s="82">
        <v>272</v>
      </c>
      <c r="H14" s="82">
        <v>170</v>
      </c>
      <c r="I14" s="82">
        <v>123</v>
      </c>
    </row>
    <row r="15" spans="1:12">
      <c r="A15" t="s">
        <v>68</v>
      </c>
      <c r="B15">
        <v>-241000000</v>
      </c>
      <c r="F15" s="80" t="s">
        <v>96</v>
      </c>
      <c r="G15" s="82">
        <v>7548</v>
      </c>
      <c r="H15" s="82">
        <v>7053</v>
      </c>
      <c r="I15" s="82">
        <v>6823</v>
      </c>
    </row>
    <row r="16" spans="1:12">
      <c r="F16" s="80" t="s">
        <v>97</v>
      </c>
      <c r="G16" s="82">
        <v>2679</v>
      </c>
      <c r="H16" s="82">
        <v>1995</v>
      </c>
      <c r="I16" s="82">
        <v>1982</v>
      </c>
    </row>
    <row r="17" spans="1:9">
      <c r="A17" t="s">
        <v>69</v>
      </c>
      <c r="B17">
        <v>9284000000</v>
      </c>
      <c r="F17" s="80" t="s">
        <v>98</v>
      </c>
      <c r="G17" s="82">
        <v>4869</v>
      </c>
      <c r="H17" s="82">
        <v>5058</v>
      </c>
      <c r="I17" s="82">
        <v>4841</v>
      </c>
    </row>
    <row r="18" spans="1:9">
      <c r="A18" t="s">
        <v>70</v>
      </c>
      <c r="B18">
        <v>2592000000</v>
      </c>
      <c r="F18" s="80" t="s">
        <v>99</v>
      </c>
      <c r="G18" s="82">
        <v>11</v>
      </c>
      <c r="H18" s="82">
        <v>8</v>
      </c>
      <c r="I18" s="82">
        <v>8</v>
      </c>
    </row>
    <row r="19" spans="1:9">
      <c r="A19" t="s">
        <v>71</v>
      </c>
      <c r="B19">
        <v>13384000000</v>
      </c>
      <c r="F19" s="80" t="s">
        <v>100</v>
      </c>
      <c r="G19" s="81">
        <v>4858</v>
      </c>
      <c r="H19" s="81">
        <v>5050</v>
      </c>
      <c r="I19" s="81">
        <v>4833</v>
      </c>
    </row>
    <row r="20" spans="1:9">
      <c r="A20" t="s">
        <v>72</v>
      </c>
      <c r="B20">
        <v>119000000</v>
      </c>
      <c r="F20" s="80" t="s">
        <v>101</v>
      </c>
      <c r="G20" s="83">
        <v>597.5</v>
      </c>
      <c r="H20" s="83">
        <v>604.70000000000005</v>
      </c>
      <c r="I20" s="83">
        <v>625.6</v>
      </c>
    </row>
    <row r="21" spans="1:9" ht="30">
      <c r="A21" t="s">
        <v>73</v>
      </c>
      <c r="B21">
        <v>6573000000</v>
      </c>
      <c r="F21" s="80" t="s">
        <v>102</v>
      </c>
      <c r="G21" s="84">
        <v>8.1300000000000008</v>
      </c>
      <c r="H21" s="84">
        <v>8.35</v>
      </c>
      <c r="I21" s="84">
        <v>7.72</v>
      </c>
    </row>
    <row r="22" spans="1:9">
      <c r="A22" t="s">
        <v>74</v>
      </c>
      <c r="B22">
        <v>9.23</v>
      </c>
      <c r="F22" s="80" t="s">
        <v>103</v>
      </c>
      <c r="G22" s="83">
        <v>612.70000000000005</v>
      </c>
      <c r="H22" s="83">
        <v>618.70000000000005</v>
      </c>
      <c r="I22" s="83">
        <v>637.20000000000005</v>
      </c>
    </row>
    <row r="23" spans="1:9" ht="30">
      <c r="A23" t="s">
        <v>75</v>
      </c>
      <c r="B23">
        <v>9.06</v>
      </c>
      <c r="F23" s="80" t="s">
        <v>104</v>
      </c>
      <c r="G23" s="84">
        <v>7.93</v>
      </c>
      <c r="H23" s="84">
        <v>8.16</v>
      </c>
      <c r="I23" s="84">
        <v>7.58</v>
      </c>
    </row>
    <row r="24" spans="1:9">
      <c r="A24" t="s">
        <v>76</v>
      </c>
      <c r="B24">
        <v>3.2250000000000001</v>
      </c>
      <c r="F24" s="80" t="s">
        <v>105</v>
      </c>
      <c r="G24" s="84">
        <v>4.7</v>
      </c>
      <c r="H24" s="84">
        <v>4.4400000000000004</v>
      </c>
      <c r="I24" s="84">
        <v>4.0999999999999996</v>
      </c>
    </row>
    <row r="25" spans="1:9">
      <c r="A25" t="s">
        <v>1</v>
      </c>
      <c r="B25" s="77">
        <v>62972000000</v>
      </c>
    </row>
  </sheetData>
  <mergeCells count="2">
    <mergeCell ref="F1:F2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ROIC</vt:lpstr>
      <vt:lpstr>Sheet1</vt:lpstr>
      <vt:lpstr>ROIC!Print_Area</vt:lpstr>
      <vt:lpstr>ROIC!Print_Titles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Joshua Burkhow</cp:lastModifiedBy>
  <cp:lastPrinted>2014-12-13T23:43:21Z</cp:lastPrinted>
  <dcterms:created xsi:type="dcterms:W3CDTF">2014-11-08T22:00:02Z</dcterms:created>
  <dcterms:modified xsi:type="dcterms:W3CDTF">2018-12-10T14:31:47Z</dcterms:modified>
</cp:coreProperties>
</file>