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07"/>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561\AC\Temp\"/>
    </mc:Choice>
  </mc:AlternateContent>
  <xr:revisionPtr revIDLastSave="0" documentId="8_{FAF05EED-87E3-4029-9B7F-1E7E31C55F88}" xr6:coauthVersionLast="45" xr6:coauthVersionMax="45" xr10:uidLastSave="{00000000-0000-0000-0000-000000000000}"/>
  <bookViews>
    <workbookView xWindow="28680" yWindow="-120" windowWidth="29040" windowHeight="15840" firstSheet="1" activeTab="1" xr2:uid="{00000000-000D-0000-FFFF-FFFF00000000}"/>
  </bookViews>
  <sheets>
    <sheet name="Definitions of Complexity" sheetId="3" r:id="rId1"/>
    <sheet name="Inputs" sheetId="4" r:id="rId2"/>
    <sheet name="Estimator" sheetId="2" r:id="rId3"/>
    <sheet name="Revision History" sheetId="5" r:id="rId4"/>
  </sheets>
  <definedNames>
    <definedName name="PackageList">Inputs!$A$11:$A$21</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 i="2" l="1"/>
  <c r="E2" i="2"/>
  <c r="H31" i="2"/>
  <c r="G31" i="2"/>
  <c r="G4" i="2"/>
  <c r="H4" i="2"/>
  <c r="I4" i="2"/>
  <c r="E4" i="2"/>
  <c r="H3" i="2"/>
  <c r="G3" i="2"/>
  <c r="I3" i="2" s="1"/>
  <c r="E3" i="2" s="1"/>
  <c r="D3" i="4"/>
  <c r="D2" i="4"/>
  <c r="D21" i="4"/>
  <c r="D20" i="4"/>
  <c r="D19" i="4"/>
  <c r="D18" i="4"/>
  <c r="D17" i="4"/>
  <c r="D16" i="4"/>
  <c r="D15" i="4"/>
  <c r="D14" i="4"/>
  <c r="D13" i="4"/>
  <c r="E7" i="2" s="1"/>
  <c r="D12" i="4"/>
  <c r="D11" i="4"/>
  <c r="D35" i="4"/>
  <c r="D43" i="4"/>
  <c r="D42" i="4"/>
  <c r="D41" i="4"/>
  <c r="G8" i="2"/>
  <c r="I31" i="2"/>
  <c r="E31" i="2"/>
  <c r="H12" i="2"/>
  <c r="G12" i="2"/>
  <c r="I12" i="2"/>
  <c r="H11" i="2"/>
  <c r="G11" i="2"/>
  <c r="I11" i="2" s="1"/>
  <c r="H10" i="2"/>
  <c r="G10" i="2"/>
  <c r="H9" i="2"/>
  <c r="G9" i="2"/>
  <c r="H8" i="2"/>
  <c r="H7" i="2"/>
  <c r="G7" i="2"/>
  <c r="I7" i="2"/>
  <c r="E12" i="2"/>
  <c r="E11" i="2"/>
  <c r="E10" i="2"/>
  <c r="E9" i="2"/>
  <c r="E8" i="2"/>
  <c r="H38" i="2"/>
  <c r="G38" i="2"/>
  <c r="I38" i="2"/>
  <c r="E38" i="2"/>
  <c r="G36" i="2"/>
  <c r="H36" i="2"/>
  <c r="I36" i="2"/>
  <c r="D39" i="4"/>
  <c r="D38" i="4"/>
  <c r="E36" i="2" s="1"/>
  <c r="D37" i="4"/>
  <c r="D27" i="4"/>
  <c r="D26" i="4"/>
  <c r="D25" i="4"/>
  <c r="D24" i="4"/>
  <c r="D23" i="4"/>
  <c r="E18" i="2"/>
  <c r="D7" i="4"/>
  <c r="E15" i="2"/>
  <c r="D6" i="4"/>
  <c r="D5" i="4"/>
  <c r="G26" i="2"/>
  <c r="I26" i="2"/>
  <c r="H34" i="2"/>
  <c r="G34" i="2"/>
  <c r="I34" i="2"/>
  <c r="E34" i="2"/>
  <c r="H24" i="2"/>
  <c r="G24" i="2"/>
  <c r="I24" i="2"/>
  <c r="E24" i="2"/>
  <c r="H20" i="2"/>
  <c r="G20" i="2"/>
  <c r="I20" i="2"/>
  <c r="E20" i="2"/>
  <c r="H23" i="2"/>
  <c r="G23" i="2"/>
  <c r="I23" i="2"/>
  <c r="E23" i="2"/>
  <c r="H19" i="2"/>
  <c r="G19" i="2"/>
  <c r="I19" i="2"/>
  <c r="E19" i="2"/>
  <c r="H29" i="2"/>
  <c r="G29" i="2"/>
  <c r="G27" i="2"/>
  <c r="E27" i="2"/>
  <c r="E26" i="2"/>
  <c r="E29" i="2"/>
  <c r="H22" i="2"/>
  <c r="G22" i="2"/>
  <c r="I22" i="2"/>
  <c r="E22" i="2"/>
  <c r="H18" i="2"/>
  <c r="G18" i="2"/>
  <c r="I18" i="2"/>
  <c r="H16" i="2"/>
  <c r="G16" i="2"/>
  <c r="I16" i="2"/>
  <c r="H15" i="2"/>
  <c r="G15" i="2"/>
  <c r="I15" i="2"/>
  <c r="E16" i="2"/>
  <c r="I27" i="2"/>
  <c r="I10" i="2"/>
  <c r="I9" i="2"/>
  <c r="I29" i="2"/>
  <c r="E42" i="2"/>
  <c r="G42" i="2"/>
  <c r="I8" i="2"/>
  <c r="H42" i="2"/>
  <c r="I4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Alyssa Kafka</author>
  </authors>
  <commentList>
    <comment ref="G1" authorId="0" shapeId="0" xr:uid="{00000000-0006-0000-0000-000001000000}">
      <text>
        <r>
          <rPr>
            <b/>
            <sz val="9"/>
            <color indexed="81"/>
            <rFont val="Tahoma"/>
            <family val="2"/>
          </rPr>
          <t>Alyssa Kafka:</t>
        </r>
        <r>
          <rPr>
            <sz val="9"/>
            <color indexed="81"/>
            <rFont val="Tahoma"/>
            <family val="2"/>
          </rPr>
          <t xml:space="preserve">
Development</t>
        </r>
      </text>
    </comment>
    <comment ref="H1" authorId="0" shapeId="0" xr:uid="{00000000-0006-0000-0000-000002000000}">
      <text>
        <r>
          <rPr>
            <b/>
            <sz val="9"/>
            <color indexed="81"/>
            <rFont val="Tahoma"/>
            <family val="2"/>
          </rPr>
          <t>Alyssa Kafka:</t>
        </r>
        <r>
          <rPr>
            <sz val="9"/>
            <color indexed="81"/>
            <rFont val="Tahoma"/>
            <family val="2"/>
          </rPr>
          <t xml:space="preserve">
Meetings, Trainings, Demos</t>
        </r>
      </text>
    </comment>
  </commentList>
</comments>
</file>

<file path=xl/sharedStrings.xml><?xml version="1.0" encoding="utf-8"?>
<sst xmlns="http://schemas.openxmlformats.org/spreadsheetml/2006/main" count="229" uniqueCount="163">
  <si>
    <t>Option</t>
  </si>
  <si>
    <t>Definition</t>
  </si>
  <si>
    <t>Examples/Use Cases</t>
  </si>
  <si>
    <t>Typical Deployment Timeframe</t>
  </si>
  <si>
    <t>Expiry</t>
  </si>
  <si>
    <t>Requires API Documentation</t>
  </si>
  <si>
    <t>Information Needed from Customer</t>
  </si>
  <si>
    <t>Bold360ai Search Widget</t>
  </si>
  <si>
    <t>Support Center or FAQ Widget</t>
  </si>
  <si>
    <t>4-6 Weeks</t>
  </si>
  <si>
    <t>90 days</t>
  </si>
  <si>
    <t>No</t>
  </si>
  <si>
    <t>Bold360ai Conversational Widget</t>
  </si>
  <si>
    <t>Conversation Widget/Bot plus support centre</t>
  </si>
  <si>
    <t>6-8 Weeks</t>
  </si>
  <si>
    <t>120 days</t>
  </si>
  <si>
    <t>Bold360 Chat Training</t>
  </si>
  <si>
    <t>2 online training sessions</t>
  </si>
  <si>
    <t>2 weeks</t>
  </si>
  <si>
    <t>30 days</t>
  </si>
  <si>
    <t>Bold360 Quickstart</t>
  </si>
  <si>
    <t>Simple live chat implementation with one chat journey and simple branding (icon, colours and fonts)</t>
  </si>
  <si>
    <t>60 days</t>
  </si>
  <si>
    <t>Bold360 Express</t>
  </si>
  <si>
    <t>Live chat implementation with up to 3 chat journeys and more sophisticated branding (custom CSS and/or js)</t>
  </si>
  <si>
    <t>6-12 Weeks</t>
  </si>
  <si>
    <t>Bold360 Tune-Up</t>
  </si>
  <si>
    <t>Live chat implementation which includes 5 chat journeys, special branding and custom fields</t>
  </si>
  <si>
    <t>8-12 Weeks</t>
  </si>
  <si>
    <t>Bold360 Customer Care</t>
  </si>
  <si>
    <t>Live chat implementation with one integration with back office system using API</t>
  </si>
  <si>
    <t>n/a</t>
  </si>
  <si>
    <t>180 days</t>
  </si>
  <si>
    <t>Bold360 Enterprise Chat</t>
  </si>
  <si>
    <t>Live chat implementation with up to 3 integrations with back office system using API</t>
  </si>
  <si>
    <t>365 days</t>
  </si>
  <si>
    <t>Bold360 Annual Strategy &amp; Consulting</t>
  </si>
  <si>
    <t>General good practise guidance and custom development for specific use cases</t>
  </si>
  <si>
    <t>Bold360 Pilot</t>
  </si>
  <si>
    <r>
      <t xml:space="preserve">4 month pilot with up to 3 chat journeys, simple branding and specfic measurable targets
</t>
    </r>
    <r>
      <rPr>
        <sz val="11"/>
        <color rgb="FFFF0000"/>
        <rFont val="Calibri"/>
        <family val="2"/>
        <scheme val="minor"/>
      </rPr>
      <t>Note:</t>
    </r>
    <r>
      <rPr>
        <sz val="11"/>
        <color theme="1"/>
        <rFont val="Calibri"/>
        <family val="2"/>
        <scheme val="minor"/>
      </rPr>
      <t xml:space="preserve"> If pilot is the base package, there would be no additional add-ons</t>
    </r>
  </si>
  <si>
    <t>4-6 weeks + monitoring</t>
  </si>
  <si>
    <t>What requires a NodeJS provider?</t>
  </si>
  <si>
    <t xml:space="preserve">Dynamic data that is coming from an external system (not a predefined set of dynamic values (ex. Model numbers)
If it requires an external REST API </t>
  </si>
  <si>
    <t xml:space="preserve">Low Complexity NodeJS Provider </t>
  </si>
  <si>
    <t>Single data point (field)
Easily consumable REST API with no authentication</t>
  </si>
  <si>
    <t>Store Locator (entering zip code to get resulting stores)</t>
  </si>
  <si>
    <t>2-4 Weeks</t>
  </si>
  <si>
    <t>Yes</t>
  </si>
  <si>
    <t>- API Docs
- Bot workflow diagram for each use case</t>
  </si>
  <si>
    <t>Medium Complexity NodeJS Provider</t>
  </si>
  <si>
    <t>1-3 data points (fields)
Authenticated REST API
Multiple end points</t>
  </si>
  <si>
    <t>Order Status; Password Reset</t>
  </si>
  <si>
    <t>3-6 weeks</t>
  </si>
  <si>
    <t>High Complexity NodeJS Provider</t>
  </si>
  <si>
    <t>&gt;3 data points (fields)
Authenticated REST API
Multiple end points</t>
  </si>
  <si>
    <t>ServiceNow; Salesforce case creation</t>
  </si>
  <si>
    <t>4-8 weeks</t>
  </si>
  <si>
    <t>What requires a CSV provider?</t>
  </si>
  <si>
    <t>Static data set that can easily be hosted &amp; managed in a google drive CSV file</t>
  </si>
  <si>
    <t>Low Complexity CSV Custom Provider</t>
  </si>
  <si>
    <t>Simple table (one column with unique values for indexing)
Up to 100 rows of static data</t>
  </si>
  <si>
    <t>Store opening times, services offering in store</t>
  </si>
  <si>
    <t>2-3 Weeks</t>
  </si>
  <si>
    <t>- Bot workflow diagram for each use case
- Content for CSV</t>
  </si>
  <si>
    <t>Medium Complexity CSV Custom Provider</t>
  </si>
  <si>
    <t>Multiple tables or multiple column indexing, non-unique values in columns</t>
  </si>
  <si>
    <t>Same product name with multiple colors and sizes</t>
  </si>
  <si>
    <t>2-3 weeks</t>
  </si>
  <si>
    <t>High Complexity CSV Custom Provider</t>
  </si>
  <si>
    <t>&gt;100 rows of static data</t>
  </si>
  <si>
    <t>Store Locator (if all information resides in single CSV file)</t>
  </si>
  <si>
    <t>4-5 weeks</t>
  </si>
  <si>
    <t>What requires a CRM integration?</t>
  </si>
  <si>
    <t>If customer requires data to flow from the Bold system to an external system</t>
  </si>
  <si>
    <t>Low Complexity CRM Integration (Agent)</t>
  </si>
  <si>
    <t>API Triggers
No Middleware required
Customer supplied dev team to build endpoint</t>
  </si>
  <si>
    <t>In-house CRM
Basic authentication endpoint OR
No authentication endpoint</t>
  </si>
  <si>
    <t>- API Docs
- Parmeters from the chat to be sent</t>
  </si>
  <si>
    <t>High Complexity CRM integration (Agent)</t>
  </si>
  <si>
    <t>Middleware Required
Transform of data from Bold API trigger to customer endpoint
Customer has not supplied has not supplied a dev team and CRM endpoint does not confrom to Bold360 API triggers</t>
  </si>
  <si>
    <t>OAuth Requirement 
Incompatible endpoint for ingestion of CRM data</t>
  </si>
  <si>
    <t>SDK Implentation (Native, iOS, Android)</t>
  </si>
  <si>
    <t>Assistance with Android or iOS development app development (NOT mobile web)</t>
  </si>
  <si>
    <t>Mobile app with chat bot functionality</t>
  </si>
  <si>
    <t>Note: Any SDK implemtation is strictly consultative, the PS Team does not write any code or gain access to any Android or iOS applications</t>
  </si>
  <si>
    <t>Additional Language Support</t>
  </si>
  <si>
    <t>If not buying package with geofluent, then it will require replication of knowledge base in separate language for each language
Requires a separate widget
This is assuming customer will not be leveraging google analytics
Per Language</t>
  </si>
  <si>
    <t>Note: Conversational languages require confirmation with PS and CS that desired language is supported</t>
  </si>
  <si>
    <t>KB Article Import</t>
  </si>
  <si>
    <t>Manual import of articles
Required when customer does not have method to export their existing knowledge base (KB) into our CSV template
This can also happen when customers have image links that are broken from their content</t>
  </si>
  <si>
    <t>- # of articles
- Complexity of content (e.g. images, different versions based on context, charts, format of content, is it easily exportable)
- Source of content"</t>
  </si>
  <si>
    <t>Domains</t>
  </si>
  <si>
    <t>How many separately deployed sites require a widget (# of URLs).
Will the deployment for the two sites be handles differently (different code base)?
Base package already assumes one. Only calculate extra domains if there are &gt;1</t>
  </si>
  <si>
    <t>Design</t>
  </si>
  <si>
    <t>Design or any Front-End Customizations:
Non-Standard Customization of Window: &gt;10 hrs
Standard is considered color changes, images, fonts, text changes
Non-Standard: Custom javascript or CSS, image design 
Low Complexity:
Medium: 
High:</t>
  </si>
  <si>
    <t>Proactive Invitations</t>
  </si>
  <si>
    <t>How many proactive invitations?</t>
  </si>
  <si>
    <t>Engineering Hours</t>
  </si>
  <si>
    <t>PM Hours</t>
  </si>
  <si>
    <t>Cost</t>
  </si>
  <si>
    <t>Comments/Inputs</t>
  </si>
  <si>
    <t>Questions 4/25</t>
  </si>
  <si>
    <t>Ai Training</t>
  </si>
  <si>
    <t>Agent Training</t>
  </si>
  <si>
    <t>Includes additional hour for training</t>
  </si>
  <si>
    <t>Medium Complexity CRM integration (Agent)</t>
  </si>
  <si>
    <t>Bold360ai Support Center</t>
  </si>
  <si>
    <t>Includes 1 hour of additional training</t>
  </si>
  <si>
    <t>Simple CSV Custom Provider</t>
  </si>
  <si>
    <t>Complex CSV Custom Provider</t>
  </si>
  <si>
    <t>SDK Implementation (Native, iOS, Android, Harmony)</t>
  </si>
  <si>
    <t>Do we need to change anything for the new harmony SDK?</t>
  </si>
  <si>
    <t>Additional Language Support (Boldai Support Center)</t>
  </si>
  <si>
    <t>Includes training</t>
  </si>
  <si>
    <t>Additional Language Support (Boldai conversational)</t>
  </si>
  <si>
    <t>Additional Language Support (Boldai Search)</t>
  </si>
  <si>
    <t>Geofluent</t>
  </si>
  <si>
    <t>Chat Window Design  - Low Complexity</t>
  </si>
  <si>
    <t>Chat Window Design  - Medium Complexity</t>
  </si>
  <si>
    <t>Chat Window Design  - High Complexity</t>
  </si>
  <si>
    <t>Low Complexity Client Side Provider</t>
  </si>
  <si>
    <t>Medium Complexity Client Side Provider</t>
  </si>
  <si>
    <t>High Complexity Client Side Provider</t>
  </si>
  <si>
    <t>Options</t>
  </si>
  <si>
    <t>Complexity/Package</t>
  </si>
  <si>
    <t>Count</t>
  </si>
  <si>
    <t>USD Benchmark</t>
  </si>
  <si>
    <t>Total Hours</t>
  </si>
  <si>
    <t>Requirements Gathering/Kick-Off/Design</t>
  </si>
  <si>
    <t>Base Packages</t>
  </si>
  <si>
    <t>Base Package</t>
  </si>
  <si>
    <t>A la Carte Options</t>
  </si>
  <si>
    <t>CRM Integration (Agent)</t>
  </si>
  <si>
    <t>Custom Provider (NodeJS)</t>
  </si>
  <si>
    <t>Custom Provider (CSV)</t>
  </si>
  <si>
    <t>MANUAL KB Article Import (# of articles)</t>
  </si>
  <si>
    <t>Domains (Base package already assumes 1)</t>
  </si>
  <si>
    <t>Chat Window Design (Non-Standard)</t>
  </si>
  <si>
    <t>Client Side Providers</t>
  </si>
  <si>
    <t>Total</t>
  </si>
  <si>
    <t>#</t>
  </si>
  <si>
    <t>Date Requested</t>
  </si>
  <si>
    <t xml:space="preserve">Requested Revision </t>
  </si>
  <si>
    <t>Status</t>
  </si>
  <si>
    <t>Changes Made</t>
  </si>
  <si>
    <t>Date Changed</t>
  </si>
  <si>
    <t>Manual article import - # of minutes per article should be higher. Should re-estimate level of effort</t>
  </si>
  <si>
    <t>Complete</t>
  </si>
  <si>
    <t xml:space="preserve">Increased the minutes for the type of article to 30 minutes per article regardless of whether it's conversational or support center. </t>
  </si>
  <si>
    <t>Additional Language Support - should vary for widget and escalation to agents, etc. Need these definitions and $/hours</t>
  </si>
  <si>
    <t>Consider this the same amount of effort to create an entirely new bot so matched those numbers</t>
  </si>
  <si>
    <t>Confirm training hours are incorporated in the PM allocation. Adjust as necessary</t>
  </si>
  <si>
    <t>Baked in 1 hour to the additoinal integrations/providers for engineer to further train. Base packages already included those hours for training</t>
  </si>
  <si>
    <t>Low Complexity CRM integration - underestimated?</t>
  </si>
  <si>
    <t>Increased it per Manji's request</t>
  </si>
  <si>
    <t>Incorporate Training Hours for SDK Implementation</t>
  </si>
  <si>
    <t>Not Started</t>
  </si>
  <si>
    <t>Pending inputs. Open question on who would be the one to deliver this training? PS team may not be qualified. Potentially needs to be product team to start and if requests increase, may need to train PS team</t>
  </si>
  <si>
    <t>Changed base package options</t>
  </si>
  <si>
    <t>Changed Language Cost and added Geofluent</t>
  </si>
  <si>
    <t>Separated out training as its own item (Ai and Agent)</t>
  </si>
  <si>
    <t>Added Client Side Providers</t>
  </si>
  <si>
    <t xml:space="preserve">Testers: Mid-Market (Erica), Majors (TBD), International (TBD), CRM (TBD)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</si>
</sst>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1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theme="0"/>
      <name val="Calibri"/>
      <family val="2"/>
      <scheme val="minor"/>
    </font>
    <font>
      <sz val="11"/>
      <color rgb="FFFF0000"/>
      <name val="Calibri"/>
      <family val="2"/>
      <scheme val="minor"/>
    </font>
    <font>
      <sz val="11"/>
      <name val="Calibri"/>
      <family val="2"/>
      <scheme val="minor"/>
    </font>
    <font>
      <b/>
      <sz val="11"/>
      <color rgb="FF0070C0"/>
      <name val="Calibri"/>
      <family val="2"/>
      <scheme val="minor"/>
    </font>
    <font>
      <u/>
      <sz val="11"/>
      <color theme="1"/>
      <name val="Calibri"/>
      <family val="2"/>
      <scheme val="minor"/>
    </font>
    <font>
      <b/>
      <u/>
      <sz val="11"/>
      <color theme="1"/>
      <name val="Calibri"/>
      <family val="2"/>
      <scheme val="minor"/>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D9B3"/>
        <bgColor indexed="64"/>
      </patternFill>
    </fill>
    <fill>
      <patternFill patternType="solid">
        <fgColor rgb="FFDDDDDD"/>
        <bgColor indexed="64"/>
      </patternFill>
    </fill>
    <fill>
      <patternFill patternType="solid">
        <fgColor rgb="FFCBF2F9"/>
        <bgColor indexed="64"/>
      </patternFill>
    </fill>
    <fill>
      <patternFill patternType="solid">
        <fgColor rgb="FFF4E8F3"/>
        <bgColor indexed="64"/>
      </patternFill>
    </fill>
    <fill>
      <patternFill patternType="solid">
        <fgColor rgb="FFEBEBFF"/>
        <bgColor indexed="64"/>
      </patternFill>
    </fill>
    <fill>
      <patternFill patternType="solid">
        <fgColor theme="0" tint="-0.499984740745262"/>
        <bgColor indexed="64"/>
      </patternFill>
    </fill>
    <fill>
      <patternFill patternType="solid">
        <fgColor rgb="FFF3E4C7"/>
        <bgColor indexed="64"/>
      </patternFill>
    </fill>
    <fill>
      <patternFill patternType="solid">
        <fgColor rgb="FFFFBDBD"/>
        <bgColor indexed="64"/>
      </patternFill>
    </fill>
    <fill>
      <patternFill patternType="solid">
        <fgColor rgb="FFCCECFF"/>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0" tint="-4.9989318521683403E-2"/>
        <bgColor indexed="64"/>
      </patternFill>
    </fill>
  </fills>
  <borders count="8">
    <border>
      <left/>
      <right/>
      <top/>
      <bottom/>
      <diagonal/>
    </border>
    <border>
      <left/>
      <right/>
      <top style="thin">
        <color indexed="64"/>
      </top>
      <bottom style="medium">
        <color indexed="64"/>
      </bottom>
      <diagonal/>
    </border>
    <border>
      <left/>
      <right/>
      <top style="thin">
        <color indexed="64"/>
      </top>
      <bottom style="thin">
        <color indexed="64"/>
      </bottom>
      <diagonal/>
    </border>
    <border>
      <left style="dotted">
        <color indexed="64"/>
      </left>
      <right style="dotted">
        <color indexed="64"/>
      </right>
      <top/>
      <bottom/>
      <diagonal/>
    </border>
    <border>
      <left style="dotted">
        <color indexed="64"/>
      </left>
      <right style="dotted">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76">
    <xf numFmtId="0" fontId="0" fillId="0" borderId="0" xfId="0"/>
    <xf numFmtId="44" fontId="0" fillId="0" borderId="0" xfId="1" applyFont="1"/>
    <xf numFmtId="0" fontId="2" fillId="0" borderId="0" xfId="0" applyFont="1"/>
    <xf numFmtId="0" fontId="0" fillId="0" borderId="0" xfId="0" applyAlignment="1">
      <alignment horizontal="left" indent="1"/>
    </xf>
    <xf numFmtId="0" fontId="2" fillId="0" borderId="0" xfId="0" applyFont="1" applyAlignment="1">
      <alignment horizontal="left"/>
    </xf>
    <xf numFmtId="0" fontId="2" fillId="0" borderId="1" xfId="0" applyFont="1" applyBorder="1"/>
    <xf numFmtId="0" fontId="0" fillId="0" borderId="0" xfId="1" applyNumberFormat="1" applyFont="1"/>
    <xf numFmtId="0" fontId="2" fillId="2" borderId="2" xfId="0" applyFont="1" applyFill="1" applyBorder="1"/>
    <xf numFmtId="0" fontId="0" fillId="2" borderId="2" xfId="0" applyFill="1" applyBorder="1"/>
    <xf numFmtId="0" fontId="0" fillId="3" borderId="0" xfId="0" applyFill="1" applyAlignment="1">
      <alignment horizontal="left" indent="1"/>
    </xf>
    <xf numFmtId="0" fontId="0" fillId="2" borderId="0" xfId="0" applyFill="1" applyAlignment="1">
      <alignment horizontal="left" indent="1"/>
    </xf>
    <xf numFmtId="0" fontId="0" fillId="4" borderId="0" xfId="0" applyFill="1" applyAlignment="1">
      <alignment horizontal="left" indent="1"/>
    </xf>
    <xf numFmtId="0" fontId="0" fillId="5" borderId="0" xfId="0" applyFill="1" applyAlignment="1">
      <alignment horizontal="left" indent="1"/>
    </xf>
    <xf numFmtId="0" fontId="0" fillId="6" borderId="0" xfId="0" applyFill="1" applyAlignment="1">
      <alignment horizontal="left" indent="1"/>
    </xf>
    <xf numFmtId="0" fontId="2" fillId="0" borderId="1" xfId="0" applyFont="1" applyBorder="1" applyAlignment="1">
      <alignment horizontal="left" indent="1"/>
    </xf>
    <xf numFmtId="44" fontId="2" fillId="0" borderId="1" xfId="0" applyNumberFormat="1" applyFont="1" applyBorder="1"/>
    <xf numFmtId="1" fontId="2" fillId="0" borderId="1" xfId="0" applyNumberFormat="1" applyFont="1" applyBorder="1"/>
    <xf numFmtId="0" fontId="0" fillId="7" borderId="0" xfId="0" applyFill="1" applyAlignment="1">
      <alignment horizontal="left" indent="1"/>
    </xf>
    <xf numFmtId="0" fontId="0" fillId="8" borderId="0" xfId="0" applyFill="1" applyAlignment="1">
      <alignment horizontal="left" indent="1"/>
    </xf>
    <xf numFmtId="164" fontId="0" fillId="0" borderId="0" xfId="0" applyNumberFormat="1"/>
    <xf numFmtId="0" fontId="2" fillId="8" borderId="0" xfId="0" applyFont="1" applyFill="1" applyAlignment="1">
      <alignment horizontal="left" indent="1"/>
    </xf>
    <xf numFmtId="0" fontId="2" fillId="7" borderId="0" xfId="0" applyFont="1" applyFill="1" applyAlignment="1">
      <alignment horizontal="left" indent="1"/>
    </xf>
    <xf numFmtId="0" fontId="2" fillId="2" borderId="0" xfId="0" applyFont="1" applyFill="1" applyAlignment="1">
      <alignment horizontal="left" indent="1"/>
    </xf>
    <xf numFmtId="0" fontId="2" fillId="3" borderId="0" xfId="0" applyFont="1" applyFill="1"/>
    <xf numFmtId="0" fontId="2" fillId="6" borderId="0" xfId="0" applyFont="1" applyFill="1"/>
    <xf numFmtId="0" fontId="2" fillId="5" borderId="0" xfId="0" applyFont="1" applyFill="1"/>
    <xf numFmtId="0" fontId="0" fillId="0" borderId="0" xfId="0" applyAlignment="1">
      <alignment vertical="center" wrapText="1"/>
    </xf>
    <xf numFmtId="0" fontId="0" fillId="0" borderId="0" xfId="0" quotePrefix="1" applyAlignment="1">
      <alignment vertical="center" wrapText="1"/>
    </xf>
    <xf numFmtId="0" fontId="5" fillId="9" borderId="0" xfId="0" applyFont="1" applyFill="1" applyAlignment="1">
      <alignment vertical="center"/>
    </xf>
    <xf numFmtId="0" fontId="2" fillId="3" borderId="0" xfId="0" applyFont="1" applyFill="1" applyAlignment="1">
      <alignment vertical="center"/>
    </xf>
    <xf numFmtId="0" fontId="2" fillId="0" borderId="0" xfId="0" applyFont="1" applyAlignment="1">
      <alignment vertical="center"/>
    </xf>
    <xf numFmtId="0" fontId="0" fillId="0" borderId="0" xfId="0" applyAlignment="1">
      <alignment vertical="center"/>
    </xf>
    <xf numFmtId="0" fontId="2" fillId="7" borderId="0" xfId="0" applyFont="1" applyFill="1" applyAlignment="1">
      <alignment horizontal="left" vertical="center"/>
    </xf>
    <xf numFmtId="0" fontId="2" fillId="8" borderId="0" xfId="0" applyFont="1" applyFill="1" applyAlignment="1">
      <alignment horizontal="left" vertical="center"/>
    </xf>
    <xf numFmtId="0" fontId="2" fillId="6" borderId="0" xfId="0" applyFont="1" applyFill="1" applyAlignment="1">
      <alignment vertical="center"/>
    </xf>
    <xf numFmtId="0" fontId="2" fillId="5" borderId="0" xfId="0" applyFont="1" applyFill="1" applyAlignment="1">
      <alignment vertical="center"/>
    </xf>
    <xf numFmtId="0" fontId="0" fillId="0" borderId="3" xfId="0" applyBorder="1"/>
    <xf numFmtId="1" fontId="8" fillId="0" borderId="4" xfId="0" applyNumberFormat="1" applyFont="1" applyBorder="1"/>
    <xf numFmtId="0" fontId="0" fillId="10" borderId="0" xfId="0" applyFill="1" applyAlignment="1">
      <alignment horizontal="left" indent="1"/>
    </xf>
    <xf numFmtId="0" fontId="2" fillId="0" borderId="2" xfId="0" applyFont="1" applyBorder="1" applyAlignment="1">
      <alignment vertical="center"/>
    </xf>
    <xf numFmtId="0" fontId="2" fillId="2" borderId="6" xfId="0" applyFont="1" applyFill="1" applyBorder="1" applyAlignment="1">
      <alignment horizontal="left" vertical="center"/>
    </xf>
    <xf numFmtId="0" fontId="0" fillId="0" borderId="6" xfId="0" applyBorder="1" applyAlignment="1">
      <alignment vertical="center"/>
    </xf>
    <xf numFmtId="0" fontId="0" fillId="0" borderId="6" xfId="0" applyBorder="1" applyAlignment="1">
      <alignment vertical="center" wrapText="1"/>
    </xf>
    <xf numFmtId="0" fontId="2" fillId="2" borderId="0" xfId="0" applyFont="1" applyFill="1" applyAlignment="1">
      <alignment horizontal="left" vertical="center"/>
    </xf>
    <xf numFmtId="0" fontId="6" fillId="0" borderId="0" xfId="0" applyFont="1" applyAlignment="1">
      <alignment vertical="center" wrapText="1"/>
    </xf>
    <xf numFmtId="0" fontId="7" fillId="0" borderId="0" xfId="0" applyFont="1" applyAlignment="1">
      <alignment vertical="center" wrapText="1"/>
    </xf>
    <xf numFmtId="0" fontId="2" fillId="2" borderId="5" xfId="0" applyFont="1" applyFill="1" applyBorder="1" applyAlignment="1">
      <alignment horizontal="left" vertical="center"/>
    </xf>
    <xf numFmtId="0" fontId="0" fillId="0" borderId="5" xfId="0" applyBorder="1" applyAlignment="1">
      <alignment vertical="center"/>
    </xf>
    <xf numFmtId="0" fontId="0" fillId="0" borderId="5" xfId="0" applyBorder="1" applyAlignment="1">
      <alignment vertical="center" wrapText="1"/>
    </xf>
    <xf numFmtId="0" fontId="2" fillId="0" borderId="2" xfId="0" applyFont="1" applyBorder="1" applyAlignment="1">
      <alignment horizontal="left" vertical="center"/>
    </xf>
    <xf numFmtId="0" fontId="2" fillId="4" borderId="0" xfId="0" applyFont="1" applyFill="1" applyAlignment="1">
      <alignment vertical="center"/>
    </xf>
    <xf numFmtId="0" fontId="2" fillId="10" borderId="0" xfId="0" applyFont="1" applyFill="1"/>
    <xf numFmtId="0" fontId="0" fillId="0" borderId="0" xfId="0" applyAlignment="1">
      <alignment wrapText="1"/>
    </xf>
    <xf numFmtId="0" fontId="6" fillId="0" borderId="0" xfId="0" applyFont="1"/>
    <xf numFmtId="14" fontId="0" fillId="0" borderId="0" xfId="0" applyNumberFormat="1"/>
    <xf numFmtId="0" fontId="2" fillId="2" borderId="5" xfId="0" applyFont="1" applyFill="1" applyBorder="1"/>
    <xf numFmtId="0" fontId="2" fillId="2" borderId="5" xfId="0" applyFont="1" applyFill="1" applyBorder="1" applyAlignment="1">
      <alignment wrapText="1"/>
    </xf>
    <xf numFmtId="0" fontId="0" fillId="11" borderId="0" xfId="0" applyFill="1" applyAlignment="1">
      <alignment horizontal="left" indent="1"/>
    </xf>
    <xf numFmtId="0" fontId="0" fillId="12" borderId="0" xfId="0" applyFill="1" applyAlignment="1">
      <alignment horizontal="left" indent="1"/>
    </xf>
    <xf numFmtId="0" fontId="2" fillId="13" borderId="7" xfId="0" applyFont="1" applyFill="1" applyBorder="1"/>
    <xf numFmtId="44" fontId="2" fillId="13" borderId="7" xfId="1" applyFont="1" applyFill="1" applyBorder="1"/>
    <xf numFmtId="0" fontId="0" fillId="13" borderId="7" xfId="0" applyFill="1" applyBorder="1"/>
    <xf numFmtId="0" fontId="2" fillId="11" borderId="0" xfId="0" applyFont="1" applyFill="1" applyAlignment="1">
      <alignment horizontal="left"/>
    </xf>
    <xf numFmtId="0" fontId="0" fillId="14" borderId="0" xfId="0" applyFill="1" applyAlignment="1">
      <alignment horizontal="left" indent="1"/>
    </xf>
    <xf numFmtId="0" fontId="2" fillId="14" borderId="0" xfId="0" applyFont="1" applyFill="1" applyAlignment="1">
      <alignment horizontal="left"/>
    </xf>
    <xf numFmtId="16" fontId="0" fillId="0" borderId="0" xfId="0" applyNumberFormat="1"/>
    <xf numFmtId="0" fontId="9" fillId="0" borderId="0" xfId="0" applyFont="1"/>
    <xf numFmtId="0" fontId="10" fillId="0" borderId="0" xfId="0" applyFont="1"/>
    <xf numFmtId="0" fontId="0" fillId="15" borderId="7" xfId="0" applyFill="1" applyBorder="1"/>
    <xf numFmtId="0" fontId="2" fillId="15" borderId="7" xfId="0" applyFont="1" applyFill="1" applyBorder="1"/>
    <xf numFmtId="44" fontId="1" fillId="15" borderId="7" xfId="1" applyFill="1" applyBorder="1"/>
    <xf numFmtId="0" fontId="0" fillId="15" borderId="7" xfId="1" applyNumberFormat="1" applyFont="1" applyFill="1" applyBorder="1"/>
    <xf numFmtId="0" fontId="0" fillId="0" borderId="5"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5" xfId="0" applyBorder="1" applyAlignment="1">
      <alignment horizontal="center" vertical="center" wrapText="1"/>
    </xf>
  </cellXfs>
  <cellStyles count="2">
    <cellStyle name="Currency" xfId="1" builtinId="4"/>
    <cellStyle name="Normal" xfId="0" builtinId="0"/>
  </cellStyles>
  <dxfs count="0"/>
  <tableStyles count="0" defaultTableStyle="TableStyleMedium2" defaultPivotStyle="PivotStyleLight16"/>
  <colors>
    <mruColors>
      <color rgb="FFCCECFF"/>
      <color rgb="FFFFBDBD"/>
      <color rgb="FFFFFFE1"/>
      <color rgb="FFFDDFE0"/>
      <color rgb="FFF3E4C7"/>
      <color rgb="FFFFFFF3"/>
      <color rgb="FFDDDDDD"/>
      <color rgb="FFCBF2F9"/>
      <color rgb="FFEBEBFF"/>
      <color rgb="FFF4E8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8"/>
  <sheetViews>
    <sheetView workbookViewId="0">
      <pane xSplit="1" ySplit="1" topLeftCell="B10" activePane="bottomRight" state="frozen"/>
      <selection pane="bottomRight" activeCell="B12" sqref="B12"/>
      <selection pane="bottomLeft" activeCell="A2" sqref="A2"/>
      <selection pane="topRight" activeCell="B1" sqref="B1"/>
    </sheetView>
  </sheetViews>
  <sheetFormatPr defaultRowHeight="15"/>
  <cols>
    <col min="1" max="1" width="43.140625" style="31" bestFit="1" customWidth="1"/>
    <col min="2" max="2" width="66.85546875" style="31" customWidth="1"/>
    <col min="3" max="3" width="48.5703125" style="31" customWidth="1"/>
    <col min="4" max="4" width="27.140625" style="31" bestFit="1" customWidth="1"/>
    <col min="5" max="5" width="27.140625" style="31" customWidth="1"/>
    <col min="6" max="6" width="25.28515625" style="31" bestFit="1" customWidth="1"/>
    <col min="7" max="7" width="38.28515625" style="31" customWidth="1"/>
  </cols>
  <sheetData>
    <row r="1" spans="1:7">
      <c r="A1" s="28" t="s">
        <v>0</v>
      </c>
      <c r="B1" s="28" t="s">
        <v>1</v>
      </c>
      <c r="C1" s="28" t="s">
        <v>2</v>
      </c>
      <c r="D1" s="28" t="s">
        <v>3</v>
      </c>
      <c r="E1" s="28" t="s">
        <v>4</v>
      </c>
      <c r="F1" s="28" t="s">
        <v>5</v>
      </c>
      <c r="G1" s="28" t="s">
        <v>6</v>
      </c>
    </row>
    <row r="2" spans="1:7">
      <c r="A2" s="30"/>
      <c r="C2" s="26"/>
      <c r="D2" s="26"/>
      <c r="E2" s="26"/>
    </row>
    <row r="3" spans="1:7">
      <c r="A3" s="40" t="s">
        <v>7</v>
      </c>
      <c r="B3" s="42" t="s">
        <v>8</v>
      </c>
      <c r="C3" s="42"/>
      <c r="D3" s="42" t="s">
        <v>9</v>
      </c>
      <c r="E3" s="42" t="s">
        <v>10</v>
      </c>
      <c r="F3" s="41" t="s">
        <v>11</v>
      </c>
      <c r="G3" s="41"/>
    </row>
    <row r="4" spans="1:7">
      <c r="A4" s="43" t="s">
        <v>12</v>
      </c>
      <c r="B4" s="26" t="s">
        <v>13</v>
      </c>
      <c r="C4" s="26"/>
      <c r="D4" s="44" t="s">
        <v>14</v>
      </c>
      <c r="E4" s="45" t="s">
        <v>15</v>
      </c>
      <c r="F4" s="31" t="s">
        <v>11</v>
      </c>
    </row>
    <row r="5" spans="1:7">
      <c r="A5" s="43" t="s">
        <v>16</v>
      </c>
      <c r="B5" s="26" t="s">
        <v>17</v>
      </c>
      <c r="C5" s="26"/>
      <c r="D5" s="26" t="s">
        <v>18</v>
      </c>
      <c r="E5" s="26" t="s">
        <v>19</v>
      </c>
      <c r="F5" s="31" t="s">
        <v>11</v>
      </c>
    </row>
    <row r="6" spans="1:7" ht="30">
      <c r="A6" s="43" t="s">
        <v>20</v>
      </c>
      <c r="B6" s="26" t="s">
        <v>21</v>
      </c>
      <c r="C6" s="26"/>
      <c r="D6" s="26" t="s">
        <v>9</v>
      </c>
      <c r="E6" s="26" t="s">
        <v>22</v>
      </c>
      <c r="F6" s="31" t="s">
        <v>11</v>
      </c>
    </row>
    <row r="7" spans="1:7" ht="30">
      <c r="A7" s="43" t="s">
        <v>23</v>
      </c>
      <c r="B7" s="26" t="s">
        <v>24</v>
      </c>
      <c r="C7" s="26"/>
      <c r="D7" s="26" t="s">
        <v>25</v>
      </c>
      <c r="E7" s="26" t="s">
        <v>10</v>
      </c>
      <c r="F7" s="31" t="s">
        <v>11</v>
      </c>
    </row>
    <row r="8" spans="1:7" ht="30">
      <c r="A8" s="43" t="s">
        <v>26</v>
      </c>
      <c r="B8" s="26" t="s">
        <v>27</v>
      </c>
      <c r="C8" s="26"/>
      <c r="D8" s="26" t="s">
        <v>28</v>
      </c>
      <c r="E8" s="26" t="s">
        <v>10</v>
      </c>
      <c r="F8" s="31" t="s">
        <v>11</v>
      </c>
    </row>
    <row r="9" spans="1:7" ht="30">
      <c r="A9" s="43" t="s">
        <v>29</v>
      </c>
      <c r="B9" s="26" t="s">
        <v>30</v>
      </c>
      <c r="C9" s="26"/>
      <c r="D9" s="26" t="s">
        <v>31</v>
      </c>
      <c r="E9" s="26" t="s">
        <v>32</v>
      </c>
      <c r="F9" s="31" t="s">
        <v>11</v>
      </c>
    </row>
    <row r="10" spans="1:7" ht="30">
      <c r="A10" s="43" t="s">
        <v>33</v>
      </c>
      <c r="B10" s="26" t="s">
        <v>34</v>
      </c>
      <c r="C10" s="26"/>
      <c r="D10" s="26" t="s">
        <v>31</v>
      </c>
      <c r="E10" s="26" t="s">
        <v>35</v>
      </c>
      <c r="F10" s="31" t="s">
        <v>11</v>
      </c>
    </row>
    <row r="11" spans="1:7" ht="30">
      <c r="A11" s="43" t="s">
        <v>36</v>
      </c>
      <c r="B11" s="26" t="s">
        <v>37</v>
      </c>
      <c r="C11" s="26"/>
      <c r="D11" s="26" t="s">
        <v>31</v>
      </c>
      <c r="E11" s="26" t="s">
        <v>15</v>
      </c>
      <c r="F11" s="31" t="s">
        <v>11</v>
      </c>
    </row>
    <row r="12" spans="1:7" ht="45">
      <c r="A12" s="46" t="s">
        <v>38</v>
      </c>
      <c r="B12" s="48" t="s">
        <v>39</v>
      </c>
      <c r="C12" s="48"/>
      <c r="D12" s="48" t="s">
        <v>40</v>
      </c>
      <c r="E12" s="48" t="s">
        <v>15</v>
      </c>
      <c r="F12" s="47" t="s">
        <v>11</v>
      </c>
      <c r="G12" s="47"/>
    </row>
    <row r="13" spans="1:7">
      <c r="A13" s="72"/>
      <c r="B13" s="72"/>
      <c r="C13" s="72"/>
      <c r="D13" s="72"/>
      <c r="E13" s="72"/>
      <c r="F13" s="72"/>
      <c r="G13" s="72"/>
    </row>
    <row r="14" spans="1:7" ht="43.5" customHeight="1">
      <c r="A14" s="39" t="s">
        <v>41</v>
      </c>
      <c r="B14" s="74" t="s">
        <v>42</v>
      </c>
      <c r="C14" s="74"/>
      <c r="D14" s="74"/>
      <c r="E14" s="74"/>
      <c r="F14" s="74"/>
      <c r="G14" s="74"/>
    </row>
    <row r="15" spans="1:7" ht="30">
      <c r="A15" s="32" t="s">
        <v>43</v>
      </c>
      <c r="B15" s="26" t="s">
        <v>44</v>
      </c>
      <c r="C15" s="26" t="s">
        <v>45</v>
      </c>
      <c r="D15" s="26" t="s">
        <v>46</v>
      </c>
      <c r="E15" s="26"/>
      <c r="F15" s="31" t="s">
        <v>47</v>
      </c>
      <c r="G15" s="27" t="s">
        <v>48</v>
      </c>
    </row>
    <row r="16" spans="1:7" ht="45">
      <c r="A16" s="32" t="s">
        <v>49</v>
      </c>
      <c r="B16" s="26" t="s">
        <v>50</v>
      </c>
      <c r="C16" s="26" t="s">
        <v>51</v>
      </c>
      <c r="D16" s="26" t="s">
        <v>52</v>
      </c>
      <c r="E16" s="26"/>
      <c r="F16" s="31" t="s">
        <v>47</v>
      </c>
      <c r="G16" s="27" t="s">
        <v>48</v>
      </c>
    </row>
    <row r="17" spans="1:7" ht="45">
      <c r="A17" s="32" t="s">
        <v>53</v>
      </c>
      <c r="B17" s="26" t="s">
        <v>54</v>
      </c>
      <c r="C17" s="26" t="s">
        <v>55</v>
      </c>
      <c r="D17" s="26" t="s">
        <v>56</v>
      </c>
      <c r="E17" s="26"/>
      <c r="F17" s="31" t="s">
        <v>47</v>
      </c>
      <c r="G17" s="27" t="s">
        <v>48</v>
      </c>
    </row>
    <row r="18" spans="1:7">
      <c r="A18" s="75"/>
      <c r="B18" s="75"/>
      <c r="C18" s="75"/>
      <c r="D18" s="75"/>
      <c r="E18" s="75"/>
      <c r="F18" s="75"/>
      <c r="G18" s="75"/>
    </row>
    <row r="19" spans="1:7" ht="43.5" customHeight="1">
      <c r="A19" s="39" t="s">
        <v>57</v>
      </c>
      <c r="B19" s="74" t="s">
        <v>58</v>
      </c>
      <c r="C19" s="74"/>
      <c r="D19" s="74"/>
      <c r="E19" s="74"/>
      <c r="F19" s="74"/>
      <c r="G19" s="74"/>
    </row>
    <row r="20" spans="1:7" ht="30">
      <c r="A20" s="33" t="s">
        <v>59</v>
      </c>
      <c r="B20" s="26" t="s">
        <v>60</v>
      </c>
      <c r="C20" s="26" t="s">
        <v>61</v>
      </c>
      <c r="D20" s="26" t="s">
        <v>62</v>
      </c>
      <c r="E20" s="26"/>
      <c r="F20" s="31" t="s">
        <v>11</v>
      </c>
      <c r="G20" s="27" t="s">
        <v>63</v>
      </c>
    </row>
    <row r="21" spans="1:7">
      <c r="A21" s="33" t="s">
        <v>64</v>
      </c>
      <c r="B21" s="31" t="s">
        <v>65</v>
      </c>
      <c r="C21" s="26" t="s">
        <v>66</v>
      </c>
      <c r="D21" s="26" t="s">
        <v>67</v>
      </c>
      <c r="E21" s="26"/>
      <c r="G21" s="27"/>
    </row>
    <row r="22" spans="1:7" ht="30">
      <c r="A22" s="33" t="s">
        <v>68</v>
      </c>
      <c r="B22" s="31" t="s">
        <v>69</v>
      </c>
      <c r="C22" s="26" t="s">
        <v>70</v>
      </c>
      <c r="D22" s="26" t="s">
        <v>71</v>
      </c>
      <c r="E22" s="26"/>
      <c r="F22" s="31" t="s">
        <v>11</v>
      </c>
      <c r="G22" s="27" t="s">
        <v>63</v>
      </c>
    </row>
    <row r="24" spans="1:7">
      <c r="A24" s="49" t="s">
        <v>72</v>
      </c>
      <c r="B24" s="73" t="s">
        <v>73</v>
      </c>
      <c r="C24" s="73"/>
      <c r="D24" s="73"/>
      <c r="E24" s="73"/>
      <c r="F24" s="73"/>
      <c r="G24" s="73"/>
    </row>
    <row r="25" spans="1:7" ht="45">
      <c r="A25" s="29" t="s">
        <v>74</v>
      </c>
      <c r="B25" s="26" t="s">
        <v>75</v>
      </c>
      <c r="C25" s="26" t="s">
        <v>76</v>
      </c>
      <c r="D25" s="26" t="s">
        <v>46</v>
      </c>
      <c r="E25" s="26"/>
      <c r="F25" s="31" t="s">
        <v>47</v>
      </c>
      <c r="G25" s="27" t="s">
        <v>77</v>
      </c>
    </row>
    <row r="26" spans="1:7" ht="60">
      <c r="A26" s="29" t="s">
        <v>78</v>
      </c>
      <c r="B26" s="26" t="s">
        <v>79</v>
      </c>
      <c r="C26" s="26" t="s">
        <v>80</v>
      </c>
      <c r="D26" s="26" t="s">
        <v>9</v>
      </c>
      <c r="E26" s="26"/>
      <c r="F26" s="31" t="s">
        <v>47</v>
      </c>
      <c r="G26" s="27" t="s">
        <v>77</v>
      </c>
    </row>
    <row r="28" spans="1:7" ht="60">
      <c r="A28" s="34" t="s">
        <v>81</v>
      </c>
      <c r="B28" s="26" t="s">
        <v>82</v>
      </c>
      <c r="C28" s="26" t="s">
        <v>83</v>
      </c>
      <c r="D28" s="26" t="s">
        <v>31</v>
      </c>
      <c r="E28" s="26"/>
      <c r="F28" s="31" t="s">
        <v>11</v>
      </c>
      <c r="G28" s="26" t="s">
        <v>84</v>
      </c>
    </row>
    <row r="30" spans="1:7" ht="105">
      <c r="A30" s="35" t="s">
        <v>85</v>
      </c>
      <c r="B30" s="26" t="s">
        <v>86</v>
      </c>
      <c r="C30" s="26"/>
      <c r="D30" s="26"/>
      <c r="E30" s="26"/>
      <c r="F30" s="31" t="s">
        <v>11</v>
      </c>
      <c r="G30" s="26" t="s">
        <v>87</v>
      </c>
    </row>
    <row r="32" spans="1:7" ht="90">
      <c r="A32" s="50" t="s">
        <v>88</v>
      </c>
      <c r="B32" s="26" t="s">
        <v>89</v>
      </c>
      <c r="G32" s="27" t="s">
        <v>90</v>
      </c>
    </row>
    <row r="34" spans="1:2" ht="75">
      <c r="A34" s="51" t="s">
        <v>91</v>
      </c>
      <c r="B34" s="26" t="s">
        <v>92</v>
      </c>
    </row>
    <row r="36" spans="1:2" ht="135">
      <c r="A36" s="57" t="s">
        <v>93</v>
      </c>
      <c r="B36" s="26" t="s">
        <v>94</v>
      </c>
    </row>
    <row r="38" spans="1:2">
      <c r="A38" s="58" t="s">
        <v>95</v>
      </c>
      <c r="B38" s="31" t="s">
        <v>96</v>
      </c>
    </row>
  </sheetData>
  <mergeCells count="5">
    <mergeCell ref="A13:G13"/>
    <mergeCell ref="B24:G24"/>
    <mergeCell ref="B14:G14"/>
    <mergeCell ref="B19:G19"/>
    <mergeCell ref="A18:G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3"/>
  <sheetViews>
    <sheetView tabSelected="1" workbookViewId="0">
      <pane ySplit="1" topLeftCell="A2" activePane="bottomLeft" state="frozen"/>
      <selection pane="bottomLeft" activeCell="B8" sqref="B8"/>
    </sheetView>
  </sheetViews>
  <sheetFormatPr defaultRowHeight="15"/>
  <cols>
    <col min="1" max="1" width="59.140625" customWidth="1"/>
    <col min="2" max="2" width="16.140625" bestFit="1" customWidth="1"/>
    <col min="3" max="3" width="9" bestFit="1" customWidth="1"/>
    <col min="4" max="4" width="11.5703125" bestFit="1" customWidth="1"/>
    <col min="7" max="7" width="35.5703125" bestFit="1" customWidth="1"/>
    <col min="9" max="9" width="53.42578125" customWidth="1"/>
  </cols>
  <sheetData>
    <row r="1" spans="1:9">
      <c r="B1" s="2" t="s">
        <v>97</v>
      </c>
      <c r="C1" s="2" t="s">
        <v>98</v>
      </c>
      <c r="D1" s="2" t="s">
        <v>99</v>
      </c>
      <c r="G1" s="2" t="s">
        <v>100</v>
      </c>
      <c r="I1" s="2" t="s">
        <v>101</v>
      </c>
    </row>
    <row r="2" spans="1:9">
      <c r="A2" t="s">
        <v>102</v>
      </c>
      <c r="B2">
        <v>5</v>
      </c>
      <c r="C2">
        <v>5</v>
      </c>
      <c r="D2" s="1">
        <f>300*SUM(B2:C2)</f>
        <v>3000</v>
      </c>
      <c r="G2" s="2"/>
      <c r="I2" s="2"/>
    </row>
    <row r="3" spans="1:9" s="66" customFormat="1">
      <c r="A3" t="s">
        <v>103</v>
      </c>
      <c r="B3">
        <v>5</v>
      </c>
      <c r="C3">
        <v>5</v>
      </c>
      <c r="D3" s="1">
        <f>300*SUM(B3:C3)</f>
        <v>3000</v>
      </c>
      <c r="G3" s="67"/>
      <c r="I3" s="67"/>
    </row>
    <row r="4" spans="1:9">
      <c r="B4" s="2"/>
      <c r="C4" s="2"/>
      <c r="D4" s="2"/>
      <c r="G4" s="2"/>
      <c r="I4" s="2"/>
    </row>
    <row r="5" spans="1:9">
      <c r="A5" s="23" t="s">
        <v>74</v>
      </c>
      <c r="B5" s="53">
        <v>13</v>
      </c>
      <c r="C5" s="53">
        <v>3</v>
      </c>
      <c r="D5" s="1">
        <f>SUM(B5:C5)*300</f>
        <v>4800</v>
      </c>
      <c r="G5" t="s">
        <v>104</v>
      </c>
    </row>
    <row r="6" spans="1:9">
      <c r="A6" s="23" t="s">
        <v>105</v>
      </c>
      <c r="B6">
        <v>26</v>
      </c>
      <c r="C6">
        <v>5</v>
      </c>
      <c r="D6" s="1">
        <f>SUM(B6:C6)*300</f>
        <v>9300</v>
      </c>
      <c r="G6" t="s">
        <v>104</v>
      </c>
    </row>
    <row r="7" spans="1:9">
      <c r="A7" s="23" t="s">
        <v>78</v>
      </c>
      <c r="B7">
        <v>35</v>
      </c>
      <c r="C7">
        <v>5</v>
      </c>
      <c r="D7" s="1">
        <f>SUM(B7:C7)*300</f>
        <v>12000</v>
      </c>
      <c r="G7" t="s">
        <v>104</v>
      </c>
    </row>
    <row r="8" spans="1:9">
      <c r="A8" s="2"/>
    </row>
    <row r="9" spans="1:9">
      <c r="A9" s="2"/>
    </row>
    <row r="10" spans="1:9">
      <c r="A10" s="2"/>
    </row>
    <row r="11" spans="1:9">
      <c r="A11" s="22" t="s">
        <v>7</v>
      </c>
      <c r="B11">
        <v>15</v>
      </c>
      <c r="C11">
        <v>15</v>
      </c>
      <c r="D11" s="1">
        <f>300*(B11+C11)</f>
        <v>9000</v>
      </c>
      <c r="G11" s="53"/>
    </row>
    <row r="12" spans="1:9">
      <c r="A12" s="22" t="s">
        <v>106</v>
      </c>
      <c r="B12">
        <v>15</v>
      </c>
      <c r="C12">
        <v>15</v>
      </c>
      <c r="D12" s="1">
        <f t="shared" ref="D12:D21" si="0">300*(B12+C12)</f>
        <v>9000</v>
      </c>
      <c r="G12" s="53"/>
    </row>
    <row r="13" spans="1:9">
      <c r="A13" s="22" t="s">
        <v>12</v>
      </c>
      <c r="B13">
        <v>35</v>
      </c>
      <c r="C13">
        <v>35</v>
      </c>
      <c r="D13" s="1">
        <f t="shared" si="0"/>
        <v>21000</v>
      </c>
      <c r="G13" s="53"/>
    </row>
    <row r="14" spans="1:9">
      <c r="A14" s="22" t="s">
        <v>16</v>
      </c>
      <c r="B14">
        <v>0</v>
      </c>
      <c r="C14">
        <v>5</v>
      </c>
      <c r="D14" s="1">
        <f t="shared" si="0"/>
        <v>1500</v>
      </c>
      <c r="G14" s="53"/>
    </row>
    <row r="15" spans="1:9">
      <c r="A15" s="22" t="s">
        <v>20</v>
      </c>
      <c r="B15">
        <v>5</v>
      </c>
      <c r="C15">
        <v>5</v>
      </c>
      <c r="D15" s="1">
        <f t="shared" si="0"/>
        <v>3000</v>
      </c>
      <c r="G15" s="53"/>
    </row>
    <row r="16" spans="1:9">
      <c r="A16" s="22" t="s">
        <v>23</v>
      </c>
      <c r="B16">
        <v>10</v>
      </c>
      <c r="C16">
        <v>10</v>
      </c>
      <c r="D16" s="1">
        <f t="shared" si="0"/>
        <v>6000</v>
      </c>
      <c r="G16" s="53"/>
    </row>
    <row r="17" spans="1:9">
      <c r="A17" s="22" t="s">
        <v>26</v>
      </c>
      <c r="B17">
        <v>15</v>
      </c>
      <c r="C17">
        <v>15</v>
      </c>
      <c r="D17" s="1">
        <f t="shared" si="0"/>
        <v>9000</v>
      </c>
      <c r="G17" s="53"/>
    </row>
    <row r="18" spans="1:9">
      <c r="A18" s="22" t="s">
        <v>29</v>
      </c>
      <c r="B18">
        <v>25</v>
      </c>
      <c r="C18">
        <v>15</v>
      </c>
      <c r="D18" s="1">
        <f t="shared" si="0"/>
        <v>12000</v>
      </c>
      <c r="G18" s="53"/>
    </row>
    <row r="19" spans="1:9">
      <c r="A19" s="22" t="s">
        <v>33</v>
      </c>
      <c r="B19">
        <v>45</v>
      </c>
      <c r="C19">
        <v>45</v>
      </c>
      <c r="D19" s="1">
        <f t="shared" si="0"/>
        <v>27000</v>
      </c>
      <c r="G19" s="53"/>
    </row>
    <row r="20" spans="1:9">
      <c r="A20" s="22" t="s">
        <v>36</v>
      </c>
      <c r="B20">
        <v>55</v>
      </c>
      <c r="C20">
        <v>55</v>
      </c>
      <c r="D20" s="1">
        <f t="shared" si="0"/>
        <v>33000</v>
      </c>
      <c r="G20" s="53"/>
    </row>
    <row r="21" spans="1:9">
      <c r="A21" s="22" t="s">
        <v>38</v>
      </c>
      <c r="B21">
        <v>10</v>
      </c>
      <c r="C21">
        <v>10</v>
      </c>
      <c r="D21" s="1">
        <f t="shared" si="0"/>
        <v>6000</v>
      </c>
      <c r="G21" s="53"/>
    </row>
    <row r="23" spans="1:9">
      <c r="A23" s="21" t="s">
        <v>43</v>
      </c>
      <c r="B23">
        <v>21</v>
      </c>
      <c r="C23">
        <v>5</v>
      </c>
      <c r="D23" s="1">
        <f>SUM(B23:C23)*300</f>
        <v>7800</v>
      </c>
    </row>
    <row r="24" spans="1:9">
      <c r="A24" s="21" t="s">
        <v>49</v>
      </c>
      <c r="B24">
        <v>31</v>
      </c>
      <c r="C24">
        <v>5</v>
      </c>
      <c r="D24" s="1">
        <f>SUM(B24:C24)*300</f>
        <v>10800</v>
      </c>
      <c r="G24" t="s">
        <v>107</v>
      </c>
    </row>
    <row r="25" spans="1:9">
      <c r="A25" s="21" t="s">
        <v>53</v>
      </c>
      <c r="B25">
        <v>41</v>
      </c>
      <c r="C25">
        <v>5</v>
      </c>
      <c r="D25" s="1">
        <f>SUM(B25:C25)*300</f>
        <v>13800</v>
      </c>
      <c r="G25" t="s">
        <v>107</v>
      </c>
    </row>
    <row r="26" spans="1:9">
      <c r="A26" s="20" t="s">
        <v>108</v>
      </c>
      <c r="B26">
        <v>11</v>
      </c>
      <c r="C26">
        <v>10</v>
      </c>
      <c r="D26" s="1">
        <f>SUM(B26:C26)*300</f>
        <v>6300</v>
      </c>
      <c r="G26" t="s">
        <v>107</v>
      </c>
    </row>
    <row r="27" spans="1:9">
      <c r="A27" s="20" t="s">
        <v>109</v>
      </c>
      <c r="B27">
        <v>16</v>
      </c>
      <c r="C27">
        <v>10</v>
      </c>
      <c r="D27" s="1">
        <f>SUM(B27:C27)*300</f>
        <v>7800</v>
      </c>
      <c r="G27" t="s">
        <v>107</v>
      </c>
    </row>
    <row r="30" spans="1:9">
      <c r="A30" s="24" t="s">
        <v>110</v>
      </c>
      <c r="B30">
        <v>15</v>
      </c>
      <c r="C30">
        <v>0</v>
      </c>
      <c r="D30" s="1">
        <v>4500</v>
      </c>
      <c r="I30" t="s">
        <v>111</v>
      </c>
    </row>
    <row r="32" spans="1:9">
      <c r="A32" s="25" t="s">
        <v>112</v>
      </c>
      <c r="B32">
        <v>3</v>
      </c>
      <c r="C32">
        <v>0</v>
      </c>
      <c r="D32" s="1">
        <v>900</v>
      </c>
      <c r="G32" t="s">
        <v>113</v>
      </c>
    </row>
    <row r="33" spans="1:7">
      <c r="A33" s="25" t="s">
        <v>114</v>
      </c>
      <c r="B33">
        <v>6</v>
      </c>
      <c r="C33">
        <v>0</v>
      </c>
      <c r="D33" s="1">
        <v>1800</v>
      </c>
      <c r="G33" t="s">
        <v>113</v>
      </c>
    </row>
    <row r="34" spans="1:7">
      <c r="A34" s="25" t="s">
        <v>115</v>
      </c>
      <c r="B34">
        <v>3</v>
      </c>
      <c r="C34">
        <v>0</v>
      </c>
      <c r="D34" s="1">
        <v>900</v>
      </c>
      <c r="G34" t="s">
        <v>113</v>
      </c>
    </row>
    <row r="35" spans="1:7">
      <c r="A35" s="25" t="s">
        <v>116</v>
      </c>
      <c r="B35">
        <v>9</v>
      </c>
      <c r="C35">
        <v>1</v>
      </c>
      <c r="D35" s="1">
        <f>300*(B35+1)</f>
        <v>3000</v>
      </c>
    </row>
    <row r="37" spans="1:7">
      <c r="A37" s="62" t="s">
        <v>117</v>
      </c>
      <c r="B37">
        <v>5</v>
      </c>
      <c r="C37">
        <v>0</v>
      </c>
      <c r="D37" s="1">
        <f>B37*300</f>
        <v>1500</v>
      </c>
    </row>
    <row r="38" spans="1:7">
      <c r="A38" s="62" t="s">
        <v>118</v>
      </c>
      <c r="B38">
        <v>10</v>
      </c>
      <c r="C38">
        <v>0</v>
      </c>
      <c r="D38" s="1">
        <f>B38*300</f>
        <v>3000</v>
      </c>
    </row>
    <row r="39" spans="1:7">
      <c r="A39" s="62" t="s">
        <v>119</v>
      </c>
      <c r="B39">
        <v>15</v>
      </c>
      <c r="C39">
        <v>0</v>
      </c>
      <c r="D39" s="1">
        <f>B39*300</f>
        <v>4500</v>
      </c>
    </row>
    <row r="41" spans="1:7">
      <c r="A41" s="64" t="s">
        <v>120</v>
      </c>
      <c r="B41">
        <v>5</v>
      </c>
      <c r="C41">
        <v>0</v>
      </c>
      <c r="D41" s="1">
        <f>300*B41</f>
        <v>1500</v>
      </c>
    </row>
    <row r="42" spans="1:7">
      <c r="A42" s="64" t="s">
        <v>121</v>
      </c>
      <c r="B42">
        <v>10</v>
      </c>
      <c r="C42">
        <v>0</v>
      </c>
      <c r="D42" s="1">
        <f>300*B42</f>
        <v>3000</v>
      </c>
    </row>
    <row r="43" spans="1:7">
      <c r="A43" s="64" t="s">
        <v>122</v>
      </c>
      <c r="B43">
        <v>20</v>
      </c>
      <c r="C43">
        <v>0</v>
      </c>
      <c r="D43" s="1">
        <f>300*B43</f>
        <v>6000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2"/>
  <sheetViews>
    <sheetView workbookViewId="0">
      <pane ySplit="1" topLeftCell="B39" activePane="bottomLeft" state="frozen"/>
      <selection pane="bottomLeft" activeCell="C8" sqref="C8"/>
    </sheetView>
  </sheetViews>
  <sheetFormatPr defaultRowHeight="15"/>
  <cols>
    <col min="1" max="1" width="51" customWidth="1"/>
    <col min="2" max="2" width="31.28515625" customWidth="1"/>
    <col min="3" max="3" width="5.85546875" customWidth="1"/>
    <col min="4" max="4" width="13.85546875" bestFit="1" customWidth="1"/>
    <col min="5" max="5" width="14.28515625" bestFit="1" customWidth="1"/>
    <col min="7" max="7" width="16.140625" bestFit="1" customWidth="1"/>
    <col min="8" max="8" width="9.140625" bestFit="1" customWidth="1"/>
    <col min="9" max="9" width="10.5703125" bestFit="1" customWidth="1"/>
  </cols>
  <sheetData>
    <row r="1" spans="1:9">
      <c r="A1" s="7" t="s">
        <v>123</v>
      </c>
      <c r="B1" s="7" t="s">
        <v>124</v>
      </c>
      <c r="C1" s="7" t="s">
        <v>125</v>
      </c>
      <c r="D1" s="7"/>
      <c r="E1" s="7" t="s">
        <v>126</v>
      </c>
      <c r="F1" s="8"/>
      <c r="G1" s="7" t="s">
        <v>97</v>
      </c>
      <c r="H1" s="7" t="s">
        <v>98</v>
      </c>
      <c r="I1" s="7" t="s">
        <v>127</v>
      </c>
    </row>
    <row r="2" spans="1:9">
      <c r="A2" s="59" t="s">
        <v>128</v>
      </c>
      <c r="B2" s="59"/>
      <c r="C2" s="59"/>
      <c r="D2" s="59"/>
      <c r="E2" s="60">
        <f>300*I2</f>
        <v>3000</v>
      </c>
      <c r="F2" s="61"/>
      <c r="G2" s="59">
        <v>5</v>
      </c>
      <c r="H2" s="59">
        <v>5</v>
      </c>
      <c r="I2" s="59">
        <f>SUM(G2:H2)</f>
        <v>10</v>
      </c>
    </row>
    <row r="3" spans="1:9">
      <c r="A3" s="68" t="s">
        <v>102</v>
      </c>
      <c r="B3" s="68" t="s">
        <v>11</v>
      </c>
      <c r="C3" s="69">
        <v>1</v>
      </c>
      <c r="D3" s="69"/>
      <c r="E3" s="70">
        <f>300*I3</f>
        <v>0</v>
      </c>
      <c r="F3" s="68"/>
      <c r="G3" s="71">
        <f>IF(B3="Yes", Inputs!B2, 0)</f>
        <v>0</v>
      </c>
      <c r="H3" s="71">
        <f>IF($B3="Yes", Inputs!$C2, 0)</f>
        <v>0</v>
      </c>
      <c r="I3" s="68">
        <f>SUM(G3:H3)</f>
        <v>0</v>
      </c>
    </row>
    <row r="4" spans="1:9">
      <c r="A4" s="68" t="s">
        <v>103</v>
      </c>
      <c r="B4" s="68" t="s">
        <v>47</v>
      </c>
      <c r="C4" s="69"/>
      <c r="D4" s="69"/>
      <c r="E4" s="70">
        <f>300*I4</f>
        <v>3000</v>
      </c>
      <c r="F4" s="68"/>
      <c r="G4" s="71">
        <f>IF(B4="Yes", Inputs!B3, 0)</f>
        <v>5</v>
      </c>
      <c r="H4" s="71">
        <f>IF($B4="Yes", Inputs!$C3, 0)</f>
        <v>5</v>
      </c>
      <c r="I4" s="68">
        <f>SUM(G4:H4)</f>
        <v>10</v>
      </c>
    </row>
    <row r="5" spans="1:9">
      <c r="A5" s="2"/>
      <c r="B5" s="2"/>
      <c r="C5" s="2"/>
      <c r="D5" s="2"/>
      <c r="E5" s="2"/>
      <c r="G5" s="2"/>
      <c r="H5" s="2"/>
      <c r="I5" s="2"/>
    </row>
    <row r="6" spans="1:9">
      <c r="A6" s="4" t="s">
        <v>129</v>
      </c>
    </row>
    <row r="7" spans="1:9">
      <c r="A7" s="10" t="s">
        <v>130</v>
      </c>
      <c r="B7" t="s">
        <v>20</v>
      </c>
      <c r="C7">
        <v>1</v>
      </c>
      <c r="E7" s="1">
        <f>IF($B7="Bold360ai Search Widget",Inputs!$D$11,IF($B7="Bold360ai Support Center", Inputs!D$12,IF($B7="Bold360ai Conversational Widget",Inputs!$D$13,IF(Estimator!$B7="Bold360ai Conversational Add-On",Inputs!#REF!,IF(B7="Bold360ai Personalization Add-On",Inputs!#REF!,IF($B7="Bold360 Chat Training",Inputs!$D$14,IF($B7="Bold360 Quickstart",Inputs!$D$15,IF(Estimator!$B7="Bold360 Express",Inputs!$D$16,IF(Estimator!$B7="Bold360 Tune-Up",Inputs!$D$17,IF(Estimator!$B7="Bold360 Customer Care",Inputs!$D$18,IF(Estimator!$B7="Bold360 Enterprise Chat",Inputs!$D$19,IF(Estimator!$B7="Bold360 Annual Strategy &amp; Consulting",Inputs!$D$20,IF(Estimator!$B7="Bold360 Pilot",Inputs!$D$21,0)))))))))))))*C7</f>
        <v>3000</v>
      </c>
      <c r="G7" s="6">
        <f>IF($B7="Bold360ai Search Widget",Inputs!$B$11,IF($B7="Bold360ai Support Center", Inputs!$B$12,IF($B7="Bold360ai Conversational Widget",Inputs!$B$13,IF($B7="Bold360 Chat Training",Inputs!$B$14,IF($B7="Bold360 Quickstart",Inputs!$B$15,IF(Estimator!$B7="Bold360 Express",Inputs!$B$16,IF(Estimator!$B7="Bold360 Tune-Up",Inputs!$B$17,IF(Estimator!$B7="Bold360 Customer Care",Inputs!$B$18,IF(Estimator!$B7="Bold360 Enterprise Chat",Inputs!$B$19,IF(Estimator!$B7="Bold360 Annual Strategy &amp; Consulting",Inputs!$B$20,IF(Estimator!$B7="Bold360 Pilot",Inputs!$B$21,0)))))))))))*$C7</f>
        <v>5</v>
      </c>
      <c r="H7" s="6">
        <f>IF($B7="Bold360ai Search Widget",Inputs!$C$11,IF($B7="Bold360ai Support Center",Inputs!$C$12,IF($B7="Bold360ai Conversational Widget",Inputs!$C$13,IF($B7="Bold360 Chat Training",Inputs!$C$14,IF($B7="Bold360 Quickstart",Inputs!$C$15,IF(Estimator!$B7="Bold360 Express",Inputs!$C$16,IF(Estimator!$B7="Bold360 Tune-Up",Inputs!$C$17,IF(Estimator!$B7="Bold360 Customer Care",Inputs!$C$18,IF(Estimator!$B7="Bold360 Enterprise Chat",Inputs!$C$19,IF(Estimator!$B7="Bold360 Annual Strategy &amp; Consulting",Inputs!$C$20,IF(Estimator!$B7="Bold360 Pilot",Inputs!$C$21,0)))))))))))*$C7</f>
        <v>5</v>
      </c>
      <c r="I7">
        <f>SUM(G7:H7)</f>
        <v>10</v>
      </c>
    </row>
    <row r="8" spans="1:9">
      <c r="A8" s="10"/>
      <c r="E8" s="1">
        <f>IF($B8="Bold360ai Search Widget",Inputs!$D$11,IF($B8="Bold360ai Support Center", Inputs!D$12,IF($B8="Bold360ai Conversational Widget",Inputs!$D$13,IF(Estimator!$B8="Bold360ai Conversational Add-On",Inputs!#REF!,IF(B8="Bold360ai Personalization Add-On",Inputs!#REF!,IF($B8="Bold360 Chat Training",Inputs!$D$14,IF($B8="Bold360 Quickstart",Inputs!$D$15,IF(Estimator!$B8="Bold360 Express",Inputs!$D$16,IF(Estimator!$B8="Bold360 Tune-Up",Inputs!$D$17,IF(Estimator!$B8="Bold360 Customer Care",Inputs!$D$18,IF(Estimator!$B8="Bold360 Enterprise Chat",Inputs!$D$19,IF(Estimator!$B8="Bold360 Annual Strategy &amp; Consulting",Inputs!$D$20,IF(Estimator!$B8="Bold360 Pilot",Inputs!$D$21,0)))))))))))))*C8</f>
        <v>0</v>
      </c>
      <c r="G8" s="6">
        <f>IF($B8="Bold360ai Search Widget",Inputs!$B$11,IF($B8="Bold360ai Support Center", Inputs!$B$12,IF($B8="Bold360ai Conversational Widget",Inputs!$B$13,IF($B8="Bold360 Chat Training",Inputs!$B$14,IF($B8="Bold360 Quickstart",Inputs!$B$15,IF(Estimator!$B8="Bold360 Express",Inputs!$B$16,IF(Estimator!$B8="Bold360 Tune-Up",Inputs!$B$17,IF(Estimator!$B8="Bold360 Customer Care",Inputs!$B$18,IF(Estimator!$B8="Bold360 Enterprise Chat",Inputs!$B$19,IF(Estimator!$B8="Bold360 Annual Strategy &amp; Consulting",Inputs!$B$20,IF(Estimator!$B8="Bold360 Pilot",Inputs!$B$21,0)))))))))))*$C8</f>
        <v>0</v>
      </c>
      <c r="H8" s="6">
        <f>IF($B8="Bold360ai Search Widget",Inputs!$C$11,IF($B8="Bold360ai Support Center",Inputs!$C$12,IF($B8="Bold360ai Conversational Widget",Inputs!$C$13,IF($B8="Bold360 Chat Training",Inputs!$C$14,IF($B8="Bold360 Quickstart",Inputs!$C$15,IF(Estimator!$B8="Bold360 Express",Inputs!$C$16,IF(Estimator!$B8="Bold360 Tune-Up",Inputs!$C$17,IF(Estimator!$B8="Bold360 Customer Care",Inputs!$C$18,IF(Estimator!$B8="Bold360 Enterprise Chat",Inputs!$C$19,IF(Estimator!$B8="Bold360 Annual Strategy &amp; Consulting",Inputs!$C$20,IF(Estimator!$B8="Bold360 Pilot",Inputs!$C$21,0)))))))))))*$C8</f>
        <v>0</v>
      </c>
      <c r="I8" s="36">
        <f t="shared" ref="I7:I12" si="0">SUM(G8:H8)</f>
        <v>0</v>
      </c>
    </row>
    <row r="9" spans="1:9">
      <c r="A9" s="10"/>
      <c r="E9" s="1">
        <f>IF($B9="Bold360ai Search Widget",Inputs!$D$11,IF($B9="Bold360ai Support Center", Inputs!D$12,IF($B9="Bold360ai Conversational Widget",Inputs!$D$13,IF(Estimator!$B9="Bold360ai Conversational Add-On",Inputs!#REF!,IF(B9="Bold360ai Personalization Add-On",Inputs!#REF!,IF($B9="Bold360 Chat Training",Inputs!$D$14,IF($B9="Bold360 Quickstart",Inputs!$D$15,IF(Estimator!$B9="Bold360 Express",Inputs!$D$16,IF(Estimator!$B9="Bold360 Tune-Up",Inputs!$D$17,IF(Estimator!$B9="Bold360 Customer Care",Inputs!$D$18,IF(Estimator!$B9="Bold360 Enterprise Chat",Inputs!$D$19,IF(Estimator!$B9="Bold360 Annual Strategy &amp; Consulting",Inputs!$D$20,IF(Estimator!$B9="Bold360 Pilot",Inputs!$D$21,0)))))))))))))*C9</f>
        <v>0</v>
      </c>
      <c r="G9" s="6">
        <f>IF($B9="Bold360ai Search Widget",Inputs!$B$11,IF($B9="Bold360ai Support Center", Inputs!$B$12,IF($B9="Bold360ai Conversational Widget",Inputs!$B$13,IF($B9="Bold360 Chat Training",Inputs!$B$14,IF($B9="Bold360 Quickstart",Inputs!$B$15,IF(Estimator!$B9="Bold360 Express",Inputs!$B$16,IF(Estimator!$B9="Bold360 Tune-Up",Inputs!$B$17,IF(Estimator!$B9="Bold360 Customer Care",Inputs!$B$18,IF(Estimator!$B9="Bold360 Enterprise Chat",Inputs!$B$19,IF(Estimator!$B9="Bold360 Annual Strategy &amp; Consulting",Inputs!$B$20,IF(Estimator!$B9="Bold360 Pilot",Inputs!$B$21,0)))))))))))*$C9</f>
        <v>0</v>
      </c>
      <c r="H9" s="6">
        <f>IF($B9="Bold360ai Search Widget",Inputs!$C$11,IF($B9="Bold360ai Support Center",Inputs!$C$12,IF($B9="Bold360ai Conversational Widget",Inputs!$C$13,IF($B9="Bold360 Chat Training",Inputs!$C$14,IF($B9="Bold360 Quickstart",Inputs!$C$15,IF(Estimator!$B9="Bold360 Express",Inputs!$C$16,IF(Estimator!$B9="Bold360 Tune-Up",Inputs!$C$17,IF(Estimator!$B9="Bold360 Customer Care",Inputs!$C$18,IF(Estimator!$B9="Bold360 Enterprise Chat",Inputs!$C$19,IF(Estimator!$B9="Bold360 Annual Strategy &amp; Consulting",Inputs!$C$20,IF(Estimator!$B9="Bold360 Pilot",Inputs!$C$21,0)))))))))))*$C9</f>
        <v>0</v>
      </c>
      <c r="I9" s="36">
        <f t="shared" si="0"/>
        <v>0</v>
      </c>
    </row>
    <row r="10" spans="1:9">
      <c r="A10" s="10"/>
      <c r="E10" s="1">
        <f>IF($B10="Bold360ai Search Widget",Inputs!$D$11,IF($B10="Bold360ai Support Center", Inputs!D$12,IF($B10="Bold360ai Conversational Widget",Inputs!$D$13,IF(Estimator!$B10="Bold360ai Conversational Add-On",Inputs!#REF!,IF(B10="Bold360ai Personalization Add-On",Inputs!#REF!,IF($B10="Bold360 Chat Training",Inputs!$D$14,IF($B10="Bold360 Quickstart",Inputs!$D$15,IF(Estimator!$B10="Bold360 Express",Inputs!$D$16,IF(Estimator!$B10="Bold360 Tune-Up",Inputs!$D$17,IF(Estimator!$B10="Bold360 Customer Care",Inputs!$D$18,IF(Estimator!$B10="Bold360 Enterprise Chat",Inputs!$D$19,IF(Estimator!$B10="Bold360 Annual Strategy &amp; Consulting",Inputs!$D$20,IF(Estimator!$B10="Bold360 Pilot",Inputs!$D$21,0)))))))))))))*C10</f>
        <v>0</v>
      </c>
      <c r="G10" s="6">
        <f>IF($B10="Bold360ai Search Widget",Inputs!$B$11,IF($B10="Bold360ai Support Center", Inputs!$B$12,IF($B10="Bold360ai Conversational Widget",Inputs!$B$13,IF($B10="Bold360 Chat Training",Inputs!$B$14,IF($B10="Bold360 Quickstart",Inputs!$B$15,IF(Estimator!$B10="Bold360 Express",Inputs!$B$16,IF(Estimator!$B10="Bold360 Tune-Up",Inputs!$B$17,IF(Estimator!$B10="Bold360 Customer Care",Inputs!$B$18,IF(Estimator!$B10="Bold360 Enterprise Chat",Inputs!$B$19,IF(Estimator!$B10="Bold360 Annual Strategy &amp; Consulting",Inputs!$B$20,IF(Estimator!$B10="Bold360 Pilot",Inputs!$B$21,0)))))))))))*$C10</f>
        <v>0</v>
      </c>
      <c r="H10" s="6">
        <f>IF($B10="Bold360ai Search Widget",Inputs!$C$11,IF($B10="Bold360ai Support Center",Inputs!$C$12,IF($B10="Bold360ai Conversational Widget",Inputs!$C$13,IF($B10="Bold360 Chat Training",Inputs!$C$14,IF($B10="Bold360 Quickstart",Inputs!$C$15,IF(Estimator!$B10="Bold360 Express",Inputs!$C$16,IF(Estimator!$B10="Bold360 Tune-Up",Inputs!$C$17,IF(Estimator!$B10="Bold360 Customer Care",Inputs!$C$18,IF(Estimator!$B10="Bold360 Enterprise Chat",Inputs!$C$19,IF(Estimator!$B10="Bold360 Annual Strategy &amp; Consulting",Inputs!$C$20,IF(Estimator!$B10="Bold360 Pilot",Inputs!$C$21,0)))))))))))*$C10</f>
        <v>0</v>
      </c>
      <c r="I10" s="36">
        <f t="shared" si="0"/>
        <v>0</v>
      </c>
    </row>
    <row r="11" spans="1:9">
      <c r="A11" s="10"/>
      <c r="E11" s="1">
        <f>IF($B11="Bold360ai Search Widget",Inputs!$D$11,IF($B11="Bold360ai Support Center", Inputs!D$12,IF($B11="Bold360ai Conversational Widget",Inputs!$D$13,IF(Estimator!$B11="Bold360ai Conversational Add-On",Inputs!#REF!,IF(B11="Bold360ai Personalization Add-On",Inputs!#REF!,IF($B11="Bold360 Chat Training",Inputs!$D$14,IF($B11="Bold360 Quickstart",Inputs!$D$15,IF(Estimator!$B11="Bold360 Express",Inputs!$D$16,IF(Estimator!$B11="Bold360 Tune-Up",Inputs!$D$17,IF(Estimator!$B11="Bold360 Customer Care",Inputs!$D$18,IF(Estimator!$B11="Bold360 Enterprise Chat",Inputs!$D$19,IF(Estimator!$B11="Bold360 Annual Strategy &amp; Consulting",Inputs!$D$20,IF(Estimator!$B11="Bold360 Pilot",Inputs!$D$21,0)))))))))))))*C11</f>
        <v>0</v>
      </c>
      <c r="G11" s="6">
        <f>IF($B11="Bold360ai Search Widget",Inputs!$B$11,IF($B11="Bold360ai Support Center", Inputs!$B$12,IF($B11="Bold360ai Conversational Widget",Inputs!$B$13,IF($B11="Bold360 Chat Training",Inputs!$B$14,IF($B11="Bold360 Quickstart",Inputs!$B$15,IF(Estimator!$B11="Bold360 Express",Inputs!$B$16,IF(Estimator!$B11="Bold360 Tune-Up",Inputs!$B$17,IF(Estimator!$B11="Bold360 Customer Care",Inputs!$B$18,IF(Estimator!$B11="Bold360 Enterprise Chat",Inputs!$B$19,IF(Estimator!$B11="Bold360 Annual Strategy &amp; Consulting",Inputs!$B$20,IF(Estimator!$B11="Bold360 Pilot",Inputs!$B$21,0)))))))))))*$C11</f>
        <v>0</v>
      </c>
      <c r="H11" s="6">
        <f>IF($B11="Bold360ai Search Widget",Inputs!$C$11,IF($B11="Bold360ai Support Center",Inputs!$C$12,IF($B11="Bold360ai Conversational Widget",Inputs!$C$13,IF($B11="Bold360 Chat Training",Inputs!$C$14,IF($B11="Bold360 Quickstart",Inputs!$C$15,IF(Estimator!$B11="Bold360 Express",Inputs!$C$16,IF(Estimator!$B11="Bold360 Tune-Up",Inputs!$C$17,IF(Estimator!$B11="Bold360 Customer Care",Inputs!$C$18,IF(Estimator!$B11="Bold360 Enterprise Chat",Inputs!$C$19,IF(Estimator!$B11="Bold360 Annual Strategy &amp; Consulting",Inputs!$C$20,IF(Estimator!$B11="Bold360 Pilot",Inputs!$C$21,0)))))))))))*$C11</f>
        <v>0</v>
      </c>
      <c r="I11" s="36">
        <f t="shared" si="0"/>
        <v>0</v>
      </c>
    </row>
    <row r="12" spans="1:9">
      <c r="A12" s="10"/>
      <c r="E12" s="1">
        <f>IF($B12="Bold360ai Search Widget",Inputs!$D$11,IF($B12="Bold360ai Support Center", Inputs!D$12,IF($B12="Bold360ai Conversational Widget",Inputs!$D$13,IF(Estimator!$B12="Bold360ai Conversational Add-On",Inputs!#REF!,IF(B12="Bold360ai Personalization Add-On",Inputs!#REF!,IF($B12="Bold360 Chat Training",Inputs!$D$14,IF($B12="Bold360 Quickstart",Inputs!$D$15,IF(Estimator!$B12="Bold360 Express",Inputs!$D$16,IF(Estimator!$B12="Bold360 Tune-Up",Inputs!$D$17,IF(Estimator!$B12="Bold360 Customer Care",Inputs!$D$18,IF(Estimator!$B12="Bold360 Enterprise Chat",Inputs!$D$19,IF(Estimator!$B12="Bold360 Annual Strategy &amp; Consulting",Inputs!$D$20,IF(Estimator!$B12="Bold360 Pilot",Inputs!$D$21,0)))))))))))))*C12</f>
        <v>0</v>
      </c>
      <c r="G12" s="6">
        <f>IF($B12="Bold360ai Search Widget",Inputs!$B$11,IF($B12="Bold360ai Support Center", Inputs!$B$12,IF($B12="Bold360ai Conversational Widget",Inputs!$B$13,IF($B12="Bold360 Chat Training",Inputs!$B$14,IF($B12="Bold360 Quickstart",Inputs!$B$15,IF(Estimator!$B12="Bold360 Express",Inputs!$B$16,IF(Estimator!$B12="Bold360 Tune-Up",Inputs!$B$17,IF(Estimator!$B12="Bold360 Customer Care",Inputs!$B$18,IF(Estimator!$B12="Bold360 Enterprise Chat",Inputs!$B$19,IF(Estimator!$B12="Bold360 Annual Strategy &amp; Consulting",Inputs!$B$20,IF(Estimator!$B12="Bold360 Pilot",Inputs!$B$21,0)))))))))))*$C12</f>
        <v>0</v>
      </c>
      <c r="H12" s="6">
        <f>IF($B12="Bold360ai Search Widget",Inputs!$C$11,IF($B12="Bold360ai Support Center",Inputs!$C$12,IF($B12="Bold360ai Conversational Widget",Inputs!$C$13,IF($B12="Bold360 Chat Training",Inputs!$C$14,IF($B12="Bold360 Quickstart",Inputs!$C$15,IF(Estimator!$B12="Bold360 Express",Inputs!$C$16,IF(Estimator!$B12="Bold360 Tune-Up",Inputs!$C$17,IF(Estimator!$B12="Bold360 Customer Care",Inputs!$C$18,IF(Estimator!$B12="Bold360 Enterprise Chat",Inputs!$C$19,IF(Estimator!$B12="Bold360 Annual Strategy &amp; Consulting",Inputs!$C$20,IF(Estimator!$B12="Bold360 Pilot",Inputs!$C$21,0)))))))))))*$C12</f>
        <v>0</v>
      </c>
      <c r="I12" s="36">
        <f t="shared" si="0"/>
        <v>0</v>
      </c>
    </row>
    <row r="13" spans="1:9">
      <c r="A13" s="3"/>
      <c r="B13" s="3"/>
      <c r="C13" s="3"/>
      <c r="I13" s="36"/>
    </row>
    <row r="14" spans="1:9">
      <c r="A14" s="4" t="s">
        <v>131</v>
      </c>
      <c r="B14" s="3"/>
      <c r="C14" s="3"/>
      <c r="I14" s="36"/>
    </row>
    <row r="15" spans="1:9">
      <c r="A15" s="9" t="s">
        <v>132</v>
      </c>
      <c r="E15" s="1">
        <f>IF($B15="Low",Inputs!$D$5,  IF($B15="Medium",Inputs!$D$6, IF(Estimator!$B15="High",Inputs!$D$7, 0)))*$C15</f>
        <v>0</v>
      </c>
      <c r="G15">
        <f>IF($B15="Low", Inputs!$B$5,  IF($B15="Medium",Inputs!$B$7, IF(Estimator!$B15="High",Inputs!$B$7, 0)))*$C15</f>
        <v>0</v>
      </c>
      <c r="H15">
        <f>IF($B15="Low", Inputs!$C$5,  IF($B15="Medium",Inputs!$C$7, IF(Estimator!$B15="High",Inputs!$C$7, 0)))*$C15</f>
        <v>0</v>
      </c>
      <c r="I15" s="36">
        <f>SUM(G15:H15)</f>
        <v>0</v>
      </c>
    </row>
    <row r="16" spans="1:9">
      <c r="A16" s="9"/>
      <c r="E16" s="1">
        <f>IF($B16="Low",Inputs!$D$5,  IF($B16="Medium",Inputs!$D$6, IF(Estimator!$B16="High",Inputs!$D$7, 0)))*$C16</f>
        <v>0</v>
      </c>
      <c r="G16">
        <f>IF($B16="Low", Inputs!$B$5,  IF($B16="Medium",Inputs!$B$7, IF(Estimator!$B16="High",Inputs!$B$7, 0)))*$C16</f>
        <v>0</v>
      </c>
      <c r="H16">
        <f>IF($B16="Low", Inputs!$C$5,  IF($B16="Medium",Inputs!$C$7, IF(Estimator!$B16="High",Inputs!$C$7, 0)))*$C16</f>
        <v>0</v>
      </c>
      <c r="I16" s="36">
        <f>SUM(G16:H16)</f>
        <v>0</v>
      </c>
    </row>
    <row r="17" spans="1:9">
      <c r="E17" s="1"/>
      <c r="I17" s="36"/>
    </row>
    <row r="18" spans="1:9">
      <c r="A18" s="17" t="s">
        <v>133</v>
      </c>
      <c r="E18" s="1">
        <f>IF($B18="Low",Inputs!$D$23,  IF($B18="Medium",Inputs!$D$24, IF(Estimator!$B18="High",Inputs!$D$25, 0)))*$C18</f>
        <v>0</v>
      </c>
      <c r="G18">
        <f>IF($B18="Low", Inputs!$B$23,  IF($B18="Medium",Inputs!$B$24, IF(Estimator!$B18="High",Inputs!$B$25, 0)))*$C18</f>
        <v>0</v>
      </c>
      <c r="H18">
        <f>IF($B18="Low", Inputs!$C$23,  IF($B18="Medium",Inputs!$C$24, IF(Estimator!$B18="High",Inputs!$C$25, 0)))*$C18</f>
        <v>0</v>
      </c>
      <c r="I18" s="36">
        <f>SUM(G18:H18)</f>
        <v>0</v>
      </c>
    </row>
    <row r="19" spans="1:9">
      <c r="A19" s="17"/>
      <c r="E19" s="1">
        <f>IF($B19="Low",Inputs!$D$23,  IF($B19="Medium",Inputs!$D$24, IF(Estimator!$B19="High",Inputs!$D$25, 0)))*$C19</f>
        <v>0</v>
      </c>
      <c r="G19">
        <f>IF($B19="Low", Inputs!$B$23,  IF($B19="Medium",Inputs!$B$24, IF(Estimator!$B19="High",Inputs!$B$25, 0)))*$C19</f>
        <v>0</v>
      </c>
      <c r="H19">
        <f>IF($B19="Low", Inputs!$C$23,  IF($B19="Medium",Inputs!$C$24, IF(Estimator!$B19="High",Inputs!$C$25, 0)))*$C19</f>
        <v>0</v>
      </c>
      <c r="I19" s="36">
        <f>SUM(G19:H19)</f>
        <v>0</v>
      </c>
    </row>
    <row r="20" spans="1:9">
      <c r="A20" s="17"/>
      <c r="E20" s="1">
        <f>IF($B20="Low",Inputs!$D$23,  IF($B20="Medium",Inputs!$D$24, IF(Estimator!$B20="High",Inputs!$D$25, 0)))*$C20</f>
        <v>0</v>
      </c>
      <c r="G20">
        <f>IF($B20="Low", Inputs!$B$23,  IF($B20="Medium",Inputs!$B$24, IF(Estimator!$B20="High",Inputs!$B$25, 0)))*$C20</f>
        <v>0</v>
      </c>
      <c r="H20">
        <f>IF($B20="Low", Inputs!$C$23,  IF($B20="Medium",Inputs!$C$24, IF(Estimator!$B20="High",Inputs!$C$25, 0)))*$C20</f>
        <v>0</v>
      </c>
      <c r="I20" s="36">
        <f>SUM(G20:H20)</f>
        <v>0</v>
      </c>
    </row>
    <row r="21" spans="1:9">
      <c r="E21" s="1"/>
      <c r="I21" s="36"/>
    </row>
    <row r="22" spans="1:9">
      <c r="A22" s="18" t="s">
        <v>134</v>
      </c>
      <c r="E22" s="1">
        <f>IF($B22="Low",Inputs!$D$26,  IF($B22="Medium",Inputs!$D$26, IF(Estimator!$B22="High",Inputs!$D$27, 0)))*$C22</f>
        <v>0</v>
      </c>
      <c r="G22">
        <f>IF($B22="Low", Inputs!$B$23,  IF($B26="Medium",Inputs!$B$26, IF(Estimator!$B22="High",Inputs!$B$27, 0)))*$C22</f>
        <v>0</v>
      </c>
      <c r="H22">
        <f>IF($B22="Low", Inputs!$C$26,  IF($B22="Medium",Inputs!$C$26, IF(Estimator!$B22="High",Inputs!$C$27, 0)))*$C22</f>
        <v>0</v>
      </c>
      <c r="I22" s="36">
        <f>SUM(G22:H22)</f>
        <v>0</v>
      </c>
    </row>
    <row r="23" spans="1:9">
      <c r="A23" s="18"/>
      <c r="E23" s="1">
        <f>IF($B23="Low",Inputs!$D$26,  IF($B23="Medium",Inputs!$D$26, IF(Estimator!$B23="High",Inputs!$D$27, 0)))*$C23</f>
        <v>0</v>
      </c>
      <c r="G23">
        <f>IF($B23="Low", Inputs!$B$23,  IF($B27="Medium",Inputs!$B$26, IF(Estimator!$B23="High",Inputs!$B$27, 0)))*$C23</f>
        <v>0</v>
      </c>
      <c r="H23">
        <f>IF($B23="Low", Inputs!$C$26,  IF($B23="Medium",Inputs!$C$26, IF(Estimator!$B23="High",Inputs!$C$27, 0)))*$C23</f>
        <v>0</v>
      </c>
      <c r="I23" s="36">
        <f>SUM(G23:H23)</f>
        <v>0</v>
      </c>
    </row>
    <row r="24" spans="1:9">
      <c r="A24" s="18"/>
      <c r="E24" s="1">
        <f>IF($B24="Low",Inputs!$D$26,  IF($B24="Medium",Inputs!$D$26, IF(Estimator!$B24="High",Inputs!$D$27, 0)))*$C24</f>
        <v>0</v>
      </c>
      <c r="G24">
        <f>IF($B24="Low", Inputs!$B$23,  IF($B28="Medium",Inputs!$B$26, IF(Estimator!$B24="High",Inputs!$B$27, 0)))*$C24</f>
        <v>0</v>
      </c>
      <c r="H24">
        <f>IF($B24="Low", Inputs!$C$26,  IF($B24="Medium",Inputs!$C$26, IF(Estimator!$B24="High",Inputs!$C$27, 0)))*$C24</f>
        <v>0</v>
      </c>
      <c r="I24" s="36">
        <f>SUM(G24:H24)</f>
        <v>0</v>
      </c>
    </row>
    <row r="25" spans="1:9">
      <c r="E25" s="1"/>
      <c r="I25" s="36"/>
    </row>
    <row r="26" spans="1:9">
      <c r="A26" s="11" t="s">
        <v>135</v>
      </c>
      <c r="E26" s="1">
        <f>(300*G26)+(300*H26)</f>
        <v>0</v>
      </c>
      <c r="G26" s="19">
        <f>IF($B26="Search/Conversational",(30*$C26)/60, IF($B26="Support Center",(30*$C26)/60,0))</f>
        <v>0</v>
      </c>
      <c r="H26">
        <v>0</v>
      </c>
      <c r="I26" s="36">
        <f>SUM(G26:H26)</f>
        <v>0</v>
      </c>
    </row>
    <row r="27" spans="1:9">
      <c r="A27" s="11"/>
      <c r="E27" s="1">
        <f>(300*G27)+(300*H27)</f>
        <v>0</v>
      </c>
      <c r="G27" s="19">
        <f>IF($B27="Search/Conversational",(3*$C27)/60, IF($B27="Support Center",(10*$C27)/60,0))</f>
        <v>0</v>
      </c>
      <c r="H27">
        <v>0</v>
      </c>
      <c r="I27" s="36">
        <f>SUM(G27:H27)</f>
        <v>0</v>
      </c>
    </row>
    <row r="28" spans="1:9">
      <c r="I28" s="36"/>
    </row>
    <row r="29" spans="1:9">
      <c r="A29" s="13" t="s">
        <v>110</v>
      </c>
      <c r="E29" s="1">
        <f>IF($B29="Standard",Inputs!$D$30, 0)*$C29</f>
        <v>0</v>
      </c>
      <c r="G29">
        <f>IF($B29="Standard", Inputs!$B$30, 0)*$C29</f>
        <v>0</v>
      </c>
      <c r="H29">
        <f>IF($B29="Standard", Inputs!$C$26, 0)*$C29</f>
        <v>0</v>
      </c>
      <c r="I29" s="36">
        <f>SUM(G29:H29)</f>
        <v>0</v>
      </c>
    </row>
    <row r="30" spans="1:9">
      <c r="E30" s="1"/>
      <c r="I30" s="36"/>
    </row>
    <row r="31" spans="1:9">
      <c r="A31" s="12" t="s">
        <v>85</v>
      </c>
      <c r="E31" s="1">
        <f>300*I31</f>
        <v>0</v>
      </c>
      <c r="G31" s="6">
        <f>IF($B31="Support Center",Inputs!$B$32, IF($B31="Search",Inputs!$B$34, IF($B31="Conversational", Inputs!$B$33, IF($B31="Geofluent", Inputs!B35))))*$C31</f>
        <v>0</v>
      </c>
      <c r="H31" s="6">
        <f>IF($B31="Support Center",Inputs!$B$32, IF($B31="Search",Inputs!$B$34, IF($B31="Conversational", Inputs!$B$33, IF($B31="Geofluent", Inputs!C35))))*$C31</f>
        <v>0</v>
      </c>
      <c r="I31" s="36">
        <f>SUM(G31:H31)</f>
        <v>0</v>
      </c>
    </row>
    <row r="32" spans="1:9">
      <c r="A32" s="12"/>
      <c r="I32" s="36"/>
    </row>
    <row r="33" spans="1:9">
      <c r="I33" s="36"/>
    </row>
    <row r="34" spans="1:9">
      <c r="A34" s="38" t="s">
        <v>136</v>
      </c>
      <c r="E34" s="1">
        <f>300*I34</f>
        <v>0</v>
      </c>
      <c r="G34">
        <f>10*C34</f>
        <v>0</v>
      </c>
      <c r="H34">
        <f>0*C34</f>
        <v>0</v>
      </c>
      <c r="I34" s="36">
        <f>SUM(G34:H34)</f>
        <v>0</v>
      </c>
    </row>
    <row r="35" spans="1:9">
      <c r="I35" s="36"/>
    </row>
    <row r="36" spans="1:9">
      <c r="A36" s="57" t="s">
        <v>137</v>
      </c>
      <c r="C36">
        <v>3</v>
      </c>
      <c r="E36" s="1">
        <f>IF($B36="Low", Inputs!$D$37,  IF($B36="Medium",Inputs!$D$38, IF(Estimator!$B36="High",Inputs!$D$39, 0)))*$C36</f>
        <v>0</v>
      </c>
      <c r="G36">
        <f>IF($B36="Low", Inputs!$B$37,  IF($B36="Medium",Inputs!$B$38, IF(Estimator!$B36="High",Inputs!$B$39, 0)))*$C36</f>
        <v>0</v>
      </c>
      <c r="H36">
        <f>IF($B36="Low", Inputs!$C$37,  IF($B36="Medium",Inputs!$C$38, IF(Estimator!$B36="High",Inputs!$C$39, 0)))*$C36</f>
        <v>0</v>
      </c>
      <c r="I36" s="36">
        <f>SUM(G36:H36)</f>
        <v>0</v>
      </c>
    </row>
    <row r="37" spans="1:9">
      <c r="I37" s="36"/>
    </row>
    <row r="38" spans="1:9">
      <c r="A38" s="58" t="s">
        <v>95</v>
      </c>
      <c r="E38" s="1">
        <f>300*I38</f>
        <v>0</v>
      </c>
      <c r="G38">
        <f>5*C38</f>
        <v>0</v>
      </c>
      <c r="H38">
        <f>0*C38</f>
        <v>0</v>
      </c>
      <c r="I38" s="36">
        <f>SUM(G38:H38)</f>
        <v>0</v>
      </c>
    </row>
    <row r="39" spans="1:9">
      <c r="I39" s="36"/>
    </row>
    <row r="40" spans="1:9">
      <c r="A40" s="63" t="s">
        <v>138</v>
      </c>
      <c r="I40" s="36"/>
    </row>
    <row r="41" spans="1:9">
      <c r="I41" s="36"/>
    </row>
    <row r="42" spans="1:9" ht="15.75" thickBot="1">
      <c r="A42" s="14" t="s">
        <v>139</v>
      </c>
      <c r="B42" s="5"/>
      <c r="C42" s="5"/>
      <c r="D42" s="5"/>
      <c r="E42" s="15">
        <f>SUM(E2:E41)</f>
        <v>9000</v>
      </c>
      <c r="F42" s="5"/>
      <c r="G42" s="16">
        <f>SUM(G2:G41)</f>
        <v>15</v>
      </c>
      <c r="H42" s="16">
        <f>SUM(H2:H41)</f>
        <v>15</v>
      </c>
      <c r="I42" s="37">
        <f>SUM(G42:H42)</f>
        <v>30</v>
      </c>
    </row>
  </sheetData>
  <protectedRanges>
    <protectedRange algorithmName="SHA-512" hashValue="pderpnuT1NUqQLK+nJi//bTEpQo/b6damsyHxFySNvTbFwNVhpFEM2a0sfWF/QeltueqBxysbC8powIJqK+hhQ==" saltValue="2VD57n4GkEr2WGIO5TYkHQ==" spinCount="100000" sqref="E2:I2 I3:I4 E3:F4" name="Range1"/>
  </protectedRanges>
  <dataConsolidate/>
  <dataValidations count="9">
    <dataValidation type="list" allowBlank="1" showInputMessage="1" showErrorMessage="1" sqref="B29:B30" xr:uid="{00000000-0002-0000-0000-000000000000}">
      <formula1>"Standard"</formula1>
    </dataValidation>
    <dataValidation type="list" allowBlank="1" showInputMessage="1" showErrorMessage="1" sqref="B7:B12" xr:uid="{00000000-0002-0000-0000-000001000000}">
      <formula1>PackageList</formula1>
    </dataValidation>
    <dataValidation type="list" allowBlank="1" showInputMessage="1" showErrorMessage="1" sqref="B26:B27" xr:uid="{00000000-0002-0000-0000-000002000000}">
      <formula1>"Search/Conversational, Support Center"</formula1>
    </dataValidation>
    <dataValidation type="list" allowBlank="1" showInputMessage="1" showErrorMessage="1" sqref="B17:B25 B40" xr:uid="{00000000-0002-0000-0000-000003000000}">
      <formula1>"Low, Medium, High"</formula1>
    </dataValidation>
    <dataValidation type="list" allowBlank="1" showInputMessage="1" showErrorMessage="1" sqref="B15:B16" xr:uid="{00000000-0002-0000-0000-000004000000}">
      <formula1>"Low, High"</formula1>
    </dataValidation>
    <dataValidation type="list" allowBlank="1" showInputMessage="1" showErrorMessage="1" sqref="B33" xr:uid="{88DB5429-8825-4E8F-80EC-2883F448774B}">
      <formula1>"Support Center, Search, Conversational"</formula1>
    </dataValidation>
    <dataValidation type="list" allowBlank="1" showInputMessage="1" showErrorMessage="1" sqref="B36" xr:uid="{3404EB9B-7F08-4B1B-9605-6BFEE0DC3E2E}">
      <formula1>"Low, Medium, Complex"</formula1>
    </dataValidation>
    <dataValidation type="list" allowBlank="1" showInputMessage="1" showErrorMessage="1" sqref="B38 B3:B4" xr:uid="{4C869022-FE78-49E8-94F9-9F10EDD35B4F}">
      <formula1>"Yes, No"</formula1>
    </dataValidation>
    <dataValidation type="list" allowBlank="1" showInputMessage="1" showErrorMessage="1" sqref="B31:B32" xr:uid="{0BE113DB-1C7A-4CAE-96F8-B299A148EA7C}">
      <formula1>"Support Center, Search, Conversational, Geofluent"</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53572-F542-4200-982A-322E1A4F789A}">
  <dimension ref="A1:F15"/>
  <sheetViews>
    <sheetView workbookViewId="0">
      <pane xSplit="3" ySplit="1" topLeftCell="D2" activePane="bottomRight" state="frozen"/>
      <selection pane="bottomRight" activeCell="A11" sqref="A11"/>
      <selection pane="bottomLeft" activeCell="A2" sqref="A2"/>
      <selection pane="topRight" activeCell="D1" sqref="D1"/>
    </sheetView>
  </sheetViews>
  <sheetFormatPr defaultRowHeight="15"/>
  <cols>
    <col min="1" max="1" width="3.85546875" customWidth="1"/>
    <col min="2" max="2" width="14.28515625" bestFit="1" customWidth="1"/>
    <col min="3" max="3" width="70.85546875" customWidth="1"/>
    <col min="4" max="4" width="10.28515625" bestFit="1" customWidth="1"/>
    <col min="5" max="5" width="87" style="52" customWidth="1"/>
    <col min="6" max="6" width="12.5703125" bestFit="1" customWidth="1"/>
  </cols>
  <sheetData>
    <row r="1" spans="1:6">
      <c r="A1" s="55" t="s">
        <v>140</v>
      </c>
      <c r="B1" s="55" t="s">
        <v>141</v>
      </c>
      <c r="C1" s="55" t="s">
        <v>142</v>
      </c>
      <c r="D1" s="55" t="s">
        <v>143</v>
      </c>
      <c r="E1" s="56" t="s">
        <v>144</v>
      </c>
      <c r="F1" s="55" t="s">
        <v>145</v>
      </c>
    </row>
    <row r="2" spans="1:6" ht="30">
      <c r="A2">
        <v>1</v>
      </c>
      <c r="B2" s="54">
        <v>43417</v>
      </c>
      <c r="C2" t="s">
        <v>146</v>
      </c>
      <c r="D2" t="s">
        <v>147</v>
      </c>
      <c r="E2" s="52" t="s">
        <v>148</v>
      </c>
      <c r="F2" s="54">
        <v>43424</v>
      </c>
    </row>
    <row r="3" spans="1:6" ht="30">
      <c r="A3">
        <v>2</v>
      </c>
      <c r="B3" s="54">
        <v>43417</v>
      </c>
      <c r="C3" s="52" t="s">
        <v>149</v>
      </c>
      <c r="D3" t="s">
        <v>147</v>
      </c>
      <c r="E3" s="52" t="s">
        <v>150</v>
      </c>
      <c r="F3" s="54">
        <v>43424</v>
      </c>
    </row>
    <row r="4" spans="1:6" ht="30">
      <c r="A4">
        <v>3</v>
      </c>
      <c r="B4" s="54">
        <v>43417</v>
      </c>
      <c r="C4" t="s">
        <v>151</v>
      </c>
      <c r="D4" t="s">
        <v>147</v>
      </c>
      <c r="E4" s="52" t="s">
        <v>152</v>
      </c>
      <c r="F4" s="54">
        <v>43424</v>
      </c>
    </row>
    <row r="5" spans="1:6">
      <c r="A5">
        <v>4</v>
      </c>
      <c r="B5" s="54">
        <v>43417</v>
      </c>
      <c r="C5" t="s">
        <v>153</v>
      </c>
      <c r="D5" t="s">
        <v>147</v>
      </c>
      <c r="E5" s="52" t="s">
        <v>154</v>
      </c>
      <c r="F5" s="54">
        <v>43424</v>
      </c>
    </row>
    <row r="6" spans="1:6" ht="45">
      <c r="A6">
        <v>5</v>
      </c>
      <c r="B6" s="54">
        <v>43424</v>
      </c>
      <c r="C6" t="s">
        <v>155</v>
      </c>
      <c r="D6" t="s">
        <v>156</v>
      </c>
      <c r="E6" s="52" t="s">
        <v>157</v>
      </c>
    </row>
    <row r="7" spans="1:6">
      <c r="A7">
        <v>6</v>
      </c>
      <c r="B7" s="65">
        <v>43580</v>
      </c>
      <c r="C7" t="s">
        <v>158</v>
      </c>
    </row>
    <row r="8" spans="1:6">
      <c r="A8">
        <v>7</v>
      </c>
      <c r="B8" s="65">
        <v>43580</v>
      </c>
      <c r="C8" t="s">
        <v>159</v>
      </c>
    </row>
    <row r="9" spans="1:6">
      <c r="A9">
        <v>8</v>
      </c>
      <c r="B9" s="65">
        <v>43580</v>
      </c>
      <c r="C9" t="s">
        <v>160</v>
      </c>
    </row>
    <row r="10" spans="1:6">
      <c r="A10">
        <v>9</v>
      </c>
      <c r="B10" s="65">
        <v>43580</v>
      </c>
      <c r="C10" t="s">
        <v>161</v>
      </c>
    </row>
    <row r="15" spans="1:6">
      <c r="C15" t="s">
        <v>162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D091376B0740419B22433A041D0724" ma:contentTypeVersion="7" ma:contentTypeDescription="Create a new document." ma:contentTypeScope="" ma:versionID="2f3a9ad642e958a30d0360955ab0b454">
  <xsd:schema xmlns:xsd="http://www.w3.org/2001/XMLSchema" xmlns:xs="http://www.w3.org/2001/XMLSchema" xmlns:p="http://schemas.microsoft.com/office/2006/metadata/properties" xmlns:ns2="fb4188fa-185d-4033-87b5-be091fdd6606" xmlns:ns3="8fdd77b9-3d02-4bd7-aa05-77d3dc763f61" targetNamespace="http://schemas.microsoft.com/office/2006/metadata/properties" ma:root="true" ma:fieldsID="8f2afda55fe64f58fe1aa7fdcf79a0e5" ns2:_="" ns3:_="">
    <xsd:import namespace="fb4188fa-185d-4033-87b5-be091fdd6606"/>
    <xsd:import namespace="8fdd77b9-3d02-4bd7-aa05-77d3dc763f6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4188fa-185d-4033-87b5-be091fdd66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fdd77b9-3d02-4bd7-aa05-77d3dc763f6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8fdd77b9-3d02-4bd7-aa05-77d3dc763f61">
      <UserInfo>
        <DisplayName>Sam Armstrong</DisplayName>
        <AccountId>122</AccountId>
        <AccountType/>
      </UserInfo>
      <UserInfo>
        <DisplayName>Doug McQueary</DisplayName>
        <AccountId>123</AccountId>
        <AccountType/>
      </UserInfo>
      <UserInfo>
        <DisplayName>David Hammer</DisplayName>
        <AccountId>124</AccountId>
        <AccountType/>
      </UserInfo>
      <UserInfo>
        <DisplayName>Chad Tenery</DisplayName>
        <AccountId>26</AccountId>
        <AccountType/>
      </UserInfo>
      <UserInfo>
        <DisplayName>James Endres</DisplayName>
        <AccountId>49</AccountId>
        <AccountType/>
      </UserInfo>
      <UserInfo>
        <DisplayName>Erica Mayshar</DisplayName>
        <AccountId>54</AccountId>
        <AccountType/>
      </UserInfo>
      <UserInfo>
        <DisplayName>Ian Hall</DisplayName>
        <AccountId>125</AccountId>
        <AccountType/>
      </UserInfo>
      <UserInfo>
        <DisplayName>Kashif Sami</DisplayName>
        <AccountId>67</AccountId>
        <AccountType/>
      </UserInfo>
      <UserInfo>
        <DisplayName>Burhan Rajbhoy</DisplayName>
        <AccountId>318</AccountId>
        <AccountType/>
      </UserInfo>
      <UserInfo>
        <DisplayName>Pablo Rovelo</DisplayName>
        <AccountId>21</AccountId>
        <AccountType/>
      </UserInfo>
    </SharedWithUsers>
  </documentManagement>
</p:properties>
</file>

<file path=customXml/itemProps1.xml><?xml version="1.0" encoding="utf-8"?>
<ds:datastoreItem xmlns:ds="http://schemas.openxmlformats.org/officeDocument/2006/customXml" ds:itemID="{A4446D3B-34EC-4280-BDCC-5C7B5AE8653F}"/>
</file>

<file path=customXml/itemProps2.xml><?xml version="1.0" encoding="utf-8"?>
<ds:datastoreItem xmlns:ds="http://schemas.openxmlformats.org/officeDocument/2006/customXml" ds:itemID="{4C587C22-7B35-4450-8A02-8C0734864DEF}"/>
</file>

<file path=customXml/itemProps3.xml><?xml version="1.0" encoding="utf-8"?>
<ds:datastoreItem xmlns:ds="http://schemas.openxmlformats.org/officeDocument/2006/customXml" ds:itemID="{7D9D5D10-2A44-4BF6-940E-F7DB49CFFF4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Alyssa Kafka</dc:creator>
  <cp:keywords/>
  <dc:description/>
  <cp:lastModifiedBy/>
  <cp:revision/>
  <dcterms:created xsi:type="dcterms:W3CDTF">2018-10-12T19:51:42Z</dcterms:created>
  <dcterms:modified xsi:type="dcterms:W3CDTF">2020-07-13T11:26:23Z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0x0101000AD091376B0740419B22433A041D0724</vt:lpwstr>
  </property>
  <property fmtid="{D5CDD505-2E9C-101B-9397-08002B2CF9AE}" pid="3" name="AuthorIds_UIVersion_1024">
    <vt:lpwstr>125</vt:lpwstr>
  </property>
  <property fmtid="{D5CDD505-2E9C-101B-9397-08002B2CF9AE}" pid="4" name="AuthorIds_UIVersion_3072">
    <vt:lpwstr>17</vt:lpwstr>
  </property>
  <property fmtid="{D5CDD505-2E9C-101B-9397-08002B2CF9AE}" pid="5" name="xd_Signature">
    <vt:bool>false</vt:bool>
  </property>
  <property fmtid="{D5CDD505-2E9C-101B-9397-08002B2CF9AE}" pid="6" name="SharedWithUsers">
    <vt:lpwstr>122;#Sam Armstrong;#123;#Doug McQueary;#124;#David Hammer;#26;#Chad Tenery;#49;#James Endres;#54;#Erica Mayshar;#125;#Ian Hall;#67;#Kashif Sami;#318;#Burhan Rajbhoy;#21;#Pablo Rovelo</vt:lpwstr>
  </property>
  <property fmtid="{D5CDD505-2E9C-101B-9397-08002B2CF9AE}" pid="7" name="xd_ProgID">
    <vt:lpwstr/>
  </property>
  <property fmtid="{D5CDD505-2E9C-101B-9397-08002B2CF9AE}" pid="8" name="_SourceUrl">
    <vt:lpwstr/>
  </property>
  <property fmtid="{D5CDD505-2E9C-101B-9397-08002B2CF9AE}" pid="9" name="_SharedFileIndex">
    <vt:lpwstr/>
  </property>
  <property fmtid="{D5CDD505-2E9C-101B-9397-08002B2CF9AE}" pid="10" name="TemplateUrl">
    <vt:lpwstr/>
  </property>
  <property fmtid="{D5CDD505-2E9C-101B-9397-08002B2CF9AE}" pid="11" name="ComplianceAssetId">
    <vt:lpwstr/>
  </property>
</Properties>
</file>