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f-my.sharepoint.com/personal/le279259_ucf_edu/Documents/Documents/Service/DataKind/Housing/affordable-housing-tooling/workstream1/test_cases/"/>
    </mc:Choice>
  </mc:AlternateContent>
  <xr:revisionPtr revIDLastSave="3" documentId="8_{6A1EE31C-57CB-4EA2-B07B-25C353010C3B}" xr6:coauthVersionLast="47" xr6:coauthVersionMax="47" xr10:uidLastSave="{9D3F1569-03BC-49FB-8A56-BCC890095B86}"/>
  <bookViews>
    <workbookView xWindow="9480" yWindow="792" windowWidth="13512" windowHeight="10860" xr2:uid="{5D89FE43-4651-44C1-AD6E-3171EDB8D27B}"/>
  </bookViews>
  <sheets>
    <sheet name="Checks" sheetId="2" r:id="rId1"/>
    <sheet name="Test Ca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B1" i="3"/>
  <c r="C1" i="3"/>
  <c r="D1" i="3"/>
  <c r="E1" i="3"/>
  <c r="F1" i="3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A3" i="3"/>
  <c r="G3" i="3"/>
  <c r="H3" i="3"/>
  <c r="I3" i="3"/>
  <c r="J3" i="3"/>
  <c r="K3" i="3"/>
  <c r="L3" i="3"/>
  <c r="M3" i="3"/>
  <c r="N3" i="3"/>
  <c r="O3" i="3"/>
  <c r="P3" i="3"/>
  <c r="Q3" i="3"/>
  <c r="R3" i="3"/>
  <c r="A4" i="3"/>
  <c r="G4" i="3"/>
  <c r="H4" i="3"/>
  <c r="I4" i="3"/>
  <c r="J4" i="3"/>
  <c r="K4" i="3"/>
  <c r="L4" i="3"/>
  <c r="M4" i="3"/>
  <c r="N4" i="3"/>
  <c r="O4" i="3"/>
  <c r="P4" i="3"/>
  <c r="Q4" i="3"/>
  <c r="R4" i="3"/>
  <c r="A5" i="3"/>
  <c r="G5" i="3"/>
  <c r="H5" i="3"/>
  <c r="I5" i="3"/>
  <c r="J5" i="3"/>
  <c r="K5" i="3"/>
  <c r="L5" i="3"/>
  <c r="M5" i="3"/>
  <c r="N5" i="3"/>
  <c r="O5" i="3"/>
  <c r="P5" i="3"/>
  <c r="Q5" i="3"/>
  <c r="R5" i="3"/>
  <c r="A6" i="3"/>
  <c r="G6" i="3"/>
  <c r="H6" i="3"/>
  <c r="I6" i="3"/>
  <c r="J6" i="3"/>
  <c r="K6" i="3"/>
  <c r="L6" i="3"/>
  <c r="M6" i="3"/>
  <c r="N6" i="3"/>
  <c r="O6" i="3"/>
  <c r="P6" i="3"/>
  <c r="Q6" i="3"/>
  <c r="R6" i="3"/>
  <c r="A7" i="3"/>
  <c r="G7" i="3"/>
  <c r="H7" i="3"/>
  <c r="I7" i="3"/>
  <c r="J7" i="3"/>
  <c r="K7" i="3"/>
  <c r="L7" i="3"/>
  <c r="M7" i="3"/>
  <c r="N7" i="3"/>
  <c r="O7" i="3"/>
  <c r="P7" i="3"/>
  <c r="Q7" i="3"/>
  <c r="R7" i="3"/>
  <c r="A8" i="3"/>
  <c r="G8" i="3"/>
  <c r="H8" i="3"/>
  <c r="I8" i="3"/>
  <c r="J8" i="3"/>
  <c r="K8" i="3"/>
  <c r="L8" i="3"/>
  <c r="M8" i="3"/>
  <c r="N8" i="3"/>
  <c r="O8" i="3"/>
  <c r="P8" i="3"/>
  <c r="Q8" i="3"/>
  <c r="R8" i="3"/>
  <c r="A9" i="3"/>
  <c r="G9" i="3"/>
  <c r="H9" i="3"/>
  <c r="I9" i="3"/>
  <c r="J9" i="3"/>
  <c r="K9" i="3"/>
  <c r="L9" i="3"/>
  <c r="M9" i="3"/>
  <c r="N9" i="3"/>
  <c r="O9" i="3"/>
  <c r="P9" i="3"/>
  <c r="Q9" i="3"/>
  <c r="R9" i="3"/>
  <c r="A10" i="3"/>
  <c r="G10" i="3"/>
  <c r="H10" i="3"/>
  <c r="I10" i="3"/>
  <c r="J10" i="3"/>
  <c r="K10" i="3"/>
  <c r="L10" i="3"/>
  <c r="M10" i="3"/>
  <c r="N10" i="3"/>
  <c r="O10" i="3"/>
  <c r="P10" i="3"/>
  <c r="Q10" i="3"/>
  <c r="R10" i="3"/>
  <c r="A11" i="3"/>
  <c r="G11" i="3"/>
  <c r="H11" i="3"/>
  <c r="I11" i="3"/>
  <c r="J11" i="3"/>
  <c r="K11" i="3"/>
  <c r="L11" i="3"/>
  <c r="M11" i="3"/>
  <c r="N11" i="3"/>
  <c r="O11" i="3"/>
  <c r="P11" i="3"/>
  <c r="Q11" i="3"/>
  <c r="R11" i="3"/>
  <c r="A12" i="3"/>
  <c r="G12" i="3"/>
  <c r="H12" i="3"/>
  <c r="I12" i="3"/>
  <c r="J12" i="3"/>
  <c r="K12" i="3"/>
  <c r="L12" i="3"/>
  <c r="M12" i="3"/>
  <c r="N12" i="3"/>
  <c r="O12" i="3"/>
  <c r="P12" i="3"/>
  <c r="Q12" i="3"/>
  <c r="R12" i="3"/>
  <c r="A13" i="3"/>
  <c r="G13" i="3"/>
  <c r="H13" i="3"/>
  <c r="I13" i="3"/>
  <c r="J13" i="3"/>
  <c r="K13" i="3"/>
  <c r="L13" i="3"/>
  <c r="M13" i="3"/>
  <c r="N13" i="3"/>
  <c r="O13" i="3"/>
  <c r="P13" i="3"/>
  <c r="Q13" i="3"/>
  <c r="R13" i="3"/>
  <c r="A14" i="3"/>
  <c r="G14" i="3"/>
  <c r="H14" i="3"/>
  <c r="I14" i="3"/>
  <c r="J14" i="3"/>
  <c r="K14" i="3"/>
  <c r="L14" i="3"/>
  <c r="M14" i="3"/>
  <c r="N14" i="3"/>
  <c r="O14" i="3"/>
  <c r="P14" i="3"/>
  <c r="Q14" i="3"/>
  <c r="R14" i="3"/>
  <c r="A15" i="3"/>
  <c r="G15" i="3"/>
  <c r="H15" i="3"/>
  <c r="I15" i="3"/>
  <c r="J15" i="3"/>
  <c r="K15" i="3"/>
  <c r="L15" i="3"/>
  <c r="M15" i="3"/>
  <c r="N15" i="3"/>
  <c r="O15" i="3"/>
  <c r="P15" i="3"/>
  <c r="Q15" i="3"/>
  <c r="R15" i="3"/>
  <c r="A16" i="3"/>
  <c r="G16" i="3"/>
  <c r="H16" i="3"/>
  <c r="I16" i="3"/>
  <c r="J16" i="3"/>
  <c r="K16" i="3"/>
  <c r="L16" i="3"/>
  <c r="M16" i="3"/>
  <c r="N16" i="3"/>
  <c r="O16" i="3"/>
  <c r="P16" i="3"/>
  <c r="Q16" i="3"/>
  <c r="R16" i="3"/>
  <c r="A17" i="3"/>
  <c r="G17" i="3"/>
  <c r="H17" i="3"/>
  <c r="I17" i="3"/>
  <c r="J17" i="3"/>
  <c r="K17" i="3"/>
  <c r="L17" i="3"/>
  <c r="M17" i="3"/>
  <c r="N17" i="3"/>
  <c r="O17" i="3"/>
  <c r="P17" i="3"/>
  <c r="Q17" i="3"/>
  <c r="R17" i="3"/>
  <c r="A18" i="3"/>
  <c r="G18" i="3"/>
  <c r="H18" i="3"/>
  <c r="I18" i="3"/>
  <c r="J18" i="3"/>
  <c r="K18" i="3"/>
  <c r="L18" i="3"/>
  <c r="M18" i="3"/>
  <c r="N18" i="3"/>
  <c r="O18" i="3"/>
  <c r="P18" i="3"/>
  <c r="Q18" i="3"/>
  <c r="R18" i="3"/>
  <c r="A19" i="3"/>
  <c r="G19" i="3"/>
  <c r="H19" i="3"/>
  <c r="I19" i="3"/>
  <c r="J19" i="3"/>
  <c r="K19" i="3"/>
  <c r="L19" i="3"/>
  <c r="M19" i="3"/>
  <c r="N19" i="3"/>
  <c r="O19" i="3"/>
  <c r="P19" i="3"/>
  <c r="Q19" i="3"/>
  <c r="R19" i="3"/>
  <c r="G2" i="3"/>
  <c r="H2" i="3"/>
  <c r="I2" i="3"/>
  <c r="J2" i="3"/>
  <c r="K2" i="3"/>
  <c r="L2" i="3"/>
  <c r="M2" i="3"/>
  <c r="N2" i="3"/>
  <c r="O2" i="3"/>
  <c r="P2" i="3"/>
  <c r="Q2" i="3"/>
  <c r="R2" i="3"/>
  <c r="U8" i="2"/>
  <c r="A8" i="2" s="1"/>
  <c r="V8" i="2"/>
  <c r="AL8" i="2" s="1"/>
  <c r="AM8" i="2" s="1"/>
  <c r="AN8" i="2" s="1"/>
  <c r="F8" i="2" s="1"/>
  <c r="W8" i="2"/>
  <c r="AF8" i="2"/>
  <c r="B8" i="2" s="1"/>
  <c r="AG8" i="2"/>
  <c r="AH8" i="2"/>
  <c r="AI8" i="2" s="1"/>
  <c r="C8" i="2" s="1"/>
  <c r="AJ8" i="2"/>
  <c r="D8" i="2" s="1"/>
  <c r="AK8" i="2"/>
  <c r="U9" i="2"/>
  <c r="A9" i="2" s="1"/>
  <c r="V9" i="2"/>
  <c r="W9" i="2"/>
  <c r="AF9" i="2"/>
  <c r="B9" i="2" s="1"/>
  <c r="AG9" i="2"/>
  <c r="AH9" i="2"/>
  <c r="AJ9" i="2"/>
  <c r="D9" i="2" s="1"/>
  <c r="AK9" i="2"/>
  <c r="AL9" i="2"/>
  <c r="AM9" i="2" s="1"/>
  <c r="U5" i="2"/>
  <c r="A5" i="2" s="1"/>
  <c r="V5" i="2"/>
  <c r="W5" i="2"/>
  <c r="AF5" i="2"/>
  <c r="B5" i="2" s="1"/>
  <c r="AG5" i="2"/>
  <c r="AH5" i="2"/>
  <c r="AI5" i="2" s="1"/>
  <c r="C5" i="2" s="1"/>
  <c r="AJ5" i="2"/>
  <c r="D5" i="2" s="1"/>
  <c r="AK5" i="2"/>
  <c r="AL5" i="2"/>
  <c r="AM5" i="2" s="1"/>
  <c r="U6" i="2"/>
  <c r="A6" i="2" s="1"/>
  <c r="V6" i="2"/>
  <c r="AL6" i="2" s="1"/>
  <c r="AM6" i="2" s="1"/>
  <c r="W6" i="2"/>
  <c r="AF6" i="2"/>
  <c r="B6" i="2" s="1"/>
  <c r="AG6" i="2"/>
  <c r="AH6" i="2"/>
  <c r="AJ6" i="2"/>
  <c r="D6" i="2" s="1"/>
  <c r="AK6" i="2"/>
  <c r="U4" i="2"/>
  <c r="A4" i="2" s="1"/>
  <c r="V4" i="2"/>
  <c r="AL4" i="2" s="1"/>
  <c r="AM4" i="2" s="1"/>
  <c r="W4" i="2"/>
  <c r="AF4" i="2"/>
  <c r="B4" i="2" s="1"/>
  <c r="AG4" i="2"/>
  <c r="AH4" i="2"/>
  <c r="AJ4" i="2"/>
  <c r="D4" i="2" s="1"/>
  <c r="AK4" i="2"/>
  <c r="G1" i="3"/>
  <c r="H1" i="3"/>
  <c r="I1" i="3"/>
  <c r="J1" i="3"/>
  <c r="K1" i="3"/>
  <c r="L1" i="3"/>
  <c r="M1" i="3"/>
  <c r="N1" i="3"/>
  <c r="O1" i="3"/>
  <c r="P1" i="3"/>
  <c r="Q1" i="3"/>
  <c r="R1" i="3"/>
  <c r="A2" i="3"/>
  <c r="A1" i="3"/>
  <c r="E2" i="2"/>
  <c r="E1" i="2"/>
  <c r="C2" i="2"/>
  <c r="C1" i="2"/>
  <c r="A2" i="2"/>
  <c r="B2" i="2"/>
  <c r="D2" i="2"/>
  <c r="F2" i="2"/>
  <c r="F1" i="2"/>
  <c r="D1" i="2"/>
  <c r="B1" i="2"/>
  <c r="A1" i="2"/>
  <c r="AJ20" i="2"/>
  <c r="D20" i="2" s="1"/>
  <c r="AJ19" i="2"/>
  <c r="D19" i="2" s="1"/>
  <c r="AJ18" i="2"/>
  <c r="D18" i="2" s="1"/>
  <c r="AJ17" i="2"/>
  <c r="D17" i="2" s="1"/>
  <c r="AJ16" i="2"/>
  <c r="D16" i="2" s="1"/>
  <c r="AJ15" i="2"/>
  <c r="D15" i="2" s="1"/>
  <c r="AJ14" i="2"/>
  <c r="D14" i="2" s="1"/>
  <c r="AJ13" i="2"/>
  <c r="D13" i="2" s="1"/>
  <c r="AJ12" i="2"/>
  <c r="D12" i="2" s="1"/>
  <c r="AJ11" i="2"/>
  <c r="D11" i="2" s="1"/>
  <c r="AJ10" i="2"/>
  <c r="D10" i="2" s="1"/>
  <c r="AJ7" i="2"/>
  <c r="D7" i="2" s="1"/>
  <c r="AJ3" i="2"/>
  <c r="D3" i="2" s="1"/>
  <c r="AK20" i="2"/>
  <c r="AK19" i="2"/>
  <c r="AK18" i="2"/>
  <c r="AK17" i="2"/>
  <c r="AK16" i="2"/>
  <c r="AK15" i="2"/>
  <c r="AK14" i="2"/>
  <c r="AK13" i="2"/>
  <c r="AK12" i="2"/>
  <c r="AK11" i="2"/>
  <c r="AK10" i="2"/>
  <c r="AK7" i="2"/>
  <c r="AK3" i="2"/>
  <c r="AG20" i="2"/>
  <c r="AG19" i="2"/>
  <c r="AG18" i="2"/>
  <c r="AG17" i="2"/>
  <c r="AG16" i="2"/>
  <c r="AG15" i="2"/>
  <c r="AG14" i="2"/>
  <c r="AG13" i="2"/>
  <c r="AG12" i="2"/>
  <c r="AG11" i="2"/>
  <c r="AG10" i="2"/>
  <c r="AG7" i="2"/>
  <c r="AG3" i="2"/>
  <c r="U20" i="2"/>
  <c r="A20" i="2" s="1"/>
  <c r="U19" i="2"/>
  <c r="A19" i="2" s="1"/>
  <c r="U18" i="2"/>
  <c r="A18" i="2" s="1"/>
  <c r="U17" i="2"/>
  <c r="A17" i="2" s="1"/>
  <c r="U16" i="2"/>
  <c r="A16" i="2" s="1"/>
  <c r="U15" i="2"/>
  <c r="A15" i="2" s="1"/>
  <c r="U14" i="2"/>
  <c r="A14" i="2" s="1"/>
  <c r="U13" i="2"/>
  <c r="A13" i="2" s="1"/>
  <c r="U12" i="2"/>
  <c r="A12" i="2" s="1"/>
  <c r="U11" i="2"/>
  <c r="A11" i="2" s="1"/>
  <c r="U10" i="2"/>
  <c r="A10" i="2" s="1"/>
  <c r="U7" i="2"/>
  <c r="A7" i="2" s="1"/>
  <c r="AH20" i="2"/>
  <c r="AH19" i="2"/>
  <c r="AH18" i="2"/>
  <c r="AI18" i="2" s="1"/>
  <c r="C18" i="2" s="1"/>
  <c r="AH17" i="2"/>
  <c r="AH16" i="2"/>
  <c r="AI16" i="2" s="1"/>
  <c r="C16" i="2" s="1"/>
  <c r="AH15" i="2"/>
  <c r="AH14" i="2"/>
  <c r="AH13" i="2"/>
  <c r="AH12" i="2"/>
  <c r="AH11" i="2"/>
  <c r="AH10" i="2"/>
  <c r="AH7" i="2"/>
  <c r="AH3" i="2"/>
  <c r="AI3" i="2" s="1"/>
  <c r="C3" i="2" s="1"/>
  <c r="AF20" i="2"/>
  <c r="B20" i="2" s="1"/>
  <c r="AF19" i="2"/>
  <c r="B19" i="2" s="1"/>
  <c r="AF18" i="2"/>
  <c r="B18" i="2" s="1"/>
  <c r="AF17" i="2"/>
  <c r="B17" i="2" s="1"/>
  <c r="AF16" i="2"/>
  <c r="B16" i="2" s="1"/>
  <c r="AF15" i="2"/>
  <c r="B15" i="2" s="1"/>
  <c r="AF14" i="2"/>
  <c r="B14" i="2" s="1"/>
  <c r="AF13" i="2"/>
  <c r="B13" i="2" s="1"/>
  <c r="AF12" i="2"/>
  <c r="B12" i="2" s="1"/>
  <c r="AF11" i="2"/>
  <c r="B11" i="2" s="1"/>
  <c r="AF10" i="2"/>
  <c r="B10" i="2" s="1"/>
  <c r="AF7" i="2"/>
  <c r="B7" i="2" s="1"/>
  <c r="V7" i="2"/>
  <c r="AL7" i="2" s="1"/>
  <c r="AM7" i="2" s="1"/>
  <c r="AN7" i="2" s="1"/>
  <c r="F7" i="2" s="1"/>
  <c r="V10" i="2"/>
  <c r="AL10" i="2" s="1"/>
  <c r="AM10" i="2" s="1"/>
  <c r="AN10" i="2" s="1"/>
  <c r="F10" i="2" s="1"/>
  <c r="V11" i="2"/>
  <c r="AL11" i="2" s="1"/>
  <c r="AM11" i="2" s="1"/>
  <c r="AN11" i="2" s="1"/>
  <c r="F11" i="2" s="1"/>
  <c r="V12" i="2"/>
  <c r="AL12" i="2" s="1"/>
  <c r="AM12" i="2" s="1"/>
  <c r="AN12" i="2" s="1"/>
  <c r="F12" i="2" s="1"/>
  <c r="V13" i="2"/>
  <c r="AL13" i="2" s="1"/>
  <c r="AM13" i="2" s="1"/>
  <c r="AN13" i="2" s="1"/>
  <c r="F13" i="2" s="1"/>
  <c r="V14" i="2"/>
  <c r="AL14" i="2" s="1"/>
  <c r="AM14" i="2" s="1"/>
  <c r="AN14" i="2" s="1"/>
  <c r="F14" i="2" s="1"/>
  <c r="V15" i="2"/>
  <c r="AL15" i="2" s="1"/>
  <c r="AM15" i="2" s="1"/>
  <c r="AN15" i="2" s="1"/>
  <c r="F15" i="2" s="1"/>
  <c r="V16" i="2"/>
  <c r="AL16" i="2" s="1"/>
  <c r="AM16" i="2" s="1"/>
  <c r="AN16" i="2" s="1"/>
  <c r="F16" i="2" s="1"/>
  <c r="V17" i="2"/>
  <c r="AL17" i="2" s="1"/>
  <c r="AM17" i="2" s="1"/>
  <c r="AN17" i="2" s="1"/>
  <c r="F17" i="2" s="1"/>
  <c r="V18" i="2"/>
  <c r="AL18" i="2" s="1"/>
  <c r="AM18" i="2" s="1"/>
  <c r="AN18" i="2" s="1"/>
  <c r="F18" i="2" s="1"/>
  <c r="V19" i="2"/>
  <c r="AL19" i="2" s="1"/>
  <c r="AM19" i="2" s="1"/>
  <c r="AN19" i="2" s="1"/>
  <c r="F19" i="2" s="1"/>
  <c r="V20" i="2"/>
  <c r="AL20" i="2" s="1"/>
  <c r="AM20" i="2" s="1"/>
  <c r="AN20" i="2" s="1"/>
  <c r="F20" i="2" s="1"/>
  <c r="V3" i="2"/>
  <c r="AL3" i="2" s="1"/>
  <c r="AM3" i="2" s="1"/>
  <c r="AN3" i="2" s="1"/>
  <c r="F3" i="2" s="1"/>
  <c r="W7" i="2"/>
  <c r="W10" i="2"/>
  <c r="W11" i="2"/>
  <c r="W12" i="2"/>
  <c r="W13" i="2"/>
  <c r="W14" i="2"/>
  <c r="W15" i="2"/>
  <c r="W16" i="2"/>
  <c r="W17" i="2"/>
  <c r="W18" i="2"/>
  <c r="W19" i="2"/>
  <c r="W20" i="2"/>
  <c r="W3" i="2"/>
  <c r="AF3" i="2"/>
  <c r="B3" i="2" s="1"/>
  <c r="U3" i="2"/>
  <c r="A3" i="2" s="1"/>
  <c r="AI11" i="2" l="1"/>
  <c r="C11" i="2" s="1"/>
  <c r="AI19" i="2"/>
  <c r="C19" i="2" s="1"/>
  <c r="AN9" i="2"/>
  <c r="E9" i="2"/>
  <c r="AI14" i="2"/>
  <c r="C14" i="2" s="1"/>
  <c r="AI7" i="2"/>
  <c r="C7" i="2" s="1"/>
  <c r="AI17" i="2"/>
  <c r="C17" i="2" s="1"/>
  <c r="AI9" i="2"/>
  <c r="C9" i="2" s="1"/>
  <c r="E8" i="2"/>
  <c r="AI12" i="2"/>
  <c r="C12" i="2" s="1"/>
  <c r="AI20" i="2"/>
  <c r="C20" i="2" s="1"/>
  <c r="AI6" i="2"/>
  <c r="C6" i="2" s="1"/>
  <c r="E15" i="2"/>
  <c r="AI4" i="2"/>
  <c r="C4" i="2" s="1"/>
  <c r="AN6" i="2"/>
  <c r="F6" i="2" s="1"/>
  <c r="E6" i="2"/>
  <c r="AN5" i="2"/>
  <c r="F5" i="2" s="1"/>
  <c r="E5" i="2"/>
  <c r="AI15" i="2"/>
  <c r="C15" i="2" s="1"/>
  <c r="E3" i="2"/>
  <c r="E14" i="2"/>
  <c r="AI10" i="2"/>
  <c r="C10" i="2" s="1"/>
  <c r="E13" i="2"/>
  <c r="AI13" i="2"/>
  <c r="C13" i="2" s="1"/>
  <c r="AN4" i="2"/>
  <c r="F4" i="2" s="1"/>
  <c r="E4" i="2"/>
  <c r="E16" i="2"/>
  <c r="E20" i="2"/>
  <c r="E12" i="2"/>
  <c r="E19" i="2"/>
  <c r="E11" i="2"/>
  <c r="E18" i="2"/>
  <c r="E10" i="2"/>
  <c r="E17" i="2"/>
  <c r="E7" i="2"/>
</calcChain>
</file>

<file path=xl/sharedStrings.xml><?xml version="1.0" encoding="utf-8"?>
<sst xmlns="http://schemas.openxmlformats.org/spreadsheetml/2006/main" count="212" uniqueCount="91">
  <si>
    <t>Proposed Project Name</t>
  </si>
  <si>
    <t>Address</t>
  </si>
  <si>
    <t>Census Tract</t>
  </si>
  <si>
    <t>Area of Economic Distress</t>
  </si>
  <si>
    <t>Y</t>
  </si>
  <si>
    <t>Total Project Costs</t>
  </si>
  <si>
    <t>Non CMF $ from FCLF</t>
  </si>
  <si>
    <t>$ from other private sources</t>
  </si>
  <si>
    <t>$ from government sources</t>
  </si>
  <si>
    <t>Total Private Sources</t>
  </si>
  <si>
    <t>Total Public Sources</t>
  </si>
  <si>
    <t>CMF Loan Amount</t>
  </si>
  <si>
    <t>Total Number of Units</t>
  </si>
  <si>
    <t>Below 30%</t>
  </si>
  <si>
    <t>Below 50%</t>
  </si>
  <si>
    <t>Below 60%</t>
  </si>
  <si>
    <t>Below 80%</t>
  </si>
  <si>
    <t>Below 120%</t>
  </si>
  <si>
    <t>Above 120%</t>
  </si>
  <si>
    <t># of Units</t>
  </si>
  <si>
    <t>Units at 50% AMI or below</t>
  </si>
  <si>
    <t>Units in Targeted Areas</t>
  </si>
  <si>
    <t>COMMITED/DEPLOYED</t>
  </si>
  <si>
    <t>Multiplier</t>
  </si>
  <si>
    <t>Private Leverage Per CMF $</t>
  </si>
  <si>
    <t>fully_funded</t>
  </si>
  <si>
    <t>units_allocated</t>
  </si>
  <si>
    <t>OHA</t>
  </si>
  <si>
    <t>PBF</t>
  </si>
  <si>
    <t>CMC</t>
  </si>
  <si>
    <t>WP</t>
  </si>
  <si>
    <t>AG</t>
  </si>
  <si>
    <t>CP</t>
  </si>
  <si>
    <t>JB</t>
  </si>
  <si>
    <t>AP</t>
  </si>
  <si>
    <t>CL1</t>
  </si>
  <si>
    <t>CL2</t>
  </si>
  <si>
    <t>PC</t>
  </si>
  <si>
    <t>N</t>
  </si>
  <si>
    <t>High-Opportunity Areas for Eligible-Income Families</t>
  </si>
  <si>
    <t>txtPPN</t>
  </si>
  <si>
    <t>txtAddr</t>
  </si>
  <si>
    <t>txtCenTract</t>
  </si>
  <si>
    <t>bolEcoDis</t>
  </si>
  <si>
    <t>bolHighOpp</t>
  </si>
  <si>
    <t>txtTotProjCost</t>
  </si>
  <si>
    <t>txtNoCmfClf</t>
  </si>
  <si>
    <t>txtPrivCash</t>
  </si>
  <si>
    <t>Multiplier &gt; 10</t>
  </si>
  <si>
    <t>txtGovCash</t>
  </si>
  <si>
    <t>bolSourceCheck</t>
  </si>
  <si>
    <t>txtPrivTotal</t>
  </si>
  <si>
    <t>txtPubTotal</t>
  </si>
  <si>
    <t>txtCMFLoan</t>
  </si>
  <si>
    <t>txtUnitCount</t>
  </si>
  <si>
    <t>txtAbove120</t>
  </si>
  <si>
    <t>txtUnder120</t>
  </si>
  <si>
    <t>txtUnder30</t>
  </si>
  <si>
    <t>txtUnder50</t>
  </si>
  <si>
    <t>txtUnder60</t>
  </si>
  <si>
    <t>txtUnder80</t>
  </si>
  <si>
    <t>bolUnitCheck</t>
  </si>
  <si>
    <t>txtUnitsUnder50</t>
  </si>
  <si>
    <t>txtReturnUnits</t>
  </si>
  <si>
    <t>mult_gt_lt_10</t>
  </si>
  <si>
    <t>Percent of Units at 50% AMI or Below</t>
  </si>
  <si>
    <t>txtPctUnitsUnder50</t>
  </si>
  <si>
    <t>SOS_ED_Y_HO_N</t>
  </si>
  <si>
    <t>SOS_ED_Y_HO_Y</t>
  </si>
  <si>
    <t>SOS_ED_N_HO_Y</t>
  </si>
  <si>
    <t>SOS_ED_N_HO_N</t>
  </si>
  <si>
    <t>SSW_check</t>
  </si>
  <si>
    <t>SSW_source_err</t>
  </si>
  <si>
    <t>SSW_unit_err</t>
  </si>
  <si>
    <t>2522 Percy Avenue, Orlando, FL 32818</t>
  </si>
  <si>
    <t>526 Genius Drive, Winter Park, FL 32789</t>
  </si>
  <si>
    <t>Address 2</t>
  </si>
  <si>
    <t>Address 1</t>
  </si>
  <si>
    <t>City</t>
  </si>
  <si>
    <t>State</t>
  </si>
  <si>
    <t>ZIP Code</t>
  </si>
  <si>
    <t>2522 Percy Avenue</t>
  </si>
  <si>
    <t>526 Genius Drive</t>
  </si>
  <si>
    <t>Orlando</t>
  </si>
  <si>
    <t>FL</t>
  </si>
  <si>
    <t>txtAddr1</t>
  </si>
  <si>
    <t>txtAddr2</t>
  </si>
  <si>
    <t>txtCity</t>
  </si>
  <si>
    <t>txtState</t>
  </si>
  <si>
    <t>txtZIP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</si>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</sst>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Quattrocento Sans"/>
    </font>
    <font>
      <sz val="11"/>
      <color rgb="FF3F3F76"/>
      <name val="Quattrocento Sans"/>
    </font>
    <font>
      <sz val="11"/>
      <color rgb="FFFF0000"/>
      <name val="Quattrocento Sans"/>
    </font>
    <font>
      <b/>
      <sz val="11"/>
      <color theme="1"/>
      <name val="Calibri"/>
      <family val="2"/>
    </font>
    <font>
      <b/>
      <sz val="11"/>
      <name val="Quattrocento Sans"/>
    </font>
    <font>
      <sz val="11"/>
      <name val="Quattrocento Sans"/>
    </font>
    <font>
      <b/>
      <sz val="11"/>
      <color rgb="FFFF0000"/>
      <name val="Quattrocento Sans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FF8001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CCCCCC"/>
      </top>
      <bottom style="medium">
        <color rgb="FF7F7F7F"/>
      </bottom>
      <diagonal/>
    </border>
    <border>
      <left style="medium">
        <color rgb="FF7F7F7F"/>
      </left>
      <right style="medium">
        <color rgb="FFCCCCCC"/>
      </right>
      <top style="medium">
        <color rgb="FFCCCCCC"/>
      </top>
      <bottom style="medium">
        <color rgb="FF7F7F7F"/>
      </bottom>
      <diagonal/>
    </border>
    <border>
      <left style="medium">
        <color rgb="FFCCCCCC"/>
      </left>
      <right style="medium">
        <color rgb="FF7F7F7F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 style="medium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6" fontId="4" fillId="2" borderId="4" xfId="0" applyNumberFormat="1" applyFont="1" applyFill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horizontal="right" wrapText="1"/>
    </xf>
    <xf numFmtId="6" fontId="4" fillId="2" borderId="7" xfId="0" applyNumberFormat="1" applyFont="1" applyFill="1" applyBorder="1" applyAlignment="1">
      <alignment horizontal="right" wrapText="1"/>
    </xf>
    <xf numFmtId="0" fontId="4" fillId="2" borderId="8" xfId="0" applyFont="1" applyFill="1" applyBorder="1" applyAlignment="1">
      <alignment vertical="center"/>
    </xf>
    <xf numFmtId="6" fontId="4" fillId="0" borderId="4" xfId="0" applyNumberFormat="1" applyFont="1" applyBorder="1" applyAlignment="1">
      <alignment horizontal="right" wrapText="1"/>
    </xf>
    <xf numFmtId="0" fontId="7" fillId="3" borderId="4" xfId="0" applyFont="1" applyFill="1" applyBorder="1" applyAlignment="1">
      <alignment horizontal="center" wrapText="1"/>
    </xf>
    <xf numFmtId="6" fontId="8" fillId="3" borderId="5" xfId="0" applyNumberFormat="1" applyFont="1" applyFill="1" applyBorder="1" applyAlignment="1">
      <alignment horizontal="right" wrapText="1"/>
    </xf>
    <xf numFmtId="6" fontId="7" fillId="3" borderId="4" xfId="0" applyNumberFormat="1" applyFont="1" applyFill="1" applyBorder="1" applyAlignment="1">
      <alignment horizontal="right" wrapText="1"/>
    </xf>
    <xf numFmtId="43" fontId="7" fillId="3" borderId="4" xfId="1" applyFont="1" applyFill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43" fontId="9" fillId="3" borderId="4" xfId="1" applyFont="1" applyFill="1" applyBorder="1" applyAlignment="1">
      <alignment horizontal="right" wrapText="1"/>
    </xf>
    <xf numFmtId="0" fontId="10" fillId="0" borderId="10" xfId="0" applyFont="1" applyBorder="1" applyAlignment="1">
      <alignment wrapText="1"/>
    </xf>
    <xf numFmtId="0" fontId="2" fillId="0" borderId="0" xfId="0" applyFont="1"/>
    <xf numFmtId="164" fontId="7" fillId="3" borderId="4" xfId="2" applyNumberFormat="1" applyFont="1" applyFill="1" applyBorder="1" applyAlignment="1">
      <alignment horizontal="center" wrapText="1"/>
    </xf>
    <xf numFmtId="164" fontId="2" fillId="0" borderId="0" xfId="2" applyNumberFormat="1" applyFont="1"/>
    <xf numFmtId="165" fontId="2" fillId="0" borderId="0" xfId="0" applyNumberFormat="1" applyFont="1"/>
    <xf numFmtId="0" fontId="4" fillId="2" borderId="1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0DE1-25F2-4B48-B2EB-2B484AA7FBDF}">
  <dimension ref="A1:AN20"/>
  <sheetViews>
    <sheetView tabSelected="1" topLeftCell="A3" zoomScale="115" zoomScaleNormal="115" workbookViewId="0">
      <selection activeCell="G10" sqref="G10:G20"/>
    </sheetView>
  </sheetViews>
  <sheetFormatPr defaultRowHeight="14.4" x14ac:dyDescent="0.3"/>
  <cols>
    <col min="1" max="1" width="14.109375" bestFit="1" customWidth="1"/>
    <col min="2" max="2" width="13.5546875" bestFit="1" customWidth="1"/>
    <col min="3" max="3" width="17.33203125" customWidth="1"/>
    <col min="4" max="5" width="12.6640625" customWidth="1"/>
    <col min="6" max="6" width="12.77734375" customWidth="1"/>
    <col min="7" max="7" width="19.44140625" customWidth="1"/>
    <col min="8" max="8" width="36.88671875" bestFit="1" customWidth="1"/>
    <col min="9" max="9" width="18" bestFit="1" customWidth="1"/>
    <col min="10" max="13" width="13.77734375" customWidth="1"/>
    <col min="14" max="14" width="17.109375" customWidth="1"/>
    <col min="15" max="15" width="12.5546875" customWidth="1"/>
    <col min="16" max="16" width="14.88671875" customWidth="1"/>
    <col min="17" max="17" width="14.33203125" customWidth="1"/>
    <col min="18" max="18" width="13.5546875" customWidth="1"/>
    <col min="19" max="19" width="13.44140625" bestFit="1" customWidth="1"/>
    <col min="20" max="20" width="12.77734375" bestFit="1" customWidth="1"/>
    <col min="21" max="21" width="15.6640625" customWidth="1"/>
    <col min="22" max="22" width="13.44140625" bestFit="1" customWidth="1"/>
    <col min="23" max="23" width="12.77734375" bestFit="1" customWidth="1"/>
    <col min="24" max="25" width="12.33203125" bestFit="1" customWidth="1"/>
    <col min="26" max="29" width="12" customWidth="1"/>
    <col min="30" max="30" width="12.33203125" customWidth="1"/>
    <col min="31" max="31" width="14.44140625" customWidth="1"/>
    <col min="32" max="32" width="14.5546875" customWidth="1"/>
    <col min="33" max="33" width="12.109375" customWidth="1"/>
    <col min="34" max="34" width="16.109375" customWidth="1"/>
    <col min="35" max="35" width="19.33203125" customWidth="1"/>
    <col min="36" max="36" width="13.77734375" customWidth="1"/>
    <col min="37" max="37" width="12.33203125" bestFit="1" customWidth="1"/>
    <col min="38" max="38" width="12.88671875" bestFit="1" customWidth="1"/>
    <col min="39" max="39" width="10.21875" customWidth="1"/>
    <col min="40" max="40" width="13.77734375" customWidth="1"/>
    <col min="44" max="44" width="12.33203125" bestFit="1" customWidth="1"/>
    <col min="47" max="47" width="12.21875" bestFit="1" customWidth="1"/>
  </cols>
  <sheetData>
    <row r="1" spans="1:40" ht="72.599999999999994" thickBot="1" x14ac:dyDescent="0.35">
      <c r="A1" s="24" t="str">
        <f>U1</f>
        <v>fully_funded</v>
      </c>
      <c r="B1" s="24" t="str">
        <f>AF1</f>
        <v>units_allocated</v>
      </c>
      <c r="C1" s="24" t="str">
        <f t="shared" ref="C1:D3" si="0">AI1</f>
        <v>Percent of Units at 50% AMI or Below</v>
      </c>
      <c r="D1" s="24" t="str">
        <f t="shared" si="0"/>
        <v>Units in Targeted Areas</v>
      </c>
      <c r="E1" s="24" t="str">
        <f t="shared" ref="E1:F3" si="1">AM1</f>
        <v>Multiplier</v>
      </c>
      <c r="F1" s="24" t="str">
        <f t="shared" si="1"/>
        <v>Multiplier &gt; 10</v>
      </c>
      <c r="G1" s="2" t="s">
        <v>0</v>
      </c>
      <c r="H1" s="2" t="s">
        <v>1</v>
      </c>
      <c r="I1" s="2" t="s">
        <v>77</v>
      </c>
      <c r="J1" s="2" t="s">
        <v>76</v>
      </c>
      <c r="K1" s="2" t="s">
        <v>78</v>
      </c>
      <c r="L1" s="2" t="s">
        <v>79</v>
      </c>
      <c r="M1" s="2" t="s">
        <v>80</v>
      </c>
      <c r="N1" s="2" t="s">
        <v>2</v>
      </c>
      <c r="O1" s="1" t="s">
        <v>3</v>
      </c>
      <c r="P1" s="1" t="s">
        <v>39</v>
      </c>
      <c r="Q1" s="2" t="s">
        <v>5</v>
      </c>
      <c r="R1" s="2" t="s">
        <v>6</v>
      </c>
      <c r="S1" s="2" t="s">
        <v>7</v>
      </c>
      <c r="T1" s="2" t="s">
        <v>8</v>
      </c>
      <c r="U1" s="7" t="s">
        <v>25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7" t="s">
        <v>26</v>
      </c>
      <c r="AG1" s="2" t="s">
        <v>19</v>
      </c>
      <c r="AH1" s="2" t="s">
        <v>20</v>
      </c>
      <c r="AI1" s="2" t="s">
        <v>65</v>
      </c>
      <c r="AJ1" s="2" t="s">
        <v>21</v>
      </c>
      <c r="AK1" s="10" t="s">
        <v>22</v>
      </c>
      <c r="AL1" s="2" t="s">
        <v>24</v>
      </c>
      <c r="AM1" s="2" t="s">
        <v>23</v>
      </c>
      <c r="AN1" s="2" t="s">
        <v>48</v>
      </c>
    </row>
    <row r="2" spans="1:40" ht="29.4" thickBot="1" x14ac:dyDescent="0.35">
      <c r="A2" s="24" t="str">
        <f>U2</f>
        <v>bolSourceCheck</v>
      </c>
      <c r="B2" s="24" t="str">
        <f>AF2</f>
        <v>bolUnitCheck</v>
      </c>
      <c r="C2" s="24" t="str">
        <f t="shared" si="0"/>
        <v>txtPctUnitsUnder50</v>
      </c>
      <c r="D2" s="24" t="str">
        <f t="shared" si="0"/>
        <v>txtReturnUnits</v>
      </c>
      <c r="E2" s="27" t="str">
        <f t="shared" si="1"/>
        <v>Multiplier</v>
      </c>
      <c r="F2" s="24" t="str">
        <f t="shared" si="1"/>
        <v>mult_gt_lt_10</v>
      </c>
      <c r="G2" s="20" t="s">
        <v>40</v>
      </c>
      <c r="H2" s="20" t="s">
        <v>41</v>
      </c>
      <c r="I2" s="20" t="s">
        <v>85</v>
      </c>
      <c r="J2" s="20" t="s">
        <v>86</v>
      </c>
      <c r="K2" s="20" t="s">
        <v>87</v>
      </c>
      <c r="L2" s="20" t="s">
        <v>88</v>
      </c>
      <c r="M2" s="20" t="s">
        <v>89</v>
      </c>
      <c r="N2" s="20" t="s">
        <v>42</v>
      </c>
      <c r="O2" s="1" t="s">
        <v>43</v>
      </c>
      <c r="P2" s="1" t="s">
        <v>44</v>
      </c>
      <c r="Q2" s="20" t="s">
        <v>45</v>
      </c>
      <c r="R2" s="20" t="s">
        <v>46</v>
      </c>
      <c r="S2" s="20" t="s">
        <v>47</v>
      </c>
      <c r="T2" s="20" t="s">
        <v>49</v>
      </c>
      <c r="U2" s="21" t="s">
        <v>50</v>
      </c>
      <c r="V2" s="20" t="s">
        <v>51</v>
      </c>
      <c r="W2" s="20" t="s">
        <v>52</v>
      </c>
      <c r="X2" s="20" t="s">
        <v>53</v>
      </c>
      <c r="Y2" s="20" t="s">
        <v>54</v>
      </c>
      <c r="Z2" s="20" t="s">
        <v>57</v>
      </c>
      <c r="AA2" s="20" t="s">
        <v>58</v>
      </c>
      <c r="AB2" s="20" t="s">
        <v>59</v>
      </c>
      <c r="AC2" s="20" t="s">
        <v>60</v>
      </c>
      <c r="AD2" s="20" t="s">
        <v>56</v>
      </c>
      <c r="AE2" s="20" t="s">
        <v>55</v>
      </c>
      <c r="AF2" s="7" t="s">
        <v>61</v>
      </c>
      <c r="AG2" s="20" t="s">
        <v>54</v>
      </c>
      <c r="AH2" s="20" t="s">
        <v>62</v>
      </c>
      <c r="AI2" s="20" t="s">
        <v>66</v>
      </c>
      <c r="AJ2" s="20" t="s">
        <v>63</v>
      </c>
      <c r="AK2" s="23" t="s">
        <v>53</v>
      </c>
      <c r="AL2" s="20" t="s">
        <v>51</v>
      </c>
      <c r="AM2" s="20" t="s">
        <v>23</v>
      </c>
      <c r="AN2" s="20" t="s">
        <v>64</v>
      </c>
    </row>
    <row r="3" spans="1:40" ht="15" thickBot="1" x14ac:dyDescent="0.35">
      <c r="A3" s="24" t="str">
        <f>U3</f>
        <v>check</v>
      </c>
      <c r="B3" s="24" t="str">
        <f>AF3</f>
        <v>check</v>
      </c>
      <c r="C3" s="26">
        <f t="shared" si="0"/>
        <v>0.25</v>
      </c>
      <c r="D3" s="24">
        <f t="shared" si="0"/>
        <v>72</v>
      </c>
      <c r="E3" s="27">
        <f t="shared" si="1"/>
        <v>20.100000000000001</v>
      </c>
      <c r="F3" s="24" t="str">
        <f t="shared" si="1"/>
        <v>&gt; 10</v>
      </c>
      <c r="G3" s="3" t="s">
        <v>67</v>
      </c>
      <c r="H3" s="14" t="s">
        <v>74</v>
      </c>
      <c r="I3" s="28" t="s">
        <v>81</v>
      </c>
      <c r="J3" s="28" t="s">
        <v>90</v>
      </c>
      <c r="K3" s="28" t="s">
        <v>83</v>
      </c>
      <c r="L3" s="28" t="s">
        <v>84</v>
      </c>
      <c r="M3" s="28">
        <v>32818</v>
      </c>
      <c r="N3" s="4">
        <v>12011041700</v>
      </c>
      <c r="O3" s="5" t="s">
        <v>4</v>
      </c>
      <c r="P3" s="5" t="s">
        <v>38</v>
      </c>
      <c r="Q3" s="6">
        <v>28747015</v>
      </c>
      <c r="R3" s="4">
        <v>0</v>
      </c>
      <c r="S3" s="6">
        <v>20100000</v>
      </c>
      <c r="T3" s="6">
        <v>7647015</v>
      </c>
      <c r="U3" s="8" t="str">
        <f>IF(SUM(R3:T3)+X3=Q3, "check", "error")</f>
        <v>check</v>
      </c>
      <c r="V3" s="15">
        <f>R3+S3</f>
        <v>20100000</v>
      </c>
      <c r="W3" s="15">
        <f>T3</f>
        <v>7647015</v>
      </c>
      <c r="X3" s="6">
        <v>1000000</v>
      </c>
      <c r="Y3" s="4">
        <v>72</v>
      </c>
      <c r="Z3" s="4">
        <v>18</v>
      </c>
      <c r="AA3" s="4">
        <v>0</v>
      </c>
      <c r="AB3" s="4">
        <v>18</v>
      </c>
      <c r="AC3" s="4">
        <v>36</v>
      </c>
      <c r="AD3" s="4">
        <v>0</v>
      </c>
      <c r="AE3" s="4">
        <v>0</v>
      </c>
      <c r="AF3" s="9" t="str">
        <f>IF(SUM(Z3:AE3)=Y3, "check", "error")</f>
        <v>check</v>
      </c>
      <c r="AG3" s="16">
        <f>Y3</f>
        <v>72</v>
      </c>
      <c r="AH3" s="16">
        <f>SUM(Z3:AA3)</f>
        <v>18</v>
      </c>
      <c r="AI3" s="25">
        <f>AH3/AG3</f>
        <v>0.25</v>
      </c>
      <c r="AJ3" s="16">
        <f>IF(OR(O3="Y",P3="Y"),Y3,0)</f>
        <v>72</v>
      </c>
      <c r="AK3" s="17">
        <f>X3</f>
        <v>1000000</v>
      </c>
      <c r="AL3" s="18">
        <f>V3</f>
        <v>20100000</v>
      </c>
      <c r="AM3" s="19">
        <f>ROUND(AL3/X3,2)</f>
        <v>20.100000000000001</v>
      </c>
      <c r="AN3" s="22" t="str">
        <f>IF(AM3&gt;10,"&gt; 10","&lt;= 10")</f>
        <v>&gt; 10</v>
      </c>
    </row>
    <row r="4" spans="1:40" ht="15" thickBot="1" x14ac:dyDescent="0.35">
      <c r="A4" s="24" t="str">
        <f>U4</f>
        <v>check</v>
      </c>
      <c r="B4" s="24" t="str">
        <f>AF4</f>
        <v>check</v>
      </c>
      <c r="C4" s="26">
        <f>AI4</f>
        <v>0.25</v>
      </c>
      <c r="D4" s="24">
        <f t="shared" ref="D4" si="2">AJ4</f>
        <v>72</v>
      </c>
      <c r="E4" s="27">
        <f t="shared" ref="E4" si="3">AM4</f>
        <v>20.100000000000001</v>
      </c>
      <c r="F4" s="24" t="str">
        <f t="shared" ref="F4" si="4">AN4</f>
        <v>&gt; 10</v>
      </c>
      <c r="G4" s="3" t="s">
        <v>68</v>
      </c>
      <c r="H4" s="14" t="s">
        <v>74</v>
      </c>
      <c r="I4" s="28" t="s">
        <v>81</v>
      </c>
      <c r="J4" s="28" t="s">
        <v>90</v>
      </c>
      <c r="K4" s="28" t="s">
        <v>83</v>
      </c>
      <c r="L4" s="28" t="s">
        <v>84</v>
      </c>
      <c r="M4" s="28">
        <v>32818</v>
      </c>
      <c r="N4" s="4">
        <v>12011041701</v>
      </c>
      <c r="O4" s="5" t="s">
        <v>4</v>
      </c>
      <c r="P4" s="5" t="s">
        <v>4</v>
      </c>
      <c r="Q4" s="6">
        <v>28747015</v>
      </c>
      <c r="R4" s="4">
        <v>0</v>
      </c>
      <c r="S4" s="6">
        <v>20100000</v>
      </c>
      <c r="T4" s="6">
        <v>7647015</v>
      </c>
      <c r="U4" s="8" t="str">
        <f>IF(SUM(R4:T4)+X4=Q4, "check", "error")</f>
        <v>check</v>
      </c>
      <c r="V4" s="15">
        <f>R4+S4</f>
        <v>20100000</v>
      </c>
      <c r="W4" s="15">
        <f>T4</f>
        <v>7647015</v>
      </c>
      <c r="X4" s="6">
        <v>1000000</v>
      </c>
      <c r="Y4" s="4">
        <v>72</v>
      </c>
      <c r="Z4" s="4">
        <v>18</v>
      </c>
      <c r="AA4" s="4">
        <v>0</v>
      </c>
      <c r="AB4" s="4">
        <v>18</v>
      </c>
      <c r="AC4" s="4">
        <v>36</v>
      </c>
      <c r="AD4" s="4">
        <v>0</v>
      </c>
      <c r="AE4" s="4">
        <v>0</v>
      </c>
      <c r="AF4" s="9" t="str">
        <f>IF(SUM(Z4:AE4)=Y4, "check", "error")</f>
        <v>check</v>
      </c>
      <c r="AG4" s="16">
        <f>Y4</f>
        <v>72</v>
      </c>
      <c r="AH4" s="16">
        <f>SUM(Z4:AA4)</f>
        <v>18</v>
      </c>
      <c r="AI4" s="25">
        <f>AH4/AG4</f>
        <v>0.25</v>
      </c>
      <c r="AJ4" s="16">
        <f>IF(OR(O4="Y",P4="Y"),Y4,0)</f>
        <v>72</v>
      </c>
      <c r="AK4" s="17">
        <f>X4</f>
        <v>1000000</v>
      </c>
      <c r="AL4" s="18">
        <f>V4</f>
        <v>20100000</v>
      </c>
      <c r="AM4" s="19">
        <f>ROUND(AL4/X4,2)</f>
        <v>20.100000000000001</v>
      </c>
      <c r="AN4" s="22" t="str">
        <f>IF(AM4&gt;10,"&gt; 10","&lt;= 10")</f>
        <v>&gt; 10</v>
      </c>
    </row>
    <row r="5" spans="1:40" ht="15" thickBot="1" x14ac:dyDescent="0.35">
      <c r="A5" s="24" t="str">
        <f t="shared" ref="A5:A6" si="5">U5</f>
        <v>check</v>
      </c>
      <c r="B5" s="24" t="str">
        <f t="shared" ref="B5:B6" si="6">AF5</f>
        <v>check</v>
      </c>
      <c r="C5" s="26">
        <f t="shared" ref="C5:C6" si="7">AI5</f>
        <v>0.25</v>
      </c>
      <c r="D5" s="24">
        <f t="shared" ref="D5:D6" si="8">AJ5</f>
        <v>72</v>
      </c>
      <c r="E5" s="27">
        <f t="shared" ref="E5:E6" si="9">AM5</f>
        <v>20.100000000000001</v>
      </c>
      <c r="F5" s="24" t="str">
        <f t="shared" ref="F5:F6" si="10">AN5</f>
        <v>&gt; 10</v>
      </c>
      <c r="G5" s="3" t="s">
        <v>69</v>
      </c>
      <c r="H5" s="14" t="s">
        <v>75</v>
      </c>
      <c r="I5" s="28" t="s">
        <v>82</v>
      </c>
      <c r="J5" s="28" t="s">
        <v>90</v>
      </c>
      <c r="K5" s="28" t="s">
        <v>83</v>
      </c>
      <c r="L5" s="28" t="s">
        <v>84</v>
      </c>
      <c r="M5" s="28">
        <v>32789</v>
      </c>
      <c r="N5" s="4">
        <v>12011041702</v>
      </c>
      <c r="O5" s="5" t="s">
        <v>38</v>
      </c>
      <c r="P5" s="5" t="s">
        <v>4</v>
      </c>
      <c r="Q5" s="6">
        <v>28747015</v>
      </c>
      <c r="R5" s="4">
        <v>0</v>
      </c>
      <c r="S5" s="6">
        <v>20100000</v>
      </c>
      <c r="T5" s="6">
        <v>7647015</v>
      </c>
      <c r="U5" s="8" t="str">
        <f t="shared" ref="U5:U6" si="11">IF(SUM(R5:T5)+X5=Q5, "check", "error")</f>
        <v>check</v>
      </c>
      <c r="V5" s="15">
        <f t="shared" ref="V5:V6" si="12">R5+S5</f>
        <v>20100000</v>
      </c>
      <c r="W5" s="15">
        <f t="shared" ref="W5:W6" si="13">T5</f>
        <v>7647015</v>
      </c>
      <c r="X5" s="6">
        <v>1000000</v>
      </c>
      <c r="Y5" s="4">
        <v>72</v>
      </c>
      <c r="Z5" s="4">
        <v>18</v>
      </c>
      <c r="AA5" s="4">
        <v>0</v>
      </c>
      <c r="AB5" s="4">
        <v>18</v>
      </c>
      <c r="AC5" s="4">
        <v>36</v>
      </c>
      <c r="AD5" s="4">
        <v>0</v>
      </c>
      <c r="AE5" s="4">
        <v>0</v>
      </c>
      <c r="AF5" s="9" t="str">
        <f t="shared" ref="AF5:AF6" si="14">IF(SUM(Z5:AE5)=Y5, "check", "error")</f>
        <v>check</v>
      </c>
      <c r="AG5" s="16">
        <f t="shared" ref="AG5:AG6" si="15">Y5</f>
        <v>72</v>
      </c>
      <c r="AH5" s="16">
        <f t="shared" ref="AH5:AH6" si="16">SUM(Z5:AA5)</f>
        <v>18</v>
      </c>
      <c r="AI5" s="25">
        <f t="shared" ref="AI5:AI6" si="17">AH5/AG5</f>
        <v>0.25</v>
      </c>
      <c r="AJ5" s="16">
        <f t="shared" ref="AJ5:AJ6" si="18">IF(OR(O5="Y",P5="Y"),Y5,0)</f>
        <v>72</v>
      </c>
      <c r="AK5" s="17">
        <f t="shared" ref="AK5:AK6" si="19">X5</f>
        <v>1000000</v>
      </c>
      <c r="AL5" s="18">
        <f t="shared" ref="AL5:AL6" si="20">V5</f>
        <v>20100000</v>
      </c>
      <c r="AM5" s="19">
        <f t="shared" ref="AM5:AM6" si="21">ROUND(AL5/X5,2)</f>
        <v>20.100000000000001</v>
      </c>
      <c r="AN5" s="22" t="str">
        <f t="shared" ref="AN5:AN6" si="22">IF(AM5&gt;10,"&gt; 10","&lt;= 10")</f>
        <v>&gt; 10</v>
      </c>
    </row>
    <row r="6" spans="1:40" ht="15" thickBot="1" x14ac:dyDescent="0.35">
      <c r="A6" s="24" t="str">
        <f t="shared" si="5"/>
        <v>check</v>
      </c>
      <c r="B6" s="24" t="str">
        <f t="shared" si="6"/>
        <v>check</v>
      </c>
      <c r="C6" s="26">
        <f t="shared" si="7"/>
        <v>0.25</v>
      </c>
      <c r="D6" s="24">
        <f t="shared" si="8"/>
        <v>0</v>
      </c>
      <c r="E6" s="27">
        <f t="shared" si="9"/>
        <v>20.100000000000001</v>
      </c>
      <c r="F6" s="24" t="str">
        <f t="shared" si="10"/>
        <v>&gt; 10</v>
      </c>
      <c r="G6" s="3" t="s">
        <v>70</v>
      </c>
      <c r="H6" s="14" t="s">
        <v>75</v>
      </c>
      <c r="I6" s="28" t="s">
        <v>82</v>
      </c>
      <c r="J6" s="28" t="s">
        <v>90</v>
      </c>
      <c r="K6" s="28" t="s">
        <v>83</v>
      </c>
      <c r="L6" s="28" t="s">
        <v>84</v>
      </c>
      <c r="M6" s="28">
        <v>32789</v>
      </c>
      <c r="N6" s="4">
        <v>12011041703</v>
      </c>
      <c r="O6" s="5" t="s">
        <v>38</v>
      </c>
      <c r="P6" s="5" t="s">
        <v>38</v>
      </c>
      <c r="Q6" s="6">
        <v>28747015</v>
      </c>
      <c r="R6" s="4">
        <v>0</v>
      </c>
      <c r="S6" s="6">
        <v>20100000</v>
      </c>
      <c r="T6" s="6">
        <v>7647015</v>
      </c>
      <c r="U6" s="8" t="str">
        <f t="shared" si="11"/>
        <v>check</v>
      </c>
      <c r="V6" s="15">
        <f t="shared" si="12"/>
        <v>20100000</v>
      </c>
      <c r="W6" s="15">
        <f t="shared" si="13"/>
        <v>7647015</v>
      </c>
      <c r="X6" s="6">
        <v>1000000</v>
      </c>
      <c r="Y6" s="4">
        <v>72</v>
      </c>
      <c r="Z6" s="4">
        <v>18</v>
      </c>
      <c r="AA6" s="4">
        <v>0</v>
      </c>
      <c r="AB6" s="4">
        <v>18</v>
      </c>
      <c r="AC6" s="4">
        <v>36</v>
      </c>
      <c r="AD6" s="4">
        <v>0</v>
      </c>
      <c r="AE6" s="4">
        <v>0</v>
      </c>
      <c r="AF6" s="9" t="str">
        <f t="shared" si="14"/>
        <v>check</v>
      </c>
      <c r="AG6" s="16">
        <f t="shared" si="15"/>
        <v>72</v>
      </c>
      <c r="AH6" s="16">
        <f t="shared" si="16"/>
        <v>18</v>
      </c>
      <c r="AI6" s="25">
        <f t="shared" si="17"/>
        <v>0.25</v>
      </c>
      <c r="AJ6" s="16">
        <f t="shared" si="18"/>
        <v>0</v>
      </c>
      <c r="AK6" s="17">
        <f t="shared" si="19"/>
        <v>1000000</v>
      </c>
      <c r="AL6" s="18">
        <f t="shared" si="20"/>
        <v>20100000</v>
      </c>
      <c r="AM6" s="19">
        <f t="shared" si="21"/>
        <v>20.100000000000001</v>
      </c>
      <c r="AN6" s="22" t="str">
        <f t="shared" si="22"/>
        <v>&gt; 10</v>
      </c>
    </row>
    <row r="7" spans="1:40" ht="15" thickBot="1" x14ac:dyDescent="0.35">
      <c r="A7" s="24" t="str">
        <f t="shared" ref="A7:A20" si="23">U7</f>
        <v>check</v>
      </c>
      <c r="B7" s="24" t="str">
        <f t="shared" ref="B7:B20" si="24">AF7</f>
        <v>check</v>
      </c>
      <c r="C7" s="26">
        <f>AI7</f>
        <v>1</v>
      </c>
      <c r="D7" s="24">
        <f>AJ7</f>
        <v>40</v>
      </c>
      <c r="E7" s="27">
        <f>AM7</f>
        <v>11.79</v>
      </c>
      <c r="F7" s="24" t="str">
        <f>AN7</f>
        <v>&gt; 10</v>
      </c>
      <c r="G7" s="11" t="s">
        <v>71</v>
      </c>
      <c r="H7" s="14" t="s">
        <v>74</v>
      </c>
      <c r="I7" s="28" t="s">
        <v>81</v>
      </c>
      <c r="J7" s="28" t="s">
        <v>90</v>
      </c>
      <c r="K7" s="28" t="s">
        <v>83</v>
      </c>
      <c r="L7" s="28" t="s">
        <v>84</v>
      </c>
      <c r="M7" s="28">
        <v>32818</v>
      </c>
      <c r="N7" s="12">
        <v>12009064902</v>
      </c>
      <c r="O7" s="5" t="s">
        <v>4</v>
      </c>
      <c r="P7" s="5" t="s">
        <v>38</v>
      </c>
      <c r="Q7" s="13">
        <v>12793632</v>
      </c>
      <c r="R7" s="13">
        <v>7250000</v>
      </c>
      <c r="S7" s="13">
        <v>4543632</v>
      </c>
      <c r="T7" s="12">
        <v>0</v>
      </c>
      <c r="U7" s="8" t="str">
        <f t="shared" ref="U7:U20" si="25">IF(SUM(R7:T7)+X7=Q7, "check", "error")</f>
        <v>check</v>
      </c>
      <c r="V7" s="15">
        <f t="shared" ref="V7:V20" si="26">R7+S7</f>
        <v>11793632</v>
      </c>
      <c r="W7" s="15">
        <f t="shared" ref="W7:W20" si="27">T7</f>
        <v>0</v>
      </c>
      <c r="X7" s="13">
        <v>1000000</v>
      </c>
      <c r="Y7" s="12">
        <v>40</v>
      </c>
      <c r="Z7" s="12">
        <v>0</v>
      </c>
      <c r="AA7" s="12">
        <v>40</v>
      </c>
      <c r="AB7" s="12">
        <v>0</v>
      </c>
      <c r="AC7" s="12">
        <v>0</v>
      </c>
      <c r="AD7" s="12">
        <v>0</v>
      </c>
      <c r="AE7" s="12">
        <v>0</v>
      </c>
      <c r="AF7" s="9" t="str">
        <f t="shared" ref="AF7:AF20" si="28">IF(SUM(Z7:AE7)=Y7, "check", "error")</f>
        <v>check</v>
      </c>
      <c r="AG7" s="16">
        <f t="shared" ref="AG7:AG20" si="29">Y7</f>
        <v>40</v>
      </c>
      <c r="AH7" s="16">
        <f t="shared" ref="AH7:AH20" si="30">SUM(Z7:AA7)</f>
        <v>40</v>
      </c>
      <c r="AI7" s="25">
        <f t="shared" ref="AI7:AI20" si="31">AH7/AG7</f>
        <v>1</v>
      </c>
      <c r="AJ7" s="16">
        <f t="shared" ref="AJ7:AJ20" si="32">IF(OR(O7="Y",P7="Y"),Y7,0)</f>
        <v>40</v>
      </c>
      <c r="AK7" s="17">
        <f t="shared" ref="AK7:AK20" si="33">X7</f>
        <v>1000000</v>
      </c>
      <c r="AL7" s="18">
        <f>V7</f>
        <v>11793632</v>
      </c>
      <c r="AM7" s="19">
        <f>ROUND(AL7/X7,2)</f>
        <v>11.79</v>
      </c>
      <c r="AN7" s="22" t="str">
        <f t="shared" ref="AN7:AN20" si="34">IF(AM7&gt;10,"&gt; 10","&lt;= 10")</f>
        <v>&gt; 10</v>
      </c>
    </row>
    <row r="8" spans="1:40" ht="15" thickBot="1" x14ac:dyDescent="0.35">
      <c r="A8" s="24" t="str">
        <f t="shared" ref="A8:A9" si="35">U8</f>
        <v>error</v>
      </c>
      <c r="B8" s="24" t="str">
        <f t="shared" ref="B8:B9" si="36">AF8</f>
        <v>check</v>
      </c>
      <c r="C8" s="26">
        <f t="shared" ref="C8:C9" si="37">AI8</f>
        <v>1</v>
      </c>
      <c r="D8" s="24">
        <f t="shared" ref="D8:D9" si="38">AJ8</f>
        <v>40</v>
      </c>
      <c r="E8" s="27">
        <f t="shared" ref="E8:E9" si="39">AM8</f>
        <v>11.79</v>
      </c>
      <c r="F8" s="24" t="str">
        <f t="shared" ref="F8:F9" si="40">AN8</f>
        <v>&gt; 10</v>
      </c>
      <c r="G8" s="11" t="s">
        <v>72</v>
      </c>
      <c r="H8" s="14" t="s">
        <v>74</v>
      </c>
      <c r="I8" s="28" t="s">
        <v>81</v>
      </c>
      <c r="J8" s="28" t="s">
        <v>90</v>
      </c>
      <c r="K8" s="28" t="s">
        <v>83</v>
      </c>
      <c r="L8" s="28" t="s">
        <v>84</v>
      </c>
      <c r="M8" s="28">
        <v>32818</v>
      </c>
      <c r="N8" s="12">
        <v>12009064903</v>
      </c>
      <c r="O8" s="5" t="s">
        <v>4</v>
      </c>
      <c r="P8" s="5" t="s">
        <v>38</v>
      </c>
      <c r="Q8" s="13">
        <v>13793632</v>
      </c>
      <c r="R8" s="13">
        <v>7250000</v>
      </c>
      <c r="S8" s="13">
        <v>4543632</v>
      </c>
      <c r="T8" s="12">
        <v>0</v>
      </c>
      <c r="U8" s="8" t="str">
        <f t="shared" ref="U8:U9" si="41">IF(SUM(R8:T8)+X8=Q8, "check", "error")</f>
        <v>error</v>
      </c>
      <c r="V8" s="15">
        <f t="shared" ref="V8:V9" si="42">R8+S8</f>
        <v>11793632</v>
      </c>
      <c r="W8" s="15">
        <f t="shared" ref="W8:W9" si="43">T8</f>
        <v>0</v>
      </c>
      <c r="X8" s="13">
        <v>1000000</v>
      </c>
      <c r="Y8" s="12">
        <v>40</v>
      </c>
      <c r="Z8" s="12">
        <v>0</v>
      </c>
      <c r="AA8" s="12">
        <v>40</v>
      </c>
      <c r="AB8" s="12">
        <v>0</v>
      </c>
      <c r="AC8" s="12">
        <v>0</v>
      </c>
      <c r="AD8" s="12">
        <v>0</v>
      </c>
      <c r="AE8" s="12">
        <v>0</v>
      </c>
      <c r="AF8" s="9" t="str">
        <f t="shared" ref="AF8:AF9" si="44">IF(SUM(Z8:AE8)=Y8, "check", "error")</f>
        <v>check</v>
      </c>
      <c r="AG8" s="16">
        <f t="shared" ref="AG8:AG9" si="45">Y8</f>
        <v>40</v>
      </c>
      <c r="AH8" s="16">
        <f t="shared" ref="AH8:AH9" si="46">SUM(Z8:AA8)</f>
        <v>40</v>
      </c>
      <c r="AI8" s="25">
        <f t="shared" ref="AI8:AI9" si="47">AH8/AG8</f>
        <v>1</v>
      </c>
      <c r="AJ8" s="16">
        <f t="shared" ref="AJ8:AJ9" si="48">IF(OR(O8="Y",P8="Y"),Y8,0)</f>
        <v>40</v>
      </c>
      <c r="AK8" s="17">
        <f t="shared" ref="AK8:AK9" si="49">X8</f>
        <v>1000000</v>
      </c>
      <c r="AL8" s="18">
        <f t="shared" ref="AL8:AL9" si="50">V8</f>
        <v>11793632</v>
      </c>
      <c r="AM8" s="19">
        <f t="shared" ref="AM8:AM9" si="51">ROUND(AL8/X8,2)</f>
        <v>11.79</v>
      </c>
      <c r="AN8" s="22" t="str">
        <f t="shared" si="34"/>
        <v>&gt; 10</v>
      </c>
    </row>
    <row r="9" spans="1:40" ht="15" thickBot="1" x14ac:dyDescent="0.35">
      <c r="A9" s="24" t="str">
        <f t="shared" si="35"/>
        <v>check</v>
      </c>
      <c r="B9" s="24" t="str">
        <f t="shared" si="36"/>
        <v>error</v>
      </c>
      <c r="C9" s="26">
        <f t="shared" si="37"/>
        <v>0.8</v>
      </c>
      <c r="D9" s="24">
        <f t="shared" si="38"/>
        <v>50</v>
      </c>
      <c r="E9" s="27">
        <f t="shared" si="39"/>
        <v>11.79</v>
      </c>
      <c r="F9" s="24" t="str">
        <f t="shared" si="40"/>
        <v>&gt; 10</v>
      </c>
      <c r="G9" s="11" t="s">
        <v>73</v>
      </c>
      <c r="H9" s="14" t="s">
        <v>74</v>
      </c>
      <c r="I9" s="28" t="s">
        <v>81</v>
      </c>
      <c r="J9" s="28" t="s">
        <v>90</v>
      </c>
      <c r="K9" s="28" t="s">
        <v>83</v>
      </c>
      <c r="L9" s="28" t="s">
        <v>84</v>
      </c>
      <c r="M9" s="28">
        <v>32818</v>
      </c>
      <c r="N9" s="12">
        <v>12009064904</v>
      </c>
      <c r="O9" s="5" t="s">
        <v>4</v>
      </c>
      <c r="P9" s="5" t="s">
        <v>38</v>
      </c>
      <c r="Q9" s="13">
        <v>12793632</v>
      </c>
      <c r="R9" s="13">
        <v>7250000</v>
      </c>
      <c r="S9" s="13">
        <v>4543632</v>
      </c>
      <c r="T9" s="12">
        <v>0</v>
      </c>
      <c r="U9" s="8" t="str">
        <f t="shared" si="41"/>
        <v>check</v>
      </c>
      <c r="V9" s="15">
        <f t="shared" si="42"/>
        <v>11793632</v>
      </c>
      <c r="W9" s="15">
        <f t="shared" si="43"/>
        <v>0</v>
      </c>
      <c r="X9" s="13">
        <v>1000000</v>
      </c>
      <c r="Y9" s="12">
        <v>50</v>
      </c>
      <c r="Z9" s="12">
        <v>0</v>
      </c>
      <c r="AA9" s="12">
        <v>40</v>
      </c>
      <c r="AB9" s="12">
        <v>0</v>
      </c>
      <c r="AC9" s="12">
        <v>0</v>
      </c>
      <c r="AD9" s="12">
        <v>0</v>
      </c>
      <c r="AE9" s="12">
        <v>0</v>
      </c>
      <c r="AF9" s="9" t="str">
        <f t="shared" si="44"/>
        <v>error</v>
      </c>
      <c r="AG9" s="16">
        <f t="shared" si="45"/>
        <v>50</v>
      </c>
      <c r="AH9" s="16">
        <f t="shared" si="46"/>
        <v>40</v>
      </c>
      <c r="AI9" s="25">
        <f t="shared" si="47"/>
        <v>0.8</v>
      </c>
      <c r="AJ9" s="16">
        <f t="shared" si="48"/>
        <v>50</v>
      </c>
      <c r="AK9" s="17">
        <f t="shared" si="49"/>
        <v>1000000</v>
      </c>
      <c r="AL9" s="18">
        <f t="shared" si="50"/>
        <v>11793632</v>
      </c>
      <c r="AM9" s="19">
        <f t="shared" si="51"/>
        <v>11.79</v>
      </c>
      <c r="AN9" s="22" t="str">
        <f t="shared" si="34"/>
        <v>&gt; 10</v>
      </c>
    </row>
    <row r="10" spans="1:40" ht="15" thickBot="1" x14ac:dyDescent="0.35">
      <c r="A10" s="24" t="str">
        <f t="shared" si="23"/>
        <v>check</v>
      </c>
      <c r="B10" s="24" t="str">
        <f t="shared" si="24"/>
        <v>check</v>
      </c>
      <c r="C10" s="26">
        <f t="shared" ref="C10:C20" si="52">AI10</f>
        <v>0.66666666666666663</v>
      </c>
      <c r="D10" s="24">
        <f t="shared" ref="D10:D20" si="53">AJ10</f>
        <v>21</v>
      </c>
      <c r="E10" s="27">
        <f t="shared" ref="E10:E20" si="54">AM10</f>
        <v>0</v>
      </c>
      <c r="F10" s="24" t="str">
        <f t="shared" ref="F10:F20" si="55">AN10</f>
        <v>&lt;= 10</v>
      </c>
      <c r="G10" s="11" t="s">
        <v>27</v>
      </c>
      <c r="H10" s="14" t="s">
        <v>74</v>
      </c>
      <c r="I10" s="28" t="s">
        <v>81</v>
      </c>
      <c r="J10" s="28" t="s">
        <v>90</v>
      </c>
      <c r="K10" s="28" t="s">
        <v>83</v>
      </c>
      <c r="L10" s="28" t="s">
        <v>84</v>
      </c>
      <c r="M10" s="28">
        <v>32818</v>
      </c>
      <c r="N10" s="12">
        <v>12083002503</v>
      </c>
      <c r="O10" s="5" t="s">
        <v>4</v>
      </c>
      <c r="P10" s="5" t="s">
        <v>38</v>
      </c>
      <c r="Q10" s="13">
        <v>696176</v>
      </c>
      <c r="R10" s="12">
        <v>0</v>
      </c>
      <c r="S10" s="12">
        <v>0</v>
      </c>
      <c r="T10" s="13">
        <v>521176</v>
      </c>
      <c r="U10" s="8" t="str">
        <f t="shared" si="25"/>
        <v>check</v>
      </c>
      <c r="V10" s="15">
        <f t="shared" si="26"/>
        <v>0</v>
      </c>
      <c r="W10" s="15">
        <f t="shared" si="27"/>
        <v>521176</v>
      </c>
      <c r="X10" s="13">
        <v>175000</v>
      </c>
      <c r="Y10" s="12">
        <v>21</v>
      </c>
      <c r="Z10" s="12">
        <v>7</v>
      </c>
      <c r="AA10" s="12">
        <v>7</v>
      </c>
      <c r="AB10" s="12">
        <v>0</v>
      </c>
      <c r="AC10" s="12">
        <v>7</v>
      </c>
      <c r="AD10" s="12">
        <v>0</v>
      </c>
      <c r="AE10" s="12">
        <v>0</v>
      </c>
      <c r="AF10" s="9" t="str">
        <f t="shared" si="28"/>
        <v>check</v>
      </c>
      <c r="AG10" s="16">
        <f t="shared" si="29"/>
        <v>21</v>
      </c>
      <c r="AH10" s="16">
        <f t="shared" si="30"/>
        <v>14</v>
      </c>
      <c r="AI10" s="25">
        <f t="shared" si="31"/>
        <v>0.66666666666666663</v>
      </c>
      <c r="AJ10" s="16">
        <f t="shared" si="32"/>
        <v>21</v>
      </c>
      <c r="AK10" s="17">
        <f t="shared" si="33"/>
        <v>175000</v>
      </c>
      <c r="AL10" s="18">
        <f t="shared" ref="AL10:AL20" si="56">V10</f>
        <v>0</v>
      </c>
      <c r="AM10" s="19">
        <f t="shared" ref="AM10:AM20" si="57">ROUND(AL10/X10,2)</f>
        <v>0</v>
      </c>
      <c r="AN10" s="22" t="str">
        <f t="shared" si="34"/>
        <v>&lt;= 10</v>
      </c>
    </row>
    <row r="11" spans="1:40" ht="15" thickBot="1" x14ac:dyDescent="0.35">
      <c r="A11" s="24" t="str">
        <f t="shared" si="23"/>
        <v>check</v>
      </c>
      <c r="B11" s="24" t="str">
        <f t="shared" si="24"/>
        <v>check</v>
      </c>
      <c r="C11" s="26">
        <f t="shared" si="52"/>
        <v>1</v>
      </c>
      <c r="D11" s="24">
        <f t="shared" si="53"/>
        <v>28</v>
      </c>
      <c r="E11" s="27">
        <f t="shared" si="54"/>
        <v>2.46</v>
      </c>
      <c r="F11" s="24" t="str">
        <f t="shared" si="55"/>
        <v>&lt;= 10</v>
      </c>
      <c r="G11" s="11" t="s">
        <v>28</v>
      </c>
      <c r="H11" s="14" t="s">
        <v>74</v>
      </c>
      <c r="I11" s="28" t="s">
        <v>81</v>
      </c>
      <c r="J11" s="28" t="s">
        <v>90</v>
      </c>
      <c r="K11" s="28" t="s">
        <v>83</v>
      </c>
      <c r="L11" s="28" t="s">
        <v>84</v>
      </c>
      <c r="M11" s="28">
        <v>32818</v>
      </c>
      <c r="N11" s="12">
        <v>12011040801</v>
      </c>
      <c r="O11" s="5" t="s">
        <v>4</v>
      </c>
      <c r="P11" s="5" t="s">
        <v>38</v>
      </c>
      <c r="Q11" s="13">
        <v>2800000</v>
      </c>
      <c r="R11" s="13">
        <v>1890000</v>
      </c>
      <c r="S11" s="13">
        <v>100000</v>
      </c>
      <c r="T11" s="12">
        <v>0</v>
      </c>
      <c r="U11" s="8" t="str">
        <f t="shared" si="25"/>
        <v>check</v>
      </c>
      <c r="V11" s="15">
        <f t="shared" si="26"/>
        <v>1990000</v>
      </c>
      <c r="W11" s="15">
        <f t="shared" si="27"/>
        <v>0</v>
      </c>
      <c r="X11" s="13">
        <v>810000</v>
      </c>
      <c r="Y11" s="12">
        <v>28</v>
      </c>
      <c r="Z11" s="12">
        <v>0</v>
      </c>
      <c r="AA11" s="12">
        <v>28</v>
      </c>
      <c r="AB11" s="12">
        <v>0</v>
      </c>
      <c r="AC11" s="12">
        <v>0</v>
      </c>
      <c r="AD11" s="12">
        <v>0</v>
      </c>
      <c r="AE11" s="12">
        <v>0</v>
      </c>
      <c r="AF11" s="9" t="str">
        <f t="shared" si="28"/>
        <v>check</v>
      </c>
      <c r="AG11" s="16">
        <f t="shared" si="29"/>
        <v>28</v>
      </c>
      <c r="AH11" s="16">
        <f t="shared" si="30"/>
        <v>28</v>
      </c>
      <c r="AI11" s="25">
        <f t="shared" si="31"/>
        <v>1</v>
      </c>
      <c r="AJ11" s="16">
        <f t="shared" si="32"/>
        <v>28</v>
      </c>
      <c r="AK11" s="17">
        <f t="shared" si="33"/>
        <v>810000</v>
      </c>
      <c r="AL11" s="18">
        <f t="shared" si="56"/>
        <v>1990000</v>
      </c>
      <c r="AM11" s="19">
        <f t="shared" si="57"/>
        <v>2.46</v>
      </c>
      <c r="AN11" s="22" t="str">
        <f t="shared" si="34"/>
        <v>&lt;= 10</v>
      </c>
    </row>
    <row r="12" spans="1:40" ht="15" thickBot="1" x14ac:dyDescent="0.35">
      <c r="A12" s="24" t="str">
        <f t="shared" si="23"/>
        <v>check</v>
      </c>
      <c r="B12" s="24" t="str">
        <f t="shared" si="24"/>
        <v>check</v>
      </c>
      <c r="C12" s="26">
        <f t="shared" si="52"/>
        <v>0.46875</v>
      </c>
      <c r="D12" s="24">
        <f t="shared" si="53"/>
        <v>32</v>
      </c>
      <c r="E12" s="27">
        <f t="shared" si="54"/>
        <v>2.68</v>
      </c>
      <c r="F12" s="24" t="str">
        <f t="shared" si="55"/>
        <v>&lt;= 10</v>
      </c>
      <c r="G12" s="11" t="s">
        <v>29</v>
      </c>
      <c r="H12" s="14" t="s">
        <v>74</v>
      </c>
      <c r="I12" s="28" t="s">
        <v>81</v>
      </c>
      <c r="J12" s="28" t="s">
        <v>90</v>
      </c>
      <c r="K12" s="28" t="s">
        <v>83</v>
      </c>
      <c r="L12" s="28" t="s">
        <v>84</v>
      </c>
      <c r="M12" s="28">
        <v>32818</v>
      </c>
      <c r="N12" s="12">
        <v>12097041700</v>
      </c>
      <c r="O12" s="5" t="s">
        <v>4</v>
      </c>
      <c r="P12" s="5" t="s">
        <v>38</v>
      </c>
      <c r="Q12" s="13">
        <v>4840534</v>
      </c>
      <c r="R12" s="13">
        <v>500000</v>
      </c>
      <c r="S12" s="13">
        <v>840534</v>
      </c>
      <c r="T12" s="13">
        <v>3000000</v>
      </c>
      <c r="U12" s="8" t="str">
        <f t="shared" si="25"/>
        <v>check</v>
      </c>
      <c r="V12" s="15">
        <f t="shared" si="26"/>
        <v>1340534</v>
      </c>
      <c r="W12" s="15">
        <f t="shared" si="27"/>
        <v>3000000</v>
      </c>
      <c r="X12" s="13">
        <v>500000</v>
      </c>
      <c r="Y12" s="12">
        <v>32</v>
      </c>
      <c r="Z12" s="12">
        <v>0</v>
      </c>
      <c r="AA12" s="12">
        <v>15</v>
      </c>
      <c r="AB12" s="12">
        <v>17</v>
      </c>
      <c r="AC12" s="12">
        <v>0</v>
      </c>
      <c r="AD12" s="12">
        <v>0</v>
      </c>
      <c r="AE12" s="12">
        <v>0</v>
      </c>
      <c r="AF12" s="9" t="str">
        <f t="shared" si="28"/>
        <v>check</v>
      </c>
      <c r="AG12" s="16">
        <f t="shared" si="29"/>
        <v>32</v>
      </c>
      <c r="AH12" s="16">
        <f t="shared" si="30"/>
        <v>15</v>
      </c>
      <c r="AI12" s="25">
        <f t="shared" si="31"/>
        <v>0.46875</v>
      </c>
      <c r="AJ12" s="16">
        <f t="shared" si="32"/>
        <v>32</v>
      </c>
      <c r="AK12" s="17">
        <f t="shared" si="33"/>
        <v>500000</v>
      </c>
      <c r="AL12" s="18">
        <f t="shared" si="56"/>
        <v>1340534</v>
      </c>
      <c r="AM12" s="19">
        <f t="shared" si="57"/>
        <v>2.68</v>
      </c>
      <c r="AN12" s="22" t="str">
        <f t="shared" si="34"/>
        <v>&lt;= 10</v>
      </c>
    </row>
    <row r="13" spans="1:40" ht="15" thickBot="1" x14ac:dyDescent="0.35">
      <c r="A13" s="24" t="str">
        <f t="shared" si="23"/>
        <v>check</v>
      </c>
      <c r="B13" s="24" t="str">
        <f t="shared" si="24"/>
        <v>check</v>
      </c>
      <c r="C13" s="26">
        <f t="shared" si="52"/>
        <v>1</v>
      </c>
      <c r="D13" s="24">
        <f t="shared" si="53"/>
        <v>20</v>
      </c>
      <c r="E13" s="27">
        <f t="shared" si="54"/>
        <v>4.0199999999999996</v>
      </c>
      <c r="F13" s="24" t="str">
        <f t="shared" si="55"/>
        <v>&lt;= 10</v>
      </c>
      <c r="G13" s="11" t="s">
        <v>30</v>
      </c>
      <c r="H13" s="14" t="s">
        <v>74</v>
      </c>
      <c r="I13" s="28" t="s">
        <v>81</v>
      </c>
      <c r="J13" s="28" t="s">
        <v>90</v>
      </c>
      <c r="K13" s="28" t="s">
        <v>83</v>
      </c>
      <c r="L13" s="28" t="s">
        <v>84</v>
      </c>
      <c r="M13" s="28">
        <v>32818</v>
      </c>
      <c r="N13" s="12">
        <v>12103020201</v>
      </c>
      <c r="O13" s="5" t="s">
        <v>4</v>
      </c>
      <c r="P13" s="5" t="s">
        <v>38</v>
      </c>
      <c r="Q13" s="13">
        <v>7593049</v>
      </c>
      <c r="R13" s="13">
        <v>1086464</v>
      </c>
      <c r="S13" s="12">
        <v>0</v>
      </c>
      <c r="T13" s="13">
        <v>6236585</v>
      </c>
      <c r="U13" s="8" t="str">
        <f t="shared" si="25"/>
        <v>check</v>
      </c>
      <c r="V13" s="15">
        <f t="shared" si="26"/>
        <v>1086464</v>
      </c>
      <c r="W13" s="15">
        <f t="shared" si="27"/>
        <v>6236585</v>
      </c>
      <c r="X13" s="13">
        <v>270000</v>
      </c>
      <c r="Y13" s="12">
        <v>20</v>
      </c>
      <c r="Z13" s="12">
        <v>0</v>
      </c>
      <c r="AA13" s="12">
        <v>20</v>
      </c>
      <c r="AB13" s="12">
        <v>0</v>
      </c>
      <c r="AC13" s="12">
        <v>0</v>
      </c>
      <c r="AD13" s="12">
        <v>0</v>
      </c>
      <c r="AE13" s="12">
        <v>0</v>
      </c>
      <c r="AF13" s="9" t="str">
        <f t="shared" si="28"/>
        <v>check</v>
      </c>
      <c r="AG13" s="16">
        <f t="shared" si="29"/>
        <v>20</v>
      </c>
      <c r="AH13" s="16">
        <f t="shared" si="30"/>
        <v>20</v>
      </c>
      <c r="AI13" s="25">
        <f t="shared" si="31"/>
        <v>1</v>
      </c>
      <c r="AJ13" s="16">
        <f t="shared" si="32"/>
        <v>20</v>
      </c>
      <c r="AK13" s="17">
        <f t="shared" si="33"/>
        <v>270000</v>
      </c>
      <c r="AL13" s="18">
        <f t="shared" si="56"/>
        <v>1086464</v>
      </c>
      <c r="AM13" s="19">
        <f t="shared" si="57"/>
        <v>4.0199999999999996</v>
      </c>
      <c r="AN13" s="22" t="str">
        <f t="shared" si="34"/>
        <v>&lt;= 10</v>
      </c>
    </row>
    <row r="14" spans="1:40" ht="15" thickBot="1" x14ac:dyDescent="0.35">
      <c r="A14" s="24" t="str">
        <f t="shared" si="23"/>
        <v>check</v>
      </c>
      <c r="B14" s="24" t="str">
        <f t="shared" si="24"/>
        <v>check</v>
      </c>
      <c r="C14" s="26">
        <f t="shared" si="52"/>
        <v>0.8</v>
      </c>
      <c r="D14" s="24">
        <f t="shared" si="53"/>
        <v>80</v>
      </c>
      <c r="E14" s="27">
        <f t="shared" si="54"/>
        <v>17.149999999999999</v>
      </c>
      <c r="F14" s="24" t="str">
        <f t="shared" si="55"/>
        <v>&gt; 10</v>
      </c>
      <c r="G14" s="11" t="s">
        <v>31</v>
      </c>
      <c r="H14" s="14" t="s">
        <v>74</v>
      </c>
      <c r="I14" s="28" t="s">
        <v>81</v>
      </c>
      <c r="J14" s="28" t="s">
        <v>90</v>
      </c>
      <c r="K14" s="28" t="s">
        <v>83</v>
      </c>
      <c r="L14" s="28" t="s">
        <v>84</v>
      </c>
      <c r="M14" s="28">
        <v>32818</v>
      </c>
      <c r="N14" s="12">
        <v>12009061100</v>
      </c>
      <c r="O14" s="5" t="s">
        <v>4</v>
      </c>
      <c r="P14" s="5" t="s">
        <v>38</v>
      </c>
      <c r="Q14" s="13">
        <v>27200000</v>
      </c>
      <c r="R14" s="13">
        <v>840000</v>
      </c>
      <c r="S14" s="13">
        <v>16310000</v>
      </c>
      <c r="T14" s="13">
        <v>9050000</v>
      </c>
      <c r="U14" s="8" t="str">
        <f t="shared" si="25"/>
        <v>check</v>
      </c>
      <c r="V14" s="15">
        <f t="shared" si="26"/>
        <v>17150000</v>
      </c>
      <c r="W14" s="15">
        <f t="shared" si="27"/>
        <v>9050000</v>
      </c>
      <c r="X14" s="13">
        <v>1000000</v>
      </c>
      <c r="Y14" s="12">
        <v>80</v>
      </c>
      <c r="Z14" s="12">
        <v>0</v>
      </c>
      <c r="AA14" s="12">
        <v>64</v>
      </c>
      <c r="AB14" s="12">
        <v>16</v>
      </c>
      <c r="AC14" s="12">
        <v>0</v>
      </c>
      <c r="AD14" s="12">
        <v>0</v>
      </c>
      <c r="AE14" s="12">
        <v>0</v>
      </c>
      <c r="AF14" s="9" t="str">
        <f t="shared" si="28"/>
        <v>check</v>
      </c>
      <c r="AG14" s="16">
        <f t="shared" si="29"/>
        <v>80</v>
      </c>
      <c r="AH14" s="16">
        <f t="shared" si="30"/>
        <v>64</v>
      </c>
      <c r="AI14" s="25">
        <f t="shared" si="31"/>
        <v>0.8</v>
      </c>
      <c r="AJ14" s="16">
        <f t="shared" si="32"/>
        <v>80</v>
      </c>
      <c r="AK14" s="17">
        <f t="shared" si="33"/>
        <v>1000000</v>
      </c>
      <c r="AL14" s="18">
        <f t="shared" si="56"/>
        <v>17150000</v>
      </c>
      <c r="AM14" s="19">
        <f t="shared" si="57"/>
        <v>17.149999999999999</v>
      </c>
      <c r="AN14" s="22" t="str">
        <f t="shared" si="34"/>
        <v>&gt; 10</v>
      </c>
    </row>
    <row r="15" spans="1:40" ht="15" thickBot="1" x14ac:dyDescent="0.35">
      <c r="A15" s="24" t="str">
        <f t="shared" si="23"/>
        <v>check</v>
      </c>
      <c r="B15" s="24" t="str">
        <f t="shared" si="24"/>
        <v>check</v>
      </c>
      <c r="C15" s="26">
        <f t="shared" si="52"/>
        <v>0.10377358490566038</v>
      </c>
      <c r="D15" s="24">
        <f t="shared" si="53"/>
        <v>106</v>
      </c>
      <c r="E15" s="27">
        <f t="shared" si="54"/>
        <v>17.100000000000001</v>
      </c>
      <c r="F15" s="24" t="str">
        <f t="shared" si="55"/>
        <v>&gt; 10</v>
      </c>
      <c r="G15" s="11" t="s">
        <v>32</v>
      </c>
      <c r="H15" s="14" t="s">
        <v>74</v>
      </c>
      <c r="I15" s="28" t="s">
        <v>81</v>
      </c>
      <c r="J15" s="28" t="s">
        <v>90</v>
      </c>
      <c r="K15" s="28" t="s">
        <v>83</v>
      </c>
      <c r="L15" s="28" t="s">
        <v>84</v>
      </c>
      <c r="M15" s="28">
        <v>32818</v>
      </c>
      <c r="N15" s="12">
        <v>12017450706</v>
      </c>
      <c r="O15" s="5" t="s">
        <v>4</v>
      </c>
      <c r="P15" s="5" t="s">
        <v>38</v>
      </c>
      <c r="Q15" s="13">
        <v>18100000</v>
      </c>
      <c r="R15" s="13">
        <v>1500000</v>
      </c>
      <c r="S15" s="13">
        <v>15600000</v>
      </c>
      <c r="T15" s="12">
        <v>0</v>
      </c>
      <c r="U15" s="8" t="str">
        <f t="shared" si="25"/>
        <v>check</v>
      </c>
      <c r="V15" s="15">
        <f t="shared" si="26"/>
        <v>17100000</v>
      </c>
      <c r="W15" s="15">
        <f t="shared" si="27"/>
        <v>0</v>
      </c>
      <c r="X15" s="13">
        <v>1000000</v>
      </c>
      <c r="Y15" s="12">
        <v>106</v>
      </c>
      <c r="Z15" s="12">
        <v>0</v>
      </c>
      <c r="AA15" s="12">
        <v>11</v>
      </c>
      <c r="AB15" s="12">
        <v>95</v>
      </c>
      <c r="AC15" s="12">
        <v>0</v>
      </c>
      <c r="AD15" s="12">
        <v>0</v>
      </c>
      <c r="AE15" s="12">
        <v>0</v>
      </c>
      <c r="AF15" s="9" t="str">
        <f t="shared" si="28"/>
        <v>check</v>
      </c>
      <c r="AG15" s="16">
        <f t="shared" si="29"/>
        <v>106</v>
      </c>
      <c r="AH15" s="16">
        <f t="shared" si="30"/>
        <v>11</v>
      </c>
      <c r="AI15" s="25">
        <f t="shared" si="31"/>
        <v>0.10377358490566038</v>
      </c>
      <c r="AJ15" s="16">
        <f t="shared" si="32"/>
        <v>106</v>
      </c>
      <c r="AK15" s="17">
        <f t="shared" si="33"/>
        <v>1000000</v>
      </c>
      <c r="AL15" s="18">
        <f t="shared" si="56"/>
        <v>17100000</v>
      </c>
      <c r="AM15" s="19">
        <f t="shared" si="57"/>
        <v>17.100000000000001</v>
      </c>
      <c r="AN15" s="22" t="str">
        <f t="shared" si="34"/>
        <v>&gt; 10</v>
      </c>
    </row>
    <row r="16" spans="1:40" ht="15" thickBot="1" x14ac:dyDescent="0.35">
      <c r="A16" s="24" t="str">
        <f t="shared" si="23"/>
        <v>check</v>
      </c>
      <c r="B16" s="24" t="str">
        <f t="shared" si="24"/>
        <v>check</v>
      </c>
      <c r="C16" s="26">
        <f t="shared" si="52"/>
        <v>0.20512820512820512</v>
      </c>
      <c r="D16" s="24">
        <f t="shared" si="53"/>
        <v>39</v>
      </c>
      <c r="E16" s="27">
        <f t="shared" si="54"/>
        <v>5.98</v>
      </c>
      <c r="F16" s="24" t="str">
        <f t="shared" si="55"/>
        <v>&lt;= 10</v>
      </c>
      <c r="G16" s="11" t="s">
        <v>33</v>
      </c>
      <c r="H16" s="14" t="s">
        <v>74</v>
      </c>
      <c r="I16" s="28" t="s">
        <v>81</v>
      </c>
      <c r="J16" s="28" t="s">
        <v>90</v>
      </c>
      <c r="K16" s="28" t="s">
        <v>83</v>
      </c>
      <c r="L16" s="28" t="s">
        <v>84</v>
      </c>
      <c r="M16" s="28">
        <v>32818</v>
      </c>
      <c r="N16" s="12">
        <v>12037970200</v>
      </c>
      <c r="O16" s="5" t="s">
        <v>4</v>
      </c>
      <c r="P16" s="5" t="s">
        <v>38</v>
      </c>
      <c r="Q16" s="13">
        <v>7090936</v>
      </c>
      <c r="R16" s="13">
        <v>1792936</v>
      </c>
      <c r="S16" s="12">
        <v>0</v>
      </c>
      <c r="T16" s="13">
        <v>4998000</v>
      </c>
      <c r="U16" s="8" t="str">
        <f t="shared" si="25"/>
        <v>check</v>
      </c>
      <c r="V16" s="15">
        <f t="shared" si="26"/>
        <v>1792936</v>
      </c>
      <c r="W16" s="15">
        <f t="shared" si="27"/>
        <v>4998000</v>
      </c>
      <c r="X16" s="13">
        <v>300000</v>
      </c>
      <c r="Y16" s="12">
        <v>39</v>
      </c>
      <c r="Z16" s="12">
        <v>0</v>
      </c>
      <c r="AA16" s="12">
        <v>8</v>
      </c>
      <c r="AB16" s="12">
        <v>0</v>
      </c>
      <c r="AC16" s="12">
        <v>31</v>
      </c>
      <c r="AD16" s="12">
        <v>0</v>
      </c>
      <c r="AE16" s="12">
        <v>0</v>
      </c>
      <c r="AF16" s="9" t="str">
        <f t="shared" si="28"/>
        <v>check</v>
      </c>
      <c r="AG16" s="16">
        <f t="shared" si="29"/>
        <v>39</v>
      </c>
      <c r="AH16" s="16">
        <f t="shared" si="30"/>
        <v>8</v>
      </c>
      <c r="AI16" s="25">
        <f t="shared" si="31"/>
        <v>0.20512820512820512</v>
      </c>
      <c r="AJ16" s="16">
        <f t="shared" si="32"/>
        <v>39</v>
      </c>
      <c r="AK16" s="17">
        <f t="shared" si="33"/>
        <v>300000</v>
      </c>
      <c r="AL16" s="18">
        <f t="shared" si="56"/>
        <v>1792936</v>
      </c>
      <c r="AM16" s="19">
        <f t="shared" si="57"/>
        <v>5.98</v>
      </c>
      <c r="AN16" s="22" t="str">
        <f t="shared" si="34"/>
        <v>&lt;= 10</v>
      </c>
    </row>
    <row r="17" spans="1:40" ht="15" thickBot="1" x14ac:dyDescent="0.35">
      <c r="A17" s="24" t="str">
        <f t="shared" si="23"/>
        <v>check</v>
      </c>
      <c r="B17" s="24" t="str">
        <f t="shared" si="24"/>
        <v>check</v>
      </c>
      <c r="C17" s="26">
        <f t="shared" si="52"/>
        <v>0.22916666666666666</v>
      </c>
      <c r="D17" s="24">
        <f t="shared" si="53"/>
        <v>96</v>
      </c>
      <c r="E17" s="27">
        <f t="shared" si="54"/>
        <v>9</v>
      </c>
      <c r="F17" s="24" t="str">
        <f t="shared" si="55"/>
        <v>&lt;= 10</v>
      </c>
      <c r="G17" s="11" t="s">
        <v>34</v>
      </c>
      <c r="H17" s="14" t="s">
        <v>74</v>
      </c>
      <c r="I17" s="28" t="s">
        <v>81</v>
      </c>
      <c r="J17" s="28" t="s">
        <v>90</v>
      </c>
      <c r="K17" s="28" t="s">
        <v>83</v>
      </c>
      <c r="L17" s="28" t="s">
        <v>84</v>
      </c>
      <c r="M17" s="28">
        <v>32818</v>
      </c>
      <c r="N17" s="12">
        <v>12057000901</v>
      </c>
      <c r="O17" s="5" t="s">
        <v>4</v>
      </c>
      <c r="P17" s="5" t="s">
        <v>38</v>
      </c>
      <c r="Q17" s="13">
        <v>17451775</v>
      </c>
      <c r="R17" s="13">
        <v>1104400</v>
      </c>
      <c r="S17" s="12">
        <v>0</v>
      </c>
      <c r="T17" s="13">
        <v>16224664</v>
      </c>
      <c r="U17" s="8" t="str">
        <f t="shared" si="25"/>
        <v>check</v>
      </c>
      <c r="V17" s="15">
        <f t="shared" si="26"/>
        <v>1104400</v>
      </c>
      <c r="W17" s="15">
        <f t="shared" si="27"/>
        <v>16224664</v>
      </c>
      <c r="X17" s="13">
        <v>122711</v>
      </c>
      <c r="Y17" s="12">
        <v>96</v>
      </c>
      <c r="Z17" s="12">
        <v>0</v>
      </c>
      <c r="AA17" s="12">
        <v>22</v>
      </c>
      <c r="AB17" s="12">
        <v>26</v>
      </c>
      <c r="AC17" s="12">
        <v>48</v>
      </c>
      <c r="AD17" s="12">
        <v>0</v>
      </c>
      <c r="AE17" s="12">
        <v>0</v>
      </c>
      <c r="AF17" s="9" t="str">
        <f t="shared" si="28"/>
        <v>check</v>
      </c>
      <c r="AG17" s="16">
        <f t="shared" si="29"/>
        <v>96</v>
      </c>
      <c r="AH17" s="16">
        <f t="shared" si="30"/>
        <v>22</v>
      </c>
      <c r="AI17" s="25">
        <f t="shared" si="31"/>
        <v>0.22916666666666666</v>
      </c>
      <c r="AJ17" s="16">
        <f t="shared" si="32"/>
        <v>96</v>
      </c>
      <c r="AK17" s="17">
        <f t="shared" si="33"/>
        <v>122711</v>
      </c>
      <c r="AL17" s="18">
        <f t="shared" si="56"/>
        <v>1104400</v>
      </c>
      <c r="AM17" s="19">
        <f t="shared" si="57"/>
        <v>9</v>
      </c>
      <c r="AN17" s="22" t="str">
        <f t="shared" si="34"/>
        <v>&lt;= 10</v>
      </c>
    </row>
    <row r="18" spans="1:40" ht="15" thickBot="1" x14ac:dyDescent="0.35">
      <c r="A18" s="24" t="str">
        <f t="shared" si="23"/>
        <v>check</v>
      </c>
      <c r="B18" s="24" t="str">
        <f t="shared" si="24"/>
        <v>error</v>
      </c>
      <c r="C18" s="26">
        <f t="shared" si="52"/>
        <v>0.32666666666666666</v>
      </c>
      <c r="D18" s="24">
        <f t="shared" si="53"/>
        <v>150</v>
      </c>
      <c r="E18" s="27">
        <f t="shared" si="54"/>
        <v>12.53</v>
      </c>
      <c r="F18" s="24" t="str">
        <f t="shared" si="55"/>
        <v>&gt; 10</v>
      </c>
      <c r="G18" s="11" t="s">
        <v>35</v>
      </c>
      <c r="H18" s="14" t="s">
        <v>74</v>
      </c>
      <c r="I18" s="28" t="s">
        <v>81</v>
      </c>
      <c r="J18" s="28" t="s">
        <v>90</v>
      </c>
      <c r="K18" s="28" t="s">
        <v>83</v>
      </c>
      <c r="L18" s="28" t="s">
        <v>84</v>
      </c>
      <c r="M18" s="28">
        <v>32818</v>
      </c>
      <c r="N18" s="12">
        <v>12095017001</v>
      </c>
      <c r="O18" s="5" t="s">
        <v>4</v>
      </c>
      <c r="P18" s="5" t="s">
        <v>38</v>
      </c>
      <c r="Q18" s="13">
        <v>18519560</v>
      </c>
      <c r="R18" s="13">
        <v>3250000</v>
      </c>
      <c r="S18" s="13">
        <v>9280760</v>
      </c>
      <c r="T18" s="13">
        <v>4988800</v>
      </c>
      <c r="U18" s="8" t="str">
        <f t="shared" si="25"/>
        <v>check</v>
      </c>
      <c r="V18" s="15">
        <f t="shared" si="26"/>
        <v>12530760</v>
      </c>
      <c r="W18" s="15">
        <f t="shared" si="27"/>
        <v>4988800</v>
      </c>
      <c r="X18" s="13">
        <v>1000000</v>
      </c>
      <c r="Y18" s="12">
        <v>150</v>
      </c>
      <c r="Z18" s="12">
        <v>25</v>
      </c>
      <c r="AA18" s="12">
        <v>24</v>
      </c>
      <c r="AB18" s="12">
        <v>91</v>
      </c>
      <c r="AC18" s="12">
        <v>12</v>
      </c>
      <c r="AD18" s="12">
        <v>0</v>
      </c>
      <c r="AE18" s="12">
        <v>0</v>
      </c>
      <c r="AF18" s="9" t="str">
        <f t="shared" si="28"/>
        <v>error</v>
      </c>
      <c r="AG18" s="16">
        <f t="shared" si="29"/>
        <v>150</v>
      </c>
      <c r="AH18" s="16">
        <f t="shared" si="30"/>
        <v>49</v>
      </c>
      <c r="AI18" s="25">
        <f t="shared" si="31"/>
        <v>0.32666666666666666</v>
      </c>
      <c r="AJ18" s="16">
        <f t="shared" si="32"/>
        <v>150</v>
      </c>
      <c r="AK18" s="17">
        <f t="shared" si="33"/>
        <v>1000000</v>
      </c>
      <c r="AL18" s="18">
        <f t="shared" si="56"/>
        <v>12530760</v>
      </c>
      <c r="AM18" s="19">
        <f t="shared" si="57"/>
        <v>12.53</v>
      </c>
      <c r="AN18" s="22" t="str">
        <f t="shared" si="34"/>
        <v>&gt; 10</v>
      </c>
    </row>
    <row r="19" spans="1:40" ht="15" thickBot="1" x14ac:dyDescent="0.35">
      <c r="A19" s="24" t="str">
        <f t="shared" si="23"/>
        <v>check</v>
      </c>
      <c r="B19" s="24" t="str">
        <f t="shared" si="24"/>
        <v>error</v>
      </c>
      <c r="C19" s="26">
        <f t="shared" si="52"/>
        <v>0.3</v>
      </c>
      <c r="D19" s="24">
        <f t="shared" si="53"/>
        <v>150</v>
      </c>
      <c r="E19" s="27">
        <f t="shared" si="54"/>
        <v>10.45</v>
      </c>
      <c r="F19" s="24" t="str">
        <f t="shared" si="55"/>
        <v>&gt; 10</v>
      </c>
      <c r="G19" s="11" t="s">
        <v>36</v>
      </c>
      <c r="H19" s="14" t="s">
        <v>74</v>
      </c>
      <c r="I19" s="28" t="s">
        <v>81</v>
      </c>
      <c r="J19" s="28" t="s">
        <v>90</v>
      </c>
      <c r="K19" s="28" t="s">
        <v>83</v>
      </c>
      <c r="L19" s="28" t="s">
        <v>84</v>
      </c>
      <c r="M19" s="28">
        <v>32818</v>
      </c>
      <c r="N19" s="12">
        <v>12095017001</v>
      </c>
      <c r="O19" s="5" t="s">
        <v>4</v>
      </c>
      <c r="P19" s="5" t="s">
        <v>38</v>
      </c>
      <c r="Q19" s="13">
        <v>16122638</v>
      </c>
      <c r="R19" s="13">
        <v>3250000</v>
      </c>
      <c r="S19" s="13">
        <v>7195638</v>
      </c>
      <c r="T19" s="13">
        <v>4677000</v>
      </c>
      <c r="U19" s="8" t="str">
        <f t="shared" si="25"/>
        <v>check</v>
      </c>
      <c r="V19" s="15">
        <f t="shared" si="26"/>
        <v>10445638</v>
      </c>
      <c r="W19" s="15">
        <f t="shared" si="27"/>
        <v>4677000</v>
      </c>
      <c r="X19" s="13">
        <v>1000000</v>
      </c>
      <c r="Y19" s="12">
        <v>150</v>
      </c>
      <c r="Z19" s="12">
        <v>23</v>
      </c>
      <c r="AA19" s="12">
        <v>22</v>
      </c>
      <c r="AB19" s="12">
        <v>92</v>
      </c>
      <c r="AC19" s="12">
        <v>11</v>
      </c>
      <c r="AD19" s="12">
        <v>0</v>
      </c>
      <c r="AE19" s="12">
        <v>0</v>
      </c>
      <c r="AF19" s="9" t="str">
        <f t="shared" si="28"/>
        <v>error</v>
      </c>
      <c r="AG19" s="16">
        <f t="shared" si="29"/>
        <v>150</v>
      </c>
      <c r="AH19" s="16">
        <f t="shared" si="30"/>
        <v>45</v>
      </c>
      <c r="AI19" s="25">
        <f t="shared" si="31"/>
        <v>0.3</v>
      </c>
      <c r="AJ19" s="16">
        <f t="shared" si="32"/>
        <v>150</v>
      </c>
      <c r="AK19" s="17">
        <f t="shared" si="33"/>
        <v>1000000</v>
      </c>
      <c r="AL19" s="18">
        <f t="shared" si="56"/>
        <v>10445638</v>
      </c>
      <c r="AM19" s="19">
        <f t="shared" si="57"/>
        <v>10.45</v>
      </c>
      <c r="AN19" s="22" t="str">
        <f t="shared" si="34"/>
        <v>&gt; 10</v>
      </c>
    </row>
    <row r="20" spans="1:40" ht="15" thickBot="1" x14ac:dyDescent="0.35">
      <c r="A20" s="24" t="str">
        <f t="shared" si="23"/>
        <v>check</v>
      </c>
      <c r="B20" s="24" t="str">
        <f t="shared" si="24"/>
        <v>check</v>
      </c>
      <c r="C20" s="26">
        <f t="shared" si="52"/>
        <v>1</v>
      </c>
      <c r="D20" s="24">
        <f t="shared" si="53"/>
        <v>28</v>
      </c>
      <c r="E20" s="27">
        <f t="shared" si="54"/>
        <v>2.77</v>
      </c>
      <c r="F20" s="24" t="str">
        <f t="shared" si="55"/>
        <v>&lt;= 10</v>
      </c>
      <c r="G20" s="11" t="s">
        <v>37</v>
      </c>
      <c r="H20" s="14" t="s">
        <v>74</v>
      </c>
      <c r="I20" s="28" t="s">
        <v>81</v>
      </c>
      <c r="J20" s="28" t="s">
        <v>90</v>
      </c>
      <c r="K20" s="28" t="s">
        <v>83</v>
      </c>
      <c r="L20" s="28" t="s">
        <v>84</v>
      </c>
      <c r="M20" s="28">
        <v>32818</v>
      </c>
      <c r="N20" s="12">
        <v>12035060206</v>
      </c>
      <c r="O20" s="5" t="s">
        <v>4</v>
      </c>
      <c r="P20" s="5" t="s">
        <v>38</v>
      </c>
      <c r="Q20" s="13">
        <v>10323875</v>
      </c>
      <c r="R20" s="13">
        <v>1850000</v>
      </c>
      <c r="S20" s="13">
        <v>920243</v>
      </c>
      <c r="T20" s="13">
        <v>6553632</v>
      </c>
      <c r="U20" s="8" t="str">
        <f t="shared" si="25"/>
        <v>check</v>
      </c>
      <c r="V20" s="15">
        <f t="shared" si="26"/>
        <v>2770243</v>
      </c>
      <c r="W20" s="15">
        <f t="shared" si="27"/>
        <v>6553632</v>
      </c>
      <c r="X20" s="13">
        <v>1000000</v>
      </c>
      <c r="Y20" s="12">
        <v>28</v>
      </c>
      <c r="Z20" s="12">
        <v>0</v>
      </c>
      <c r="AA20" s="12">
        <v>28</v>
      </c>
      <c r="AB20" s="12">
        <v>0</v>
      </c>
      <c r="AC20" s="12">
        <v>0</v>
      </c>
      <c r="AD20" s="12">
        <v>0</v>
      </c>
      <c r="AE20" s="12">
        <v>0</v>
      </c>
      <c r="AF20" s="9" t="str">
        <f t="shared" si="28"/>
        <v>check</v>
      </c>
      <c r="AG20" s="16">
        <f t="shared" si="29"/>
        <v>28</v>
      </c>
      <c r="AH20" s="16">
        <f t="shared" si="30"/>
        <v>28</v>
      </c>
      <c r="AI20" s="25">
        <f t="shared" si="31"/>
        <v>1</v>
      </c>
      <c r="AJ20" s="16">
        <f t="shared" si="32"/>
        <v>28</v>
      </c>
      <c r="AK20" s="17">
        <f t="shared" si="33"/>
        <v>1000000</v>
      </c>
      <c r="AL20" s="18">
        <f t="shared" si="56"/>
        <v>2770243</v>
      </c>
      <c r="AM20" s="19">
        <f t="shared" si="57"/>
        <v>2.77</v>
      </c>
      <c r="AN20" s="22" t="str">
        <f t="shared" si="34"/>
        <v>&lt;= 10</v>
      </c>
    </row>
  </sheetData>
  <conditionalFormatting sqref="A3:B20">
    <cfRule type="cellIs" dxfId="16" priority="12" operator="equal">
      <formula>"check"</formula>
    </cfRule>
    <cfRule type="cellIs" dxfId="15" priority="14" operator="equal">
      <formula>"error"</formula>
    </cfRule>
    <cfRule type="cellIs" dxfId="14" priority="18" operator="equal">
      <formula>"error"</formula>
    </cfRule>
    <cfRule type="cellIs" dxfId="13" priority="19" operator="equal">
      <formula>"check"</formula>
    </cfRule>
  </conditionalFormatting>
  <conditionalFormatting sqref="C3:C20">
    <cfRule type="cellIs" dxfId="12" priority="16" operator="lessThan">
      <formula>0.45</formula>
    </cfRule>
    <cfRule type="cellIs" dxfId="11" priority="17" operator="greaterThan">
      <formula>0.45</formula>
    </cfRule>
  </conditionalFormatting>
  <conditionalFormatting sqref="D3:D20">
    <cfRule type="cellIs" dxfId="10" priority="3" operator="equal">
      <formula>0</formula>
    </cfRule>
    <cfRule type="cellIs" dxfId="9" priority="4" operator="greaterThan">
      <formula>0</formula>
    </cfRule>
  </conditionalFormatting>
  <conditionalFormatting sqref="E3:E20">
    <cfRule type="cellIs" dxfId="8" priority="7" operator="lessThan">
      <formula>10</formula>
    </cfRule>
    <cfRule type="cellIs" dxfId="7" priority="8" operator="greaterThan">
      <formula>10</formula>
    </cfRule>
  </conditionalFormatting>
  <conditionalFormatting sqref="F3:F20">
    <cfRule type="cellIs" dxfId="6" priority="1" operator="equal">
      <formula>"&gt; 10"</formula>
    </cfRule>
    <cfRule type="cellIs" dxfId="5" priority="2" operator="equal">
      <formula>"&lt;= 10"</formula>
    </cfRule>
    <cfRule type="cellIs" dxfId="4" priority="5" operator="equal">
      <formula>"&lt;= 10"</formula>
    </cfRule>
    <cfRule type="cellIs" dxfId="3" priority="6" operator="equal">
      <formula>"&gt; 10"</formula>
    </cfRule>
    <cfRule type="cellIs" dxfId="2" priority="9" operator="equal">
      <formula>"""&gt; 10"""</formula>
    </cfRule>
    <cfRule type="cellIs" dxfId="1" priority="10" operator="equal">
      <formula>"""&lt;= 10"""</formula>
    </cfRule>
    <cfRule type="cellIs" dxfId="0" priority="11" operator="equal">
      <formula>"""&lt;= 10"""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EFB8-E259-4658-B2AA-E3E2868BF233}">
  <dimension ref="A1:R19"/>
  <sheetViews>
    <sheetView workbookViewId="0">
      <selection activeCell="A14" sqref="A14"/>
    </sheetView>
  </sheetViews>
  <sheetFormatPr defaultRowHeight="14.4" x14ac:dyDescent="0.3"/>
  <cols>
    <col min="1" max="1" width="15.6640625" bestFit="1" customWidth="1"/>
    <col min="2" max="2" width="16.44140625" bestFit="1" customWidth="1"/>
    <col min="3" max="6" width="10.5546875" customWidth="1"/>
    <col min="7" max="7" width="12.88671875" bestFit="1" customWidth="1"/>
    <col min="8" max="8" width="11.21875" bestFit="1" customWidth="1"/>
    <col min="9" max="9" width="10.109375" bestFit="1" customWidth="1"/>
    <col min="10" max="10" width="10.33203125" bestFit="1" customWidth="1"/>
    <col min="11" max="11" width="10.88671875" bestFit="1" customWidth="1"/>
    <col min="12" max="12" width="11.5546875" bestFit="1" customWidth="1"/>
    <col min="13" max="16" width="10.21875" bestFit="1" customWidth="1"/>
    <col min="17" max="17" width="11.21875" bestFit="1" customWidth="1"/>
    <col min="18" max="18" width="11.33203125" bestFit="1" customWidth="1"/>
  </cols>
  <sheetData>
    <row r="1" spans="1:18" x14ac:dyDescent="0.3">
      <c r="A1" t="str">
        <f>Checks!G2</f>
        <v>txtPPN</v>
      </c>
      <c r="B1" t="str">
        <f>Checks!I2</f>
        <v>txtAddr1</v>
      </c>
      <c r="C1" t="str">
        <f>Checks!J2</f>
        <v>txtAddr2</v>
      </c>
      <c r="D1" t="str">
        <f>Checks!K2</f>
        <v>txtCity</v>
      </c>
      <c r="E1" t="str">
        <f>Checks!L2</f>
        <v>txtState</v>
      </c>
      <c r="F1" t="str">
        <f>Checks!M2</f>
        <v>txtZIP</v>
      </c>
      <c r="G1" t="str">
        <f>Checks!Q2</f>
        <v>txtTotProjCost</v>
      </c>
      <c r="H1" t="str">
        <f>Checks!R2</f>
        <v>txtNoCmfClf</v>
      </c>
      <c r="I1" t="str">
        <f>Checks!S2</f>
        <v>txtPrivCash</v>
      </c>
      <c r="J1" t="str">
        <f>Checks!T2</f>
        <v>txtGovCash</v>
      </c>
      <c r="K1" t="str">
        <f>Checks!X2</f>
        <v>txtCMFLoan</v>
      </c>
      <c r="L1" t="str">
        <f>Checks!Y2</f>
        <v>txtUnitCount</v>
      </c>
      <c r="M1" t="str">
        <f>Checks!Z2</f>
        <v>txtUnder30</v>
      </c>
      <c r="N1" t="str">
        <f>Checks!AA2</f>
        <v>txtUnder50</v>
      </c>
      <c r="O1" t="str">
        <f>Checks!AB2</f>
        <v>txtUnder60</v>
      </c>
      <c r="P1" t="str">
        <f>Checks!AC2</f>
        <v>txtUnder80</v>
      </c>
      <c r="Q1" t="str">
        <f>Checks!AD2</f>
        <v>txtUnder120</v>
      </c>
      <c r="R1" t="str">
        <f>Checks!AE2</f>
        <v>txtAbove120</v>
      </c>
    </row>
    <row r="2" spans="1:18" x14ac:dyDescent="0.3">
      <c r="A2" t="str">
        <f>Checks!G3</f>
        <v>SOS_ED_Y_HO_N</v>
      </c>
      <c r="B2" t="str">
        <f>Checks!I3</f>
        <v>2522 Percy Avenue</v>
      </c>
      <c r="C2" t="str">
        <f>Checks!J3</f>
        <v>NULL</v>
      </c>
      <c r="D2" t="str">
        <f>Checks!K3</f>
        <v>Orlando</v>
      </c>
      <c r="E2" t="str">
        <f>Checks!L3</f>
        <v>FL</v>
      </c>
      <c r="F2">
        <f>Checks!M3</f>
        <v>32818</v>
      </c>
      <c r="G2">
        <f>Checks!Q3</f>
        <v>28747015</v>
      </c>
      <c r="H2">
        <f>Checks!R3</f>
        <v>0</v>
      </c>
      <c r="I2">
        <f>Checks!S3</f>
        <v>20100000</v>
      </c>
      <c r="J2">
        <f>Checks!T3</f>
        <v>7647015</v>
      </c>
      <c r="K2">
        <f>Checks!X3</f>
        <v>1000000</v>
      </c>
      <c r="L2">
        <f>Checks!Y3</f>
        <v>72</v>
      </c>
      <c r="M2">
        <f>Checks!Z3</f>
        <v>18</v>
      </c>
      <c r="N2">
        <f>Checks!AA3</f>
        <v>0</v>
      </c>
      <c r="O2">
        <f>Checks!AB3</f>
        <v>18</v>
      </c>
      <c r="P2">
        <f>Checks!AC3</f>
        <v>36</v>
      </c>
      <c r="Q2">
        <f>Checks!AD3</f>
        <v>0</v>
      </c>
      <c r="R2">
        <f>Checks!AE3</f>
        <v>0</v>
      </c>
    </row>
    <row r="3" spans="1:18" x14ac:dyDescent="0.3">
      <c r="A3" t="str">
        <f>Checks!G4</f>
        <v>SOS_ED_Y_HO_Y</v>
      </c>
      <c r="B3" t="str">
        <f>Checks!I4</f>
        <v>2522 Percy Avenue</v>
      </c>
      <c r="C3" t="str">
        <f>Checks!J4</f>
        <v>NULL</v>
      </c>
      <c r="D3" t="str">
        <f>Checks!K4</f>
        <v>Orlando</v>
      </c>
      <c r="E3" t="str">
        <f>Checks!L4</f>
        <v>FL</v>
      </c>
      <c r="F3">
        <f>Checks!M4</f>
        <v>32818</v>
      </c>
      <c r="G3">
        <f>Checks!Q4</f>
        <v>28747015</v>
      </c>
      <c r="H3">
        <f>Checks!R4</f>
        <v>0</v>
      </c>
      <c r="I3">
        <f>Checks!S4</f>
        <v>20100000</v>
      </c>
      <c r="J3">
        <f>Checks!T4</f>
        <v>7647015</v>
      </c>
      <c r="K3">
        <f>Checks!X4</f>
        <v>1000000</v>
      </c>
      <c r="L3">
        <f>Checks!Y4</f>
        <v>72</v>
      </c>
      <c r="M3">
        <f>Checks!Z4</f>
        <v>18</v>
      </c>
      <c r="N3">
        <f>Checks!AA4</f>
        <v>0</v>
      </c>
      <c r="O3">
        <f>Checks!AB4</f>
        <v>18</v>
      </c>
      <c r="P3">
        <f>Checks!AC4</f>
        <v>36</v>
      </c>
      <c r="Q3">
        <f>Checks!AD4</f>
        <v>0</v>
      </c>
      <c r="R3">
        <f>Checks!AE4</f>
        <v>0</v>
      </c>
    </row>
    <row r="4" spans="1:18" x14ac:dyDescent="0.3">
      <c r="A4" t="str">
        <f>Checks!G5</f>
        <v>SOS_ED_N_HO_Y</v>
      </c>
      <c r="B4" t="str">
        <f>Checks!I5</f>
        <v>526 Genius Drive</v>
      </c>
      <c r="C4" t="str">
        <f>Checks!J5</f>
        <v>NULL</v>
      </c>
      <c r="D4" t="str">
        <f>Checks!K5</f>
        <v>Orlando</v>
      </c>
      <c r="E4" t="str">
        <f>Checks!L5</f>
        <v>FL</v>
      </c>
      <c r="F4">
        <f>Checks!M5</f>
        <v>32789</v>
      </c>
      <c r="G4">
        <f>Checks!Q5</f>
        <v>28747015</v>
      </c>
      <c r="H4">
        <f>Checks!R5</f>
        <v>0</v>
      </c>
      <c r="I4">
        <f>Checks!S5</f>
        <v>20100000</v>
      </c>
      <c r="J4">
        <f>Checks!T5</f>
        <v>7647015</v>
      </c>
      <c r="K4">
        <f>Checks!X5</f>
        <v>1000000</v>
      </c>
      <c r="L4">
        <f>Checks!Y5</f>
        <v>72</v>
      </c>
      <c r="M4">
        <f>Checks!Z5</f>
        <v>18</v>
      </c>
      <c r="N4">
        <f>Checks!AA5</f>
        <v>0</v>
      </c>
      <c r="O4">
        <f>Checks!AB5</f>
        <v>18</v>
      </c>
      <c r="P4">
        <f>Checks!AC5</f>
        <v>36</v>
      </c>
      <c r="Q4">
        <f>Checks!AD5</f>
        <v>0</v>
      </c>
      <c r="R4">
        <f>Checks!AE5</f>
        <v>0</v>
      </c>
    </row>
    <row r="5" spans="1:18" x14ac:dyDescent="0.3">
      <c r="A5" t="str">
        <f>Checks!G6</f>
        <v>SOS_ED_N_HO_N</v>
      </c>
      <c r="B5" t="str">
        <f>Checks!I6</f>
        <v>526 Genius Drive</v>
      </c>
      <c r="C5" t="str">
        <f>Checks!J6</f>
        <v>NULL</v>
      </c>
      <c r="D5" t="str">
        <f>Checks!K6</f>
        <v>Orlando</v>
      </c>
      <c r="E5" t="str">
        <f>Checks!L6</f>
        <v>FL</v>
      </c>
      <c r="F5">
        <f>Checks!M6</f>
        <v>32789</v>
      </c>
      <c r="G5">
        <f>Checks!Q6</f>
        <v>28747015</v>
      </c>
      <c r="H5">
        <f>Checks!R6</f>
        <v>0</v>
      </c>
      <c r="I5">
        <f>Checks!S6</f>
        <v>20100000</v>
      </c>
      <c r="J5">
        <f>Checks!T6</f>
        <v>7647015</v>
      </c>
      <c r="K5">
        <f>Checks!X6</f>
        <v>1000000</v>
      </c>
      <c r="L5">
        <f>Checks!Y6</f>
        <v>72</v>
      </c>
      <c r="M5">
        <f>Checks!Z6</f>
        <v>18</v>
      </c>
      <c r="N5">
        <f>Checks!AA6</f>
        <v>0</v>
      </c>
      <c r="O5">
        <f>Checks!AB6</f>
        <v>18</v>
      </c>
      <c r="P5">
        <f>Checks!AC6</f>
        <v>36</v>
      </c>
      <c r="Q5">
        <f>Checks!AD6</f>
        <v>0</v>
      </c>
      <c r="R5">
        <f>Checks!AE6</f>
        <v>0</v>
      </c>
    </row>
    <row r="6" spans="1:18" x14ac:dyDescent="0.3">
      <c r="A6" t="str">
        <f>Checks!G7</f>
        <v>SSW_check</v>
      </c>
      <c r="B6" t="str">
        <f>Checks!I7</f>
        <v>2522 Percy Avenue</v>
      </c>
      <c r="C6" t="str">
        <f>Checks!J7</f>
        <v>NULL</v>
      </c>
      <c r="D6" t="str">
        <f>Checks!K7</f>
        <v>Orlando</v>
      </c>
      <c r="E6" t="str">
        <f>Checks!L7</f>
        <v>FL</v>
      </c>
      <c r="F6">
        <f>Checks!M7</f>
        <v>32818</v>
      </c>
      <c r="G6">
        <f>Checks!Q7</f>
        <v>12793632</v>
      </c>
      <c r="H6">
        <f>Checks!R7</f>
        <v>7250000</v>
      </c>
      <c r="I6">
        <f>Checks!S7</f>
        <v>4543632</v>
      </c>
      <c r="J6">
        <f>Checks!T7</f>
        <v>0</v>
      </c>
      <c r="K6">
        <f>Checks!X7</f>
        <v>1000000</v>
      </c>
      <c r="L6">
        <f>Checks!Y7</f>
        <v>40</v>
      </c>
      <c r="M6">
        <f>Checks!Z7</f>
        <v>0</v>
      </c>
      <c r="N6">
        <f>Checks!AA7</f>
        <v>40</v>
      </c>
      <c r="O6">
        <f>Checks!AB7</f>
        <v>0</v>
      </c>
      <c r="P6">
        <f>Checks!AC7</f>
        <v>0</v>
      </c>
      <c r="Q6">
        <f>Checks!AD7</f>
        <v>0</v>
      </c>
      <c r="R6">
        <f>Checks!AE7</f>
        <v>0</v>
      </c>
    </row>
    <row r="7" spans="1:18" x14ac:dyDescent="0.3">
      <c r="A7" t="str">
        <f>Checks!G8</f>
        <v>SSW_source_err</v>
      </c>
      <c r="B7" t="str">
        <f>Checks!I8</f>
        <v>2522 Percy Avenue</v>
      </c>
      <c r="C7" t="str">
        <f>Checks!J8</f>
        <v>NULL</v>
      </c>
      <c r="D7" t="str">
        <f>Checks!K8</f>
        <v>Orlando</v>
      </c>
      <c r="E7" t="str">
        <f>Checks!L8</f>
        <v>FL</v>
      </c>
      <c r="F7">
        <f>Checks!M8</f>
        <v>32818</v>
      </c>
      <c r="G7">
        <f>Checks!Q8</f>
        <v>13793632</v>
      </c>
      <c r="H7">
        <f>Checks!R8</f>
        <v>7250000</v>
      </c>
      <c r="I7">
        <f>Checks!S8</f>
        <v>4543632</v>
      </c>
      <c r="J7">
        <f>Checks!T8</f>
        <v>0</v>
      </c>
      <c r="K7">
        <f>Checks!X8</f>
        <v>1000000</v>
      </c>
      <c r="L7">
        <f>Checks!Y8</f>
        <v>40</v>
      </c>
      <c r="M7">
        <f>Checks!Z8</f>
        <v>0</v>
      </c>
      <c r="N7">
        <f>Checks!AA8</f>
        <v>40</v>
      </c>
      <c r="O7">
        <f>Checks!AB8</f>
        <v>0</v>
      </c>
      <c r="P7">
        <f>Checks!AC8</f>
        <v>0</v>
      </c>
      <c r="Q7">
        <f>Checks!AD8</f>
        <v>0</v>
      </c>
      <c r="R7">
        <f>Checks!AE8</f>
        <v>0</v>
      </c>
    </row>
    <row r="8" spans="1:18" x14ac:dyDescent="0.3">
      <c r="A8" t="str">
        <f>Checks!G9</f>
        <v>SSW_unit_err</v>
      </c>
      <c r="B8" t="str">
        <f>Checks!I9</f>
        <v>2522 Percy Avenue</v>
      </c>
      <c r="C8" t="str">
        <f>Checks!J9</f>
        <v>NULL</v>
      </c>
      <c r="D8" t="str">
        <f>Checks!K9</f>
        <v>Orlando</v>
      </c>
      <c r="E8" t="str">
        <f>Checks!L9</f>
        <v>FL</v>
      </c>
      <c r="F8">
        <f>Checks!M9</f>
        <v>32818</v>
      </c>
      <c r="G8">
        <f>Checks!Q9</f>
        <v>12793632</v>
      </c>
      <c r="H8">
        <f>Checks!R9</f>
        <v>7250000</v>
      </c>
      <c r="I8">
        <f>Checks!S9</f>
        <v>4543632</v>
      </c>
      <c r="J8">
        <f>Checks!T9</f>
        <v>0</v>
      </c>
      <c r="K8">
        <f>Checks!X9</f>
        <v>1000000</v>
      </c>
      <c r="L8">
        <f>Checks!Y9</f>
        <v>50</v>
      </c>
      <c r="M8">
        <f>Checks!Z9</f>
        <v>0</v>
      </c>
      <c r="N8">
        <f>Checks!AA9</f>
        <v>40</v>
      </c>
      <c r="O8">
        <f>Checks!AB9</f>
        <v>0</v>
      </c>
      <c r="P8">
        <f>Checks!AC9</f>
        <v>0</v>
      </c>
      <c r="Q8">
        <f>Checks!AD9</f>
        <v>0</v>
      </c>
      <c r="R8">
        <f>Checks!AE9</f>
        <v>0</v>
      </c>
    </row>
    <row r="9" spans="1:18" x14ac:dyDescent="0.3">
      <c r="A9" t="str">
        <f>Checks!G10</f>
        <v>OHA</v>
      </c>
      <c r="B9" t="str">
        <f>Checks!I10</f>
        <v>2522 Percy Avenue</v>
      </c>
      <c r="C9" t="str">
        <f>Checks!J10</f>
        <v>NULL</v>
      </c>
      <c r="D9" t="str">
        <f>Checks!K10</f>
        <v>Orlando</v>
      </c>
      <c r="E9" t="str">
        <f>Checks!L10</f>
        <v>FL</v>
      </c>
      <c r="F9">
        <f>Checks!M10</f>
        <v>32818</v>
      </c>
      <c r="G9">
        <f>Checks!Q10</f>
        <v>696176</v>
      </c>
      <c r="H9">
        <f>Checks!R10</f>
        <v>0</v>
      </c>
      <c r="I9">
        <f>Checks!S10</f>
        <v>0</v>
      </c>
      <c r="J9">
        <f>Checks!T10</f>
        <v>521176</v>
      </c>
      <c r="K9">
        <f>Checks!X10</f>
        <v>175000</v>
      </c>
      <c r="L9">
        <f>Checks!Y10</f>
        <v>21</v>
      </c>
      <c r="M9">
        <f>Checks!Z10</f>
        <v>7</v>
      </c>
      <c r="N9">
        <f>Checks!AA10</f>
        <v>7</v>
      </c>
      <c r="O9">
        <f>Checks!AB10</f>
        <v>0</v>
      </c>
      <c r="P9">
        <f>Checks!AC10</f>
        <v>7</v>
      </c>
      <c r="Q9">
        <f>Checks!AD10</f>
        <v>0</v>
      </c>
      <c r="R9">
        <f>Checks!AE10</f>
        <v>0</v>
      </c>
    </row>
    <row r="10" spans="1:18" x14ac:dyDescent="0.3">
      <c r="A10" t="str">
        <f>Checks!G11</f>
        <v>PBF</v>
      </c>
      <c r="B10" t="str">
        <f>Checks!I11</f>
        <v>2522 Percy Avenue</v>
      </c>
      <c r="C10" t="str">
        <f>Checks!J11</f>
        <v>NULL</v>
      </c>
      <c r="D10" t="str">
        <f>Checks!K11</f>
        <v>Orlando</v>
      </c>
      <c r="E10" t="str">
        <f>Checks!L11</f>
        <v>FL</v>
      </c>
      <c r="F10">
        <f>Checks!M11</f>
        <v>32818</v>
      </c>
      <c r="G10">
        <f>Checks!Q11</f>
        <v>2800000</v>
      </c>
      <c r="H10">
        <f>Checks!R11</f>
        <v>1890000</v>
      </c>
      <c r="I10">
        <f>Checks!S11</f>
        <v>100000</v>
      </c>
      <c r="J10">
        <f>Checks!T11</f>
        <v>0</v>
      </c>
      <c r="K10">
        <f>Checks!X11</f>
        <v>810000</v>
      </c>
      <c r="L10">
        <f>Checks!Y11</f>
        <v>28</v>
      </c>
      <c r="M10">
        <f>Checks!Z11</f>
        <v>0</v>
      </c>
      <c r="N10">
        <f>Checks!AA11</f>
        <v>28</v>
      </c>
      <c r="O10">
        <f>Checks!AB11</f>
        <v>0</v>
      </c>
      <c r="P10">
        <f>Checks!AC11</f>
        <v>0</v>
      </c>
      <c r="Q10">
        <f>Checks!AD11</f>
        <v>0</v>
      </c>
      <c r="R10">
        <f>Checks!AE11</f>
        <v>0</v>
      </c>
    </row>
    <row r="11" spans="1:18" x14ac:dyDescent="0.3">
      <c r="A11" t="str">
        <f>Checks!G12</f>
        <v>CMC</v>
      </c>
      <c r="B11" t="str">
        <f>Checks!I12</f>
        <v>2522 Percy Avenue</v>
      </c>
      <c r="C11" t="str">
        <f>Checks!J12</f>
        <v>NULL</v>
      </c>
      <c r="D11" t="str">
        <f>Checks!K12</f>
        <v>Orlando</v>
      </c>
      <c r="E11" t="str">
        <f>Checks!L12</f>
        <v>FL</v>
      </c>
      <c r="F11">
        <f>Checks!M12</f>
        <v>32818</v>
      </c>
      <c r="G11">
        <f>Checks!Q12</f>
        <v>4840534</v>
      </c>
      <c r="H11">
        <f>Checks!R12</f>
        <v>500000</v>
      </c>
      <c r="I11">
        <f>Checks!S12</f>
        <v>840534</v>
      </c>
      <c r="J11">
        <f>Checks!T12</f>
        <v>3000000</v>
      </c>
      <c r="K11">
        <f>Checks!X12</f>
        <v>500000</v>
      </c>
      <c r="L11">
        <f>Checks!Y12</f>
        <v>32</v>
      </c>
      <c r="M11">
        <f>Checks!Z12</f>
        <v>0</v>
      </c>
      <c r="N11">
        <f>Checks!AA12</f>
        <v>15</v>
      </c>
      <c r="O11">
        <f>Checks!AB12</f>
        <v>17</v>
      </c>
      <c r="P11">
        <f>Checks!AC12</f>
        <v>0</v>
      </c>
      <c r="Q11">
        <f>Checks!AD12</f>
        <v>0</v>
      </c>
      <c r="R11">
        <f>Checks!AE12</f>
        <v>0</v>
      </c>
    </row>
    <row r="12" spans="1:18" x14ac:dyDescent="0.3">
      <c r="A12" t="str">
        <f>Checks!G13</f>
        <v>WP</v>
      </c>
      <c r="B12" t="str">
        <f>Checks!I13</f>
        <v>2522 Percy Avenue</v>
      </c>
      <c r="C12" t="str">
        <f>Checks!J13</f>
        <v>NULL</v>
      </c>
      <c r="D12" t="str">
        <f>Checks!K13</f>
        <v>Orlando</v>
      </c>
      <c r="E12" t="str">
        <f>Checks!L13</f>
        <v>FL</v>
      </c>
      <c r="F12">
        <f>Checks!M13</f>
        <v>32818</v>
      </c>
      <c r="G12">
        <f>Checks!Q13</f>
        <v>7593049</v>
      </c>
      <c r="H12">
        <f>Checks!R13</f>
        <v>1086464</v>
      </c>
      <c r="I12">
        <f>Checks!S13</f>
        <v>0</v>
      </c>
      <c r="J12">
        <f>Checks!T13</f>
        <v>6236585</v>
      </c>
      <c r="K12">
        <f>Checks!X13</f>
        <v>270000</v>
      </c>
      <c r="L12">
        <f>Checks!Y13</f>
        <v>20</v>
      </c>
      <c r="M12">
        <f>Checks!Z13</f>
        <v>0</v>
      </c>
      <c r="N12">
        <f>Checks!AA13</f>
        <v>20</v>
      </c>
      <c r="O12">
        <f>Checks!AB13</f>
        <v>0</v>
      </c>
      <c r="P12">
        <f>Checks!AC13</f>
        <v>0</v>
      </c>
      <c r="Q12">
        <f>Checks!AD13</f>
        <v>0</v>
      </c>
      <c r="R12">
        <f>Checks!AE13</f>
        <v>0</v>
      </c>
    </row>
    <row r="13" spans="1:18" x14ac:dyDescent="0.3">
      <c r="A13" t="str">
        <f>Checks!G14</f>
        <v>AG</v>
      </c>
      <c r="B13" t="str">
        <f>Checks!I14</f>
        <v>2522 Percy Avenue</v>
      </c>
      <c r="C13" t="str">
        <f>Checks!J14</f>
        <v>NULL</v>
      </c>
      <c r="D13" t="str">
        <f>Checks!K14</f>
        <v>Orlando</v>
      </c>
      <c r="E13" t="str">
        <f>Checks!L14</f>
        <v>FL</v>
      </c>
      <c r="F13">
        <f>Checks!M14</f>
        <v>32818</v>
      </c>
      <c r="G13">
        <f>Checks!Q14</f>
        <v>27200000</v>
      </c>
      <c r="H13">
        <f>Checks!R14</f>
        <v>840000</v>
      </c>
      <c r="I13">
        <f>Checks!S14</f>
        <v>16310000</v>
      </c>
      <c r="J13">
        <f>Checks!T14</f>
        <v>9050000</v>
      </c>
      <c r="K13">
        <f>Checks!X14</f>
        <v>1000000</v>
      </c>
      <c r="L13">
        <f>Checks!Y14</f>
        <v>80</v>
      </c>
      <c r="M13">
        <f>Checks!Z14</f>
        <v>0</v>
      </c>
      <c r="N13">
        <f>Checks!AA14</f>
        <v>64</v>
      </c>
      <c r="O13">
        <f>Checks!AB14</f>
        <v>16</v>
      </c>
      <c r="P13">
        <f>Checks!AC14</f>
        <v>0</v>
      </c>
      <c r="Q13">
        <f>Checks!AD14</f>
        <v>0</v>
      </c>
      <c r="R13">
        <f>Checks!AE14</f>
        <v>0</v>
      </c>
    </row>
    <row r="14" spans="1:18" x14ac:dyDescent="0.3">
      <c r="A14" t="str">
        <f>Checks!G15</f>
        <v>CP</v>
      </c>
      <c r="B14" t="str">
        <f>Checks!I15</f>
        <v>2522 Percy Avenue</v>
      </c>
      <c r="C14" t="str">
        <f>Checks!J15</f>
        <v>NULL</v>
      </c>
      <c r="D14" t="str">
        <f>Checks!K15</f>
        <v>Orlando</v>
      </c>
      <c r="E14" t="str">
        <f>Checks!L15</f>
        <v>FL</v>
      </c>
      <c r="F14">
        <f>Checks!M15</f>
        <v>32818</v>
      </c>
      <c r="G14">
        <f>Checks!Q15</f>
        <v>18100000</v>
      </c>
      <c r="H14">
        <f>Checks!R15</f>
        <v>1500000</v>
      </c>
      <c r="I14">
        <f>Checks!S15</f>
        <v>15600000</v>
      </c>
      <c r="J14">
        <f>Checks!T15</f>
        <v>0</v>
      </c>
      <c r="K14">
        <f>Checks!X15</f>
        <v>1000000</v>
      </c>
      <c r="L14">
        <f>Checks!Y15</f>
        <v>106</v>
      </c>
      <c r="M14">
        <f>Checks!Z15</f>
        <v>0</v>
      </c>
      <c r="N14">
        <f>Checks!AA15</f>
        <v>11</v>
      </c>
      <c r="O14">
        <f>Checks!AB15</f>
        <v>95</v>
      </c>
      <c r="P14">
        <f>Checks!AC15</f>
        <v>0</v>
      </c>
      <c r="Q14">
        <f>Checks!AD15</f>
        <v>0</v>
      </c>
      <c r="R14">
        <f>Checks!AE15</f>
        <v>0</v>
      </c>
    </row>
    <row r="15" spans="1:18" x14ac:dyDescent="0.3">
      <c r="A15" t="str">
        <f>Checks!G16</f>
        <v>JB</v>
      </c>
      <c r="B15" t="str">
        <f>Checks!I16</f>
        <v>2522 Percy Avenue</v>
      </c>
      <c r="C15" t="str">
        <f>Checks!J16</f>
        <v>NULL</v>
      </c>
      <c r="D15" t="str">
        <f>Checks!K16</f>
        <v>Orlando</v>
      </c>
      <c r="E15" t="str">
        <f>Checks!L16</f>
        <v>FL</v>
      </c>
      <c r="F15">
        <f>Checks!M16</f>
        <v>32818</v>
      </c>
      <c r="G15">
        <f>Checks!Q16</f>
        <v>7090936</v>
      </c>
      <c r="H15">
        <f>Checks!R16</f>
        <v>1792936</v>
      </c>
      <c r="I15">
        <f>Checks!S16</f>
        <v>0</v>
      </c>
      <c r="J15">
        <f>Checks!T16</f>
        <v>4998000</v>
      </c>
      <c r="K15">
        <f>Checks!X16</f>
        <v>300000</v>
      </c>
      <c r="L15">
        <f>Checks!Y16</f>
        <v>39</v>
      </c>
      <c r="M15">
        <f>Checks!Z16</f>
        <v>0</v>
      </c>
      <c r="N15">
        <f>Checks!AA16</f>
        <v>8</v>
      </c>
      <c r="O15">
        <f>Checks!AB16</f>
        <v>0</v>
      </c>
      <c r="P15">
        <f>Checks!AC16</f>
        <v>31</v>
      </c>
      <c r="Q15">
        <f>Checks!AD16</f>
        <v>0</v>
      </c>
      <c r="R15">
        <f>Checks!AE16</f>
        <v>0</v>
      </c>
    </row>
    <row r="16" spans="1:18" x14ac:dyDescent="0.3">
      <c r="A16" t="str">
        <f>Checks!G17</f>
        <v>AP</v>
      </c>
      <c r="B16" t="str">
        <f>Checks!I17</f>
        <v>2522 Percy Avenue</v>
      </c>
      <c r="C16" t="str">
        <f>Checks!J17</f>
        <v>NULL</v>
      </c>
      <c r="D16" t="str">
        <f>Checks!K17</f>
        <v>Orlando</v>
      </c>
      <c r="E16" t="str">
        <f>Checks!L17</f>
        <v>FL</v>
      </c>
      <c r="F16">
        <f>Checks!M17</f>
        <v>32818</v>
      </c>
      <c r="G16">
        <f>Checks!Q17</f>
        <v>17451775</v>
      </c>
      <c r="H16">
        <f>Checks!R17</f>
        <v>1104400</v>
      </c>
      <c r="I16">
        <f>Checks!S17</f>
        <v>0</v>
      </c>
      <c r="J16">
        <f>Checks!T17</f>
        <v>16224664</v>
      </c>
      <c r="K16">
        <f>Checks!X17</f>
        <v>122711</v>
      </c>
      <c r="L16">
        <f>Checks!Y17</f>
        <v>96</v>
      </c>
      <c r="M16">
        <f>Checks!Z17</f>
        <v>0</v>
      </c>
      <c r="N16">
        <f>Checks!AA17</f>
        <v>22</v>
      </c>
      <c r="O16">
        <f>Checks!AB17</f>
        <v>26</v>
      </c>
      <c r="P16">
        <f>Checks!AC17</f>
        <v>48</v>
      </c>
      <c r="Q16">
        <f>Checks!AD17</f>
        <v>0</v>
      </c>
      <c r="R16">
        <f>Checks!AE17</f>
        <v>0</v>
      </c>
    </row>
    <row r="17" spans="1:18" x14ac:dyDescent="0.3">
      <c r="A17" t="str">
        <f>Checks!G18</f>
        <v>CL1</v>
      </c>
      <c r="B17" t="str">
        <f>Checks!I18</f>
        <v>2522 Percy Avenue</v>
      </c>
      <c r="C17" t="str">
        <f>Checks!J18</f>
        <v>NULL</v>
      </c>
      <c r="D17" t="str">
        <f>Checks!K18</f>
        <v>Orlando</v>
      </c>
      <c r="E17" t="str">
        <f>Checks!L18</f>
        <v>FL</v>
      </c>
      <c r="F17">
        <f>Checks!M18</f>
        <v>32818</v>
      </c>
      <c r="G17">
        <f>Checks!Q18</f>
        <v>18519560</v>
      </c>
      <c r="H17">
        <f>Checks!R18</f>
        <v>3250000</v>
      </c>
      <c r="I17">
        <f>Checks!S18</f>
        <v>9280760</v>
      </c>
      <c r="J17">
        <f>Checks!T18</f>
        <v>4988800</v>
      </c>
      <c r="K17">
        <f>Checks!X18</f>
        <v>1000000</v>
      </c>
      <c r="L17">
        <f>Checks!Y18</f>
        <v>150</v>
      </c>
      <c r="M17">
        <f>Checks!Z18</f>
        <v>25</v>
      </c>
      <c r="N17">
        <f>Checks!AA18</f>
        <v>24</v>
      </c>
      <c r="O17">
        <f>Checks!AB18</f>
        <v>91</v>
      </c>
      <c r="P17">
        <f>Checks!AC18</f>
        <v>12</v>
      </c>
      <c r="Q17">
        <f>Checks!AD18</f>
        <v>0</v>
      </c>
      <c r="R17">
        <f>Checks!AE18</f>
        <v>0</v>
      </c>
    </row>
    <row r="18" spans="1:18" x14ac:dyDescent="0.3">
      <c r="A18" t="str">
        <f>Checks!G19</f>
        <v>CL2</v>
      </c>
      <c r="B18" t="str">
        <f>Checks!I19</f>
        <v>2522 Percy Avenue</v>
      </c>
      <c r="C18" t="str">
        <f>Checks!J19</f>
        <v>NULL</v>
      </c>
      <c r="D18" t="str">
        <f>Checks!K19</f>
        <v>Orlando</v>
      </c>
      <c r="E18" t="str">
        <f>Checks!L19</f>
        <v>FL</v>
      </c>
      <c r="F18">
        <f>Checks!M19</f>
        <v>32818</v>
      </c>
      <c r="G18">
        <f>Checks!Q19</f>
        <v>16122638</v>
      </c>
      <c r="H18">
        <f>Checks!R19</f>
        <v>3250000</v>
      </c>
      <c r="I18">
        <f>Checks!S19</f>
        <v>7195638</v>
      </c>
      <c r="J18">
        <f>Checks!T19</f>
        <v>4677000</v>
      </c>
      <c r="K18">
        <f>Checks!X19</f>
        <v>1000000</v>
      </c>
      <c r="L18">
        <f>Checks!Y19</f>
        <v>150</v>
      </c>
      <c r="M18">
        <f>Checks!Z19</f>
        <v>23</v>
      </c>
      <c r="N18">
        <f>Checks!AA19</f>
        <v>22</v>
      </c>
      <c r="O18">
        <f>Checks!AB19</f>
        <v>92</v>
      </c>
      <c r="P18">
        <f>Checks!AC19</f>
        <v>11</v>
      </c>
      <c r="Q18">
        <f>Checks!AD19</f>
        <v>0</v>
      </c>
      <c r="R18">
        <f>Checks!AE19</f>
        <v>0</v>
      </c>
    </row>
    <row r="19" spans="1:18" x14ac:dyDescent="0.3">
      <c r="A19" t="str">
        <f>Checks!G20</f>
        <v>PC</v>
      </c>
      <c r="B19" t="str">
        <f>Checks!I20</f>
        <v>2522 Percy Avenue</v>
      </c>
      <c r="C19" t="str">
        <f>Checks!J20</f>
        <v>NULL</v>
      </c>
      <c r="D19" t="str">
        <f>Checks!K20</f>
        <v>Orlando</v>
      </c>
      <c r="E19" t="str">
        <f>Checks!L20</f>
        <v>FL</v>
      </c>
      <c r="F19">
        <f>Checks!M20</f>
        <v>32818</v>
      </c>
      <c r="G19">
        <f>Checks!Q20</f>
        <v>10323875</v>
      </c>
      <c r="H19">
        <f>Checks!R20</f>
        <v>1850000</v>
      </c>
      <c r="I19">
        <f>Checks!S20</f>
        <v>920243</v>
      </c>
      <c r="J19">
        <f>Checks!T20</f>
        <v>6553632</v>
      </c>
      <c r="K19">
        <f>Checks!X20</f>
        <v>1000000</v>
      </c>
      <c r="L19">
        <f>Checks!Y20</f>
        <v>28</v>
      </c>
      <c r="M19">
        <f>Checks!Z20</f>
        <v>0</v>
      </c>
      <c r="N19">
        <f>Checks!AA20</f>
        <v>28</v>
      </c>
      <c r="O19">
        <f>Checks!AB20</f>
        <v>0</v>
      </c>
      <c r="P19">
        <f>Checks!AC20</f>
        <v>0</v>
      </c>
      <c r="Q19">
        <f>Checks!AD20</f>
        <v>0</v>
      </c>
      <c r="R19">
        <f>Checks!AE20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Lealand Morin</dc:creator>
  <cp:lastModifiedBy>Lealand Morin</cp:lastModifiedBy>
  <dcterms:created xsi:type="dcterms:W3CDTF">2023-10-14T15:09:51Z</dcterms:created>
  <dcterms:modified xsi:type="dcterms:W3CDTF">2023-10-14T22:28:41Z</dcterms:modified>
</cp:coreProperties>
</file>