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ben/git.soton/serg/fridayfun/data/"/>
    </mc:Choice>
  </mc:AlternateContent>
  <xr:revisionPtr revIDLastSave="0" documentId="13_ncr:1_{4DA78D47-2E4E-C24A-8A8B-6817686DFB62}" xr6:coauthVersionLast="45" xr6:coauthVersionMax="45" xr10:uidLastSave="{00000000-0000-0000-0000-000000000000}"/>
  <bookViews>
    <workbookView xWindow="1900" yWindow="3520" windowWidth="26980" windowHeight="14740" activeTab="6" xr2:uid="{601DDA5F-7578-443B-9511-42F30C706BC8}"/>
  </bookViews>
  <sheets>
    <sheet name="contents" sheetId="14" r:id="rId1"/>
    <sheet name="Fig 3.1" sheetId="22" r:id="rId2"/>
    <sheet name="Fig 3.2" sheetId="25" r:id="rId3"/>
    <sheet name="AT3.1" sheetId="21" r:id="rId4"/>
    <sheet name="AT3.2" sheetId="23" r:id="rId5"/>
    <sheet name="AT3.3 " sheetId="26" r:id="rId6"/>
    <sheet name="AT3.4 Edited" sheetId="24" r:id="rId7"/>
  </sheets>
  <definedNames>
    <definedName name="_xlnm.Print_Area" localSheetId="3">'AT3.1'!$B$2:$F$90</definedName>
    <definedName name="_xlnm.Print_Area" localSheetId="4">'AT3.2'!$B$2:$E$19</definedName>
    <definedName name="_xlnm.Print_Area" localSheetId="5">'AT3.3 '!$B$2:$F$71</definedName>
    <definedName name="_xlnm.Print_Area" localSheetId="6">'AT3.4 Edited'!$B$2:$O$16</definedName>
    <definedName name="_xlnm.Print_Area" localSheetId="1">'Fig 3.1'!$B$2:$H$29</definedName>
    <definedName name="_xlnm.Print_Area" localSheetId="2">'Fig 3.2'!$B$2:$J$29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76" i="24" l="1"/>
  <c r="O70" i="24"/>
  <c r="N78" i="24"/>
  <c r="K86" i="24"/>
  <c r="J86" i="24"/>
  <c r="J84" i="24"/>
  <c r="H79" i="24"/>
  <c r="N72" i="24"/>
  <c r="J67" i="24"/>
  <c r="N65" i="24"/>
  <c r="O63" i="24"/>
  <c r="J81" i="24"/>
  <c r="J79" i="24"/>
  <c r="J73" i="24"/>
  <c r="J66" i="24"/>
  <c r="N69" i="24"/>
  <c r="M69" i="24"/>
  <c r="M75" i="24" s="1"/>
  <c r="L69" i="24"/>
  <c r="L75" i="24" s="1"/>
  <c r="K69" i="24"/>
  <c r="K75" i="24" s="1"/>
  <c r="M81" i="24"/>
  <c r="M78" i="24"/>
  <c r="K78" i="24"/>
  <c r="L78" i="24" s="1"/>
  <c r="M77" i="24"/>
  <c r="K77" i="24"/>
  <c r="L77" i="24" s="1"/>
  <c r="M76" i="24"/>
  <c r="M79" i="24" s="1"/>
  <c r="K76" i="24"/>
  <c r="L76" i="24" s="1"/>
  <c r="L79" i="24" s="1"/>
  <c r="M72" i="24"/>
  <c r="M71" i="24"/>
  <c r="M70" i="24"/>
  <c r="M65" i="24"/>
  <c r="M64" i="24"/>
  <c r="M63" i="24"/>
  <c r="K72" i="24"/>
  <c r="K71" i="24"/>
  <c r="K70" i="24"/>
  <c r="K65" i="24"/>
  <c r="L65" i="24" s="1"/>
  <c r="K64" i="24"/>
  <c r="L64" i="24" s="1"/>
  <c r="K63" i="24"/>
  <c r="L63" i="24" s="1"/>
  <c r="L72" i="24"/>
  <c r="L71" i="24"/>
  <c r="M73" i="24"/>
  <c r="L70" i="24"/>
  <c r="L73" i="24" s="1"/>
  <c r="M66" i="24" l="1"/>
  <c r="L66" i="24"/>
  <c r="J50" i="24"/>
  <c r="L51" i="24"/>
  <c r="L52" i="24"/>
  <c r="L53" i="24"/>
  <c r="L54" i="24"/>
  <c r="L55" i="24"/>
  <c r="L56" i="24"/>
  <c r="L58" i="24"/>
  <c r="K52" i="24"/>
  <c r="K53" i="24"/>
  <c r="K54" i="24"/>
  <c r="K55" i="24"/>
  <c r="K56" i="24"/>
  <c r="K50" i="24"/>
  <c r="C47" i="24" l="1"/>
  <c r="D47" i="24"/>
  <c r="C48" i="24"/>
  <c r="D48" i="24"/>
  <c r="E48" i="24"/>
  <c r="J53" i="24" s="1"/>
  <c r="C49" i="24"/>
  <c r="D49" i="24"/>
  <c r="C50" i="24"/>
  <c r="D50" i="24"/>
  <c r="E50" i="24"/>
  <c r="J55" i="24" s="1"/>
  <c r="C51" i="24"/>
  <c r="D51" i="24"/>
  <c r="D46" i="24"/>
  <c r="C46" i="24"/>
  <c r="C53" i="24" s="1"/>
  <c r="C45" i="24"/>
  <c r="B46" i="24"/>
  <c r="B47" i="24"/>
  <c r="B48" i="24"/>
  <c r="B49" i="24"/>
  <c r="B50" i="24"/>
  <c r="B51" i="24"/>
  <c r="B55" i="24"/>
  <c r="B45" i="24"/>
  <c r="J40" i="24"/>
  <c r="I42" i="24"/>
  <c r="I43" i="24"/>
  <c r="H45" i="24"/>
  <c r="H39" i="24"/>
  <c r="H40" i="24"/>
  <c r="H41" i="24"/>
  <c r="H42" i="24"/>
  <c r="H43" i="24"/>
  <c r="H38" i="24"/>
  <c r="H37" i="24"/>
  <c r="G43" i="24"/>
  <c r="I56" i="24" s="1"/>
  <c r="G37" i="24"/>
  <c r="I50" i="24" s="1"/>
  <c r="G38" i="24"/>
  <c r="I51" i="24" s="1"/>
  <c r="G39" i="24"/>
  <c r="I52" i="24" s="1"/>
  <c r="G40" i="24"/>
  <c r="I53" i="24" s="1"/>
  <c r="G41" i="24"/>
  <c r="I54" i="24" s="1"/>
  <c r="G42" i="24"/>
  <c r="I55" i="24" s="1"/>
  <c r="C36" i="24"/>
  <c r="C38" i="24" s="1"/>
  <c r="C32" i="24"/>
  <c r="C34" i="24" s="1"/>
  <c r="N22" i="24"/>
  <c r="J26" i="24"/>
  <c r="J27" i="24"/>
  <c r="L27" i="24" s="1"/>
  <c r="N27" i="24" s="1"/>
  <c r="J25" i="24"/>
  <c r="J41" i="24" s="1"/>
  <c r="J24" i="24"/>
  <c r="J23" i="24"/>
  <c r="J39" i="24" s="1"/>
  <c r="J20" i="24"/>
  <c r="I26" i="24"/>
  <c r="I27" i="24"/>
  <c r="I25" i="24"/>
  <c r="I41" i="24" s="1"/>
  <c r="I24" i="24"/>
  <c r="I40" i="24" s="1"/>
  <c r="I23" i="24"/>
  <c r="I39" i="24" s="1"/>
  <c r="I45" i="24" s="1"/>
  <c r="I20" i="24"/>
  <c r="G23" i="24"/>
  <c r="L23" i="24" s="1"/>
  <c r="G24" i="24"/>
  <c r="G25" i="24"/>
  <c r="G26" i="24"/>
  <c r="G27" i="24"/>
  <c r="G22" i="24"/>
  <c r="E46" i="24" s="1"/>
  <c r="K41" i="24" l="1"/>
  <c r="J51" i="24"/>
  <c r="K39" i="24"/>
  <c r="L26" i="24"/>
  <c r="N26" i="24" s="1"/>
  <c r="O26" i="24" s="1"/>
  <c r="E47" i="24"/>
  <c r="J52" i="24" s="1"/>
  <c r="O27" i="24"/>
  <c r="L25" i="24"/>
  <c r="N25" i="24" s="1"/>
  <c r="J22" i="24"/>
  <c r="J38" i="24" s="1"/>
  <c r="G29" i="24"/>
  <c r="E49" i="24"/>
  <c r="J54" i="24" s="1"/>
  <c r="K40" i="24"/>
  <c r="I29" i="24"/>
  <c r="J43" i="24"/>
  <c r="J42" i="24"/>
  <c r="E51" i="24"/>
  <c r="J56" i="24" s="1"/>
  <c r="N23" i="24"/>
  <c r="O23" i="24" s="1"/>
  <c r="L24" i="24"/>
  <c r="N24" i="24" s="1"/>
  <c r="O24" i="24" s="1"/>
  <c r="O25" i="24"/>
  <c r="O22" i="24"/>
  <c r="J29" i="24" l="1"/>
  <c r="J31" i="24" s="1"/>
  <c r="E53" i="24"/>
  <c r="K51" i="24"/>
  <c r="J45" i="24"/>
  <c r="K45" i="24" s="1"/>
  <c r="K38" i="24"/>
  <c r="K42" i="24"/>
  <c r="K43" i="24"/>
  <c r="N29" i="24"/>
  <c r="O29" i="24"/>
  <c r="O31" i="24" s="1"/>
  <c r="L29" i="24"/>
</calcChain>
</file>

<file path=xl/sharedStrings.xml><?xml version="1.0" encoding="utf-8"?>
<sst xmlns="http://schemas.openxmlformats.org/spreadsheetml/2006/main" count="295" uniqueCount="172">
  <si>
    <t>English Housing Survey, Energy Report, 2018-19</t>
  </si>
  <si>
    <t>Energy improvement works in English homes</t>
  </si>
  <si>
    <t>FIGURES</t>
  </si>
  <si>
    <t>Fig 3.1</t>
  </si>
  <si>
    <t>Figure 3.1: The top 10 most common energy efficiency improvements carried out by owner occupiers over the past five years, 2018-19</t>
  </si>
  <si>
    <t>Fig 3.2</t>
  </si>
  <si>
    <t>Figure 3.2: SAP rating pre- and post-improvement, if potential energy improvement measures were applied to F or G rated dwellings, 2018</t>
  </si>
  <si>
    <t>ANNEX TABLES</t>
  </si>
  <si>
    <t>AT 3.1</t>
  </si>
  <si>
    <t>Annex Table 3.1: Energy efficiency work carried out by owner occupiers over the past five years, 2018-19</t>
  </si>
  <si>
    <t>AT 3.2</t>
  </si>
  <si>
    <t>Annex Table 3.2: Number of energy efficiency measures undertaken by owner occupiers over the last 5 years, 2018-19</t>
  </si>
  <si>
    <t>AT 3.3</t>
  </si>
  <si>
    <t>Annex Table 3.3: Any work done, by household characteristics, 2018-19</t>
  </si>
  <si>
    <t>AT 3.4</t>
  </si>
  <si>
    <t>Annex Table 3.4: Pre and post improvement energy efficiency (SAP) ratings, CO₂ emissions and fuel costs, 2018</t>
  </si>
  <si>
    <t>Underlying Data for Figure 3.1: The top 10 most common energy efficiency improvements carried out by owner occupiers over the past five years, 2018-19</t>
  </si>
  <si>
    <t>percentages</t>
  </si>
  <si>
    <t xml:space="preserve">put in cavity wall insulation </t>
  </si>
  <si>
    <t xml:space="preserve">replace single glazed windows with double glazing </t>
  </si>
  <si>
    <t xml:space="preserve">put in loft insulation / extra loft insulation </t>
  </si>
  <si>
    <t xml:space="preserve">put new thermostatic radiator valve on at least half of radiators </t>
  </si>
  <si>
    <t xml:space="preserve">put in one or more extra radiators / storage heaters </t>
  </si>
  <si>
    <t xml:space="preserve">replace central heating time clock / programmer </t>
  </si>
  <si>
    <t>replace existing radiators</t>
  </si>
  <si>
    <t xml:space="preserve">replace central heating thermostat </t>
  </si>
  <si>
    <t xml:space="preserve">replace central heating boiler </t>
  </si>
  <si>
    <t xml:space="preserve">service central heating boiler </t>
  </si>
  <si>
    <t>Base: all owner-occupied households</t>
  </si>
  <si>
    <t>Base: all owner occupiers</t>
  </si>
  <si>
    <t>Notes:</t>
  </si>
  <si>
    <t>1) percentages are within each group. For example, 46% of owner-occupied households mentioned servicing their central heating boiler while the remaining 54% did not mention it.</t>
  </si>
  <si>
    <t>2) analysis excludes 'no answer' responses</t>
  </si>
  <si>
    <t>3) underlying data are presented in Annex Table 3.1</t>
  </si>
  <si>
    <t>Source: English Housing Survey, full household sample</t>
  </si>
  <si>
    <t>Underlying data for Figure 3.2: SAP rating pre- and post-improvement, if potential energy improvement measures were applied to F or G rated dwellings, 2018</t>
  </si>
  <si>
    <t>figures for percentages</t>
  </si>
  <si>
    <t>pre-improvement</t>
  </si>
  <si>
    <t>F</t>
  </si>
  <si>
    <t>G</t>
  </si>
  <si>
    <t>post-improvement</t>
  </si>
  <si>
    <t>A/B</t>
  </si>
  <si>
    <t>C</t>
  </si>
  <si>
    <t>D</t>
  </si>
  <si>
    <t>E/F/G</t>
  </si>
  <si>
    <t xml:space="preserve">Base: all energy inefficient dwellings where improvements might be possible irrespective of the ease of installation, </t>
  </si>
  <si>
    <t>e.g. for cavity wall insulation the base is the number of dwellings with cavity walls</t>
  </si>
  <si>
    <t>Note: underlying data are presented in Annex Table 3.4</t>
  </si>
  <si>
    <t>Source: English Housing Survey, dwelling sample</t>
  </si>
  <si>
    <t>all owner occupiers</t>
  </si>
  <si>
    <t>yes</t>
  </si>
  <si>
    <t>no</t>
  </si>
  <si>
    <t>all 
households</t>
  </si>
  <si>
    <t>sample 
sizes</t>
  </si>
  <si>
    <t>thousands of households</t>
  </si>
  <si>
    <t>work to heating system</t>
  </si>
  <si>
    <t>put in smart heating control (eg. Nest, Hive, Tado)</t>
  </si>
  <si>
    <t>put in central heating / storage radiator where only had fires or heaters before</t>
  </si>
  <si>
    <t xml:space="preserve">replace old storage heaters </t>
  </si>
  <si>
    <t>change main fuel used for heating</t>
  </si>
  <si>
    <t xml:space="preserve">put in heat pumps </t>
  </si>
  <si>
    <t xml:space="preserve">put in a biomass boiler / wood pellet stove </t>
  </si>
  <si>
    <t xml:space="preserve">replace old warm air heating units </t>
  </si>
  <si>
    <t>none of these</t>
  </si>
  <si>
    <t>work on energy efficiency measures</t>
  </si>
  <si>
    <t xml:space="preserve">replace hot water cylinder </t>
  </si>
  <si>
    <t>take out a water cylinder without replacing it</t>
  </si>
  <si>
    <t xml:space="preserve">fit thermostat / new thermostat to hot water cylinder </t>
  </si>
  <si>
    <t>insulate the side and end walls and the roof of a converted flat</t>
  </si>
  <si>
    <t>put int underfloor insulation</t>
  </si>
  <si>
    <t xml:space="preserve">fit a jacket / thicker jacket to hot water cylinder </t>
  </si>
  <si>
    <t xml:space="preserve">put in solar photovoltaic (PV) panels </t>
  </si>
  <si>
    <t xml:space="preserve">fit secondary glazing to windows </t>
  </si>
  <si>
    <t xml:space="preserve">put in solid wall insulation </t>
  </si>
  <si>
    <t>put in a water cylinder where there was none</t>
  </si>
  <si>
    <t xml:space="preserve">put in solar water heating </t>
  </si>
  <si>
    <t xml:space="preserve">join a heat network connection or community heating scheme </t>
  </si>
  <si>
    <t>u</t>
  </si>
  <si>
    <t>work on either heating system or energy efficiency measures</t>
  </si>
  <si>
    <t>any work above</t>
  </si>
  <si>
    <t>1) analysis excludes 'no answer' responses</t>
  </si>
  <si>
    <t>2) u indicates sample size too small for reliable estimate</t>
  </si>
  <si>
    <t>3) the number and types of energy efficiency work undertaken according to households is different from the findings of the physical survey. The numbers also differ from those in BEIS statistics on the installation of energy efficiency measures. These differences are likely to be due to respondents’ understanding of the type of ‘work done’.</t>
  </si>
  <si>
    <t>sample sizes</t>
  </si>
  <si>
    <t>no measures</t>
  </si>
  <si>
    <t>any measures</t>
  </si>
  <si>
    <t>one</t>
  </si>
  <si>
    <t>two</t>
  </si>
  <si>
    <t>three or more</t>
  </si>
  <si>
    <t>all households</t>
  </si>
  <si>
    <t xml:space="preserve">Notes: </t>
  </si>
  <si>
    <r>
      <t xml:space="preserve">1) </t>
    </r>
    <r>
      <rPr>
        <b/>
        <sz val="9"/>
        <color rgb="FF000000"/>
        <rFont val="Arial"/>
        <family val="2"/>
      </rPr>
      <t>analysis excludes 'no answer' responses</t>
    </r>
  </si>
  <si>
    <t>2) 'any measures' is the total number of owner occupiers who undertook at least one type of energy efficiency measure mentioned in AT3.1</t>
  </si>
  <si>
    <t xml:space="preserve"> </t>
  </si>
  <si>
    <t>work 
undertaken</t>
  </si>
  <si>
    <t>no work 
undertaken</t>
  </si>
  <si>
    <t>age of HRP</t>
  </si>
  <si>
    <t>16 to 24</t>
  </si>
  <si>
    <t>25 to 34</t>
  </si>
  <si>
    <t>35 to 44</t>
  </si>
  <si>
    <t>45 to 64</t>
  </si>
  <si>
    <t>65 to 74</t>
  </si>
  <si>
    <t>75 or over</t>
  </si>
  <si>
    <t>household composition</t>
  </si>
  <si>
    <t>couple, no child(ren)</t>
  </si>
  <si>
    <t>couples with dependent child(ren)</t>
  </si>
  <si>
    <t>couple with independent child(ren)</t>
  </si>
  <si>
    <t>lone parent with dependent child(ren)</t>
  </si>
  <si>
    <t>lone parent with independent child(ren)</t>
  </si>
  <si>
    <t>other multi-person household</t>
  </si>
  <si>
    <t>single person household</t>
  </si>
  <si>
    <t>expect to move in the next 6 months</t>
  </si>
  <si>
    <t>income</t>
  </si>
  <si>
    <t>1st quintile (lowest)</t>
  </si>
  <si>
    <t>2nd quintile</t>
  </si>
  <si>
    <t>3rd quintile</t>
  </si>
  <si>
    <t>4th quintile</t>
  </si>
  <si>
    <t>5th quintile (highest)</t>
  </si>
  <si>
    <t>all applicable dwellings</t>
  </si>
  <si>
    <t>mean energy efficiency rating</t>
  </si>
  <si>
    <t>mean post-improvement energy efficiency 
rating</t>
  </si>
  <si>
    <r>
      <t>mean notional total CO</t>
    </r>
    <r>
      <rPr>
        <b/>
        <vertAlign val="subscript"/>
        <sz val="10"/>
        <color rgb="FF000000"/>
        <rFont val="Arial"/>
        <family val="2"/>
      </rPr>
      <t>2</t>
    </r>
    <r>
      <rPr>
        <b/>
        <sz val="10"/>
        <color indexed="8"/>
        <rFont val="Arial"/>
        <family val="2"/>
      </rPr>
      <t xml:space="preserve"> current emissions 
(tonnes/yr)</t>
    </r>
  </si>
  <si>
    <r>
      <t>mean post-improvement notional total CO</t>
    </r>
    <r>
      <rPr>
        <b/>
        <vertAlign val="subscript"/>
        <sz val="10"/>
        <color rgb="FF000000"/>
        <rFont val="Arial"/>
        <family val="2"/>
      </rPr>
      <t>2</t>
    </r>
    <r>
      <rPr>
        <b/>
        <sz val="10"/>
        <color indexed="8"/>
        <rFont val="Arial"/>
        <family val="2"/>
      </rPr>
      <t xml:space="preserve"> current emissions (tonnes/yr)</t>
    </r>
  </si>
  <si>
    <t xml:space="preserve">notional total energy current cost (£/yr) </t>
  </si>
  <si>
    <t xml:space="preserve">post-improvement notional total energy current cost (£/yr) </t>
  </si>
  <si>
    <t>energy upgrade cost - all upgrades (£)</t>
  </si>
  <si>
    <t>all 
dwellings 
(000s)</t>
  </si>
  <si>
    <t>SAP bands A to E</t>
  </si>
  <si>
    <t>SAP bands F and G</t>
  </si>
  <si>
    <t>all dwellings</t>
  </si>
  <si>
    <t xml:space="preserve">Note: improvement costs of low and high cost measures at 2018  prices </t>
  </si>
  <si>
    <t>2) figures for HRPs aged between 16 and 24 years are in italics because are based on a small sample size and should be treated as indicative only</t>
  </si>
  <si>
    <t>Total</t>
  </si>
  <si>
    <t>energy efficiency rating band</t>
  </si>
  <si>
    <t>E</t>
  </si>
  <si>
    <t>Annex Table 1.5: Average modelled energy costs, by dwelling characteristics, 2018</t>
  </si>
  <si>
    <t>thousands of dwellings</t>
  </si>
  <si>
    <t>mean (£)</t>
  </si>
  <si>
    <t>Modelled energy cost</t>
  </si>
  <si>
    <t>a cost reduction of</t>
  </si>
  <si>
    <t>cost reduction with 40% perfromance gap</t>
  </si>
  <si>
    <t>post improvement with 40% perf gap</t>
  </si>
  <si>
    <t>NB: We assume A/B don't need upgrading</t>
  </si>
  <si>
    <t>modelled energy cost reduction</t>
  </si>
  <si>
    <t>If we just fix D-G</t>
  </si>
  <si>
    <t>If fix C-G</t>
  </si>
  <si>
    <t>That's</t>
  </si>
  <si>
    <t>a week for the next 30 years</t>
  </si>
  <si>
    <t>by 2050</t>
  </si>
  <si>
    <t>for blog</t>
  </si>
  <si>
    <t>Estimated upgrade cost</t>
  </si>
  <si>
    <t>Estimated post-upgrade energy cost</t>
  </si>
  <si>
    <t>Modelled energy cost reduction</t>
  </si>
  <si>
    <t>Modelled mean annual energy cost £)</t>
  </si>
  <si>
    <t>% cost reduction</t>
  </si>
  <si>
    <t>Total modelled current energy cost</t>
  </si>
  <si>
    <t>A-C</t>
  </si>
  <si>
    <t>AT1.2</t>
  </si>
  <si>
    <t>D/E</t>
  </si>
  <si>
    <t>F/G</t>
  </si>
  <si>
    <t>costs after</t>
  </si>
  <si>
    <t>Private rented</t>
  </si>
  <si>
    <t>N (1000s)</t>
  </si>
  <si>
    <t>Mean costs before</t>
  </si>
  <si>
    <t>Estimated total current energy costs/year</t>
  </si>
  <si>
    <t>Estimated total retrofit costs</t>
  </si>
  <si>
    <t>Social rented</t>
  </si>
  <si>
    <t>Owner occupoers</t>
  </si>
  <si>
    <t>Grand total</t>
  </si>
  <si>
    <t>Private D-G</t>
  </si>
  <si>
    <t>All D-G</t>
  </si>
  <si>
    <t xml:space="preserve">Sourtce: https://assets.publishing.service.gov.uk/government/uploads/system/uploads/attachment_data/file/898341/Energy_Chapter_1_Figures_and_Annex_Tables.xlsx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</si>
</sst>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_-* #,##0.00_-;\-* #,##0.00_-;_-* &quot;-&quot;??_-;_-@_-"/>
    <numFmt numFmtId="165" formatCode="_-* #,##0_-;\-* #,##0_-;_-* &quot;-&quot;??_-;_-@_-"/>
    <numFmt numFmtId="166" formatCode="_-* #,##0.0_-;\-* #,##0.0_-;_-* &quot;-&quot;??_-;_-@_-"/>
    <numFmt numFmtId="167" formatCode="#,##0.0"/>
    <numFmt numFmtId="168" formatCode="0.0"/>
    <numFmt numFmtId="169" formatCode="###0.0"/>
    <numFmt numFmtId="170" formatCode="#.0"/>
    <numFmt numFmtId="171" formatCode="_(&quot;£&quot;* #,##0_);_(&quot;£&quot;* \(#,##0\);_(&quot;£&quot;* &quot;-&quot;??_);_(@_)"/>
    <numFmt numFmtId="172" formatCode="&quot;£&quot;#,##0"/>
  </numFmts>
  <fonts count="69">
    <font>
      <sz val="11"/>
      <color theme="1"/>
      <name val="Calibri"/>
      <family val="2"/>
      <scheme val="minor"/>
    </font>
    <font>
      <sz val="11"/>
      <color theme="1"/>
      <name val="Calibri"/>
      <family val="2"/>
      <scheme val="minor"/>
    </font>
    <font>
      <sz val="9"/>
      <color rgb="FFFF0000"/>
      <name val="Arial"/>
      <family val="2"/>
    </font>
    <font>
      <sz val="12"/>
      <color theme="1"/>
      <name val="Arial"/>
      <family val="2"/>
    </font>
    <font>
      <b/>
      <sz val="12"/>
      <color rgb="FF009999"/>
      <name val="Arial"/>
      <family val="2"/>
    </font>
    <font>
      <i/>
      <sz val="9"/>
      <color theme="1"/>
      <name val="Arial"/>
      <family val="2"/>
    </font>
    <font>
      <b/>
      <sz val="10"/>
      <color theme="1"/>
      <name val="Arial"/>
      <family val="2"/>
    </font>
    <font>
      <b/>
      <i/>
      <sz val="10"/>
      <color theme="1"/>
      <name val="Arial"/>
      <family val="2"/>
    </font>
    <font>
      <sz val="10"/>
      <color theme="1"/>
      <name val="Arial"/>
      <family val="2"/>
    </font>
    <font>
      <sz val="10"/>
      <name val="Arial"/>
      <family val="2"/>
    </font>
    <font>
      <sz val="9"/>
      <color theme="1"/>
      <name val="Arial"/>
      <family val="2"/>
    </font>
    <font>
      <sz val="10"/>
      <color indexed="8"/>
      <name val="Arial"/>
      <family val="2"/>
    </font>
    <font>
      <b/>
      <sz val="10"/>
      <name val="Arial"/>
      <family val="2"/>
    </font>
    <font>
      <b/>
      <i/>
      <sz val="10"/>
      <name val="Arial"/>
      <family val="2"/>
    </font>
    <font>
      <b/>
      <sz val="10"/>
      <color indexed="8"/>
      <name val="Arial"/>
      <family val="2"/>
    </font>
    <font>
      <b/>
      <sz val="9"/>
      <color theme="1"/>
      <name val="Arial"/>
      <family val="2"/>
    </font>
    <font>
      <b/>
      <sz val="9"/>
      <name val="Arial"/>
      <family val="2"/>
    </font>
    <font>
      <sz val="11"/>
      <color indexed="8"/>
      <name val="Calibri"/>
      <family val="2"/>
    </font>
    <font>
      <i/>
      <sz val="10"/>
      <color indexed="8"/>
      <name val="Arial"/>
      <family val="2"/>
    </font>
    <font>
      <i/>
      <sz val="10"/>
      <name val="Arial"/>
      <family val="2"/>
    </font>
    <font>
      <b/>
      <sz val="9"/>
      <color indexed="8"/>
      <name val="Arial"/>
      <family val="2"/>
    </font>
    <font>
      <i/>
      <sz val="9"/>
      <name val="Arial"/>
      <family val="2"/>
    </font>
    <font>
      <b/>
      <i/>
      <sz val="10"/>
      <color indexed="8"/>
      <name val="Arial"/>
      <family val="2"/>
    </font>
    <font>
      <sz val="7"/>
      <color indexed="8"/>
      <name val="Arial"/>
      <family val="2"/>
    </font>
    <font>
      <b/>
      <sz val="7"/>
      <color indexed="8"/>
      <name val="Arial Bold"/>
    </font>
    <font>
      <u/>
      <sz val="11"/>
      <color theme="10"/>
      <name val="Calibri"/>
      <family val="2"/>
      <scheme val="minor"/>
    </font>
    <font>
      <b/>
      <sz val="12"/>
      <color indexed="8"/>
      <name val="Arial"/>
      <family val="2"/>
    </font>
    <font>
      <b/>
      <sz val="11"/>
      <color indexed="8"/>
      <name val="Arial"/>
      <family val="2"/>
    </font>
    <font>
      <u/>
      <sz val="10"/>
      <color theme="10"/>
      <name val="Arial"/>
      <family val="2"/>
    </font>
    <font>
      <b/>
      <sz val="10"/>
      <color indexed="21"/>
      <name val="Arial"/>
      <family val="2"/>
    </font>
    <font>
      <b/>
      <sz val="11"/>
      <name val="Arial"/>
      <family val="2"/>
    </font>
    <font>
      <b/>
      <sz val="11"/>
      <color theme="1"/>
      <name val="Arial"/>
      <family val="2"/>
    </font>
    <font>
      <i/>
      <sz val="10"/>
      <color theme="1"/>
      <name val="Arial"/>
      <family val="2"/>
    </font>
    <font>
      <b/>
      <sz val="12"/>
      <color rgb="FF009999"/>
      <name val="Arial Bo"/>
    </font>
    <font>
      <sz val="9"/>
      <color indexed="8"/>
      <name val="Arial"/>
      <family val="2"/>
    </font>
    <font>
      <u/>
      <sz val="11"/>
      <color theme="10"/>
      <name val="Arial"/>
      <family val="2"/>
    </font>
    <font>
      <sz val="11"/>
      <color theme="1"/>
      <name val="Arial"/>
      <family val="2"/>
    </font>
    <font>
      <b/>
      <sz val="12"/>
      <name val="Arial"/>
      <family val="2"/>
    </font>
    <font>
      <sz val="11"/>
      <color indexed="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9"/>
      <color theme="10"/>
      <name val="Arial"/>
      <family val="2"/>
    </font>
    <font>
      <b/>
      <sz val="11"/>
      <color indexed="28"/>
      <name val="Calibri"/>
      <family val="2"/>
    </font>
    <font>
      <b/>
      <sz val="15"/>
      <color indexed="62"/>
      <name val="Calibri"/>
      <family val="2"/>
    </font>
    <font>
      <b/>
      <sz val="13"/>
      <color indexed="62"/>
      <name val="Calibri"/>
      <family val="2"/>
    </font>
    <font>
      <b/>
      <sz val="11"/>
      <color indexed="62"/>
      <name val="Calibri"/>
      <family val="2"/>
    </font>
    <font>
      <sz val="11"/>
      <color indexed="25"/>
      <name val="Calibri"/>
      <family val="2"/>
    </font>
    <font>
      <sz val="11"/>
      <color indexed="28"/>
      <name val="Calibri"/>
      <family val="2"/>
    </font>
    <font>
      <b/>
      <sz val="18"/>
      <color indexed="62"/>
      <name val="Cambria"/>
      <family val="2"/>
    </font>
    <font>
      <u/>
      <sz val="10"/>
      <color indexed="12"/>
      <name val="Arial"/>
      <family val="2"/>
    </font>
    <font>
      <b/>
      <sz val="9"/>
      <color rgb="FF000000"/>
      <name val="Arial"/>
      <family val="2"/>
    </font>
    <font>
      <i/>
      <sz val="9"/>
      <color theme="1"/>
      <name val="Calibri"/>
      <family val="2"/>
      <scheme val="minor"/>
    </font>
    <font>
      <b/>
      <sz val="11"/>
      <color theme="1"/>
      <name val="Calibri"/>
      <family val="2"/>
      <scheme val="minor"/>
    </font>
    <font>
      <b/>
      <vertAlign val="subscript"/>
      <sz val="10"/>
      <color rgb="FF000000"/>
      <name val="Arial"/>
      <family val="2"/>
    </font>
    <font>
      <b/>
      <i/>
      <sz val="11"/>
      <color theme="1"/>
      <name val="Calibri"/>
      <family val="2"/>
      <scheme val="minor"/>
    </font>
  </fonts>
  <fills count="35">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solid">
        <fgColor theme="4" tint="0.59999389629810485"/>
        <bgColor indexed="65"/>
      </patternFill>
    </fill>
    <fill>
      <patternFill patternType="solid">
        <fgColor rgb="FF28FFFF"/>
        <bgColor indexed="64"/>
      </patternFill>
    </fill>
    <fill>
      <patternFill patternType="solid">
        <fgColor rgb="FFCC99FF"/>
        <bgColor indexed="64"/>
      </patternFill>
    </fill>
    <fill>
      <patternFill patternType="solid">
        <fgColor indexed="27"/>
      </patternFill>
    </fill>
    <fill>
      <patternFill patternType="solid">
        <fgColor indexed="31"/>
      </patternFill>
    </fill>
    <fill>
      <patternFill patternType="solid">
        <fgColor indexed="22"/>
      </patternFill>
    </fill>
    <fill>
      <patternFill patternType="solid">
        <fgColor indexed="45"/>
      </patternFill>
    </fill>
    <fill>
      <patternFill patternType="solid">
        <fgColor indexed="42"/>
      </patternFill>
    </fill>
    <fill>
      <patternFill patternType="solid">
        <fgColor indexed="46"/>
      </patternFill>
    </fill>
    <fill>
      <patternFill patternType="solid">
        <fgColor indexed="26"/>
      </patternFill>
    </fill>
    <fill>
      <patternFill patternType="solid">
        <fgColor indexed="29"/>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3"/>
      </patternFill>
    </fill>
    <fill>
      <patternFill patternType="solid">
        <fgColor indexed="49"/>
      </patternFill>
    </fill>
    <fill>
      <patternFill patternType="solid">
        <fgColor indexed="10"/>
      </patternFill>
    </fill>
    <fill>
      <patternFill patternType="solid">
        <fgColor indexed="52"/>
      </patternFill>
    </fill>
    <fill>
      <patternFill patternType="solid">
        <fgColor indexed="62"/>
      </patternFill>
    </fill>
    <fill>
      <patternFill patternType="solid">
        <fgColor indexed="57"/>
      </patternFill>
    </fill>
    <fill>
      <patternFill patternType="solid">
        <fgColor indexed="53"/>
      </patternFill>
    </fill>
    <fill>
      <patternFill patternType="solid">
        <fgColor indexed="55"/>
      </patternFill>
    </fill>
    <fill>
      <patternFill patternType="solid">
        <fgColor indexed="9"/>
      </patternFill>
    </fill>
    <fill>
      <patternFill patternType="solid">
        <fgColor indexed="41"/>
      </patternFill>
    </fill>
    <fill>
      <patternFill patternType="solid">
        <fgColor indexed="32"/>
      </patternFill>
    </fill>
    <fill>
      <patternFill patternType="solid">
        <fgColor indexed="54"/>
      </patternFill>
    </fill>
    <fill>
      <patternFill patternType="solid">
        <fgColor theme="0"/>
        <bgColor indexed="9"/>
      </patternFill>
    </fill>
  </fills>
  <borders count="16">
    <border>
      <left/>
      <right/>
      <top/>
      <bottom/>
      <diagonal/>
    </border>
    <border>
      <left/>
      <right/>
      <top/>
      <bottom style="thin">
        <color indexed="6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indexed="27"/>
      </bottom>
      <diagonal/>
    </border>
    <border>
      <left/>
      <right/>
      <top/>
      <bottom style="medium">
        <color indexed="27"/>
      </bottom>
      <diagonal/>
    </border>
    <border>
      <left/>
      <right/>
      <top/>
      <bottom style="double">
        <color indexed="28"/>
      </bottom>
      <diagonal/>
    </border>
    <border>
      <left/>
      <right/>
      <top style="thin">
        <color indexed="27"/>
      </top>
      <bottom style="double">
        <color indexed="27"/>
      </bottom>
      <diagonal/>
    </border>
  </borders>
  <cellStyleXfs count="139">
    <xf numFmtId="0" fontId="0" fillId="0" borderId="0"/>
    <xf numFmtId="164" fontId="1" fillId="0" borderId="0" applyFont="0" applyFill="0" applyBorder="0" applyAlignment="0" applyProtection="0"/>
    <xf numFmtId="0" fontId="3" fillId="0" borderId="0"/>
    <xf numFmtId="0" fontId="10" fillId="0" borderId="0"/>
    <xf numFmtId="43" fontId="3" fillId="0" borderId="0" applyFont="0" applyFill="0" applyBorder="0" applyAlignment="0" applyProtection="0"/>
    <xf numFmtId="0" fontId="9" fillId="0" borderId="0"/>
    <xf numFmtId="9" fontId="17" fillId="0" borderId="0" applyFont="0" applyFill="0" applyBorder="0" applyAlignment="0" applyProtection="0"/>
    <xf numFmtId="0" fontId="10" fillId="0" borderId="0"/>
    <xf numFmtId="0" fontId="1" fillId="5" borderId="0" applyNumberFormat="0" applyBorder="0" applyAlignment="0" applyProtection="0"/>
    <xf numFmtId="0" fontId="9" fillId="0" borderId="0"/>
    <xf numFmtId="0" fontId="9" fillId="0" borderId="0"/>
    <xf numFmtId="0" fontId="25" fillId="0" borderId="0" applyNumberFormat="0" applyFill="0" applyBorder="0" applyAlignment="0" applyProtection="0"/>
    <xf numFmtId="0" fontId="9" fillId="0" borderId="0"/>
    <xf numFmtId="0" fontId="36" fillId="0" borderId="0"/>
    <xf numFmtId="0" fontId="9" fillId="0" borderId="0"/>
    <xf numFmtId="0" fontId="9" fillId="0" borderId="0"/>
    <xf numFmtId="9" fontId="38" fillId="0" borderId="0" applyFont="0" applyFill="0" applyBorder="0" applyAlignment="0" applyProtection="0"/>
    <xf numFmtId="0" fontId="9" fillId="0" borderId="0"/>
    <xf numFmtId="0" fontId="1" fillId="0" borderId="0"/>
    <xf numFmtId="0" fontId="9" fillId="0" borderId="0"/>
    <xf numFmtId="164" fontId="9"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164" fontId="3" fillId="0" borderId="0" applyFont="0" applyFill="0" applyBorder="0" applyAlignment="0" applyProtection="0"/>
    <xf numFmtId="0" fontId="17" fillId="9"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8"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5"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19" borderId="0" applyNumberFormat="0" applyBorder="0" applyAlignment="0" applyProtection="0"/>
    <xf numFmtId="0" fontId="39" fillId="20" borderId="0" applyNumberFormat="0" applyBorder="0" applyAlignment="0" applyProtection="0"/>
    <xf numFmtId="0" fontId="39" fillId="15" borderId="0" applyNumberFormat="0" applyBorder="0" applyAlignment="0" applyProtection="0"/>
    <xf numFmtId="0" fontId="39" fillId="18" borderId="0" applyNumberFormat="0" applyBorder="0" applyAlignment="0" applyProtection="0"/>
    <xf numFmtId="0" fontId="39" fillId="21" borderId="0" applyNumberFormat="0" applyBorder="0" applyAlignment="0" applyProtection="0"/>
    <xf numFmtId="0" fontId="39" fillId="23" borderId="0" applyNumberFormat="0" applyBorder="0" applyAlignment="0" applyProtection="0"/>
    <xf numFmtId="0" fontId="39" fillId="25" borderId="0" applyNumberFormat="0" applyBorder="0" applyAlignment="0" applyProtection="0"/>
    <xf numFmtId="0" fontId="39" fillId="26" borderId="0" applyNumberFormat="0" applyBorder="0" applyAlignment="0" applyProtection="0"/>
    <xf numFmtId="0" fontId="39" fillId="24" borderId="0" applyNumberFormat="0" applyBorder="0" applyAlignment="0" applyProtection="0"/>
    <xf numFmtId="0" fontId="39" fillId="27" borderId="0" applyNumberFormat="0" applyBorder="0" applyAlignment="0" applyProtection="0"/>
    <xf numFmtId="0" fontId="39" fillId="21" borderId="0" applyNumberFormat="0" applyBorder="0" applyAlignment="0" applyProtection="0"/>
    <xf numFmtId="0" fontId="39" fillId="23" borderId="0" applyNumberFormat="0" applyBorder="0" applyAlignment="0" applyProtection="0"/>
    <xf numFmtId="0" fontId="39" fillId="28" borderId="0" applyNumberFormat="0" applyBorder="0" applyAlignment="0" applyProtection="0"/>
    <xf numFmtId="0" fontId="40" fillId="11" borderId="0" applyNumberFormat="0" applyBorder="0" applyAlignment="0" applyProtection="0"/>
    <xf numFmtId="0" fontId="41" fillId="10" borderId="3" applyNumberFormat="0" applyAlignment="0" applyProtection="0"/>
    <xf numFmtId="0" fontId="42" fillId="29" borderId="4" applyNumberFormat="0" applyAlignment="0" applyProtection="0"/>
    <xf numFmtId="164" fontId="9" fillId="0" borderId="0" applyFont="0" applyFill="0" applyBorder="0" applyAlignment="0" applyProtection="0"/>
    <xf numFmtId="164" fontId="10" fillId="0" borderId="0" applyFont="0" applyFill="0" applyBorder="0" applyAlignment="0" applyProtection="0"/>
    <xf numFmtId="164" fontId="34" fillId="0" borderId="0" applyFont="0" applyFill="0" applyBorder="0" applyAlignment="0" applyProtection="0"/>
    <xf numFmtId="0" fontId="43" fillId="0" borderId="0" applyNumberFormat="0" applyFill="0" applyBorder="0" applyAlignment="0" applyProtection="0"/>
    <xf numFmtId="0" fontId="44" fillId="12" borderId="0" applyNumberFormat="0" applyBorder="0" applyAlignment="0" applyProtection="0"/>
    <xf numFmtId="0" fontId="45" fillId="0" borderId="5" applyNumberFormat="0" applyFill="0" applyAlignment="0" applyProtection="0"/>
    <xf numFmtId="0" fontId="46" fillId="0" borderId="6" applyNumberFormat="0" applyFill="0" applyAlignment="0" applyProtection="0"/>
    <xf numFmtId="0" fontId="47" fillId="0" borderId="7" applyNumberFormat="0" applyFill="0" applyAlignment="0" applyProtection="0"/>
    <xf numFmtId="0" fontId="47" fillId="0" borderId="0" applyNumberFormat="0" applyFill="0" applyBorder="0" applyAlignment="0" applyProtection="0"/>
    <xf numFmtId="0" fontId="48" fillId="16" borderId="3" applyNumberFormat="0" applyAlignment="0" applyProtection="0"/>
    <xf numFmtId="0" fontId="49" fillId="0" borderId="8" applyNumberFormat="0" applyFill="0" applyAlignment="0" applyProtection="0"/>
    <xf numFmtId="0" fontId="50" fillId="22" borderId="0" applyNumberFormat="0" applyBorder="0" applyAlignment="0" applyProtection="0"/>
    <xf numFmtId="0" fontId="9" fillId="0" borderId="0"/>
    <xf numFmtId="0" fontId="9" fillId="14" borderId="9" applyNumberFormat="0" applyFont="0" applyAlignment="0" applyProtection="0"/>
    <xf numFmtId="0" fontId="51" fillId="10" borderId="10" applyNumberFormat="0" applyAlignment="0" applyProtection="0"/>
    <xf numFmtId="9" fontId="9" fillId="0" borderId="0" applyFont="0" applyFill="0" applyBorder="0" applyAlignment="0" applyProtection="0"/>
    <xf numFmtId="9" fontId="10" fillId="0" borderId="0" applyFont="0" applyFill="0" applyBorder="0" applyAlignment="0" applyProtection="0"/>
    <xf numFmtId="9" fontId="34" fillId="0" borderId="0" applyFont="0" applyFill="0" applyBorder="0" applyAlignment="0" applyProtection="0"/>
    <xf numFmtId="9" fontId="1" fillId="0" borderId="0" applyFont="0" applyFill="0" applyBorder="0" applyAlignment="0" applyProtection="0"/>
    <xf numFmtId="0" fontId="52" fillId="0" borderId="0" applyNumberFormat="0" applyFill="0" applyBorder="0" applyAlignment="0" applyProtection="0"/>
    <xf numFmtId="0" fontId="53" fillId="0" borderId="11"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164" fontId="10" fillId="0" borderId="0" applyFont="0" applyFill="0" applyBorder="0" applyAlignment="0" applyProtection="0"/>
    <xf numFmtId="0" fontId="10" fillId="0" borderId="0"/>
    <xf numFmtId="9" fontId="10" fillId="0" borderId="0" applyFont="0" applyFill="0" applyBorder="0" applyAlignment="0" applyProtection="0"/>
    <xf numFmtId="164" fontId="1" fillId="0" borderId="0" applyFont="0" applyFill="0" applyBorder="0" applyAlignment="0" applyProtection="0"/>
    <xf numFmtId="164" fontId="3" fillId="0" borderId="0" applyFont="0" applyFill="0" applyBorder="0" applyAlignment="0" applyProtection="0"/>
    <xf numFmtId="0" fontId="17" fillId="30" borderId="0" applyNumberFormat="0" applyBorder="0" applyAlignment="0" applyProtection="0"/>
    <xf numFmtId="0" fontId="17" fillId="16" borderId="0" applyNumberFormat="0" applyBorder="0" applyAlignment="0" applyProtection="0"/>
    <xf numFmtId="0" fontId="17" fillId="14"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17" fillId="10" borderId="0" applyNumberFormat="0" applyBorder="0" applyAlignment="0" applyProtection="0"/>
    <xf numFmtId="0" fontId="17" fillId="22" borderId="0" applyNumberFormat="0" applyBorder="0" applyAlignment="0" applyProtection="0"/>
    <xf numFmtId="0" fontId="17" fillId="10" borderId="0" applyNumberFormat="0" applyBorder="0" applyAlignment="0" applyProtection="0"/>
    <xf numFmtId="0" fontId="17" fillId="16" borderId="0" applyNumberFormat="0" applyBorder="0" applyAlignment="0" applyProtection="0"/>
    <xf numFmtId="0" fontId="39" fillId="8" borderId="0" applyNumberFormat="0" applyBorder="0" applyAlignment="0" applyProtection="0"/>
    <xf numFmtId="0" fontId="39" fillId="32" borderId="0" applyNumberFormat="0" applyBorder="0" applyAlignment="0" applyProtection="0"/>
    <xf numFmtId="0" fontId="39" fillId="22" borderId="0" applyNumberFormat="0" applyBorder="0" applyAlignment="0" applyProtection="0"/>
    <xf numFmtId="0" fontId="39" fillId="10" borderId="0" applyNumberFormat="0" applyBorder="0" applyAlignment="0" applyProtection="0"/>
    <xf numFmtId="0" fontId="39" fillId="8" borderId="0" applyNumberFormat="0" applyBorder="0" applyAlignment="0" applyProtection="0"/>
    <xf numFmtId="0" fontId="39" fillId="16" borderId="0" applyNumberFormat="0" applyBorder="0" applyAlignment="0" applyProtection="0"/>
    <xf numFmtId="0" fontId="39" fillId="8"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8" borderId="0" applyNumberFormat="0" applyBorder="0" applyAlignment="0" applyProtection="0"/>
    <xf numFmtId="0" fontId="56" fillId="30" borderId="3"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0" fontId="57" fillId="0" borderId="12" applyNumberFormat="0" applyFill="0" applyAlignment="0" applyProtection="0"/>
    <xf numFmtId="0" fontId="58" fillId="0" borderId="6" applyNumberFormat="0" applyFill="0" applyAlignment="0" applyProtection="0"/>
    <xf numFmtId="0" fontId="59" fillId="0" borderId="13" applyNumberFormat="0" applyFill="0" applyAlignment="0" applyProtection="0"/>
    <xf numFmtId="0" fontId="59" fillId="0" borderId="0" applyNumberFormat="0" applyFill="0" applyBorder="0" applyAlignment="0" applyProtection="0"/>
    <xf numFmtId="0" fontId="63" fillId="0" borderId="0" applyNumberFormat="0" applyFill="0" applyBorder="0" applyAlignment="0" applyProtection="0">
      <alignment vertical="top"/>
      <protection locked="0"/>
    </xf>
    <xf numFmtId="0" fontId="60" fillId="16" borderId="3" applyNumberFormat="0" applyAlignment="0" applyProtection="0"/>
    <xf numFmtId="0" fontId="61" fillId="0" borderId="14" applyNumberFormat="0" applyFill="0" applyAlignment="0" applyProtection="0"/>
    <xf numFmtId="0" fontId="9" fillId="0" borderId="0"/>
    <xf numFmtId="0" fontId="1" fillId="0" borderId="0"/>
    <xf numFmtId="0" fontId="17" fillId="0" borderId="0"/>
    <xf numFmtId="0" fontId="17" fillId="14" borderId="9" applyNumberFormat="0" applyFont="0" applyAlignment="0" applyProtection="0"/>
    <xf numFmtId="0" fontId="51" fillId="30" borderId="10" applyNumberFormat="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62" fillId="0" borderId="0" applyNumberFormat="0" applyFill="0" applyBorder="0" applyAlignment="0" applyProtection="0"/>
    <xf numFmtId="0" fontId="53" fillId="0" borderId="15" applyNumberFormat="0" applyFill="0" applyAlignment="0" applyProtection="0"/>
    <xf numFmtId="9" fontId="34" fillId="0" borderId="0" applyFont="0" applyFill="0" applyBorder="0" applyAlignment="0" applyProtection="0"/>
    <xf numFmtId="0" fontId="10" fillId="0" borderId="0"/>
    <xf numFmtId="0" fontId="28" fillId="0" borderId="0" applyNumberFormat="0" applyFill="0" applyBorder="0" applyAlignment="0" applyProtection="0"/>
    <xf numFmtId="164" fontId="3" fillId="0" borderId="0" applyFont="0" applyFill="0" applyBorder="0" applyAlignment="0" applyProtection="0"/>
    <xf numFmtId="164" fontId="9" fillId="0" borderId="0" applyFont="0" applyFill="0" applyBorder="0" applyAlignment="0" applyProtection="0"/>
    <xf numFmtId="164" fontId="3" fillId="0" borderId="0" applyFont="0" applyFill="0" applyBorder="0" applyAlignment="0" applyProtection="0"/>
    <xf numFmtId="0" fontId="3" fillId="0" borderId="0"/>
    <xf numFmtId="9" fontId="3" fillId="0" borderId="0" applyFont="0" applyFill="0" applyBorder="0" applyAlignment="0" applyProtection="0"/>
    <xf numFmtId="164" fontId="9" fillId="0" borderId="0" applyFont="0" applyFill="0" applyBorder="0" applyAlignment="0" applyProtection="0"/>
    <xf numFmtId="0" fontId="28" fillId="0" borderId="0" applyNumberFormat="0" applyFill="0" applyBorder="0" applyAlignment="0" applyProtection="0"/>
    <xf numFmtId="0" fontId="3" fillId="0" borderId="0"/>
    <xf numFmtId="0" fontId="9" fillId="0" borderId="0"/>
    <xf numFmtId="0" fontId="9" fillId="0" borderId="0"/>
    <xf numFmtId="44" fontId="1" fillId="0" borderId="0" applyFont="0" applyFill="0" applyBorder="0" applyAlignment="0" applyProtection="0"/>
    <xf numFmtId="9" fontId="1" fillId="0" borderId="0" applyFont="0" applyFill="0" applyBorder="0" applyAlignment="0" applyProtection="0"/>
  </cellStyleXfs>
  <cellXfs count="249">
    <xf numFmtId="0" fontId="0" fillId="0" borderId="0" xfId="0"/>
    <xf numFmtId="0" fontId="0" fillId="2" borderId="0" xfId="0" applyFill="1"/>
    <xf numFmtId="0" fontId="10" fillId="3" borderId="0" xfId="3" applyFill="1"/>
    <xf numFmtId="0" fontId="0" fillId="3" borderId="0" xfId="0" applyFill="1"/>
    <xf numFmtId="0" fontId="9" fillId="3" borderId="0" xfId="9" applyFill="1"/>
    <xf numFmtId="0" fontId="0" fillId="4" borderId="0" xfId="0" applyFill="1"/>
    <xf numFmtId="168" fontId="11" fillId="4" borderId="0" xfId="0" applyNumberFormat="1" applyFont="1" applyFill="1" applyAlignment="1">
      <alignment horizontal="right"/>
    </xf>
    <xf numFmtId="0" fontId="21" fillId="3" borderId="0" xfId="0" applyFont="1" applyFill="1" applyAlignment="1">
      <alignment horizontal="right"/>
    </xf>
    <xf numFmtId="169" fontId="23" fillId="3" borderId="0" xfId="9" applyNumberFormat="1" applyFont="1" applyFill="1" applyAlignment="1">
      <alignment horizontal="right" vertical="center"/>
    </xf>
    <xf numFmtId="0" fontId="24" fillId="3" borderId="0" xfId="9" applyFont="1" applyFill="1" applyAlignment="1">
      <alignment vertical="center" wrapText="1"/>
    </xf>
    <xf numFmtId="0" fontId="21" fillId="4" borderId="0" xfId="0" applyFont="1" applyFill="1" applyAlignment="1">
      <alignment horizontal="right"/>
    </xf>
    <xf numFmtId="166" fontId="14" fillId="4" borderId="0" xfId="1" applyNumberFormat="1" applyFont="1" applyFill="1"/>
    <xf numFmtId="165" fontId="11" fillId="4" borderId="0" xfId="1" applyNumberFormat="1" applyFont="1" applyFill="1"/>
    <xf numFmtId="165" fontId="14" fillId="4" borderId="0" xfId="1" applyNumberFormat="1" applyFont="1" applyFill="1"/>
    <xf numFmtId="0" fontId="21" fillId="3" borderId="2" xfId="5" applyFont="1" applyFill="1" applyBorder="1" applyAlignment="1">
      <alignment horizontal="right"/>
    </xf>
    <xf numFmtId="165" fontId="11" fillId="2" borderId="0" xfId="1" applyNumberFormat="1" applyFont="1" applyFill="1" applyAlignment="1">
      <alignment horizontal="right"/>
    </xf>
    <xf numFmtId="0" fontId="15" fillId="2" borderId="0" xfId="0" applyFont="1" applyFill="1" applyAlignment="1">
      <alignment horizontal="left"/>
    </xf>
    <xf numFmtId="0" fontId="26" fillId="2" borderId="0" xfId="0" applyFont="1" applyFill="1" applyAlignment="1">
      <alignment horizontal="left"/>
    </xf>
    <xf numFmtId="0" fontId="11" fillId="2" borderId="0" xfId="0" applyFont="1" applyFill="1" applyAlignment="1">
      <alignment horizontal="left"/>
    </xf>
    <xf numFmtId="0" fontId="31" fillId="2" borderId="0" xfId="0" applyFont="1" applyFill="1" applyAlignment="1">
      <alignment horizontal="left"/>
    </xf>
    <xf numFmtId="0" fontId="27" fillId="3" borderId="0" xfId="0" applyFont="1" applyFill="1" applyAlignment="1">
      <alignment horizontal="left"/>
    </xf>
    <xf numFmtId="0" fontId="28" fillId="3" borderId="0" xfId="11" applyFont="1" applyFill="1" applyAlignment="1">
      <alignment horizontal="left"/>
    </xf>
    <xf numFmtId="0" fontId="35" fillId="2" borderId="0" xfId="11" applyFont="1" applyFill="1" applyAlignment="1">
      <alignment horizontal="left"/>
    </xf>
    <xf numFmtId="0" fontId="28" fillId="6" borderId="0" xfId="11" applyFont="1" applyFill="1" applyAlignment="1">
      <alignment horizontal="left"/>
    </xf>
    <xf numFmtId="0" fontId="8" fillId="3" borderId="0" xfId="0" applyFont="1" applyFill="1" applyAlignment="1">
      <alignment horizontal="left"/>
    </xf>
    <xf numFmtId="0" fontId="28" fillId="7" borderId="0" xfId="11" applyFont="1" applyFill="1" applyAlignment="1">
      <alignment horizontal="left"/>
    </xf>
    <xf numFmtId="0" fontId="29" fillId="2" borderId="0" xfId="0" applyFont="1" applyFill="1" applyAlignment="1">
      <alignment horizontal="left"/>
    </xf>
    <xf numFmtId="0" fontId="5" fillId="2" borderId="0" xfId="0" applyFont="1" applyFill="1" applyAlignment="1">
      <alignment horizontal="right"/>
    </xf>
    <xf numFmtId="0" fontId="15" fillId="2" borderId="0" xfId="0" applyFont="1" applyFill="1" applyAlignment="1">
      <alignment horizontal="left" wrapText="1"/>
    </xf>
    <xf numFmtId="0" fontId="15" fillId="2" borderId="0" xfId="0" applyFont="1" applyFill="1" applyAlignment="1">
      <alignment horizontal="left" indent="1"/>
    </xf>
    <xf numFmtId="0" fontId="2" fillId="3" borderId="0" xfId="3" applyFont="1" applyFill="1"/>
    <xf numFmtId="0" fontId="2" fillId="3" borderId="0" xfId="7" applyFont="1" applyFill="1"/>
    <xf numFmtId="0" fontId="21" fillId="0" borderId="0" xfId="0" applyFont="1"/>
    <xf numFmtId="0" fontId="11" fillId="2" borderId="2" xfId="0" applyFont="1" applyFill="1" applyBorder="1"/>
    <xf numFmtId="0" fontId="11" fillId="2" borderId="1" xfId="0" applyFont="1" applyFill="1" applyBorder="1"/>
    <xf numFmtId="0" fontId="11" fillId="2" borderId="0" xfId="0" applyFont="1" applyFill="1"/>
    <xf numFmtId="0" fontId="21" fillId="2" borderId="0" xfId="0" applyFont="1" applyFill="1" applyAlignment="1">
      <alignment horizontal="right"/>
    </xf>
    <xf numFmtId="0" fontId="21" fillId="2" borderId="0" xfId="0" applyFont="1" applyFill="1"/>
    <xf numFmtId="0" fontId="14" fillId="2" borderId="0" xfId="0" applyFont="1" applyFill="1"/>
    <xf numFmtId="165" fontId="18" fillId="4" borderId="0" xfId="1" applyNumberFormat="1" applyFont="1" applyFill="1"/>
    <xf numFmtId="165" fontId="22" fillId="4" borderId="0" xfId="1" applyNumberFormat="1" applyFont="1" applyFill="1"/>
    <xf numFmtId="165" fontId="14" fillId="2" borderId="0" xfId="1" applyNumberFormat="1" applyFont="1" applyFill="1"/>
    <xf numFmtId="165" fontId="18" fillId="2" borderId="0" xfId="1" applyNumberFormat="1" applyFont="1" applyFill="1"/>
    <xf numFmtId="165" fontId="22" fillId="2" borderId="0" xfId="1" applyNumberFormat="1" applyFont="1" applyFill="1"/>
    <xf numFmtId="0" fontId="23" fillId="2" borderId="0" xfId="9" applyFont="1" applyFill="1" applyAlignment="1">
      <alignment horizontal="center" wrapText="1"/>
    </xf>
    <xf numFmtId="165" fontId="11" fillId="2" borderId="0" xfId="1" applyNumberFormat="1" applyFont="1" applyFill="1"/>
    <xf numFmtId="169" fontId="23" fillId="2" borderId="0" xfId="9" applyNumberFormat="1" applyFont="1" applyFill="1" applyAlignment="1">
      <alignment horizontal="right" vertical="center"/>
    </xf>
    <xf numFmtId="164" fontId="22" fillId="4" borderId="0" xfId="1" applyFont="1" applyFill="1"/>
    <xf numFmtId="165" fontId="0" fillId="3" borderId="0" xfId="0" applyNumberFormat="1" applyFill="1"/>
    <xf numFmtId="168" fontId="11" fillId="4" borderId="0" xfId="0" applyNumberFormat="1" applyFont="1" applyFill="1"/>
    <xf numFmtId="168" fontId="14" fillId="2" borderId="0" xfId="0" applyNumberFormat="1" applyFont="1" applyFill="1"/>
    <xf numFmtId="168" fontId="14" fillId="4" borderId="0" xfId="0" applyNumberFormat="1" applyFont="1" applyFill="1"/>
    <xf numFmtId="0" fontId="20" fillId="2" borderId="0" xfId="0" applyFont="1" applyFill="1" applyAlignment="1">
      <alignment horizontal="left" indent="1"/>
    </xf>
    <xf numFmtId="168" fontId="11" fillId="4" borderId="0" xfId="0" applyNumberFormat="1" applyFont="1" applyFill="1" applyAlignment="1">
      <alignment horizontal="left" indent="1"/>
    </xf>
    <xf numFmtId="168" fontId="14" fillId="4" borderId="0" xfId="0" applyNumberFormat="1" applyFont="1" applyFill="1" applyAlignment="1">
      <alignment horizontal="left" indent="1"/>
    </xf>
    <xf numFmtId="0" fontId="20" fillId="2" borderId="0" xfId="0" applyFont="1" applyFill="1" applyAlignment="1">
      <alignment wrapText="1"/>
    </xf>
    <xf numFmtId="0" fontId="20" fillId="2" borderId="0" xfId="0" applyFont="1" applyFill="1"/>
    <xf numFmtId="0" fontId="4" fillId="2" borderId="0" xfId="12" applyFont="1" applyFill="1" applyAlignment="1">
      <alignment horizontal="left" wrapText="1"/>
    </xf>
    <xf numFmtId="0" fontId="36" fillId="3" borderId="0" xfId="13" applyFill="1" applyAlignment="1">
      <alignment horizontal="left"/>
    </xf>
    <xf numFmtId="0" fontId="30" fillId="4" borderId="0" xfId="12" applyFont="1" applyFill="1" applyAlignment="1">
      <alignment wrapText="1"/>
    </xf>
    <xf numFmtId="0" fontId="37" fillId="3" borderId="0" xfId="13" applyFont="1" applyFill="1" applyAlignment="1">
      <alignment horizontal="left"/>
    </xf>
    <xf numFmtId="168" fontId="11" fillId="4" borderId="0" xfId="0" applyNumberFormat="1" applyFont="1" applyFill="1" applyAlignment="1">
      <alignment horizontal="left"/>
    </xf>
    <xf numFmtId="0" fontId="34" fillId="3" borderId="0" xfId="15" applyFont="1" applyFill="1" applyAlignment="1">
      <alignment horizontal="left" wrapText="1"/>
    </xf>
    <xf numFmtId="0" fontId="36" fillId="3" borderId="2" xfId="13" applyFill="1" applyBorder="1" applyAlignment="1">
      <alignment horizontal="left"/>
    </xf>
    <xf numFmtId="0" fontId="9" fillId="3" borderId="0" xfId="15" applyFill="1" applyAlignment="1">
      <alignment horizontal="left"/>
    </xf>
    <xf numFmtId="168" fontId="34" fillId="3" borderId="0" xfId="16" applyNumberFormat="1" applyFont="1" applyFill="1" applyAlignment="1">
      <alignment horizontal="left"/>
    </xf>
    <xf numFmtId="0" fontId="9" fillId="3" borderId="0" xfId="17" applyFill="1" applyAlignment="1">
      <alignment horizontal="left"/>
    </xf>
    <xf numFmtId="0" fontId="11" fillId="2" borderId="1" xfId="0" applyFont="1" applyFill="1" applyBorder="1" applyAlignment="1">
      <alignment horizontal="left"/>
    </xf>
    <xf numFmtId="168" fontId="11" fillId="4" borderId="1" xfId="0" applyNumberFormat="1" applyFont="1" applyFill="1" applyBorder="1" applyAlignment="1">
      <alignment horizontal="right"/>
    </xf>
    <xf numFmtId="0" fontId="16" fillId="4" borderId="0" xfId="12" applyFont="1" applyFill="1" applyAlignment="1">
      <alignment horizontal="left"/>
    </xf>
    <xf numFmtId="0" fontId="15" fillId="3" borderId="0" xfId="13" applyFont="1" applyFill="1" applyAlignment="1">
      <alignment horizontal="left"/>
    </xf>
    <xf numFmtId="0" fontId="15" fillId="3" borderId="0" xfId="13" applyFont="1" applyFill="1" applyAlignment="1">
      <alignment horizontal="left" indent="1"/>
    </xf>
    <xf numFmtId="0" fontId="36" fillId="3" borderId="0" xfId="13" applyFill="1" applyAlignment="1">
      <alignment horizontal="left" indent="1"/>
    </xf>
    <xf numFmtId="0" fontId="14" fillId="2" borderId="0" xfId="0" applyFont="1" applyFill="1" applyAlignment="1">
      <alignment horizontal="left"/>
    </xf>
    <xf numFmtId="0" fontId="11" fillId="2" borderId="0" xfId="3" applyFont="1" applyFill="1"/>
    <xf numFmtId="0" fontId="10" fillId="2" borderId="0" xfId="3" applyFill="1"/>
    <xf numFmtId="0" fontId="2" fillId="2" borderId="0" xfId="3" applyFont="1" applyFill="1"/>
    <xf numFmtId="0" fontId="2" fillId="2" borderId="0" xfId="7" applyFont="1" applyFill="1"/>
    <xf numFmtId="166" fontId="9" fillId="2" borderId="0" xfId="20" applyNumberFormat="1" applyFill="1" applyAlignment="1">
      <alignment horizontal="right"/>
    </xf>
    <xf numFmtId="0" fontId="0" fillId="2" borderId="0" xfId="0" applyFill="1"/>
    <xf numFmtId="166" fontId="9" fillId="2" borderId="0" xfId="20" applyNumberFormat="1" applyFill="1" applyAlignment="1">
      <alignment horizontal="left" indent="1"/>
    </xf>
    <xf numFmtId="0" fontId="15" fillId="2" borderId="0" xfId="3" applyFont="1" applyFill="1"/>
    <xf numFmtId="0" fontId="14" fillId="2" borderId="0" xfId="3" applyFont="1" applyFill="1"/>
    <xf numFmtId="0" fontId="11" fillId="2" borderId="0" xfId="3" applyNumberFormat="1" applyFont="1" applyFill="1" applyAlignment="1">
      <alignment horizontal="left" indent="1"/>
    </xf>
    <xf numFmtId="0" fontId="11" fillId="2" borderId="0" xfId="3" applyFont="1" applyFill="1" applyAlignment="1">
      <alignment horizontal="left" indent="1"/>
    </xf>
    <xf numFmtId="0" fontId="10" fillId="2" borderId="0" xfId="3" applyFill="1" applyAlignment="1">
      <alignment horizontal="left" indent="1"/>
    </xf>
    <xf numFmtId="0" fontId="9" fillId="2" borderId="0" xfId="19" applyFill="1" applyAlignment="1">
      <alignment horizontal="right"/>
    </xf>
    <xf numFmtId="0" fontId="2" fillId="3" borderId="0" xfId="0" applyFont="1" applyFill="1"/>
    <xf numFmtId="0" fontId="2" fillId="0" borderId="0" xfId="0" applyFont="1"/>
    <xf numFmtId="0" fontId="4" fillId="2" borderId="0" xfId="0" applyFont="1" applyFill="1" applyAlignment="1">
      <alignment horizontal="left" vertical="center"/>
    </xf>
    <xf numFmtId="0" fontId="21" fillId="4" borderId="0" xfId="0" applyFont="1" applyFill="1"/>
    <xf numFmtId="0" fontId="34" fillId="2" borderId="0" xfId="135" applyFont="1" applyFill="1" applyAlignment="1">
      <alignment horizontal="center" wrapText="1"/>
    </xf>
    <xf numFmtId="0" fontId="12" fillId="2" borderId="0" xfId="0" applyFont="1" applyFill="1" applyAlignment="1">
      <alignment horizontal="right" wrapText="1"/>
    </xf>
    <xf numFmtId="0" fontId="65" fillId="2" borderId="0" xfId="0" applyFont="1" applyFill="1" applyAlignment="1">
      <alignment horizontal="right"/>
    </xf>
    <xf numFmtId="0" fontId="12" fillId="3" borderId="0" xfId="0" applyFont="1" applyFill="1" applyAlignment="1">
      <alignment horizontal="right" wrapText="1"/>
    </xf>
    <xf numFmtId="0" fontId="11" fillId="2" borderId="0" xfId="136" applyFont="1" applyFill="1" applyAlignment="1">
      <alignment horizontal="left" vertical="top" wrapText="1"/>
    </xf>
    <xf numFmtId="167" fontId="9" fillId="2" borderId="0" xfId="0" applyNumberFormat="1" applyFont="1" applyFill="1" applyAlignment="1">
      <alignment horizontal="right" wrapText="1"/>
    </xf>
    <xf numFmtId="3" fontId="9" fillId="2" borderId="0" xfId="0" applyNumberFormat="1" applyFont="1" applyFill="1" applyAlignment="1">
      <alignment horizontal="right" wrapText="1"/>
    </xf>
    <xf numFmtId="3" fontId="12" fillId="2" borderId="0" xfId="135" applyNumberFormat="1" applyFont="1" applyFill="1"/>
    <xf numFmtId="3" fontId="13" fillId="3" borderId="0" xfId="0" applyNumberFormat="1" applyFont="1" applyFill="1" applyAlignment="1">
      <alignment horizontal="right" wrapText="1"/>
    </xf>
    <xf numFmtId="3" fontId="12" fillId="2" borderId="0" xfId="0" applyNumberFormat="1" applyFont="1" applyFill="1" applyAlignment="1">
      <alignment horizontal="right" wrapText="1"/>
    </xf>
    <xf numFmtId="167" fontId="0" fillId="2" borderId="0" xfId="0" applyNumberFormat="1" applyFill="1"/>
    <xf numFmtId="3" fontId="0" fillId="2" borderId="0" xfId="0" applyNumberFormat="1" applyFill="1"/>
    <xf numFmtId="3" fontId="19" fillId="3" borderId="0" xfId="0" applyNumberFormat="1" applyFont="1" applyFill="1" applyAlignment="1">
      <alignment horizontal="right" wrapText="1"/>
    </xf>
    <xf numFmtId="0" fontId="14" fillId="2" borderId="1" xfId="136" applyFont="1" applyFill="1" applyBorder="1" applyAlignment="1">
      <alignment horizontal="left" vertical="top" wrapText="1"/>
    </xf>
    <xf numFmtId="167" fontId="12" fillId="2" borderId="1" xfId="0" applyNumberFormat="1" applyFont="1" applyFill="1" applyBorder="1" applyAlignment="1">
      <alignment horizontal="right" wrapText="1"/>
    </xf>
    <xf numFmtId="167" fontId="6" fillId="2" borderId="1" xfId="0" applyNumberFormat="1" applyFont="1" applyFill="1" applyBorder="1" applyAlignment="1">
      <alignment horizontal="right"/>
    </xf>
    <xf numFmtId="3" fontId="12" fillId="2" borderId="1" xfId="0" applyNumberFormat="1" applyFont="1" applyFill="1" applyBorder="1" applyAlignment="1">
      <alignment horizontal="right" wrapText="1"/>
    </xf>
    <xf numFmtId="3" fontId="6" fillId="2" borderId="1" xfId="0" applyNumberFormat="1" applyFont="1" applyFill="1" applyBorder="1" applyAlignment="1">
      <alignment horizontal="right"/>
    </xf>
    <xf numFmtId="3" fontId="13" fillId="3" borderId="1" xfId="0" applyNumberFormat="1" applyFont="1" applyFill="1" applyBorder="1" applyAlignment="1">
      <alignment horizontal="right" wrapText="1"/>
    </xf>
    <xf numFmtId="0" fontId="15" fillId="0" borderId="0" xfId="0" applyFont="1" applyAlignment="1">
      <alignment vertical="center"/>
    </xf>
    <xf numFmtId="167" fontId="12" fillId="2" borderId="0" xfId="0" applyNumberFormat="1" applyFont="1" applyFill="1" applyAlignment="1">
      <alignment horizontal="right" wrapText="1"/>
    </xf>
    <xf numFmtId="167" fontId="6" fillId="2" borderId="0" xfId="0" applyNumberFormat="1" applyFont="1" applyFill="1" applyAlignment="1">
      <alignment horizontal="right"/>
    </xf>
    <xf numFmtId="3" fontId="6" fillId="2" borderId="0" xfId="0" applyNumberFormat="1" applyFont="1" applyFill="1" applyAlignment="1">
      <alignment horizontal="right"/>
    </xf>
    <xf numFmtId="0" fontId="15" fillId="2" borderId="0" xfId="0" applyFont="1" applyFill="1"/>
    <xf numFmtId="3" fontId="0" fillId="3" borderId="0" xfId="0" applyNumberFormat="1" applyFill="1"/>
    <xf numFmtId="0" fontId="0" fillId="2" borderId="1" xfId="0" applyFill="1" applyBorder="1"/>
    <xf numFmtId="0" fontId="5" fillId="2" borderId="1" xfId="0" applyFont="1" applyFill="1" applyBorder="1"/>
    <xf numFmtId="0" fontId="8" fillId="2" borderId="1" xfId="0" applyFont="1" applyFill="1" applyBorder="1"/>
    <xf numFmtId="0" fontId="8" fillId="2" borderId="0" xfId="0" applyFont="1" applyFill="1"/>
    <xf numFmtId="0" fontId="32" fillId="2" borderId="0" xfId="0" applyFont="1" applyFill="1" applyAlignment="1">
      <alignment horizontal="right"/>
    </xf>
    <xf numFmtId="0" fontId="6" fillId="2" borderId="0" xfId="0" applyFont="1" applyFill="1"/>
    <xf numFmtId="0" fontId="32" fillId="2" borderId="0" xfId="0" applyFont="1" applyFill="1"/>
    <xf numFmtId="3" fontId="8" fillId="2" borderId="0" xfId="0" applyNumberFormat="1" applyFont="1" applyFill="1"/>
    <xf numFmtId="3" fontId="6" fillId="2" borderId="0" xfId="0" applyNumberFormat="1" applyFont="1" applyFill="1"/>
    <xf numFmtId="3" fontId="32" fillId="2" borderId="0" xfId="0" applyNumberFormat="1" applyFont="1" applyFill="1"/>
    <xf numFmtId="0" fontId="6" fillId="2" borderId="1" xfId="0" applyFont="1" applyFill="1" applyBorder="1"/>
    <xf numFmtId="3" fontId="6" fillId="2" borderId="1" xfId="0" applyNumberFormat="1" applyFont="1" applyFill="1" applyBorder="1"/>
    <xf numFmtId="3" fontId="7" fillId="2" borderId="1" xfId="0" applyNumberFormat="1" applyFont="1" applyFill="1" applyBorder="1"/>
    <xf numFmtId="170" fontId="8" fillId="2" borderId="0" xfId="0" applyNumberFormat="1" applyFont="1" applyFill="1"/>
    <xf numFmtId="170" fontId="6" fillId="2" borderId="0" xfId="0" applyNumberFormat="1" applyFont="1" applyFill="1"/>
    <xf numFmtId="170" fontId="6" fillId="2" borderId="1" xfId="0" applyNumberFormat="1" applyFont="1" applyFill="1" applyBorder="1"/>
    <xf numFmtId="0" fontId="21" fillId="4" borderId="0" xfId="0" applyFont="1" applyFill="1" applyBorder="1"/>
    <xf numFmtId="0" fontId="0" fillId="2" borderId="0" xfId="0" applyFill="1" applyBorder="1"/>
    <xf numFmtId="0" fontId="21" fillId="4" borderId="2" xfId="0" applyFont="1" applyFill="1" applyBorder="1"/>
    <xf numFmtId="0" fontId="0" fillId="2" borderId="2" xfId="0" applyFill="1" applyBorder="1"/>
    <xf numFmtId="0" fontId="21" fillId="4" borderId="1" xfId="0" applyFont="1" applyFill="1" applyBorder="1"/>
    <xf numFmtId="165" fontId="11" fillId="2" borderId="1" xfId="1" applyNumberFormat="1" applyFont="1" applyFill="1" applyBorder="1"/>
    <xf numFmtId="165" fontId="14" fillId="2" borderId="1" xfId="1" applyNumberFormat="1" applyFont="1" applyFill="1" applyBorder="1"/>
    <xf numFmtId="165" fontId="18" fillId="2" borderId="1" xfId="1" applyNumberFormat="1" applyFont="1" applyFill="1" applyBorder="1"/>
    <xf numFmtId="166" fontId="11" fillId="2" borderId="1" xfId="1" applyNumberFormat="1" applyFont="1" applyFill="1" applyBorder="1"/>
    <xf numFmtId="166" fontId="14" fillId="2" borderId="1" xfId="1" applyNumberFormat="1" applyFont="1" applyFill="1" applyBorder="1"/>
    <xf numFmtId="0" fontId="21" fillId="2" borderId="0" xfId="0" applyFont="1" applyFill="1" applyAlignment="1">
      <alignment horizontal="right" vertical="top"/>
    </xf>
    <xf numFmtId="0" fontId="14" fillId="2" borderId="0" xfId="3" applyFont="1" applyFill="1" applyBorder="1"/>
    <xf numFmtId="0" fontId="21" fillId="2" borderId="1" xfId="3" applyFont="1" applyFill="1" applyBorder="1"/>
    <xf numFmtId="0" fontId="10" fillId="2" borderId="1" xfId="3" applyFill="1" applyBorder="1"/>
    <xf numFmtId="165" fontId="3" fillId="2" borderId="0" xfId="78" applyNumberFormat="1" applyFill="1" applyBorder="1" applyAlignment="1">
      <alignment horizontal="right" vertical="top"/>
    </xf>
    <xf numFmtId="166" fontId="3" fillId="2" borderId="0" xfId="78" applyNumberFormat="1" applyFill="1" applyBorder="1" applyAlignment="1">
      <alignment horizontal="right" vertical="top"/>
    </xf>
    <xf numFmtId="165" fontId="19" fillId="2" borderId="0" xfId="78" applyNumberFormat="1" applyFont="1" applyFill="1" applyBorder="1" applyAlignment="1">
      <alignment horizontal="right" vertical="top"/>
    </xf>
    <xf numFmtId="0" fontId="11" fillId="2" borderId="0" xfId="3" applyFont="1" applyFill="1" applyBorder="1"/>
    <xf numFmtId="0" fontId="14" fillId="2" borderId="1" xfId="3" applyFont="1" applyFill="1" applyBorder="1" applyAlignment="1">
      <alignment wrapText="1"/>
    </xf>
    <xf numFmtId="166" fontId="11" fillId="2" borderId="0" xfId="1" applyNumberFormat="1" applyFont="1" applyFill="1" applyBorder="1" applyAlignment="1">
      <alignment horizontal="left" indent="1"/>
    </xf>
    <xf numFmtId="165" fontId="11" fillId="2" borderId="0" xfId="1" applyNumberFormat="1" applyFont="1" applyFill="1" applyBorder="1" applyAlignment="1">
      <alignment horizontal="left" indent="1"/>
    </xf>
    <xf numFmtId="165" fontId="14" fillId="2" borderId="1" xfId="1" applyNumberFormat="1" applyFont="1" applyFill="1" applyBorder="1" applyAlignment="1">
      <alignment horizontal="left" indent="1"/>
    </xf>
    <xf numFmtId="166" fontId="14" fillId="2" borderId="1" xfId="1" applyNumberFormat="1" applyFont="1" applyFill="1" applyBorder="1" applyAlignment="1">
      <alignment horizontal="left" indent="1"/>
    </xf>
    <xf numFmtId="165" fontId="18" fillId="2" borderId="0" xfId="1" applyNumberFormat="1" applyFont="1" applyFill="1" applyBorder="1" applyAlignment="1">
      <alignment horizontal="left" indent="1"/>
    </xf>
    <xf numFmtId="165" fontId="22" fillId="2" borderId="1" xfId="1" applyNumberFormat="1" applyFont="1" applyFill="1" applyBorder="1" applyAlignment="1">
      <alignment horizontal="left" indent="1"/>
    </xf>
    <xf numFmtId="0" fontId="33" fillId="2" borderId="0" xfId="2" applyFont="1" applyFill="1" applyAlignment="1"/>
    <xf numFmtId="165" fontId="11" fillId="0" borderId="0" xfId="1" applyNumberFormat="1" applyFont="1" applyAlignment="1">
      <alignment horizontal="right" vertical="top"/>
    </xf>
    <xf numFmtId="0" fontId="11" fillId="3" borderId="0" xfId="9" applyFont="1" applyFill="1" applyAlignment="1">
      <alignment vertical="top" wrapText="1"/>
    </xf>
    <xf numFmtId="165" fontId="11" fillId="2" borderId="0" xfId="1" applyNumberFormat="1" applyFont="1" applyFill="1" applyAlignment="1">
      <alignment horizontal="right" vertical="top"/>
    </xf>
    <xf numFmtId="0" fontId="6" fillId="4" borderId="0" xfId="0" applyFont="1" applyFill="1"/>
    <xf numFmtId="0" fontId="31" fillId="2" borderId="0" xfId="0" applyFont="1" applyFill="1" applyBorder="1" applyAlignment="1">
      <alignment horizontal="left" wrapText="1"/>
    </xf>
    <xf numFmtId="0" fontId="31" fillId="2" borderId="0" xfId="0" applyFont="1" applyFill="1" applyBorder="1" applyAlignment="1">
      <alignment horizontal="center" vertical="top" wrapText="1"/>
    </xf>
    <xf numFmtId="0" fontId="5" fillId="2" borderId="0" xfId="0" applyFont="1" applyFill="1" applyBorder="1" applyAlignment="1">
      <alignment horizontal="right"/>
    </xf>
    <xf numFmtId="168" fontId="0" fillId="2" borderId="0" xfId="0" applyNumberFormat="1" applyFill="1" applyBorder="1"/>
    <xf numFmtId="0" fontId="66" fillId="2" borderId="0" xfId="0" applyFont="1" applyFill="1" applyBorder="1"/>
    <xf numFmtId="0" fontId="20" fillId="4" borderId="0" xfId="0" applyFont="1" applyFill="1" applyBorder="1" applyAlignment="1">
      <alignment vertical="center"/>
    </xf>
    <xf numFmtId="0" fontId="0" fillId="4" borderId="0" xfId="0" applyFill="1" applyBorder="1"/>
    <xf numFmtId="0" fontId="0" fillId="2" borderId="0" xfId="0" applyFill="1" applyBorder="1" applyAlignment="1">
      <alignment horizontal="right"/>
    </xf>
    <xf numFmtId="165" fontId="0" fillId="2" borderId="0" xfId="1" applyNumberFormat="1" applyFont="1" applyFill="1" applyBorder="1"/>
    <xf numFmtId="165" fontId="11" fillId="4" borderId="0" xfId="1" applyNumberFormat="1" applyFont="1" applyFill="1" applyAlignment="1">
      <alignment horizontal="right"/>
    </xf>
    <xf numFmtId="0" fontId="16" fillId="2" borderId="0" xfId="19" applyFont="1" applyFill="1" applyAlignment="1"/>
    <xf numFmtId="0" fontId="20" fillId="34" borderId="0" xfId="19" applyFont="1" applyFill="1" applyAlignment="1">
      <alignment horizontal="left" indent="1"/>
    </xf>
    <xf numFmtId="170" fontId="32" fillId="2" borderId="0" xfId="0" applyNumberFormat="1" applyFont="1" applyFill="1"/>
    <xf numFmtId="0" fontId="25" fillId="7" borderId="0" xfId="11" applyFill="1" applyAlignment="1">
      <alignment horizontal="left"/>
    </xf>
    <xf numFmtId="0" fontId="4" fillId="2" borderId="0" xfId="3" applyFont="1" applyFill="1" applyAlignment="1">
      <alignment horizontal="left" wrapText="1"/>
    </xf>
    <xf numFmtId="0" fontId="28" fillId="2" borderId="0" xfId="11" applyFont="1" applyFill="1" applyAlignment="1">
      <alignment horizontal="left"/>
    </xf>
    <xf numFmtId="0" fontId="34" fillId="3" borderId="0" xfId="14" applyFont="1" applyFill="1" applyAlignment="1">
      <alignment horizontal="left" wrapText="1"/>
    </xf>
    <xf numFmtId="0" fontId="9" fillId="3" borderId="0" xfId="14" applyFill="1" applyAlignment="1">
      <alignment horizontal="left"/>
    </xf>
    <xf numFmtId="0" fontId="15" fillId="2" borderId="0" xfId="0" applyFont="1" applyFill="1" applyAlignment="1">
      <alignment horizontal="left" wrapText="1" indent="1"/>
    </xf>
    <xf numFmtId="0" fontId="20" fillId="2" borderId="0" xfId="0" applyFont="1" applyFill="1" applyAlignment="1">
      <alignment horizontal="left" vertical="top" wrapText="1" indent="1"/>
    </xf>
    <xf numFmtId="0" fontId="20" fillId="34" borderId="0" xfId="19" applyFont="1" applyFill="1" applyAlignment="1">
      <alignment horizontal="left" vertical="top"/>
    </xf>
    <xf numFmtId="0" fontId="6" fillId="2" borderId="0" xfId="0" applyFont="1" applyFill="1" applyBorder="1" applyAlignment="1">
      <alignment horizontal="left" vertical="center" wrapText="1"/>
    </xf>
    <xf numFmtId="0" fontId="6" fillId="2" borderId="1" xfId="0" applyFont="1" applyFill="1" applyBorder="1" applyAlignment="1">
      <alignment horizontal="left" vertical="center" wrapText="1"/>
    </xf>
    <xf numFmtId="0" fontId="8" fillId="2" borderId="0" xfId="0" applyFont="1" applyFill="1" applyBorder="1"/>
    <xf numFmtId="168" fontId="8" fillId="2" borderId="0" xfId="0" applyNumberFormat="1" applyFont="1" applyFill="1" applyBorder="1"/>
    <xf numFmtId="168" fontId="8" fillId="2" borderId="1" xfId="0" applyNumberFormat="1" applyFont="1" applyFill="1" applyBorder="1"/>
    <xf numFmtId="9" fontId="0" fillId="2" borderId="0" xfId="138" applyFont="1" applyFill="1"/>
    <xf numFmtId="0" fontId="0" fillId="2" borderId="0" xfId="0" applyFill="1" applyAlignment="1">
      <alignment horizontal="right"/>
    </xf>
    <xf numFmtId="171" fontId="0" fillId="3" borderId="0" xfId="137" applyNumberFormat="1" applyFont="1" applyFill="1"/>
    <xf numFmtId="44" fontId="0" fillId="3" borderId="0" xfId="0" applyNumberFormat="1" applyFill="1"/>
    <xf numFmtId="9" fontId="0" fillId="3" borderId="0" xfId="138" applyFont="1" applyFill="1"/>
    <xf numFmtId="0" fontId="8" fillId="4" borderId="0" xfId="0" applyFont="1" applyFill="1"/>
    <xf numFmtId="167" fontId="8" fillId="4" borderId="0" xfId="0" applyNumberFormat="1" applyFont="1" applyFill="1"/>
    <xf numFmtId="3" fontId="8" fillId="4" borderId="0" xfId="0" applyNumberFormat="1" applyFont="1" applyFill="1"/>
    <xf numFmtId="3" fontId="32" fillId="4" borderId="0" xfId="0" applyNumberFormat="1" applyFont="1" applyFill="1"/>
    <xf numFmtId="0" fontId="6" fillId="4" borderId="1" xfId="0" applyFont="1" applyFill="1" applyBorder="1"/>
    <xf numFmtId="3" fontId="6" fillId="4" borderId="1" xfId="0" applyNumberFormat="1" applyFont="1" applyFill="1" applyBorder="1"/>
    <xf numFmtId="167" fontId="6" fillId="4" borderId="1" xfId="0" applyNumberFormat="1" applyFont="1" applyFill="1" applyBorder="1"/>
    <xf numFmtId="3" fontId="7" fillId="4" borderId="1" xfId="0" applyNumberFormat="1" applyFont="1" applyFill="1" applyBorder="1"/>
    <xf numFmtId="0" fontId="10" fillId="4" borderId="0" xfId="0" applyFont="1" applyFill="1"/>
    <xf numFmtId="0" fontId="4" fillId="4" borderId="0" xfId="0" applyFont="1" applyFill="1" applyAlignment="1">
      <alignment vertical="top"/>
    </xf>
    <xf numFmtId="172" fontId="0" fillId="3" borderId="0" xfId="0" applyNumberFormat="1" applyFill="1"/>
    <xf numFmtId="3" fontId="68" fillId="3" borderId="0" xfId="0" applyNumberFormat="1" applyFont="1" applyFill="1"/>
    <xf numFmtId="0" fontId="66" fillId="3" borderId="0" xfId="0" applyFont="1" applyFill="1" applyAlignment="1">
      <alignment wrapText="1"/>
    </xf>
    <xf numFmtId="0" fontId="6" fillId="4" borderId="0" xfId="0" applyFont="1" applyFill="1" applyAlignment="1">
      <alignment wrapText="1"/>
    </xf>
    <xf numFmtId="0" fontId="7" fillId="4" borderId="0" xfId="0" applyFont="1" applyFill="1" applyAlignment="1">
      <alignment horizontal="right" wrapText="1"/>
    </xf>
    <xf numFmtId="165" fontId="0" fillId="3" borderId="0" xfId="1" applyNumberFormat="1" applyFont="1" applyFill="1"/>
    <xf numFmtId="0" fontId="66" fillId="3" borderId="0" xfId="0" applyFont="1" applyFill="1"/>
    <xf numFmtId="9" fontId="0" fillId="3" borderId="0" xfId="0" applyNumberFormat="1" applyFill="1"/>
    <xf numFmtId="172" fontId="0" fillId="3" borderId="0" xfId="1" applyNumberFormat="1" applyFont="1" applyFill="1"/>
    <xf numFmtId="0" fontId="28" fillId="2" borderId="0" xfId="11" applyFont="1" applyFill="1" applyAlignment="1"/>
    <xf numFmtId="0" fontId="28" fillId="2" borderId="0" xfId="11" applyFont="1" applyFill="1" applyAlignment="1">
      <alignment horizontal="left"/>
    </xf>
    <xf numFmtId="0" fontId="4" fillId="2" borderId="0" xfId="12" applyFont="1" applyFill="1" applyAlignment="1">
      <alignment horizontal="left" vertical="top" wrapText="1"/>
    </xf>
    <xf numFmtId="0" fontId="30" fillId="2" borderId="0" xfId="12" applyFont="1" applyFill="1" applyAlignment="1">
      <alignment horizontal="left" wrapText="1"/>
    </xf>
    <xf numFmtId="0" fontId="30" fillId="2" borderId="1" xfId="12" applyFont="1" applyFill="1" applyBorder="1" applyAlignment="1">
      <alignment horizontal="left" wrapText="1"/>
    </xf>
    <xf numFmtId="0" fontId="34" fillId="3" borderId="0" xfId="14" applyFont="1" applyFill="1" applyAlignment="1">
      <alignment horizontal="left" wrapText="1"/>
    </xf>
    <xf numFmtId="0" fontId="9" fillId="3" borderId="0" xfId="14" applyFill="1" applyAlignment="1">
      <alignment horizontal="left"/>
    </xf>
    <xf numFmtId="0" fontId="15" fillId="2" borderId="0" xfId="0" applyFont="1" applyFill="1" applyAlignment="1">
      <alignment horizontal="left" wrapText="1" indent="1"/>
    </xf>
    <xf numFmtId="0" fontId="4" fillId="0" borderId="0" xfId="0" applyFont="1" applyBorder="1" applyAlignment="1">
      <alignment horizontal="left" vertical="top" wrapText="1"/>
    </xf>
    <xf numFmtId="0" fontId="31" fillId="2" borderId="0" xfId="0" applyFont="1" applyFill="1" applyBorder="1" applyAlignment="1">
      <alignment horizontal="left" vertical="top" wrapText="1"/>
    </xf>
    <xf numFmtId="0" fontId="31" fillId="2" borderId="1" xfId="0" applyFont="1" applyFill="1" applyBorder="1" applyAlignment="1">
      <alignment horizontal="left" vertical="top" wrapText="1"/>
    </xf>
    <xf numFmtId="0" fontId="20" fillId="2" borderId="0" xfId="0" applyFont="1" applyFill="1" applyAlignment="1">
      <alignment horizontal="left" vertical="top" wrapText="1" indent="1"/>
    </xf>
    <xf numFmtId="0" fontId="4" fillId="3" borderId="0" xfId="3" applyFont="1" applyFill="1" applyAlignment="1">
      <alignment horizontal="left" vertical="top"/>
    </xf>
    <xf numFmtId="0" fontId="14" fillId="4" borderId="2" xfId="0" applyFont="1" applyFill="1" applyBorder="1" applyAlignment="1">
      <alignment horizontal="right"/>
    </xf>
    <xf numFmtId="0" fontId="14" fillId="4" borderId="1" xfId="0" applyFont="1" applyFill="1" applyBorder="1" applyAlignment="1">
      <alignment horizontal="right"/>
    </xf>
    <xf numFmtId="0" fontId="12" fillId="4" borderId="2" xfId="0" applyFont="1" applyFill="1" applyBorder="1" applyAlignment="1">
      <alignment horizontal="right" wrapText="1"/>
    </xf>
    <xf numFmtId="0" fontId="12" fillId="4" borderId="1" xfId="0" applyFont="1" applyFill="1" applyBorder="1" applyAlignment="1">
      <alignment horizontal="right" wrapText="1"/>
    </xf>
    <xf numFmtId="0" fontId="13" fillId="4" borderId="2" xfId="0" applyFont="1" applyFill="1" applyBorder="1" applyAlignment="1">
      <alignment horizontal="right" wrapText="1"/>
    </xf>
    <xf numFmtId="0" fontId="13" fillId="4" borderId="1" xfId="0" applyFont="1" applyFill="1" applyBorder="1" applyAlignment="1">
      <alignment horizontal="right" wrapText="1"/>
    </xf>
    <xf numFmtId="0" fontId="20" fillId="34" borderId="0" xfId="19" applyFont="1" applyFill="1" applyAlignment="1">
      <alignment horizontal="left" vertical="center" wrapText="1" indent="1"/>
    </xf>
    <xf numFmtId="0" fontId="4" fillId="2" borderId="0" xfId="3" applyFont="1" applyFill="1" applyAlignment="1">
      <alignment horizontal="left" vertical="top" wrapText="1"/>
    </xf>
    <xf numFmtId="0" fontId="33" fillId="2" borderId="0" xfId="2" applyFont="1" applyFill="1" applyAlignment="1">
      <alignment vertical="top"/>
    </xf>
    <xf numFmtId="0" fontId="20" fillId="34" borderId="0" xfId="19" applyFont="1" applyFill="1" applyAlignment="1">
      <alignment horizontal="left" vertical="top"/>
    </xf>
    <xf numFmtId="0" fontId="16" fillId="2" borderId="0" xfId="19" applyFont="1" applyFill="1" applyAlignment="1">
      <alignment horizontal="left" indent="1"/>
    </xf>
    <xf numFmtId="0" fontId="16" fillId="2" borderId="0" xfId="19" applyFont="1" applyFill="1" applyAlignment="1"/>
    <xf numFmtId="0" fontId="6" fillId="2" borderId="0" xfId="0" applyFont="1" applyFill="1" applyAlignment="1">
      <alignment horizontal="right" wrapText="1"/>
    </xf>
    <xf numFmtId="0" fontId="6" fillId="2" borderId="1" xfId="0" applyFont="1" applyFill="1" applyBorder="1" applyAlignment="1">
      <alignment horizontal="right" wrapText="1"/>
    </xf>
    <xf numFmtId="0" fontId="7" fillId="2" borderId="0" xfId="0" applyFont="1" applyFill="1" applyAlignment="1">
      <alignment horizontal="right" wrapText="1"/>
    </xf>
    <xf numFmtId="0" fontId="7" fillId="2" borderId="1" xfId="0" applyFont="1" applyFill="1" applyBorder="1" applyAlignment="1">
      <alignment horizontal="right" wrapText="1"/>
    </xf>
    <xf numFmtId="0" fontId="16" fillId="2" borderId="0" xfId="19" applyFont="1" applyFill="1" applyAlignment="1">
      <alignment horizontal="left" vertical="top" wrapText="1" indent="1"/>
    </xf>
    <xf numFmtId="0" fontId="4" fillId="3" borderId="0" xfId="0" applyFont="1" applyFill="1" applyAlignment="1">
      <alignment horizontal="left" vertical="top"/>
    </xf>
    <xf numFmtId="0" fontId="14" fillId="2" borderId="2" xfId="135" applyFont="1" applyFill="1" applyBorder="1" applyAlignment="1">
      <alignment horizontal="right" wrapText="1"/>
    </xf>
    <xf numFmtId="0" fontId="14" fillId="2" borderId="0" xfId="135" applyFont="1" applyFill="1" applyBorder="1" applyAlignment="1">
      <alignment horizontal="right" wrapText="1"/>
    </xf>
    <xf numFmtId="0" fontId="14" fillId="2" borderId="1" xfId="135" applyFont="1" applyFill="1" applyBorder="1" applyAlignment="1">
      <alignment horizontal="right" wrapText="1"/>
    </xf>
    <xf numFmtId="0" fontId="13" fillId="0" borderId="2" xfId="0" applyFont="1" applyBorder="1" applyAlignment="1">
      <alignment horizontal="right" wrapText="1"/>
    </xf>
    <xf numFmtId="0" fontId="13" fillId="0" borderId="0" xfId="0" applyFont="1" applyBorder="1" applyAlignment="1">
      <alignment horizontal="right" wrapText="1"/>
    </xf>
    <xf numFmtId="0" fontId="13" fillId="0" borderId="1" xfId="0" applyFont="1" applyBorder="1" applyAlignment="1">
      <alignment horizontal="right" wrapText="1"/>
    </xf>
  </cellXfs>
  <cellStyles count="139">
    <cellStyle name="20% - Accent1 2" xfId="24" xr:uid="{A158E105-60D2-4192-9047-7431AB07107B}"/>
    <cellStyle name="20% - Accent1 3" xfId="79" xr:uid="{7CA29ACA-C21F-4D7C-B6E6-7D0F61FF5059}"/>
    <cellStyle name="20% - Accent2 2" xfId="25" xr:uid="{E40645D1-F6FE-4B3F-BD8B-FEB1DE109337}"/>
    <cellStyle name="20% - Accent2 3" xfId="80" xr:uid="{D6BFA14B-82FC-480E-A419-0344B5D38BB0}"/>
    <cellStyle name="20% - Accent3 2" xfId="26" xr:uid="{DE38F388-4059-4032-B103-2B4AAB874530}"/>
    <cellStyle name="20% - Accent3 3" xfId="81" xr:uid="{CF4567BC-4C70-404E-9890-550F93BA04E2}"/>
    <cellStyle name="20% - Accent4 2" xfId="27" xr:uid="{F28D10ED-98F7-406B-858C-14583086482F}"/>
    <cellStyle name="20% - Accent4 3" xfId="82" xr:uid="{F6482A96-2717-4CAB-9B87-0584688E4651}"/>
    <cellStyle name="20% - Accent5 2" xfId="28" xr:uid="{0F801F03-C6D4-4C63-AA42-F627F8EDE2C6}"/>
    <cellStyle name="20% - Accent5 3" xfId="83" xr:uid="{152E7C3A-6E49-4C26-9C2C-B30E51391A12}"/>
    <cellStyle name="20% - Accent6 2" xfId="29" xr:uid="{04F0B2B8-3B4C-4CDF-9FB0-A9F1E962E7F8}"/>
    <cellStyle name="40% - Accent1 2" xfId="30" xr:uid="{805791BD-0DA8-42E5-8E83-CDBD1CEB6E68}"/>
    <cellStyle name="40% - Accent1 3" xfId="84" xr:uid="{310F27CA-0D09-4D22-8B96-4B892119DFE2}"/>
    <cellStyle name="40% - Accent1 3 2" xfId="8" xr:uid="{1536B2E7-5BF8-4C7D-8543-6C8917D0EF02}"/>
    <cellStyle name="40% - Accent2 2" xfId="31" xr:uid="{876FED52-0B25-40B0-B111-E97188815A45}"/>
    <cellStyle name="40% - Accent3 2" xfId="32" xr:uid="{46121CA9-6E33-4437-B187-6EB9EAE2A7DF}"/>
    <cellStyle name="40% - Accent3 3" xfId="85" xr:uid="{6B11C392-2220-4CFD-B394-271F832A9C0C}"/>
    <cellStyle name="40% - Accent4 2" xfId="33" xr:uid="{488BCB1E-E450-4CBE-BA2D-F275B0BCB891}"/>
    <cellStyle name="40% - Accent4 3" xfId="86" xr:uid="{CCDD487E-314F-4E73-92FB-F49EC1973F8F}"/>
    <cellStyle name="40% - Accent5 2" xfId="34" xr:uid="{E0E9C271-F7A7-40AB-9FA7-4D5ED8F0A3E3}"/>
    <cellStyle name="40% - Accent6 2" xfId="35" xr:uid="{D8B6D661-211F-434C-9511-D0F9922EF3F5}"/>
    <cellStyle name="40% - Accent6 3" xfId="87" xr:uid="{49D3B630-1EE4-4715-BF47-2ACBBC3019E7}"/>
    <cellStyle name="60% - Accent1 2" xfId="36" xr:uid="{1156BED5-35A4-4F96-89B2-8C1FA02899CB}"/>
    <cellStyle name="60% - Accent1 3" xfId="88" xr:uid="{AEF386F8-8519-4720-A50C-160541FE711E}"/>
    <cellStyle name="60% - Accent2 2" xfId="37" xr:uid="{7E34B204-6E4C-4808-A52D-0DB8FD49CCA7}"/>
    <cellStyle name="60% - Accent2 3" xfId="89" xr:uid="{404543B9-0981-4A10-84FF-792BDC97F6B9}"/>
    <cellStyle name="60% - Accent3 2" xfId="38" xr:uid="{DE7E3B4D-1724-41C8-A561-4C77D91AF41E}"/>
    <cellStyle name="60% - Accent3 3" xfId="90" xr:uid="{BAAEA399-20CC-485A-B9F2-E16092ED81FC}"/>
    <cellStyle name="60% - Accent4 2" xfId="39" xr:uid="{F6C0A725-9AB0-487D-ABE4-68065FB55B7C}"/>
    <cellStyle name="60% - Accent4 3" xfId="91" xr:uid="{61274DAD-7E62-4B12-A9B9-1B1C214CBA1C}"/>
    <cellStyle name="60% - Accent5 2" xfId="40" xr:uid="{3DF4C9BF-1445-4D41-8375-662F0F0E7876}"/>
    <cellStyle name="60% - Accent5 3" xfId="92" xr:uid="{FAE48FD0-7654-4D76-BD2D-1F1530466E0E}"/>
    <cellStyle name="60% - Accent6 2" xfId="41" xr:uid="{25D5E3FF-1803-4A6E-B680-76621C18ED61}"/>
    <cellStyle name="60% - Accent6 3" xfId="93" xr:uid="{489EDAB3-AC78-42A3-8DCE-B1AB0B532F77}"/>
    <cellStyle name="Accent1 2" xfId="42" xr:uid="{B3AC64D5-0295-4EC6-BB94-E9E577C3F9E6}"/>
    <cellStyle name="Accent1 3" xfId="94" xr:uid="{74362C2B-38FC-4628-879A-6363B82F5C4A}"/>
    <cellStyle name="Accent2 2" xfId="43" xr:uid="{6954C920-BF0D-4CBC-9AD0-294EADA22967}"/>
    <cellStyle name="Accent2 3" xfId="95" xr:uid="{FAC099A7-91FB-4644-848B-66E36BEA218C}"/>
    <cellStyle name="Accent3 2" xfId="44" xr:uid="{0E157D3C-9551-490B-89A1-230FE27D264F}"/>
    <cellStyle name="Accent4 2" xfId="45" xr:uid="{AFCA1EC1-2D0D-48BF-B43A-1E004BB526F8}"/>
    <cellStyle name="Accent4 3" xfId="96" xr:uid="{54B4D5C6-3E6E-4080-8C09-4EDAF59241BD}"/>
    <cellStyle name="Accent5 2" xfId="46" xr:uid="{9BCBDCAF-91F8-406A-AC75-844E63A6D376}"/>
    <cellStyle name="Accent5 3" xfId="97" xr:uid="{93F41A12-228C-401C-9A65-74A0D7A114AA}"/>
    <cellStyle name="Accent6 2" xfId="47" xr:uid="{5190E008-D88E-4B29-857E-6B388A666E42}"/>
    <cellStyle name="Bad 2" xfId="48" xr:uid="{83ECDC4E-E80C-4FBA-B151-CF893C66CE53}"/>
    <cellStyle name="Calculation 2" xfId="49" xr:uid="{20809A1D-A94A-4B79-9185-B949DC932543}"/>
    <cellStyle name="Calculation 3" xfId="98" xr:uid="{145124C7-0EA5-42D1-BEA2-7DC1F3A1E78C}"/>
    <cellStyle name="Check Cell 2" xfId="50" xr:uid="{43B56C01-BE9B-4CF4-9438-33F83E651253}"/>
    <cellStyle name="Comma" xfId="1" builtinId="3"/>
    <cellStyle name="Comma 2" xfId="51" xr:uid="{A9E6FAD4-78E0-4C96-896F-8C017513668C}"/>
    <cellStyle name="Comma 2 2" xfId="4" xr:uid="{F971388D-A668-4734-B316-42A678D2CD56}"/>
    <cellStyle name="Comma 2 2 2" xfId="78" xr:uid="{F308A957-3AE6-4274-8CE7-4639B0B0C726}"/>
    <cellStyle name="Comma 2 2 3" xfId="128" xr:uid="{CE2F387B-CB12-472C-9911-D8D994BADE04}"/>
    <cellStyle name="Comma 2 2 4" xfId="20" xr:uid="{03E77332-4A06-4663-9E2C-D5C129C60014}"/>
    <cellStyle name="Comma 2 3" xfId="132" xr:uid="{0DF86B96-B137-4385-9122-2105860F54C8}"/>
    <cellStyle name="Comma 3" xfId="22" xr:uid="{C1327463-5665-4588-9A52-847DFC0AD203}"/>
    <cellStyle name="Comma 3 2" xfId="52" xr:uid="{1274C345-BE7C-4F02-B1EB-80355E7AF056}"/>
    <cellStyle name="Comma 3 3" xfId="99" xr:uid="{CBC0C151-829F-4C66-A58F-282A10E67214}"/>
    <cellStyle name="Comma 4" xfId="53" xr:uid="{2A5AE7CE-4E59-4994-A3CC-F2B3562C315D}"/>
    <cellStyle name="Comma 4 2" xfId="100" xr:uid="{8403B382-7F3A-4A04-AF76-60A200E94157}"/>
    <cellStyle name="Comma 5" xfId="74" xr:uid="{D6FAB00B-63B8-4B4C-8F31-9AB236886663}"/>
    <cellStyle name="Comma 5 2" xfId="127" xr:uid="{A99C4E11-21D1-486C-8B9B-8184CFA14AFD}"/>
    <cellStyle name="Comma 6" xfId="23" xr:uid="{F2D11784-85F4-41E5-BD5C-E7CEFF1D7571}"/>
    <cellStyle name="Comma 6 2" xfId="129" xr:uid="{A48CAFAE-7086-4AD8-9475-BEAE2BF2408D}"/>
    <cellStyle name="Comma 7" xfId="77" xr:uid="{AB14B1D7-30C3-463D-97D5-E97510A3DF72}"/>
    <cellStyle name="Comma 8" xfId="21" xr:uid="{FDBBB192-7B36-4B5B-B3DB-89AB74062D16}"/>
    <cellStyle name="Currency" xfId="137" builtinId="4"/>
    <cellStyle name="Explanatory Text 2" xfId="54" xr:uid="{8D6F4B36-C3E7-4D8D-B0BB-414A9AD0302D}"/>
    <cellStyle name="Good 2" xfId="55" xr:uid="{CB5EFDFD-B8F0-4B17-A5CD-FF033E7284EF}"/>
    <cellStyle name="Heading 1 2" xfId="56" xr:uid="{0E05EEF7-E8CF-4316-A29F-AC0484F271AB}"/>
    <cellStyle name="Heading 1 3" xfId="101" xr:uid="{E965E067-54CA-4C60-9602-86608B333749}"/>
    <cellStyle name="Heading 2 2" xfId="57" xr:uid="{21B3BC5A-A58D-4C13-B096-4FBD8A7DB447}"/>
    <cellStyle name="Heading 2 3" xfId="102" xr:uid="{03C92945-4B90-418A-A981-F4AA196A42FA}"/>
    <cellStyle name="Heading 3 2" xfId="58" xr:uid="{F53FD867-A5F8-4ECD-8E07-B1D66DE26205}"/>
    <cellStyle name="Heading 3 3" xfId="103" xr:uid="{49194CB0-461E-43C4-BCD0-FB7CDFD7552D}"/>
    <cellStyle name="Heading 4 2" xfId="59" xr:uid="{31935023-F45C-4B97-8437-E6ACA112DA3F}"/>
    <cellStyle name="Heading 4 3" xfId="104" xr:uid="{68A8D30A-040B-44EF-847B-4A3D3997B726}"/>
    <cellStyle name="Hyperlink" xfId="11" builtinId="8"/>
    <cellStyle name="Hyperlink 2" xfId="73" xr:uid="{5B57F2B5-9BD5-4A3C-A14C-2A5A0622A046}"/>
    <cellStyle name="Hyperlink 2 2" xfId="105" xr:uid="{1E7710A4-3570-4B2F-8878-0282DDE6622F}"/>
    <cellStyle name="Hyperlink 3" xfId="133" xr:uid="{E44AE282-B24B-458C-9339-EBE28685A843}"/>
    <cellStyle name="Hyperlink 4" xfId="126" xr:uid="{C9EA0816-670B-4DE2-9CBB-E2AED8FF8D94}"/>
    <cellStyle name="Input 2" xfId="60" xr:uid="{4BC45825-C15E-47DB-81C6-D0EAF5F15990}"/>
    <cellStyle name="Input 3" xfId="106" xr:uid="{4E8800E6-4720-4851-8C8F-6507E492DA8C}"/>
    <cellStyle name="Linked Cell 2" xfId="61" xr:uid="{9116B969-7E39-41E6-B6FF-FC5B01D6E397}"/>
    <cellStyle name="Linked Cell 3" xfId="107" xr:uid="{43F4F5AC-0FF4-42E6-8110-0815B94C6AE3}"/>
    <cellStyle name="Neutral 2" xfId="62" xr:uid="{CD9350DE-330B-461F-BA36-B36F5A10D27C}"/>
    <cellStyle name="Normal" xfId="0" builtinId="0"/>
    <cellStyle name="Normal 2" xfId="3" xr:uid="{8D3F645E-8837-452B-9F93-A6B65880CDE8}"/>
    <cellStyle name="Normal 2 2" xfId="19" xr:uid="{480484C6-ABAD-40A3-93CA-613DF022E070}"/>
    <cellStyle name="Normal 2 2 2" xfId="5" xr:uid="{0AEF41CB-2A7A-444D-8AB5-C98CF569BBFD}"/>
    <cellStyle name="Normal 2 3" xfId="108" xr:uid="{77F9107A-A038-45B6-AEDA-FA69089F87A3}"/>
    <cellStyle name="Normal 3" xfId="2" xr:uid="{57ECD4FA-76AC-4C6F-A7C6-38030691DCCA}"/>
    <cellStyle name="Normal 3 2" xfId="7" xr:uid="{616BF741-004D-419C-9C82-BC1A0CF70B13}"/>
    <cellStyle name="Normal 3 2 2" xfId="13" xr:uid="{C640E2B6-1FA6-4571-B4E5-D0513BBC5B12}"/>
    <cellStyle name="Normal 3 2 3" xfId="75" xr:uid="{CABCF210-6BC1-4BA0-A508-642B3CD8ED2A}"/>
    <cellStyle name="Normal 3 3" xfId="10" xr:uid="{C9244F99-C725-476E-9548-A8476094348B}"/>
    <cellStyle name="Normal 3 4" xfId="63" xr:uid="{E26F3EA9-1CEC-4CBA-97F3-FD5ECB339DDA}"/>
    <cellStyle name="Normal 4" xfId="109" xr:uid="{38287A61-AEFA-4346-9E73-1FC4F1E2C3D2}"/>
    <cellStyle name="Normal 4 2" xfId="125" xr:uid="{1838B549-1319-4482-8C48-B8795C78156C}"/>
    <cellStyle name="Normal 4 3" xfId="18" xr:uid="{3A6617C8-2605-44FB-8DEC-2EB965518348}"/>
    <cellStyle name="Normal 5" xfId="110" xr:uid="{63A8970E-0DEB-4B75-BF25-225C5D77F468}"/>
    <cellStyle name="Normal 6" xfId="12" xr:uid="{2804830E-CA21-464E-9794-90D037706EF9}"/>
    <cellStyle name="Normal 6 2" xfId="130" xr:uid="{C22820ED-98BC-4E3D-A833-CBB31C498E76}"/>
    <cellStyle name="Normal 7" xfId="134" xr:uid="{8D470033-ABDE-49D6-AF52-DB3B50682147}"/>
    <cellStyle name="Normal_AT2.c 4" xfId="15" xr:uid="{14BA8D31-7774-4CC9-98BE-7D5B08F64706}"/>
    <cellStyle name="Normal_Figure 1.4" xfId="17" xr:uid="{2023C2AC-2C84-4DA2-BD97-AF20D13D69C0}"/>
    <cellStyle name="Normal_Figure 2.5" xfId="14" xr:uid="{092BB300-0AEE-4E41-9414-1284669E0095}"/>
    <cellStyle name="Normal_Sheet1" xfId="9" xr:uid="{5100C814-45B0-498E-A455-4E28F57EEF50}"/>
    <cellStyle name="Normal_Sheet2" xfId="136" xr:uid="{7C294174-ED2B-4F48-B988-1F8A13C05D8A}"/>
    <cellStyle name="Normal_Sheet3" xfId="135" xr:uid="{58F27C75-6321-4890-B83F-F1B0FC80BA55}"/>
    <cellStyle name="Note 2" xfId="64" xr:uid="{80823655-6D14-487A-B801-24934DA470AD}"/>
    <cellStyle name="Note 2 2" xfId="111" xr:uid="{35D3CFDA-4E08-4D4C-8054-1031E5D111CF}"/>
    <cellStyle name="Output 2" xfId="65" xr:uid="{D5FE866A-F841-477E-AB6C-0F16DE7EB1E3}"/>
    <cellStyle name="Output 3" xfId="112" xr:uid="{C240A8D8-5BBF-440C-81B4-78DAA7D47C52}"/>
    <cellStyle name="Per cent" xfId="138" builtinId="5"/>
    <cellStyle name="Percent 11" xfId="6" xr:uid="{9C66AA73-B372-44F7-9ED5-52BDFCC514F7}"/>
    <cellStyle name="Percent 12" xfId="113" xr:uid="{184542D3-0A27-432B-9F41-97735DB3D675}"/>
    <cellStyle name="Percent 13" xfId="114" xr:uid="{29644E12-EE11-424B-B001-4B7B44E3C64B}"/>
    <cellStyle name="Percent 14" xfId="115" xr:uid="{935F191E-A9AA-47B0-B11B-01EC61892BCC}"/>
    <cellStyle name="Percent 15" xfId="116" xr:uid="{8374467F-B170-4A25-AC6D-303B362C0CBA}"/>
    <cellStyle name="Percent 16" xfId="117" xr:uid="{88335227-16A3-41FF-89B7-F91CE1CB0492}"/>
    <cellStyle name="Percent 18" xfId="118" xr:uid="{A4D2B1A8-8037-45DD-885C-B4BB603FF777}"/>
    <cellStyle name="Percent 2" xfId="66" xr:uid="{65B9FADF-C2FA-478A-89E3-D8CF79C78ECB}"/>
    <cellStyle name="Percent 2 2" xfId="16" xr:uid="{B5691C46-2884-4741-8C07-8C186B332B80}"/>
    <cellStyle name="Percent 2 3" xfId="131" xr:uid="{05927153-5D49-4EDB-87CD-8067BD0A5741}"/>
    <cellStyle name="Percent 3" xfId="67" xr:uid="{AA6214EE-F456-4A13-9ED1-8BAC6D4A9500}"/>
    <cellStyle name="Percent 3 2" xfId="124" xr:uid="{CC9B3721-42FF-412A-A676-6586864C97D3}"/>
    <cellStyle name="Percent 4" xfId="68" xr:uid="{6B74B822-43C9-4BE8-8AFA-7B50A33B861F}"/>
    <cellStyle name="Percent 5" xfId="69" xr:uid="{D85A08A6-B3E1-49C4-AA5A-29D009470C8E}"/>
    <cellStyle name="Percent 6" xfId="76" xr:uid="{41A4532C-91BE-45E2-98B7-669A68427B30}"/>
    <cellStyle name="Percent 7" xfId="119" xr:uid="{4A9F0DB1-9CC2-4ECB-8B89-2D5B7DAADE8D}"/>
    <cellStyle name="Percent 8" xfId="120" xr:uid="{1F0DA144-799B-41EC-BD8E-B8B644288DBD}"/>
    <cellStyle name="Percent 9" xfId="121" xr:uid="{B97F3630-9CD0-4D01-9A1D-1F7BBF17CE15}"/>
    <cellStyle name="Title 2" xfId="70" xr:uid="{F4D51778-F6F0-40CB-BC4E-BB13A78269D1}"/>
    <cellStyle name="Title 3" xfId="122" xr:uid="{C2090F96-56F0-4B20-95A4-D1D4060A2D06}"/>
    <cellStyle name="Total 2" xfId="71" xr:uid="{51990C20-9C87-4E77-B952-DA882E9E9559}"/>
    <cellStyle name="Total 3" xfId="123" xr:uid="{BAEA2061-8C0D-48E3-92A0-1205228F303C}"/>
    <cellStyle name="Warning Text 2" xfId="72" xr:uid="{F302D3DA-9F79-42C5-B382-7B9E7CAFB571}"/>
  </cellStyles>
  <dxfs count="0"/>
  <tableStyles count="0" defaultTableStyle="TableStyleMedium2" defaultPivotStyle="PivotStyleLight16"/>
  <colors>
    <mruColors>
      <color rgb="FFFF3B3B"/>
      <color rgb="FF800000"/>
      <color rgb="FFDA0000"/>
      <color rgb="FF993366"/>
      <color rgb="FFD4702C"/>
      <color rgb="FFFFFF00"/>
      <color rgb="FF99CC00"/>
      <color rgb="FF008000"/>
      <color rgb="FF009C00"/>
      <color rgb="FFFFDC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7860123456790121"/>
          <c:y val="3.911111111111111E-2"/>
          <c:w val="0.49768123812109694"/>
          <c:h val="0.84510658547284989"/>
        </c:manualLayout>
      </c:layout>
      <c:barChart>
        <c:barDir val="bar"/>
        <c:grouping val="clustered"/>
        <c:varyColors val="0"/>
        <c:ser>
          <c:idx val="0"/>
          <c:order val="0"/>
          <c:spPr>
            <a:solidFill>
              <a:srgbClr val="009999"/>
            </a:solidFill>
          </c:spPr>
          <c:invertIfNegative val="0"/>
          <c:cat>
            <c:strLit>
              <c:ptCount val="10"/>
              <c:pt idx="0">
                <c:v>put in cavity wall insulation </c:v>
              </c:pt>
              <c:pt idx="1">
                <c:v>replace single glazed windows with double glazing </c:v>
              </c:pt>
              <c:pt idx="2">
                <c:v>put in loft insulation / extra loft insulation </c:v>
              </c:pt>
              <c:pt idx="3">
                <c:v>put new thermostatic radiator valve on at least half of radiators </c:v>
              </c:pt>
              <c:pt idx="4">
                <c:v>put in one or more extra radiators / storage heaters </c:v>
              </c:pt>
              <c:pt idx="5">
                <c:v>replace central heating time clock / programmer </c:v>
              </c:pt>
              <c:pt idx="6">
                <c:v>replace existing radiators</c:v>
              </c:pt>
              <c:pt idx="7">
                <c:v>replace central heating thermostat </c:v>
              </c:pt>
              <c:pt idx="8">
                <c:v>replace central heating boiler </c:v>
              </c:pt>
              <c:pt idx="9">
                <c:v>service central heating boiler </c:v>
              </c:pt>
            </c:strLit>
          </c:cat>
          <c:val>
            <c:numLit>
              <c:formatCode>General</c:formatCode>
              <c:ptCount val="10"/>
              <c:pt idx="0">
                <c:v>8.2494440071526451</c:v>
              </c:pt>
              <c:pt idx="1">
                <c:v>11.803184984222574</c:v>
              </c:pt>
              <c:pt idx="2">
                <c:v>14.082689048313524</c:v>
              </c:pt>
              <c:pt idx="3">
                <c:v>14.614266024062575</c:v>
              </c:pt>
              <c:pt idx="4">
                <c:v>15.068198258937485</c:v>
              </c:pt>
              <c:pt idx="5">
                <c:v>15.725647118234697</c:v>
              </c:pt>
              <c:pt idx="6">
                <c:v>16.531477430789543</c:v>
              </c:pt>
              <c:pt idx="7">
                <c:v>18.330237406907031</c:v>
              </c:pt>
              <c:pt idx="8">
                <c:v>34.082054041530036</c:v>
              </c:pt>
              <c:pt idx="9">
                <c:v>45.751544554173165</c:v>
              </c:pt>
            </c:numLit>
          </c:val>
          <c:extLst>
            <c:ext xmlns:c16="http://schemas.microsoft.com/office/drawing/2014/chart" uri="{C3380CC4-5D6E-409C-BE32-E72D297353CC}">
              <c16:uniqueId val="{00000000-BAC5-4814-94BC-F021C947559C}"/>
            </c:ext>
          </c:extLst>
        </c:ser>
        <c:dLbls>
          <c:showLegendKey val="0"/>
          <c:showVal val="0"/>
          <c:showCatName val="0"/>
          <c:showSerName val="0"/>
          <c:showPercent val="0"/>
          <c:showBubbleSize val="0"/>
        </c:dLbls>
        <c:gapWidth val="50"/>
        <c:axId val="116437376"/>
        <c:axId val="116438912"/>
      </c:barChart>
      <c:catAx>
        <c:axId val="116437376"/>
        <c:scaling>
          <c:orientation val="minMax"/>
        </c:scaling>
        <c:delete val="0"/>
        <c:axPos val="l"/>
        <c:numFmt formatCode="General" sourceLinked="0"/>
        <c:majorTickMark val="out"/>
        <c:minorTickMark val="none"/>
        <c:tickLblPos val="nextTo"/>
        <c:txPr>
          <a:bodyPr/>
          <a:lstStyle/>
          <a:p>
            <a:pPr algn="ctr">
              <a:defRPr lang="en-GB" sz="900" b="0" i="0" u="none" strike="noStrike" kern="1200" baseline="0">
                <a:solidFill>
                  <a:schemeClr val="tx1"/>
                </a:solidFill>
                <a:latin typeface="Arial" pitchFamily="34" charset="0"/>
                <a:ea typeface="+mn-ea"/>
                <a:cs typeface="Arial" pitchFamily="34" charset="0"/>
              </a:defRPr>
            </a:pPr>
            <a:endParaRPr lang="en-US"/>
          </a:p>
        </c:txPr>
        <c:crossAx val="116438912"/>
        <c:crosses val="autoZero"/>
        <c:auto val="1"/>
        <c:lblAlgn val="ctr"/>
        <c:lblOffset val="100"/>
        <c:noMultiLvlLbl val="0"/>
      </c:catAx>
      <c:valAx>
        <c:axId val="116438912"/>
        <c:scaling>
          <c:orientation val="minMax"/>
        </c:scaling>
        <c:delete val="0"/>
        <c:axPos val="b"/>
        <c:title>
          <c:tx>
            <c:rich>
              <a:bodyPr/>
              <a:lstStyle/>
              <a:p>
                <a:pPr>
                  <a:defRPr sz="900">
                    <a:latin typeface="Arial" panose="020B0604020202020204" pitchFamily="34" charset="0"/>
                    <a:cs typeface="Arial" panose="020B0604020202020204" pitchFamily="34" charset="0"/>
                  </a:defRPr>
                </a:pPr>
                <a:r>
                  <a:rPr lang="en-US" sz="900">
                    <a:latin typeface="Arial" panose="020B0604020202020204" pitchFamily="34" charset="0"/>
                    <a:cs typeface="Arial" panose="020B0604020202020204" pitchFamily="34" charset="0"/>
                  </a:rPr>
                  <a:t>percentage</a:t>
                </a:r>
              </a:p>
            </c:rich>
          </c:tx>
          <c:overlay val="0"/>
        </c:title>
        <c:numFmt formatCode="0" sourceLinked="0"/>
        <c:majorTickMark val="out"/>
        <c:minorTickMark val="none"/>
        <c:tickLblPos val="nextTo"/>
        <c:txPr>
          <a:bodyPr/>
          <a:lstStyle/>
          <a:p>
            <a:pPr>
              <a:defRPr sz="900">
                <a:latin typeface="Arial" pitchFamily="34" charset="0"/>
                <a:cs typeface="Arial" pitchFamily="34" charset="0"/>
              </a:defRPr>
            </a:pPr>
            <a:endParaRPr lang="en-US"/>
          </a:p>
        </c:txPr>
        <c:crossAx val="116437376"/>
        <c:crosses val="autoZero"/>
        <c:crossBetween val="between"/>
      </c:valAx>
    </c:plotArea>
    <c:plotVisOnly val="1"/>
    <c:dispBlanksAs val="gap"/>
    <c:showDLblsOverMax val="0"/>
  </c:chart>
  <c:spPr>
    <a:ln>
      <a:noFill/>
    </a:ln>
  </c:spPr>
  <c:printSettings>
    <c:headerFooter/>
    <c:pageMargins b="0.75" l="0.7" r="0.7" t="0.75" header="0.3" footer="0.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32153465142876E-2"/>
          <c:y val="9.9862993566860556E-2"/>
          <c:w val="0.82655871777783263"/>
          <c:h val="0.74413633799344836"/>
        </c:manualLayout>
      </c:layout>
      <c:doughnutChart>
        <c:varyColors val="1"/>
        <c:ser>
          <c:idx val="0"/>
          <c:order val="0"/>
          <c:spPr>
            <a:solidFill>
              <a:srgbClr val="D4702C"/>
            </a:solidFill>
            <a:ln>
              <a:noFill/>
            </a:ln>
          </c:spPr>
          <c:dPt>
            <c:idx val="0"/>
            <c:bubble3D val="0"/>
            <c:spPr>
              <a:solidFill>
                <a:srgbClr val="FF3B3B"/>
              </a:solidFill>
              <a:ln>
                <a:noFill/>
              </a:ln>
            </c:spPr>
            <c:extLst>
              <c:ext xmlns:c16="http://schemas.microsoft.com/office/drawing/2014/chart" uri="{C3380CC4-5D6E-409C-BE32-E72D297353CC}">
                <c16:uniqueId val="{00000001-6C10-4371-96C2-F0BD7ADFAD59}"/>
              </c:ext>
            </c:extLst>
          </c:dPt>
          <c:dPt>
            <c:idx val="1"/>
            <c:bubble3D val="0"/>
            <c:spPr>
              <a:solidFill>
                <a:srgbClr val="800000"/>
              </a:solidFill>
              <a:ln>
                <a:noFill/>
              </a:ln>
            </c:spPr>
            <c:extLst>
              <c:ext xmlns:c16="http://schemas.microsoft.com/office/drawing/2014/chart" uri="{C3380CC4-5D6E-409C-BE32-E72D297353CC}">
                <c16:uniqueId val="{00000003-6C10-4371-96C2-F0BD7ADFAD59}"/>
              </c:ext>
            </c:extLst>
          </c:dPt>
          <c:dLbls>
            <c:dLbl>
              <c:idx val="0"/>
              <c:layout>
                <c:manualLayout>
                  <c:x val="0.19118016218121989"/>
                  <c:y val="3.6932680712208177E-2"/>
                </c:manualLayout>
              </c:layout>
              <c:tx>
                <c:rich>
                  <a:bodyPr/>
                  <a:lstStyle/>
                  <a:p>
                    <a:r>
                      <a:rPr lang="en-US"/>
                      <a:t>75%</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6C10-4371-96C2-F0BD7ADFAD59}"/>
                </c:ext>
              </c:extLst>
            </c:dLbl>
            <c:dLbl>
              <c:idx val="1"/>
              <c:layout>
                <c:manualLayout>
                  <c:x val="-0.14755043679241586"/>
                  <c:y val="-9.3284285410269632E-2"/>
                </c:manualLayout>
              </c:layout>
              <c:tx>
                <c:rich>
                  <a:bodyPr/>
                  <a:lstStyle/>
                  <a:p>
                    <a:r>
                      <a:rPr lang="en-US"/>
                      <a:t>25%</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6C10-4371-96C2-F0BD7ADFAD59}"/>
                </c:ext>
              </c:extLst>
            </c:dLbl>
            <c:numFmt formatCode="0.0%" sourceLinked="0"/>
            <c:spPr>
              <a:noFill/>
              <a:ln>
                <a:noFill/>
              </a:ln>
              <a:effectLst/>
            </c:spPr>
            <c:txPr>
              <a:bodyPr/>
              <a:lstStyle/>
              <a:p>
                <a:pPr>
                  <a:defRPr sz="100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Lit>
              <c:ptCount val="2"/>
              <c:pt idx="0">
                <c:v>F</c:v>
              </c:pt>
              <c:pt idx="1">
                <c:v>G</c:v>
              </c:pt>
            </c:strLit>
          </c:cat>
          <c:val>
            <c:numLit>
              <c:formatCode>General</c:formatCode>
              <c:ptCount val="2"/>
              <c:pt idx="0">
                <c:v>80.181396195766837</c:v>
              </c:pt>
              <c:pt idx="1">
                <c:v>19.818603804233156</c:v>
              </c:pt>
            </c:numLit>
          </c:val>
          <c:extLst>
            <c:ext xmlns:c16="http://schemas.microsoft.com/office/drawing/2014/chart" uri="{C3380CC4-5D6E-409C-BE32-E72D297353CC}">
              <c16:uniqueId val="{00000004-6C10-4371-96C2-F0BD7ADFAD59}"/>
            </c:ext>
          </c:extLst>
        </c:ser>
        <c:dLbls>
          <c:showLegendKey val="0"/>
          <c:showVal val="0"/>
          <c:showCatName val="0"/>
          <c:showSerName val="0"/>
          <c:showPercent val="0"/>
          <c:showBubbleSize val="0"/>
          <c:showLeaderLines val="0"/>
        </c:dLbls>
        <c:firstSliceAng val="0"/>
        <c:holeSize val="45"/>
      </c:doughnutChart>
      <c:spPr>
        <a:noFill/>
        <a:ln w="25400">
          <a:noFill/>
        </a:ln>
      </c:spPr>
    </c:plotArea>
    <c:legend>
      <c:legendPos val="r"/>
      <c:layout>
        <c:manualLayout>
          <c:xMode val="edge"/>
          <c:yMode val="edge"/>
          <c:x val="0.3771174684669118"/>
          <c:y val="0.90753369457520894"/>
          <c:w val="0.16417910447761197"/>
          <c:h val="6.949806949806947E-2"/>
        </c:manualLayout>
      </c:layout>
      <c:overlay val="0"/>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873028589370939E-2"/>
          <c:y val="9.1109090236959817E-2"/>
          <c:w val="0.81903886322184927"/>
          <c:h val="0.74982455362093836"/>
        </c:manualLayout>
      </c:layout>
      <c:doughnutChart>
        <c:varyColors val="1"/>
        <c:ser>
          <c:idx val="0"/>
          <c:order val="0"/>
          <c:dPt>
            <c:idx val="0"/>
            <c:bubble3D val="0"/>
            <c:spPr>
              <a:solidFill>
                <a:srgbClr val="008000"/>
              </a:solidFill>
            </c:spPr>
            <c:extLst>
              <c:ext xmlns:c16="http://schemas.microsoft.com/office/drawing/2014/chart" uri="{C3380CC4-5D6E-409C-BE32-E72D297353CC}">
                <c16:uniqueId val="{00000001-D18A-493B-9BD0-13FF079F6CFE}"/>
              </c:ext>
            </c:extLst>
          </c:dPt>
          <c:dPt>
            <c:idx val="1"/>
            <c:bubble3D val="0"/>
            <c:spPr>
              <a:solidFill>
                <a:srgbClr val="99CC00"/>
              </a:solidFill>
            </c:spPr>
            <c:extLst>
              <c:ext xmlns:c16="http://schemas.microsoft.com/office/drawing/2014/chart" uri="{C3380CC4-5D6E-409C-BE32-E72D297353CC}">
                <c16:uniqueId val="{00000003-D18A-493B-9BD0-13FF079F6CFE}"/>
              </c:ext>
            </c:extLst>
          </c:dPt>
          <c:dPt>
            <c:idx val="2"/>
            <c:bubble3D val="0"/>
            <c:spPr>
              <a:solidFill>
                <a:srgbClr val="FFFF00"/>
              </a:solidFill>
            </c:spPr>
            <c:extLst>
              <c:ext xmlns:c16="http://schemas.microsoft.com/office/drawing/2014/chart" uri="{C3380CC4-5D6E-409C-BE32-E72D297353CC}">
                <c16:uniqueId val="{00000005-D18A-493B-9BD0-13FF079F6CFE}"/>
              </c:ext>
            </c:extLst>
          </c:dPt>
          <c:dPt>
            <c:idx val="3"/>
            <c:bubble3D val="0"/>
            <c:spPr>
              <a:solidFill>
                <a:srgbClr val="FF3B3B"/>
              </a:solidFill>
            </c:spPr>
            <c:extLst>
              <c:ext xmlns:c16="http://schemas.microsoft.com/office/drawing/2014/chart" uri="{C3380CC4-5D6E-409C-BE32-E72D297353CC}">
                <c16:uniqueId val="{00000007-D18A-493B-9BD0-13FF079F6CFE}"/>
              </c:ext>
            </c:extLst>
          </c:dPt>
          <c:dPt>
            <c:idx val="4"/>
            <c:bubble3D val="0"/>
            <c:spPr>
              <a:solidFill>
                <a:srgbClr val="F6BB00"/>
              </a:solidFill>
            </c:spPr>
            <c:extLst>
              <c:ext xmlns:c16="http://schemas.microsoft.com/office/drawing/2014/chart" uri="{C3380CC4-5D6E-409C-BE32-E72D297353CC}">
                <c16:uniqueId val="{00000009-D18A-493B-9BD0-13FF079F6CFE}"/>
              </c:ext>
            </c:extLst>
          </c:dPt>
          <c:dLbls>
            <c:dLbl>
              <c:idx val="0"/>
              <c:layout>
                <c:manualLayout>
                  <c:x val="0.14831152083617322"/>
                  <c:y val="-0.1787709497206704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18A-493B-9BD0-13FF079F6CFE}"/>
                </c:ext>
              </c:extLst>
            </c:dLbl>
            <c:dLbl>
              <c:idx val="1"/>
              <c:layout>
                <c:manualLayout>
                  <c:x val="-0.13564771578886828"/>
                  <c:y val="9.422105892599863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18A-493B-9BD0-13FF079F6CFE}"/>
                </c:ext>
              </c:extLst>
            </c:dLbl>
            <c:dLbl>
              <c:idx val="2"/>
              <c:layout>
                <c:manualLayout>
                  <c:x val="-0.1252132761128015"/>
                  <c:y val="-0.1130652707111983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18A-493B-9BD0-13FF079F6CFE}"/>
                </c:ext>
              </c:extLst>
            </c:dLbl>
            <c:dLbl>
              <c:idx val="3"/>
              <c:layout>
                <c:manualLayout>
                  <c:x val="-1.3912586234755721E-2"/>
                  <c:y val="-0.14698485192455787"/>
                </c:manualLayout>
              </c:layout>
              <c:tx>
                <c:rich>
                  <a:bodyPr wrap="square" lIns="38100" tIns="19050" rIns="38100" bIns="19050" anchor="ctr">
                    <a:spAutoFit/>
                  </a:bodyPr>
                  <a:lstStyle/>
                  <a:p>
                    <a:pPr>
                      <a:defRPr/>
                    </a:pPr>
                    <a:r>
                      <a:rPr lang="en-US"/>
                      <a:t>5%</a:t>
                    </a:r>
                  </a:p>
                </c:rich>
              </c:tx>
              <c:numFmt formatCode="0.0000%" sourceLinked="0"/>
              <c:spPr>
                <a:noFill/>
                <a:ln>
                  <a:noFill/>
                </a:ln>
                <a:effectLst/>
              </c:spPr>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7-D18A-493B-9BD0-13FF079F6CFE}"/>
                </c:ext>
              </c:extLst>
            </c:dLbl>
            <c:numFmt formatCode="0%" sourceLinked="0"/>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extLst>
          </c:dLbls>
          <c:cat>
            <c:strLit>
              <c:ptCount val="4"/>
              <c:pt idx="0">
                <c:v>A/B</c:v>
              </c:pt>
              <c:pt idx="1">
                <c:v>C</c:v>
              </c:pt>
              <c:pt idx="2">
                <c:v>D</c:v>
              </c:pt>
              <c:pt idx="3">
                <c:v>E/F/G</c:v>
              </c:pt>
            </c:strLit>
          </c:cat>
          <c:val>
            <c:numLit>
              <c:formatCode>General</c:formatCode>
              <c:ptCount val="4"/>
              <c:pt idx="0">
                <c:v>45.952739489127111</c:v>
              </c:pt>
              <c:pt idx="1">
                <c:v>36.762981610849863</c:v>
              </c:pt>
              <c:pt idx="2">
                <c:v>12.746676378126478</c:v>
              </c:pt>
              <c:pt idx="3">
                <c:v>4.5376025218965497</c:v>
              </c:pt>
            </c:numLit>
          </c:val>
          <c:extLst>
            <c:ext xmlns:c16="http://schemas.microsoft.com/office/drawing/2014/chart" uri="{C3380CC4-5D6E-409C-BE32-E72D297353CC}">
              <c16:uniqueId val="{0000000A-D18A-493B-9BD0-13FF079F6CFE}"/>
            </c:ext>
          </c:extLst>
        </c:ser>
        <c:dLbls>
          <c:showLegendKey val="0"/>
          <c:showVal val="0"/>
          <c:showCatName val="0"/>
          <c:showSerName val="0"/>
          <c:showPercent val="0"/>
          <c:showBubbleSize val="0"/>
          <c:showLeaderLines val="0"/>
        </c:dLbls>
        <c:firstSliceAng val="0"/>
        <c:holeSize val="45"/>
      </c:doughnutChart>
      <c:spPr>
        <a:noFill/>
        <a:ln w="25400">
          <a:noFill/>
        </a:ln>
      </c:spPr>
    </c:plotArea>
    <c:legend>
      <c:legendPos val="r"/>
      <c:layout>
        <c:manualLayout>
          <c:xMode val="edge"/>
          <c:yMode val="edge"/>
          <c:x val="0.27599813414152741"/>
          <c:y val="0.89614195408672503"/>
          <c:w val="0.40118117978615508"/>
          <c:h val="7.7220289324299585E-2"/>
        </c:manualLayout>
      </c:layout>
      <c:overlay val="0"/>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'AT3.4 Edited'!$J$50</c:f>
              <c:strCache>
                <c:ptCount val="1"/>
                <c:pt idx="0">
                  <c:v>Total modelled current energy cost</c:v>
                </c:pt>
              </c:strCache>
            </c:strRef>
          </c:tx>
          <c:spPr>
            <a:solidFill>
              <a:schemeClr val="accent1"/>
            </a:solidFill>
            <a:ln>
              <a:noFill/>
            </a:ln>
            <a:effectLst/>
          </c:spPr>
          <c:invertIfNegative val="0"/>
          <c:cat>
            <c:strRef>
              <c:f>'AT3.4 Edited'!$I$51:$I$58</c:f>
              <c:strCache>
                <c:ptCount val="8"/>
                <c:pt idx="0">
                  <c:v>A/B</c:v>
                </c:pt>
                <c:pt idx="1">
                  <c:v>C</c:v>
                </c:pt>
                <c:pt idx="2">
                  <c:v>D</c:v>
                </c:pt>
                <c:pt idx="3">
                  <c:v>E</c:v>
                </c:pt>
                <c:pt idx="4">
                  <c:v>F</c:v>
                </c:pt>
                <c:pt idx="5">
                  <c:v>G</c:v>
                </c:pt>
                <c:pt idx="7">
                  <c:v>Total</c:v>
                </c:pt>
              </c:strCache>
            </c:strRef>
          </c:cat>
          <c:val>
            <c:numRef>
              <c:f>'AT3.4 Edited'!$J$51:$J$58</c:f>
              <c:numCache>
                <c:formatCode>"£"#,##0</c:formatCode>
                <c:ptCount val="8"/>
                <c:pt idx="0">
                  <c:v>126.96513811000004</c:v>
                </c:pt>
                <c:pt idx="1">
                  <c:v>5122.6843115400025</c:v>
                </c:pt>
                <c:pt idx="2">
                  <c:v>10972.073424650027</c:v>
                </c:pt>
                <c:pt idx="3">
                  <c:v>4082.3520126900048</c:v>
                </c:pt>
                <c:pt idx="4">
                  <c:v>1671.1682719</c:v>
                </c:pt>
                <c:pt idx="5">
                  <c:v>614.60029844999997</c:v>
                </c:pt>
              </c:numCache>
            </c:numRef>
          </c:val>
          <c:extLst>
            <c:ext xmlns:c16="http://schemas.microsoft.com/office/drawing/2014/chart" uri="{C3380CC4-5D6E-409C-BE32-E72D297353CC}">
              <c16:uniqueId val="{00000000-00C9-C449-994E-E53CFBC11C49}"/>
            </c:ext>
          </c:extLst>
        </c:ser>
        <c:ser>
          <c:idx val="1"/>
          <c:order val="1"/>
          <c:tx>
            <c:strRef>
              <c:f>'AT3.4 Edited'!$K$50</c:f>
              <c:strCache>
                <c:ptCount val="1"/>
                <c:pt idx="0">
                  <c:v>Estimated post-upgrade energy cost</c:v>
                </c:pt>
              </c:strCache>
            </c:strRef>
          </c:tx>
          <c:spPr>
            <a:solidFill>
              <a:schemeClr val="accent2"/>
            </a:solidFill>
            <a:ln>
              <a:noFill/>
            </a:ln>
            <a:effectLst/>
          </c:spPr>
          <c:invertIfNegative val="0"/>
          <c:cat>
            <c:strRef>
              <c:f>'AT3.4 Edited'!$I$51:$I$58</c:f>
              <c:strCache>
                <c:ptCount val="8"/>
                <c:pt idx="0">
                  <c:v>A/B</c:v>
                </c:pt>
                <c:pt idx="1">
                  <c:v>C</c:v>
                </c:pt>
                <c:pt idx="2">
                  <c:v>D</c:v>
                </c:pt>
                <c:pt idx="3">
                  <c:v>E</c:v>
                </c:pt>
                <c:pt idx="4">
                  <c:v>F</c:v>
                </c:pt>
                <c:pt idx="5">
                  <c:v>G</c:v>
                </c:pt>
                <c:pt idx="7">
                  <c:v>Total</c:v>
                </c:pt>
              </c:strCache>
            </c:strRef>
          </c:cat>
          <c:val>
            <c:numRef>
              <c:f>'AT3.4 Edited'!$K$51:$K$58</c:f>
              <c:numCache>
                <c:formatCode>"£"#,##0</c:formatCode>
                <c:ptCount val="8"/>
                <c:pt idx="0">
                  <c:v>126.96513811000004</c:v>
                </c:pt>
                <c:pt idx="1">
                  <c:v>3303.7996477222082</c:v>
                </c:pt>
                <c:pt idx="2">
                  <c:v>4937.2234522139433</c:v>
                </c:pt>
                <c:pt idx="3">
                  <c:v>1216.99988240567</c:v>
                </c:pt>
                <c:pt idx="4">
                  <c:v>428.86009403810209</c:v>
                </c:pt>
                <c:pt idx="5">
                  <c:v>106.00224858189789</c:v>
                </c:pt>
              </c:numCache>
            </c:numRef>
          </c:val>
          <c:extLst>
            <c:ext xmlns:c16="http://schemas.microsoft.com/office/drawing/2014/chart" uri="{C3380CC4-5D6E-409C-BE32-E72D297353CC}">
              <c16:uniqueId val="{00000001-00C9-C449-994E-E53CFBC11C49}"/>
            </c:ext>
          </c:extLst>
        </c:ser>
        <c:dLbls>
          <c:showLegendKey val="0"/>
          <c:showVal val="0"/>
          <c:showCatName val="0"/>
          <c:showSerName val="0"/>
          <c:showPercent val="0"/>
          <c:showBubbleSize val="0"/>
        </c:dLbls>
        <c:gapWidth val="219"/>
        <c:axId val="301571439"/>
        <c:axId val="301561167"/>
      </c:barChart>
      <c:lineChart>
        <c:grouping val="standard"/>
        <c:varyColors val="0"/>
        <c:ser>
          <c:idx val="2"/>
          <c:order val="2"/>
          <c:tx>
            <c:strRef>
              <c:f>'AT3.4 Edited'!$L$50</c:f>
              <c:strCache>
                <c:ptCount val="1"/>
                <c:pt idx="0">
                  <c:v>% cost reduction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'AT3.4 Edited'!$I$51:$I$58</c:f>
              <c:strCache>
                <c:ptCount val="8"/>
                <c:pt idx="0">
                  <c:v>A/B</c:v>
                </c:pt>
                <c:pt idx="1">
                  <c:v>C</c:v>
                </c:pt>
                <c:pt idx="2">
                  <c:v>D</c:v>
                </c:pt>
                <c:pt idx="3">
                  <c:v>E</c:v>
                </c:pt>
                <c:pt idx="4">
                  <c:v>F</c:v>
                </c:pt>
                <c:pt idx="5">
                  <c:v>G</c:v>
                </c:pt>
                <c:pt idx="7">
                  <c:v>Total</c:v>
                </c:pt>
              </c:strCache>
            </c:strRef>
          </c:cat>
          <c:val>
            <c:numRef>
              <c:f>'AT3.4 Edited'!$L$51:$L$58</c:f>
              <c:numCache>
                <c:formatCode>0%</c:formatCode>
                <c:ptCount val="8"/>
                <c:pt idx="0">
                  <c:v>0</c:v>
                </c:pt>
                <c:pt idx="1">
                  <c:v>0.35506475769360735</c:v>
                </c:pt>
                <c:pt idx="2">
                  <c:v>0.55001910203025961</c:v>
                </c:pt>
                <c:pt idx="3">
                  <c:v>0.70188756907228433</c:v>
                </c:pt>
                <c:pt idx="4">
                  <c:v>0.74337707264480402</c:v>
                </c:pt>
                <c:pt idx="5">
                  <c:v>0.82752652602149435</c:v>
                </c:pt>
                <c:pt idx="7">
                  <c:v>0.55201768076955782</c:v>
                </c:pt>
              </c:numCache>
            </c:numRef>
          </c:val>
          <c:smooth val="0"/>
          <c:extLst>
            <c:ext xmlns:c16="http://schemas.microsoft.com/office/drawing/2014/chart" uri="{C3380CC4-5D6E-409C-BE32-E72D297353CC}">
              <c16:uniqueId val="{00000003-00C9-C449-994E-E53CFBC11C49}"/>
            </c:ext>
          </c:extLst>
        </c:ser>
        <c:dLbls>
          <c:showLegendKey val="0"/>
          <c:showVal val="0"/>
          <c:showCatName val="0"/>
          <c:showSerName val="0"/>
          <c:showPercent val="0"/>
          <c:showBubbleSize val="0"/>
        </c:dLbls>
        <c:marker val="1"/>
        <c:smooth val="0"/>
        <c:axId val="1990312896"/>
        <c:axId val="1990252384"/>
      </c:lineChart>
      <c:catAx>
        <c:axId val="30157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561167"/>
        <c:crosses val="autoZero"/>
        <c:auto val="1"/>
        <c:lblAlgn val="ctr"/>
        <c:lblOffset val="100"/>
        <c:noMultiLvlLbl val="0"/>
      </c:catAx>
      <c:valAx>
        <c:axId val="301561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million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571439"/>
        <c:crosses val="autoZero"/>
        <c:crossBetween val="between"/>
      </c:valAx>
      <c:valAx>
        <c:axId val="199025238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312896"/>
        <c:crosses val="max"/>
        <c:crossBetween val="between"/>
      </c:valAx>
      <c:catAx>
        <c:axId val="1990312896"/>
        <c:scaling>
          <c:orientation val="minMax"/>
        </c:scaling>
        <c:delete val="1"/>
        <c:axPos val="b"/>
        <c:numFmt formatCode="General" sourceLinked="1"/>
        <c:majorTickMark val="out"/>
        <c:minorTickMark val="none"/>
        <c:tickLblPos val="nextTo"/>
        <c:crossAx val="19902523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76200</xdr:rowOff>
    </xdr:from>
    <xdr:to>
      <xdr:col>7</xdr:col>
      <xdr:colOff>581025</xdr:colOff>
      <xdr:row>22</xdr:row>
      <xdr:rowOff>0</xdr:rowOff>
    </xdr:to>
    <xdr:graphicFrame macro="">
      <xdr:nvGraphicFramePr>
        <xdr:cNvPr id="2" name="Chart 1">
          <a:extLst>
            <a:ext uri="{FF2B5EF4-FFF2-40B4-BE49-F238E27FC236}">
              <a16:creationId xmlns:a16="http://schemas.microsoft.com/office/drawing/2014/main" id="{3BBE840C-C556-435B-BD39-5EC94FCFE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676275</xdr:colOff>
      <xdr:row>3</xdr:row>
      <xdr:rowOff>34927</xdr:rowOff>
    </xdr:from>
    <xdr:to>
      <xdr:col>9</xdr:col>
      <xdr:colOff>361950</xdr:colOff>
      <xdr:row>23</xdr:row>
      <xdr:rowOff>92928</xdr:rowOff>
    </xdr:to>
    <xdr:grpSp>
      <xdr:nvGrpSpPr>
        <xdr:cNvPr id="2" name="Group 10">
          <a:extLst>
            <a:ext uri="{FF2B5EF4-FFF2-40B4-BE49-F238E27FC236}">
              <a16:creationId xmlns:a16="http://schemas.microsoft.com/office/drawing/2014/main" id="{0781D022-945A-47E1-BEF6-F1F5BC88379D}"/>
            </a:ext>
          </a:extLst>
        </xdr:cNvPr>
        <xdr:cNvGrpSpPr>
          <a:grpSpLocks/>
        </xdr:cNvGrpSpPr>
      </xdr:nvGrpSpPr>
      <xdr:grpSpPr bwMode="auto">
        <a:xfrm>
          <a:off x="676275" y="619127"/>
          <a:ext cx="7191375" cy="3614001"/>
          <a:chOff x="466326" y="3818758"/>
          <a:chExt cx="6620274" cy="3045975"/>
        </a:xfrm>
      </xdr:grpSpPr>
      <xdr:sp macro="" textlink="">
        <xdr:nvSpPr>
          <xdr:cNvPr id="3" name="TextBox 2">
            <a:extLst>
              <a:ext uri="{FF2B5EF4-FFF2-40B4-BE49-F238E27FC236}">
                <a16:creationId xmlns:a16="http://schemas.microsoft.com/office/drawing/2014/main" id="{F44263D8-F2FA-44A3-A7DF-707B45783352}"/>
              </a:ext>
            </a:extLst>
          </xdr:cNvPr>
          <xdr:cNvSpPr txBox="1"/>
        </xdr:nvSpPr>
        <xdr:spPr>
          <a:xfrm>
            <a:off x="533400" y="3952875"/>
            <a:ext cx="6553200" cy="2771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a:p>
        </xdr:txBody>
      </xdr:sp>
      <xdr:graphicFrame macro="">
        <xdr:nvGraphicFramePr>
          <xdr:cNvPr id="6" name="Chart 11">
            <a:extLst>
              <a:ext uri="{FF2B5EF4-FFF2-40B4-BE49-F238E27FC236}">
                <a16:creationId xmlns:a16="http://schemas.microsoft.com/office/drawing/2014/main" id="{D73B3878-2AF3-436F-A870-ACA1885CDA27}"/>
              </a:ext>
            </a:extLst>
          </xdr:cNvPr>
          <xdr:cNvGraphicFramePr>
            <a:graphicFrameLocks/>
          </xdr:cNvGraphicFramePr>
        </xdr:nvGraphicFramePr>
        <xdr:xfrm>
          <a:off x="466326" y="3818758"/>
          <a:ext cx="3209525" cy="279544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12">
            <a:extLst>
              <a:ext uri="{FF2B5EF4-FFF2-40B4-BE49-F238E27FC236}">
                <a16:creationId xmlns:a16="http://schemas.microsoft.com/office/drawing/2014/main" id="{9736C3C1-1348-4B09-BC05-DAF7C5D50920}"/>
              </a:ext>
            </a:extLst>
          </xdr:cNvPr>
          <xdr:cNvGraphicFramePr>
            <a:graphicFrameLocks/>
          </xdr:cNvGraphicFramePr>
        </xdr:nvGraphicFramePr>
        <xdr:xfrm>
          <a:off x="3796584" y="3829275"/>
          <a:ext cx="3269893" cy="2800702"/>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5" name="TextBox 4">
            <a:extLst>
              <a:ext uri="{FF2B5EF4-FFF2-40B4-BE49-F238E27FC236}">
                <a16:creationId xmlns:a16="http://schemas.microsoft.com/office/drawing/2014/main" id="{E91ACD3A-39B8-4E85-8852-82777F026093}"/>
              </a:ext>
            </a:extLst>
          </xdr:cNvPr>
          <xdr:cNvSpPr txBox="1"/>
        </xdr:nvSpPr>
        <xdr:spPr>
          <a:xfrm>
            <a:off x="4454609" y="6598033"/>
            <a:ext cx="1819275"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900" b="1">
                <a:solidFill>
                  <a:sysClr val="windowText" lastClr="000000"/>
                </a:solidFill>
                <a:latin typeface="Arial" panose="020B0604020202020204" pitchFamily="34" charset="0"/>
                <a:cs typeface="Arial" panose="020B0604020202020204" pitchFamily="34" charset="0"/>
              </a:rPr>
              <a:t>post-improvement</a:t>
            </a:r>
          </a:p>
        </xdr:txBody>
      </xdr:sp>
      <xdr:sp macro="" textlink="">
        <xdr:nvSpPr>
          <xdr:cNvPr id="4" name="TextBox 3">
            <a:extLst>
              <a:ext uri="{FF2B5EF4-FFF2-40B4-BE49-F238E27FC236}">
                <a16:creationId xmlns:a16="http://schemas.microsoft.com/office/drawing/2014/main" id="{E0919175-622F-4B6B-9A92-FC2DB1FED99B}"/>
              </a:ext>
            </a:extLst>
          </xdr:cNvPr>
          <xdr:cNvSpPr txBox="1"/>
        </xdr:nvSpPr>
        <xdr:spPr>
          <a:xfrm>
            <a:off x="1107045" y="6591779"/>
            <a:ext cx="1914525"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900" b="1">
                <a:solidFill>
                  <a:sysClr val="windowText" lastClr="000000"/>
                </a:solidFill>
                <a:latin typeface="Arial" panose="020B0604020202020204" pitchFamily="34" charset="0"/>
                <a:cs typeface="Arial" panose="020B0604020202020204" pitchFamily="34" charset="0"/>
              </a:rPr>
              <a:t>pre-improvement</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698500</xdr:colOff>
      <xdr:row>55</xdr:row>
      <xdr:rowOff>69850</xdr:rowOff>
    </xdr:from>
    <xdr:to>
      <xdr:col>7</xdr:col>
      <xdr:colOff>647700</xdr:colOff>
      <xdr:row>73</xdr:row>
      <xdr:rowOff>50800</xdr:rowOff>
    </xdr:to>
    <xdr:graphicFrame macro="">
      <xdr:nvGraphicFramePr>
        <xdr:cNvPr id="2" name="Chart 1">
          <a:extLst>
            <a:ext uri="{FF2B5EF4-FFF2-40B4-BE49-F238E27FC236}">
              <a16:creationId xmlns:a16="http://schemas.microsoft.com/office/drawing/2014/main" id="{8BFF48EC-E96E-A54B-A94B-1DBA3940C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D87EF-47F4-4EB5-84B4-ACC494BDF1F2}">
  <dimension ref="B2:N16"/>
  <sheetViews>
    <sheetView workbookViewId="0">
      <selection activeCell="C13" sqref="C13:G13"/>
    </sheetView>
  </sheetViews>
  <sheetFormatPr baseColWidth="10" defaultColWidth="12.6640625" defaultRowHeight="14.25" customHeight="1"/>
  <cols>
    <col min="1" max="1" width="12.6640625" style="18" customWidth="1"/>
    <col min="2" max="2" width="8.6640625" style="18" customWidth="1"/>
    <col min="3" max="3" width="48.6640625" style="18" customWidth="1"/>
    <col min="4" max="16384" width="12.6640625" style="18"/>
  </cols>
  <sheetData>
    <row r="2" spans="2:14" ht="14.25" customHeight="1">
      <c r="B2" s="17" t="s">
        <v>0</v>
      </c>
    </row>
    <row r="3" spans="2:14" ht="14.25" customHeight="1">
      <c r="B3" s="17" t="s">
        <v>1</v>
      </c>
    </row>
    <row r="4" spans="2:14" ht="14.25" customHeight="1">
      <c r="B4" s="17"/>
    </row>
    <row r="5" spans="2:14" ht="14.25" customHeight="1">
      <c r="B5" s="19" t="s">
        <v>2</v>
      </c>
      <c r="C5" s="20"/>
    </row>
    <row r="6" spans="2:14" ht="14.25" customHeight="1">
      <c r="B6" s="23" t="s">
        <v>3</v>
      </c>
      <c r="C6" s="21" t="s">
        <v>4</v>
      </c>
      <c r="D6" s="24"/>
      <c r="E6" s="24"/>
      <c r="F6" s="24"/>
      <c r="G6" s="24"/>
      <c r="H6" s="24"/>
      <c r="I6" s="24"/>
      <c r="J6" s="24"/>
      <c r="K6" s="24"/>
      <c r="L6" s="24"/>
      <c r="M6" s="24"/>
    </row>
    <row r="7" spans="2:14" ht="14.25" customHeight="1">
      <c r="B7" s="23" t="s">
        <v>5</v>
      </c>
      <c r="C7" s="177" t="s">
        <v>6</v>
      </c>
      <c r="D7" s="24"/>
      <c r="E7" s="24"/>
      <c r="F7" s="24"/>
      <c r="G7" s="24"/>
      <c r="H7" s="24"/>
      <c r="I7" s="24"/>
      <c r="J7" s="24"/>
      <c r="K7" s="24"/>
      <c r="L7" s="24"/>
      <c r="M7" s="24"/>
    </row>
    <row r="8" spans="2:14" ht="14.25" customHeight="1">
      <c r="B8" s="22"/>
      <c r="C8" s="22"/>
    </row>
    <row r="9" spans="2:14" ht="14.25" customHeight="1">
      <c r="B9" s="19" t="s">
        <v>7</v>
      </c>
      <c r="C9" s="20"/>
    </row>
    <row r="10" spans="2:14" ht="14.25" customHeight="1">
      <c r="B10" s="25" t="s">
        <v>8</v>
      </c>
      <c r="C10" s="212" t="s">
        <v>9</v>
      </c>
      <c r="D10" s="212"/>
      <c r="E10" s="212"/>
      <c r="F10" s="212"/>
      <c r="G10" s="212"/>
      <c r="H10" s="79"/>
      <c r="I10" s="79"/>
      <c r="J10" s="79"/>
      <c r="K10" s="79"/>
      <c r="L10" s="79"/>
      <c r="M10" s="79"/>
    </row>
    <row r="11" spans="2:14" ht="14.25" customHeight="1">
      <c r="B11" s="25" t="s">
        <v>10</v>
      </c>
      <c r="C11" s="213" t="s">
        <v>11</v>
      </c>
      <c r="D11" s="213"/>
      <c r="E11" s="213"/>
      <c r="F11" s="213"/>
      <c r="G11" s="213"/>
      <c r="H11" s="177"/>
      <c r="I11" s="177"/>
      <c r="J11" s="177"/>
      <c r="K11" s="177"/>
      <c r="L11" s="177"/>
      <c r="M11" s="177"/>
      <c r="N11" s="177"/>
    </row>
    <row r="12" spans="2:14" ht="14.25" customHeight="1">
      <c r="B12" s="175" t="s">
        <v>12</v>
      </c>
      <c r="C12" s="213" t="s">
        <v>13</v>
      </c>
      <c r="D12" s="213"/>
      <c r="E12" s="213"/>
      <c r="F12" s="213"/>
      <c r="G12" s="213"/>
      <c r="H12" s="26"/>
      <c r="I12" s="26"/>
      <c r="J12" s="26"/>
      <c r="K12" s="26"/>
      <c r="L12" s="26"/>
    </row>
    <row r="13" spans="2:14" ht="14.25" customHeight="1">
      <c r="B13" s="25" t="s">
        <v>14</v>
      </c>
      <c r="C13" s="213" t="s">
        <v>15</v>
      </c>
      <c r="D13" s="213"/>
      <c r="E13" s="213"/>
      <c r="F13" s="213"/>
      <c r="G13" s="213"/>
    </row>
    <row r="14" spans="2:14" ht="14.25" customHeight="1">
      <c r="B14" s="177"/>
      <c r="C14" s="177"/>
    </row>
    <row r="15" spans="2:14" ht="14.25" customHeight="1">
      <c r="B15" s="177"/>
      <c r="C15" s="177"/>
    </row>
    <row r="16" spans="2:14" ht="14.25" customHeight="1">
      <c r="B16" s="177"/>
      <c r="C16" s="177"/>
    </row>
  </sheetData>
  <mergeCells count="4">
    <mergeCell ref="C10:G10"/>
    <mergeCell ref="C11:G11"/>
    <mergeCell ref="C12:G12"/>
    <mergeCell ref="C13:G13"/>
  </mergeCells>
  <hyperlinks>
    <hyperlink ref="B10:D10" location="AT4.1!A1" display="AT 4.1" xr:uid="{98EA9004-0173-440C-889A-7CE0FA1ADDDA}"/>
    <hyperlink ref="B13" location="AT3.4!A1" display="AT 3.4" xr:uid="{D7C2D9D4-F25E-43F1-88F6-487891A5C970}"/>
    <hyperlink ref="B10" location="AT3.1!A1" display="AT 3.1" xr:uid="{89BB27F5-9CAE-4680-8C1C-880C0B0DF71D}"/>
    <hyperlink ref="C10" location="AT3.1!A1" display="Annex Table 3.1: Internet access by dwelling characteristics, 2017" xr:uid="{D0F00E58-43F2-425D-B12A-7801A29C4972}"/>
    <hyperlink ref="B11" location="AT3.2!A1" display="AT 3.2" xr:uid="{A332EC2A-9870-4088-80F7-40A5859A18E9}"/>
    <hyperlink ref="B12" location="'AT3.3 '!A1" display="AT3.3" xr:uid="{4C840EBA-C78A-4E99-8844-33DDE0C20709}"/>
    <hyperlink ref="B6" location="'Fig 3.1'!A1" display="Fig 3.1" xr:uid="{D4CCD5DF-7FBF-4A87-B5E5-36EFC47C8183}"/>
    <hyperlink ref="C6" location="'Fig 3.1'!A1" display="Figure 3.1: Types of parking, 2017 " xr:uid="{82939DBB-8FB4-476E-B497-19928780A92E}"/>
    <hyperlink ref="C11" location="AT3.2!A1" display="Annex Table 3.2: Parking provision by dwelling characteristics, 2017-18" xr:uid="{C88076EC-BC13-4663-BDD6-14218FB101CD}"/>
    <hyperlink ref="C12" location="'AT3.3 '!A1" display="Annex Table 3.3: Any work done, by household characteristics, 2018-19" xr:uid="{41A70FD9-3D16-46ED-A647-C908675F628B}"/>
    <hyperlink ref="C13" location="AT3.4!A1" display="Annex Table 3.4: Access to mains gas by dwelling characteristics, 2017-18" xr:uid="{50D3869A-A56B-40AB-BE72-0F3317E7CB6F}"/>
    <hyperlink ref="C7" location="'Fig 3.2'!A1" display="Figure 3.2: Proportion of off-gas dwellings by region, 2017" xr:uid="{2B820340-6458-4B63-ACF3-397DD073F0CD}"/>
    <hyperlink ref="B7" location="'Fig 3.2'!A1" display="Fig 3.2" xr:uid="{26DB9C45-090C-481F-85ED-DD947B25478B}"/>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D6986-4ED2-448A-9BCA-38793E9F9CD4}">
  <sheetPr>
    <tabColor rgb="FF28FFFF"/>
    <pageSetUpPr fitToPage="1"/>
  </sheetPr>
  <dimension ref="B2:AM60"/>
  <sheetViews>
    <sheetView workbookViewId="0"/>
  </sheetViews>
  <sheetFormatPr baseColWidth="10" defaultColWidth="12.5" defaultRowHeight="14.25" customHeight="1"/>
  <cols>
    <col min="1" max="1" width="12.6640625" style="58" customWidth="1"/>
    <col min="2" max="10" width="12.5" style="58"/>
    <col min="11" max="12" width="12.5" style="58" customWidth="1"/>
    <col min="13" max="18" width="16.1640625" style="58" customWidth="1"/>
    <col min="19" max="19" width="52" style="58" customWidth="1"/>
    <col min="20" max="20" width="12.5" style="58"/>
    <col min="21" max="21" width="17.5" style="58" customWidth="1"/>
    <col min="22" max="16384" width="12.5" style="58"/>
  </cols>
  <sheetData>
    <row r="2" spans="2:39" ht="18.75" customHeight="1">
      <c r="B2" s="214" t="s">
        <v>4</v>
      </c>
      <c r="C2" s="214"/>
      <c r="D2" s="214"/>
      <c r="E2" s="214"/>
      <c r="F2" s="214"/>
      <c r="G2" s="214"/>
      <c r="H2" s="214"/>
      <c r="I2" s="57"/>
      <c r="J2" s="57"/>
      <c r="K2" s="57"/>
      <c r="L2" s="57"/>
      <c r="M2" s="57"/>
      <c r="N2" s="57"/>
      <c r="O2" s="57"/>
      <c r="P2" s="57"/>
      <c r="S2" s="215" t="s">
        <v>16</v>
      </c>
      <c r="T2" s="215"/>
      <c r="U2" s="59"/>
      <c r="AG2" s="60"/>
    </row>
    <row r="3" spans="2:39" ht="14.25" customHeight="1">
      <c r="B3" s="214"/>
      <c r="C3" s="214"/>
      <c r="D3" s="214"/>
      <c r="E3" s="214"/>
      <c r="F3" s="214"/>
      <c r="G3" s="214"/>
      <c r="H3" s="214"/>
      <c r="I3" s="57"/>
      <c r="J3" s="57"/>
      <c r="K3" s="57"/>
      <c r="L3" s="57"/>
      <c r="S3" s="215"/>
      <c r="T3" s="215"/>
      <c r="U3" s="59"/>
      <c r="AG3" s="60"/>
    </row>
    <row r="4" spans="2:39" ht="14.25" customHeight="1">
      <c r="B4" s="60"/>
      <c r="S4" s="216"/>
      <c r="T4" s="216"/>
      <c r="Y4" s="18"/>
      <c r="Z4" s="61"/>
      <c r="AF4" s="179"/>
      <c r="AG4" s="217"/>
      <c r="AH4" s="218"/>
      <c r="AI4" s="179"/>
      <c r="AJ4" s="62"/>
    </row>
    <row r="5" spans="2:39" ht="14.25" customHeight="1">
      <c r="S5" s="63"/>
      <c r="T5" s="14" t="s">
        <v>17</v>
      </c>
      <c r="Y5" s="18"/>
      <c r="Z5" s="61"/>
      <c r="AH5" s="178"/>
      <c r="AI5" s="178"/>
      <c r="AJ5" s="64"/>
    </row>
    <row r="6" spans="2:39" ht="14.25" customHeight="1">
      <c r="S6" s="18" t="s">
        <v>18</v>
      </c>
      <c r="T6" s="49">
        <v>8.2494440071526451</v>
      </c>
      <c r="Y6" s="18"/>
      <c r="Z6" s="61"/>
      <c r="AH6" s="65"/>
      <c r="AI6" s="65"/>
      <c r="AJ6" s="65"/>
    </row>
    <row r="7" spans="2:39" ht="14.25" customHeight="1">
      <c r="S7" s="18" t="s">
        <v>19</v>
      </c>
      <c r="T7" s="49">
        <v>11.803184984222574</v>
      </c>
      <c r="Y7" s="18"/>
      <c r="Z7" s="61"/>
      <c r="AH7" s="65"/>
      <c r="AI7" s="65"/>
      <c r="AJ7" s="65"/>
    </row>
    <row r="8" spans="2:39" ht="14.25" customHeight="1">
      <c r="S8" s="18" t="s">
        <v>20</v>
      </c>
      <c r="T8" s="49">
        <v>14.082689048313524</v>
      </c>
      <c r="Y8" s="18"/>
      <c r="Z8" s="61"/>
      <c r="AH8" s="65"/>
      <c r="AI8" s="65"/>
      <c r="AJ8" s="65"/>
    </row>
    <row r="9" spans="2:39" ht="14.25" customHeight="1">
      <c r="S9" s="18" t="s">
        <v>21</v>
      </c>
      <c r="T9" s="49">
        <v>14.614266024062575</v>
      </c>
      <c r="Y9" s="18"/>
      <c r="Z9" s="61"/>
      <c r="AH9" s="65"/>
      <c r="AI9" s="65"/>
      <c r="AJ9" s="65"/>
    </row>
    <row r="10" spans="2:39" ht="14.25" customHeight="1">
      <c r="S10" s="18" t="s">
        <v>22</v>
      </c>
      <c r="T10" s="49">
        <v>15.068198258937485</v>
      </c>
      <c r="Y10" s="18"/>
      <c r="Z10" s="61"/>
    </row>
    <row r="11" spans="2:39" ht="14.25" customHeight="1">
      <c r="S11" s="18" t="s">
        <v>23</v>
      </c>
      <c r="T11" s="49">
        <v>15.725647118234697</v>
      </c>
      <c r="Y11" s="18"/>
      <c r="Z11" s="61"/>
    </row>
    <row r="12" spans="2:39" ht="14.25" customHeight="1">
      <c r="S12" s="18" t="s">
        <v>24</v>
      </c>
      <c r="T12" s="49">
        <v>16.531477430789543</v>
      </c>
      <c r="Y12" s="18"/>
      <c r="Z12" s="61"/>
      <c r="AD12" s="179"/>
      <c r="AE12" s="179"/>
      <c r="AF12" s="179"/>
      <c r="AG12" s="179"/>
    </row>
    <row r="13" spans="2:39" ht="14.25" customHeight="1">
      <c r="S13" s="18" t="s">
        <v>25</v>
      </c>
      <c r="T13" s="49">
        <v>18.330237406907031</v>
      </c>
      <c r="Y13" s="18"/>
      <c r="Z13" s="61"/>
      <c r="AD13" s="179"/>
      <c r="AE13" s="179"/>
      <c r="AF13" s="179"/>
      <c r="AG13" s="179"/>
      <c r="AH13" s="179"/>
      <c r="AM13" s="66"/>
    </row>
    <row r="14" spans="2:39" ht="14.25" customHeight="1">
      <c r="S14" s="18" t="s">
        <v>26</v>
      </c>
      <c r="T14" s="49">
        <v>34.082054041530036</v>
      </c>
    </row>
    <row r="15" spans="2:39" ht="14.25" customHeight="1">
      <c r="S15" s="67" t="s">
        <v>27</v>
      </c>
      <c r="T15" s="68">
        <v>45.751544554173165</v>
      </c>
    </row>
    <row r="18" spans="2:28" ht="14.25" customHeight="1">
      <c r="B18" s="69"/>
      <c r="U18" s="49"/>
      <c r="V18" s="50"/>
    </row>
    <row r="19" spans="2:28" ht="14.25" customHeight="1">
      <c r="B19" s="69"/>
      <c r="U19" s="49"/>
      <c r="V19" s="50"/>
    </row>
    <row r="20" spans="2:28" ht="14.25" customHeight="1">
      <c r="B20" s="69" t="s">
        <v>28</v>
      </c>
      <c r="U20" s="49"/>
      <c r="V20" s="50"/>
    </row>
    <row r="21" spans="2:28" ht="14.25" customHeight="1">
      <c r="U21" s="49"/>
      <c r="V21" s="50"/>
    </row>
    <row r="22" spans="2:28" ht="14.25" customHeight="1">
      <c r="U22" s="49"/>
      <c r="V22" s="50"/>
    </row>
    <row r="23" spans="2:28" ht="14.25" customHeight="1">
      <c r="B23" s="16" t="s">
        <v>29</v>
      </c>
      <c r="C23" s="70"/>
      <c r="D23" s="70"/>
      <c r="U23" s="49"/>
      <c r="V23" s="50"/>
    </row>
    <row r="24" spans="2:28" ht="14.25" customHeight="1">
      <c r="B24" s="16" t="s">
        <v>30</v>
      </c>
      <c r="C24" s="70"/>
      <c r="D24" s="70"/>
      <c r="U24" s="49"/>
      <c r="V24" s="50"/>
    </row>
    <row r="25" spans="2:28" ht="14.25" customHeight="1">
      <c r="B25" s="219" t="s">
        <v>31</v>
      </c>
      <c r="C25" s="219"/>
      <c r="D25" s="219"/>
      <c r="E25" s="219"/>
      <c r="F25" s="219"/>
      <c r="G25" s="219"/>
      <c r="H25" s="219"/>
      <c r="I25" s="180"/>
      <c r="J25" s="180"/>
      <c r="K25" s="180"/>
      <c r="L25" s="180"/>
      <c r="M25" s="28"/>
      <c r="N25" s="28"/>
      <c r="O25" s="28"/>
      <c r="P25" s="28"/>
      <c r="U25" s="49"/>
      <c r="V25" s="50"/>
    </row>
    <row r="26" spans="2:28" ht="14.25" customHeight="1">
      <c r="B26" s="219"/>
      <c r="C26" s="219"/>
      <c r="D26" s="219"/>
      <c r="E26" s="219"/>
      <c r="F26" s="219"/>
      <c r="G26" s="219"/>
      <c r="H26" s="219"/>
      <c r="I26" s="180"/>
      <c r="J26" s="180"/>
      <c r="K26" s="180"/>
      <c r="L26" s="180"/>
      <c r="M26" s="28"/>
      <c r="N26" s="28"/>
      <c r="O26" s="28"/>
      <c r="P26" s="28"/>
      <c r="U26" s="49"/>
      <c r="V26" s="50"/>
    </row>
    <row r="27" spans="2:28" ht="14.25" customHeight="1">
      <c r="B27" s="29" t="s">
        <v>32</v>
      </c>
      <c r="C27" s="71"/>
      <c r="D27" s="71"/>
      <c r="E27" s="72"/>
      <c r="F27" s="72"/>
      <c r="G27" s="72"/>
      <c r="H27" s="72"/>
      <c r="I27" s="72"/>
      <c r="J27" s="72"/>
      <c r="K27" s="72"/>
      <c r="L27" s="72"/>
    </row>
    <row r="28" spans="2:28" ht="14.25" customHeight="1">
      <c r="B28" s="29" t="s">
        <v>33</v>
      </c>
      <c r="C28" s="71"/>
      <c r="D28" s="71"/>
      <c r="E28" s="72"/>
      <c r="F28" s="72"/>
      <c r="G28" s="72"/>
      <c r="H28" s="72"/>
      <c r="I28" s="72"/>
      <c r="J28" s="72"/>
      <c r="K28" s="72"/>
      <c r="L28" s="72"/>
    </row>
    <row r="29" spans="2:28" ht="14.25" customHeight="1">
      <c r="B29" s="16" t="s">
        <v>34</v>
      </c>
      <c r="C29" s="70"/>
      <c r="D29" s="70"/>
    </row>
    <row r="30" spans="2:28" ht="14.25" customHeight="1">
      <c r="AA30" s="18"/>
      <c r="AB30" s="61"/>
    </row>
    <row r="31" spans="2:28" ht="14.25" customHeight="1">
      <c r="AA31" s="18"/>
      <c r="AB31" s="61"/>
    </row>
    <row r="32" spans="2:28" ht="14.25" customHeight="1">
      <c r="AA32" s="18"/>
      <c r="AB32" s="61"/>
    </row>
    <row r="33" spans="27:28" ht="14.25" customHeight="1">
      <c r="AA33" s="18"/>
      <c r="AB33" s="61"/>
    </row>
    <row r="34" spans="27:28" ht="14.25" customHeight="1">
      <c r="AA34" s="18"/>
      <c r="AB34" s="61"/>
    </row>
    <row r="35" spans="27:28" ht="14.25" customHeight="1">
      <c r="AA35" s="18"/>
      <c r="AB35" s="61"/>
    </row>
    <row r="36" spans="27:28" ht="14.25" customHeight="1">
      <c r="AA36" s="18"/>
      <c r="AB36" s="61"/>
    </row>
    <row r="37" spans="27:28" ht="14.25" customHeight="1">
      <c r="AA37" s="18"/>
      <c r="AB37" s="61"/>
    </row>
    <row r="38" spans="27:28" ht="14.25" customHeight="1">
      <c r="AA38" s="18"/>
      <c r="AB38" s="61"/>
    </row>
    <row r="39" spans="27:28" ht="14.25" customHeight="1">
      <c r="AA39" s="18"/>
      <c r="AB39" s="61"/>
    </row>
    <row r="40" spans="27:28" ht="14.25" customHeight="1">
      <c r="AA40" s="18"/>
      <c r="AB40" s="61"/>
    </row>
    <row r="41" spans="27:28" ht="14.25" customHeight="1">
      <c r="AA41" s="18"/>
      <c r="AB41" s="61"/>
    </row>
    <row r="42" spans="27:28" ht="14.25" customHeight="1">
      <c r="AA42" s="18"/>
      <c r="AB42" s="61"/>
    </row>
    <row r="43" spans="27:28" ht="14.25" customHeight="1">
      <c r="AA43" s="18"/>
      <c r="AB43" s="61"/>
    </row>
    <row r="44" spans="27:28" ht="14.25" customHeight="1">
      <c r="AA44" s="18"/>
      <c r="AB44" s="61"/>
    </row>
    <row r="45" spans="27:28" ht="14.25" customHeight="1">
      <c r="AA45" s="18"/>
      <c r="AB45" s="61"/>
    </row>
    <row r="46" spans="27:28" ht="14.25" customHeight="1">
      <c r="AA46" s="18"/>
      <c r="AB46" s="61"/>
    </row>
    <row r="47" spans="27:28" ht="14.25" customHeight="1">
      <c r="AA47" s="18"/>
      <c r="AB47" s="61"/>
    </row>
    <row r="48" spans="27:28" ht="14.25" customHeight="1">
      <c r="AA48" s="18"/>
      <c r="AB48" s="61"/>
    </row>
    <row r="49" spans="27:28" ht="14.25" customHeight="1">
      <c r="AA49" s="18"/>
      <c r="AB49" s="61"/>
    </row>
    <row r="50" spans="27:28" ht="14.25" customHeight="1">
      <c r="AA50" s="18"/>
      <c r="AB50" s="61"/>
    </row>
    <row r="51" spans="27:28" ht="14.25" customHeight="1">
      <c r="AA51" s="18"/>
      <c r="AB51" s="61"/>
    </row>
    <row r="52" spans="27:28" ht="14.25" customHeight="1">
      <c r="AA52" s="18"/>
      <c r="AB52" s="61"/>
    </row>
    <row r="53" spans="27:28" ht="14.25" customHeight="1">
      <c r="AA53" s="18"/>
      <c r="AB53" s="61"/>
    </row>
    <row r="54" spans="27:28" ht="14.25" customHeight="1">
      <c r="AA54" s="18"/>
      <c r="AB54" s="61"/>
    </row>
    <row r="55" spans="27:28" ht="14.25" customHeight="1">
      <c r="AA55" s="18"/>
      <c r="AB55" s="61"/>
    </row>
    <row r="56" spans="27:28" ht="14.25" customHeight="1">
      <c r="AA56" s="18"/>
      <c r="AB56" s="61"/>
    </row>
    <row r="57" spans="27:28" ht="14.25" customHeight="1">
      <c r="AA57" s="18"/>
      <c r="AB57" s="61"/>
    </row>
    <row r="58" spans="27:28" ht="14.25" customHeight="1">
      <c r="AA58" s="18"/>
      <c r="AB58" s="61"/>
    </row>
    <row r="59" spans="27:28" ht="14.25" customHeight="1">
      <c r="AA59" s="18"/>
      <c r="AB59" s="61"/>
    </row>
    <row r="60" spans="27:28" ht="14.25" customHeight="1">
      <c r="AA60" s="73"/>
      <c r="AB60" s="61"/>
    </row>
  </sheetData>
  <mergeCells count="4">
    <mergeCell ref="B2:H3"/>
    <mergeCell ref="S2:T4"/>
    <mergeCell ref="AG4:AH4"/>
    <mergeCell ref="B25:H26"/>
  </mergeCells>
  <pageMargins left="0.70866141732283472" right="0.70866141732283472" top="0.74803149606299213" bottom="0.74803149606299213" header="0.31496062992125984" footer="0.31496062992125984"/>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A4BF2-642D-471F-89DD-CEA91C7AE2A0}">
  <sheetPr>
    <tabColor rgb="FF28FFFF"/>
    <pageSetUpPr fitToPage="1"/>
  </sheetPr>
  <dimension ref="B2:Y49"/>
  <sheetViews>
    <sheetView zoomScaleNormal="100" workbookViewId="0"/>
  </sheetViews>
  <sheetFormatPr baseColWidth="10" defaultColWidth="9.1640625" defaultRowHeight="14.25" customHeight="1"/>
  <cols>
    <col min="1" max="1" width="12.6640625" style="133" customWidth="1"/>
    <col min="2" max="2" width="9.1640625" style="133"/>
    <col min="3" max="5" width="11.5" style="133" bestFit="1" customWidth="1"/>
    <col min="6" max="6" width="10.5" style="133" bestFit="1" customWidth="1"/>
    <col min="7" max="7" width="13.33203125" style="133" bestFit="1" customWidth="1"/>
    <col min="8" max="11" width="9.1640625" style="133"/>
    <col min="12" max="21" width="13.1640625" style="133" customWidth="1"/>
    <col min="22" max="22" width="19.1640625" style="133" customWidth="1"/>
    <col min="23" max="23" width="14.33203125" style="133" customWidth="1"/>
    <col min="24" max="24" width="15.1640625" style="133" customWidth="1"/>
    <col min="25" max="16384" width="9.1640625" style="133"/>
  </cols>
  <sheetData>
    <row r="2" spans="2:25" ht="18.75" customHeight="1">
      <c r="B2" s="220" t="s">
        <v>6</v>
      </c>
      <c r="C2" s="220"/>
      <c r="D2" s="220"/>
      <c r="E2" s="220"/>
      <c r="F2" s="220"/>
      <c r="G2" s="220"/>
      <c r="H2" s="220"/>
      <c r="I2" s="220"/>
      <c r="J2" s="220"/>
      <c r="V2" s="221" t="s">
        <v>35</v>
      </c>
      <c r="W2" s="221"/>
      <c r="X2" s="221"/>
    </row>
    <row r="3" spans="2:25" ht="14.25" customHeight="1">
      <c r="B3" s="220"/>
      <c r="C3" s="220"/>
      <c r="D3" s="220"/>
      <c r="E3" s="220"/>
      <c r="F3" s="220"/>
      <c r="G3" s="220"/>
      <c r="H3" s="220"/>
      <c r="I3" s="220"/>
      <c r="J3" s="220"/>
      <c r="V3" s="221"/>
      <c r="W3" s="221"/>
      <c r="X3" s="221"/>
    </row>
    <row r="4" spans="2:25" ht="14.25" customHeight="1">
      <c r="V4" s="221"/>
      <c r="W4" s="221"/>
      <c r="X4" s="221"/>
    </row>
    <row r="5" spans="2:25" ht="14.25" customHeight="1">
      <c r="V5" s="222"/>
      <c r="W5" s="222"/>
      <c r="X5" s="222"/>
    </row>
    <row r="6" spans="2:25" ht="14.25" customHeight="1">
      <c r="V6" s="163"/>
      <c r="W6" s="163"/>
      <c r="X6" s="164" t="s">
        <v>36</v>
      </c>
      <c r="Y6" s="162"/>
    </row>
    <row r="7" spans="2:25" ht="14.25" customHeight="1">
      <c r="V7" s="183" t="s">
        <v>37</v>
      </c>
      <c r="W7" s="185" t="s">
        <v>38</v>
      </c>
      <c r="X7" s="186">
        <v>80.181396195766837</v>
      </c>
      <c r="Y7" s="162"/>
    </row>
    <row r="8" spans="2:25" ht="14.25" customHeight="1">
      <c r="V8" s="183"/>
      <c r="W8" s="185" t="s">
        <v>39</v>
      </c>
      <c r="X8" s="186">
        <v>19.818603804233156</v>
      </c>
      <c r="Y8" s="162"/>
    </row>
    <row r="9" spans="2:25" ht="14.25" customHeight="1">
      <c r="V9" s="185"/>
      <c r="W9" s="185"/>
      <c r="X9" s="186"/>
    </row>
    <row r="10" spans="2:25" ht="14.25" customHeight="1">
      <c r="V10" s="185"/>
      <c r="W10" s="185"/>
      <c r="X10" s="186"/>
    </row>
    <row r="11" spans="2:25" ht="14.25" customHeight="1">
      <c r="V11" s="183" t="s">
        <v>40</v>
      </c>
      <c r="W11" s="185" t="s">
        <v>41</v>
      </c>
      <c r="X11" s="186">
        <v>45.952739489127111</v>
      </c>
    </row>
    <row r="12" spans="2:25" ht="14.25" customHeight="1">
      <c r="V12" s="183"/>
      <c r="W12" s="185" t="s">
        <v>42</v>
      </c>
      <c r="X12" s="186">
        <v>36.762981610849863</v>
      </c>
    </row>
    <row r="13" spans="2:25" ht="14.25" customHeight="1">
      <c r="V13" s="183"/>
      <c r="W13" s="185" t="s">
        <v>43</v>
      </c>
      <c r="X13" s="186">
        <v>12.746676378126478</v>
      </c>
    </row>
    <row r="14" spans="2:25" ht="14.25" customHeight="1">
      <c r="V14" s="184"/>
      <c r="W14" s="118" t="s">
        <v>44</v>
      </c>
      <c r="X14" s="187">
        <v>4.5376025218965497</v>
      </c>
    </row>
    <row r="22" spans="2:12" ht="14.25" customHeight="1">
      <c r="L22" s="166"/>
    </row>
    <row r="26" spans="2:12" ht="14.25" customHeight="1">
      <c r="B26" s="167" t="s">
        <v>45</v>
      </c>
      <c r="C26" s="167"/>
      <c r="D26" s="167"/>
      <c r="E26" s="167"/>
      <c r="F26" s="167"/>
      <c r="G26" s="167"/>
      <c r="H26" s="167"/>
      <c r="I26" s="167"/>
      <c r="J26" s="167"/>
      <c r="K26" s="167"/>
    </row>
    <row r="27" spans="2:12" ht="14.25" customHeight="1">
      <c r="B27" s="167" t="s">
        <v>46</v>
      </c>
      <c r="C27" s="167"/>
      <c r="D27" s="167"/>
      <c r="E27" s="167"/>
      <c r="F27" s="167"/>
      <c r="G27" s="167"/>
      <c r="H27" s="167"/>
      <c r="I27" s="167"/>
      <c r="J27" s="167"/>
      <c r="K27" s="167"/>
    </row>
    <row r="28" spans="2:12" ht="14.25" customHeight="1">
      <c r="B28" s="167" t="s">
        <v>47</v>
      </c>
      <c r="C28" s="168"/>
      <c r="D28" s="168"/>
      <c r="E28" s="168"/>
      <c r="F28" s="168"/>
      <c r="G28" s="168"/>
      <c r="H28" s="168"/>
      <c r="I28" s="168"/>
      <c r="J28" s="168"/>
      <c r="K28" s="168"/>
    </row>
    <row r="29" spans="2:12" ht="14.25" customHeight="1">
      <c r="B29" s="167" t="s">
        <v>48</v>
      </c>
      <c r="C29" s="168"/>
      <c r="D29" s="168"/>
      <c r="E29" s="168"/>
      <c r="F29" s="168"/>
      <c r="G29" s="168"/>
      <c r="H29" s="168"/>
      <c r="I29" s="168"/>
      <c r="J29" s="168"/>
      <c r="K29" s="168"/>
    </row>
    <row r="41" spans="2:8" ht="14.25" customHeight="1">
      <c r="C41" s="169"/>
      <c r="D41" s="169"/>
      <c r="E41" s="169"/>
      <c r="F41" s="169"/>
      <c r="G41" s="169"/>
    </row>
    <row r="42" spans="2:8" ht="14.25" customHeight="1">
      <c r="C42" s="170"/>
      <c r="D42" s="170"/>
      <c r="E42" s="170"/>
      <c r="F42" s="170"/>
      <c r="G42" s="170"/>
      <c r="H42" s="165"/>
    </row>
    <row r="43" spans="2:8" ht="14.25" customHeight="1">
      <c r="C43" s="170"/>
      <c r="D43" s="170"/>
      <c r="E43" s="170"/>
      <c r="F43" s="170"/>
      <c r="G43" s="170"/>
      <c r="H43" s="165"/>
    </row>
    <row r="44" spans="2:8" ht="14.25" customHeight="1">
      <c r="C44" s="170"/>
      <c r="D44" s="170"/>
      <c r="E44" s="170"/>
      <c r="F44" s="170"/>
      <c r="G44" s="170"/>
    </row>
    <row r="46" spans="2:8" ht="14.25" customHeight="1">
      <c r="B46" s="169"/>
      <c r="C46" s="169"/>
      <c r="D46" s="169"/>
      <c r="E46" s="169"/>
      <c r="F46" s="169"/>
      <c r="G46" s="169"/>
    </row>
    <row r="47" spans="2:8" ht="14.25" customHeight="1">
      <c r="C47" s="165"/>
      <c r="D47" s="165"/>
      <c r="E47" s="165"/>
      <c r="F47" s="165"/>
      <c r="G47" s="165"/>
    </row>
    <row r="48" spans="2:8" ht="14.25" customHeight="1">
      <c r="C48" s="165"/>
      <c r="D48" s="165"/>
      <c r="E48" s="165"/>
      <c r="F48" s="165"/>
      <c r="G48" s="165"/>
    </row>
    <row r="49" spans="3:7" ht="14.25" customHeight="1">
      <c r="C49" s="165"/>
      <c r="D49" s="165"/>
      <c r="E49" s="165"/>
      <c r="F49" s="165"/>
      <c r="G49" s="165"/>
    </row>
  </sheetData>
  <mergeCells count="2">
    <mergeCell ref="B2:J3"/>
    <mergeCell ref="V2:X5"/>
  </mergeCells>
  <pageMargins left="0.70866141732283472" right="0.70866141732283472" top="0.74803149606299213" bottom="0.7480314960629921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B166A-802D-4C2D-962E-2486E2A434EB}">
  <sheetPr>
    <tabColor rgb="FFCC99FF"/>
    <pageSetUpPr fitToPage="1"/>
  </sheetPr>
  <dimension ref="A1:I94"/>
  <sheetViews>
    <sheetView zoomScaleNormal="100" workbookViewId="0"/>
  </sheetViews>
  <sheetFormatPr baseColWidth="10" defaultColWidth="9.1640625" defaultRowHeight="14.25" customHeight="1"/>
  <cols>
    <col min="1" max="1" width="12.6640625" style="2" customWidth="1"/>
    <col min="2" max="2" width="68.5" style="1" customWidth="1"/>
    <col min="3" max="4" width="11.5" style="3" customWidth="1"/>
    <col min="5" max="5" width="14.83203125" style="3" customWidth="1"/>
    <col min="6" max="6" width="12.83203125" style="3" customWidth="1"/>
    <col min="7" max="7" width="11.5" style="3" customWidth="1"/>
    <col min="8" max="8" width="17.83203125" style="3" bestFit="1" customWidth="1"/>
    <col min="9" max="16384" width="9.1640625" style="3"/>
  </cols>
  <sheetData>
    <row r="1" spans="1:9" s="2" customFormat="1" ht="14.25" customHeight="1">
      <c r="A1" s="30"/>
      <c r="B1" s="31"/>
    </row>
    <row r="2" spans="1:9" s="2" customFormat="1" ht="18.75" customHeight="1">
      <c r="B2" s="224" t="s">
        <v>9</v>
      </c>
      <c r="C2" s="224"/>
      <c r="D2" s="224"/>
      <c r="E2" s="224"/>
      <c r="F2" s="224"/>
    </row>
    <row r="4" spans="1:9" ht="14.25" customHeight="1">
      <c r="B4" s="32" t="s">
        <v>49</v>
      </c>
      <c r="C4" s="5"/>
      <c r="D4" s="5"/>
      <c r="E4" s="5"/>
      <c r="F4" s="5"/>
    </row>
    <row r="5" spans="1:9" ht="14.25" customHeight="1">
      <c r="B5" s="33"/>
      <c r="C5" s="225" t="s">
        <v>50</v>
      </c>
      <c r="D5" s="225" t="s">
        <v>51</v>
      </c>
      <c r="E5" s="227" t="s">
        <v>52</v>
      </c>
      <c r="F5" s="229" t="s">
        <v>53</v>
      </c>
    </row>
    <row r="6" spans="1:9" ht="14.25" customHeight="1">
      <c r="B6" s="34"/>
      <c r="C6" s="226"/>
      <c r="D6" s="226"/>
      <c r="E6" s="228"/>
      <c r="F6" s="230"/>
    </row>
    <row r="7" spans="1:9" ht="14.25" customHeight="1">
      <c r="B7" s="35"/>
      <c r="C7" s="10"/>
      <c r="E7" s="36" t="s">
        <v>54</v>
      </c>
      <c r="F7" s="37"/>
    </row>
    <row r="8" spans="1:9" ht="14.25" customHeight="1">
      <c r="B8" s="38" t="s">
        <v>55</v>
      </c>
      <c r="C8" s="10"/>
      <c r="D8" s="10"/>
      <c r="E8" s="5"/>
      <c r="F8" s="5"/>
    </row>
    <row r="9" spans="1:9" ht="14.25" customHeight="1">
      <c r="B9" s="35" t="s">
        <v>27</v>
      </c>
      <c r="C9" s="12">
        <v>6865.9746943260343</v>
      </c>
      <c r="D9" s="158">
        <v>8141.1136154385413</v>
      </c>
      <c r="E9" s="13">
        <v>15007.088309764533</v>
      </c>
      <c r="F9" s="39">
        <v>7444</v>
      </c>
      <c r="G9" s="40"/>
    </row>
    <row r="10" spans="1:9" ht="14.25" customHeight="1">
      <c r="B10" s="35" t="s">
        <v>26</v>
      </c>
      <c r="C10" s="12">
        <v>5114.7239477940857</v>
      </c>
      <c r="D10" s="12">
        <v>9892.3643619704635</v>
      </c>
      <c r="E10" s="13">
        <v>15007.088309764533</v>
      </c>
      <c r="F10" s="39">
        <v>7444</v>
      </c>
      <c r="G10" s="40"/>
    </row>
    <row r="11" spans="1:9" ht="14.25" customHeight="1">
      <c r="B11" s="35" t="s">
        <v>25</v>
      </c>
      <c r="C11" s="12">
        <v>2750.8349150440308</v>
      </c>
      <c r="D11" s="12">
        <v>12256.253394720488</v>
      </c>
      <c r="E11" s="13">
        <v>15007.088309764533</v>
      </c>
      <c r="F11" s="39">
        <v>7444</v>
      </c>
      <c r="G11" s="40"/>
    </row>
    <row r="12" spans="1:9" ht="14.25" customHeight="1">
      <c r="B12" s="35" t="s">
        <v>24</v>
      </c>
      <c r="C12" s="12">
        <v>2480.89341694738</v>
      </c>
      <c r="D12" s="12">
        <v>12526.194892817155</v>
      </c>
      <c r="E12" s="13">
        <v>15007.088309764533</v>
      </c>
      <c r="F12" s="39">
        <v>7444</v>
      </c>
      <c r="G12" s="40"/>
      <c r="H12" s="9"/>
      <c r="I12" s="4"/>
    </row>
    <row r="13" spans="1:9" ht="14.25" customHeight="1">
      <c r="B13" s="35" t="s">
        <v>23</v>
      </c>
      <c r="C13" s="15">
        <v>2359.9617503154232</v>
      </c>
      <c r="D13" s="15">
        <v>12647.126559449085</v>
      </c>
      <c r="E13" s="41">
        <v>15007.088309764533</v>
      </c>
      <c r="F13" s="42">
        <v>7444</v>
      </c>
      <c r="G13" s="43"/>
      <c r="H13" s="44"/>
      <c r="I13" s="4"/>
    </row>
    <row r="14" spans="1:9" ht="14.25" customHeight="1">
      <c r="B14" s="35" t="s">
        <v>22</v>
      </c>
      <c r="C14" s="45">
        <v>2261.2978194091506</v>
      </c>
      <c r="D14" s="45">
        <v>12745.790490355375</v>
      </c>
      <c r="E14" s="41">
        <v>15007.088309764533</v>
      </c>
      <c r="F14" s="42">
        <v>7444</v>
      </c>
      <c r="G14" s="43"/>
      <c r="H14" s="79"/>
    </row>
    <row r="15" spans="1:9" ht="14.25" customHeight="1">
      <c r="B15" s="35" t="s">
        <v>21</v>
      </c>
      <c r="C15" s="45">
        <v>2193.1758080549853</v>
      </c>
      <c r="D15" s="45">
        <v>12813.912501709556</v>
      </c>
      <c r="E15" s="41">
        <v>15007.088309764533</v>
      </c>
      <c r="F15" s="42">
        <v>7444</v>
      </c>
      <c r="G15" s="43"/>
      <c r="H15" s="46"/>
      <c r="I15" s="4"/>
    </row>
    <row r="16" spans="1:9" ht="14.25" customHeight="1">
      <c r="B16" s="35" t="s">
        <v>56</v>
      </c>
      <c r="C16" s="15">
        <v>1188.644010591277</v>
      </c>
      <c r="D16" s="15">
        <v>13818.444299173229</v>
      </c>
      <c r="E16" s="41">
        <v>15007.088309764533</v>
      </c>
      <c r="F16" s="42">
        <v>7444</v>
      </c>
      <c r="G16" s="43"/>
      <c r="H16" s="46"/>
      <c r="I16" s="4"/>
    </row>
    <row r="17" spans="2:9" ht="14.25" customHeight="1">
      <c r="B17" s="35" t="s">
        <v>57</v>
      </c>
      <c r="C17" s="45">
        <v>795.13679425809335</v>
      </c>
      <c r="D17" s="45">
        <v>14211.951515506429</v>
      </c>
      <c r="E17" s="41">
        <v>15007.088309764533</v>
      </c>
      <c r="F17" s="42">
        <v>7444</v>
      </c>
      <c r="G17" s="43"/>
      <c r="H17" s="46"/>
      <c r="I17" s="4"/>
    </row>
    <row r="18" spans="2:9" ht="14.25" customHeight="1">
      <c r="B18" s="35" t="s">
        <v>58</v>
      </c>
      <c r="C18" s="45">
        <v>297.23333811900557</v>
      </c>
      <c r="D18" s="45">
        <v>14709.854971645518</v>
      </c>
      <c r="E18" s="41">
        <v>15007.088309764533</v>
      </c>
      <c r="F18" s="42">
        <v>7444</v>
      </c>
      <c r="G18" s="43"/>
      <c r="H18" s="46"/>
      <c r="I18" s="4"/>
    </row>
    <row r="19" spans="2:9" ht="14.25" customHeight="1">
      <c r="B19" s="35" t="s">
        <v>59</v>
      </c>
      <c r="C19" s="12">
        <v>212.57007548960257</v>
      </c>
      <c r="D19" s="12">
        <v>14794.518234274929</v>
      </c>
      <c r="E19" s="13">
        <v>15007.088309764533</v>
      </c>
      <c r="F19" s="39">
        <v>7444</v>
      </c>
      <c r="G19" s="40"/>
      <c r="H19" s="8"/>
      <c r="I19" s="4"/>
    </row>
    <row r="20" spans="2:9" ht="14.25" customHeight="1">
      <c r="B20" s="35" t="s">
        <v>60</v>
      </c>
      <c r="C20" s="12">
        <v>186.30556978486712</v>
      </c>
      <c r="D20" s="158">
        <v>14820.78273997967</v>
      </c>
      <c r="E20" s="13">
        <v>15007.088309764533</v>
      </c>
      <c r="F20" s="39">
        <v>7444</v>
      </c>
      <c r="G20" s="40"/>
      <c r="H20" s="8"/>
      <c r="I20" s="4"/>
    </row>
    <row r="21" spans="2:9" ht="14.25" customHeight="1">
      <c r="B21" s="35" t="s">
        <v>61</v>
      </c>
      <c r="C21" s="158">
        <v>146.56133432242004</v>
      </c>
      <c r="D21" s="12">
        <v>14860.526975442113</v>
      </c>
      <c r="E21" s="13">
        <v>15007.088309764533</v>
      </c>
      <c r="F21" s="39">
        <v>7444</v>
      </c>
      <c r="G21" s="40"/>
      <c r="H21" s="8"/>
      <c r="I21" s="4"/>
    </row>
    <row r="22" spans="2:9" ht="14.25" customHeight="1">
      <c r="B22" s="35" t="s">
        <v>62</v>
      </c>
      <c r="C22" s="12">
        <v>75.986114033393463</v>
      </c>
      <c r="D22" s="12">
        <v>14931.102195731144</v>
      </c>
      <c r="E22" s="13">
        <v>15007.088309764533</v>
      </c>
      <c r="F22" s="39">
        <v>7444</v>
      </c>
      <c r="G22" s="40"/>
      <c r="H22" s="8"/>
      <c r="I22" s="4"/>
    </row>
    <row r="23" spans="2:9" ht="14.25" customHeight="1">
      <c r="B23" s="35" t="s">
        <v>63</v>
      </c>
      <c r="C23" s="12">
        <v>4239.6789609316584</v>
      </c>
      <c r="D23" s="12">
        <v>10767.409348832891</v>
      </c>
      <c r="E23" s="13">
        <v>15007.088309764533</v>
      </c>
      <c r="F23" s="39">
        <v>7444</v>
      </c>
      <c r="G23" s="47"/>
      <c r="H23" s="8"/>
      <c r="I23" s="4"/>
    </row>
    <row r="24" spans="2:9" ht="14.25" customHeight="1">
      <c r="B24" s="35"/>
      <c r="C24" s="12"/>
      <c r="D24" s="12"/>
      <c r="E24" s="159"/>
      <c r="F24" s="39"/>
      <c r="G24" s="48"/>
      <c r="H24" s="8"/>
      <c r="I24" s="4"/>
    </row>
    <row r="25" spans="2:9" ht="14.25" customHeight="1">
      <c r="B25" s="38" t="s">
        <v>64</v>
      </c>
      <c r="C25" s="12"/>
      <c r="D25" s="12"/>
      <c r="E25" s="159"/>
      <c r="F25" s="39"/>
      <c r="G25" s="48"/>
      <c r="H25" s="8"/>
      <c r="I25" s="4"/>
    </row>
    <row r="26" spans="2:9" ht="14.25" customHeight="1">
      <c r="B26" s="35" t="s">
        <v>20</v>
      </c>
      <c r="C26" s="45">
        <v>2114.250459977658</v>
      </c>
      <c r="D26" s="45">
        <v>12898.865662406997</v>
      </c>
      <c r="E26" s="13">
        <v>15013.116122384645</v>
      </c>
      <c r="F26" s="39">
        <v>7447</v>
      </c>
      <c r="G26" s="40"/>
      <c r="H26" s="8"/>
      <c r="I26" s="4"/>
    </row>
    <row r="27" spans="2:9" ht="14.25" customHeight="1">
      <c r="B27" s="35" t="s">
        <v>19</v>
      </c>
      <c r="C27" s="45">
        <v>1772.0258678212056</v>
      </c>
      <c r="D27" s="160">
        <v>13241.09025456344</v>
      </c>
      <c r="E27" s="13">
        <v>15013.116122384645</v>
      </c>
      <c r="F27" s="39">
        <v>7447</v>
      </c>
      <c r="G27" s="40"/>
    </row>
    <row r="28" spans="2:9" ht="14.25" customHeight="1">
      <c r="B28" s="35" t="s">
        <v>18</v>
      </c>
      <c r="C28" s="45">
        <v>1238.4986082449298</v>
      </c>
      <c r="D28" s="45">
        <v>13774.617514139718</v>
      </c>
      <c r="E28" s="13">
        <v>15013.116122384645</v>
      </c>
      <c r="F28" s="39">
        <v>7447</v>
      </c>
      <c r="G28" s="40"/>
    </row>
    <row r="29" spans="2:9" ht="14.25" customHeight="1">
      <c r="B29" s="35" t="s">
        <v>65</v>
      </c>
      <c r="C29" s="12">
        <v>1085.0355429398094</v>
      </c>
      <c r="D29" s="45">
        <v>13928.080579444844</v>
      </c>
      <c r="E29" s="13">
        <v>15013.116122384645</v>
      </c>
      <c r="F29" s="39">
        <v>7447</v>
      </c>
      <c r="G29" s="40"/>
    </row>
    <row r="30" spans="2:9" ht="14.25" customHeight="1">
      <c r="B30" s="35" t="s">
        <v>66</v>
      </c>
      <c r="C30" s="12">
        <v>932.9026996457186</v>
      </c>
      <c r="D30" s="45">
        <v>14080.213422738931</v>
      </c>
      <c r="E30" s="13">
        <v>15013.116122384645</v>
      </c>
      <c r="F30" s="39">
        <v>7447</v>
      </c>
      <c r="G30" s="40"/>
    </row>
    <row r="31" spans="2:9" ht="14.25" customHeight="1">
      <c r="B31" s="35" t="s">
        <v>67</v>
      </c>
      <c r="C31" s="12">
        <v>760.63801015321428</v>
      </c>
      <c r="D31" s="45">
        <v>14252.478112231445</v>
      </c>
      <c r="E31" s="13">
        <v>15013.116122384645</v>
      </c>
      <c r="F31" s="39">
        <v>7447</v>
      </c>
      <c r="G31" s="40"/>
    </row>
    <row r="32" spans="2:9" ht="14.25" customHeight="1">
      <c r="B32" s="35" t="s">
        <v>68</v>
      </c>
      <c r="C32" s="12">
        <v>591.09640539219583</v>
      </c>
      <c r="D32" s="160">
        <v>14422.01971699247</v>
      </c>
      <c r="E32" s="13">
        <v>15013.116122384645</v>
      </c>
      <c r="F32" s="39">
        <v>7447</v>
      </c>
      <c r="G32" s="40"/>
    </row>
    <row r="33" spans="1:9" ht="14.25" customHeight="1">
      <c r="B33" s="35" t="s">
        <v>69</v>
      </c>
      <c r="C33" s="12">
        <v>515.38861739049889</v>
      </c>
      <c r="D33" s="45">
        <v>14497.727504994169</v>
      </c>
      <c r="E33" s="13">
        <v>15013.116122384645</v>
      </c>
      <c r="F33" s="39">
        <v>7447</v>
      </c>
      <c r="G33" s="40"/>
    </row>
    <row r="34" spans="1:9" ht="14.25" customHeight="1">
      <c r="B34" s="35" t="s">
        <v>70</v>
      </c>
      <c r="C34" s="12">
        <v>344.18028545790179</v>
      </c>
      <c r="D34" s="45">
        <v>14668.935836926763</v>
      </c>
      <c r="E34" s="13">
        <v>15013.116122384645</v>
      </c>
      <c r="F34" s="39">
        <v>7447</v>
      </c>
      <c r="G34" s="40"/>
    </row>
    <row r="35" spans="1:9" ht="14.25" customHeight="1">
      <c r="B35" s="35" t="s">
        <v>71</v>
      </c>
      <c r="C35" s="12">
        <v>332.06234189122785</v>
      </c>
      <c r="D35" s="45">
        <v>14681.053780493437</v>
      </c>
      <c r="E35" s="13">
        <v>15013.116122384645</v>
      </c>
      <c r="F35" s="39">
        <v>7447</v>
      </c>
      <c r="G35" s="40"/>
    </row>
    <row r="36" spans="1:9" ht="14.25" customHeight="1">
      <c r="B36" s="35" t="s">
        <v>72</v>
      </c>
      <c r="C36" s="12">
        <v>277.01819931447693</v>
      </c>
      <c r="D36" s="45">
        <v>14736.097923070189</v>
      </c>
      <c r="E36" s="13">
        <v>15013.116122384645</v>
      </c>
      <c r="F36" s="39">
        <v>7447</v>
      </c>
      <c r="G36" s="40"/>
    </row>
    <row r="37" spans="1:9" ht="14.25" customHeight="1">
      <c r="B37" s="35" t="s">
        <v>73</v>
      </c>
      <c r="C37" s="12">
        <v>238.94673339941994</v>
      </c>
      <c r="D37" s="45">
        <v>14774.169388985249</v>
      </c>
      <c r="E37" s="13">
        <v>15013.116122384645</v>
      </c>
      <c r="F37" s="39">
        <v>7447</v>
      </c>
      <c r="G37" s="40"/>
    </row>
    <row r="38" spans="1:9" ht="14.25" customHeight="1">
      <c r="B38" s="35" t="s">
        <v>74</v>
      </c>
      <c r="C38" s="12">
        <v>137.96263773399716</v>
      </c>
      <c r="D38" s="45">
        <v>14875.153484650675</v>
      </c>
      <c r="E38" s="13">
        <v>15013.116122384645</v>
      </c>
      <c r="F38" s="39">
        <v>7447</v>
      </c>
      <c r="G38" s="40"/>
    </row>
    <row r="39" spans="1:9" ht="14.25" customHeight="1">
      <c r="B39" s="35" t="s">
        <v>75</v>
      </c>
      <c r="C39" s="12">
        <v>69.645387626499144</v>
      </c>
      <c r="D39" s="45">
        <v>14943.470734758172</v>
      </c>
      <c r="E39" s="13">
        <v>15013.116122384645</v>
      </c>
      <c r="F39" s="39">
        <v>7447</v>
      </c>
      <c r="G39" s="40"/>
    </row>
    <row r="40" spans="1:9" ht="14.25" customHeight="1">
      <c r="B40" s="35" t="s">
        <v>76</v>
      </c>
      <c r="C40" s="171" t="s">
        <v>77</v>
      </c>
      <c r="D40" s="45">
        <v>15008.535722092567</v>
      </c>
      <c r="E40" s="13">
        <v>15013.116122384645</v>
      </c>
      <c r="F40" s="39">
        <v>7447</v>
      </c>
      <c r="G40" s="40"/>
    </row>
    <row r="41" spans="1:9" ht="14.25" customHeight="1">
      <c r="A41" s="75"/>
      <c r="B41" s="35" t="s">
        <v>63</v>
      </c>
      <c r="C41" s="45">
        <v>9119.7007373210872</v>
      </c>
      <c r="D41" s="45">
        <v>5893.4153850635885</v>
      </c>
      <c r="E41" s="41">
        <v>15013.116122384645</v>
      </c>
      <c r="F41" s="42">
        <v>7447</v>
      </c>
      <c r="G41" s="40"/>
    </row>
    <row r="42" spans="1:9" ht="14.25" customHeight="1">
      <c r="A42" s="75"/>
      <c r="B42" s="35"/>
      <c r="C42" s="45"/>
      <c r="D42" s="45"/>
      <c r="E42" s="41"/>
      <c r="F42" s="42"/>
      <c r="G42" s="40"/>
    </row>
    <row r="43" spans="1:9" ht="14.25" customHeight="1">
      <c r="A43" s="75"/>
      <c r="B43" s="38" t="s">
        <v>78</v>
      </c>
      <c r="C43" s="45"/>
      <c r="D43" s="45"/>
      <c r="E43" s="41"/>
      <c r="F43" s="42"/>
      <c r="G43" s="40"/>
    </row>
    <row r="44" spans="1:9" ht="14.25" customHeight="1">
      <c r="A44" s="75"/>
      <c r="B44" s="34" t="s">
        <v>79</v>
      </c>
      <c r="C44" s="137">
        <v>11546</v>
      </c>
      <c r="D44" s="137">
        <v>3469</v>
      </c>
      <c r="E44" s="138">
        <v>15016</v>
      </c>
      <c r="F44" s="139">
        <v>7448</v>
      </c>
      <c r="G44" s="40"/>
    </row>
    <row r="45" spans="1:9" ht="14.25" customHeight="1">
      <c r="B45" s="35"/>
      <c r="C45" s="7"/>
      <c r="D45" s="7"/>
      <c r="E45" s="7" t="s">
        <v>17</v>
      </c>
      <c r="F45" s="7"/>
    </row>
    <row r="46" spans="1:9" ht="14.25" customHeight="1">
      <c r="B46" s="38" t="s">
        <v>55</v>
      </c>
      <c r="C46" s="7"/>
      <c r="D46" s="7"/>
      <c r="E46" s="5"/>
      <c r="F46" s="5"/>
    </row>
    <row r="47" spans="1:9" ht="14.25" customHeight="1">
      <c r="B47" s="35" t="s">
        <v>27</v>
      </c>
      <c r="C47" s="49">
        <v>45.751544554173165</v>
      </c>
      <c r="D47" s="49">
        <v>54.248455445827091</v>
      </c>
      <c r="E47" s="50">
        <v>100</v>
      </c>
      <c r="F47" s="51"/>
    </row>
    <row r="48" spans="1:9" ht="14.25" customHeight="1">
      <c r="B48" s="35" t="s">
        <v>26</v>
      </c>
      <c r="C48" s="49">
        <v>34.082054041530036</v>
      </c>
      <c r="D48" s="49">
        <v>65.917945958470042</v>
      </c>
      <c r="E48" s="50">
        <v>100</v>
      </c>
      <c r="F48" s="51"/>
      <c r="I48" s="49"/>
    </row>
    <row r="49" spans="2:9" ht="14.25" customHeight="1">
      <c r="B49" s="35" t="s">
        <v>25</v>
      </c>
      <c r="C49" s="49">
        <v>18.330237406907031</v>
      </c>
      <c r="D49" s="49">
        <v>81.669762593092855</v>
      </c>
      <c r="E49" s="50">
        <v>100</v>
      </c>
      <c r="F49" s="51"/>
      <c r="I49" s="49"/>
    </row>
    <row r="50" spans="2:9" ht="14.25" customHeight="1">
      <c r="B50" s="35" t="s">
        <v>24</v>
      </c>
      <c r="C50" s="49">
        <v>16.531477430789543</v>
      </c>
      <c r="D50" s="49">
        <v>83.46852256921045</v>
      </c>
      <c r="E50" s="50">
        <v>100</v>
      </c>
      <c r="F50" s="51"/>
      <c r="I50" s="49"/>
    </row>
    <row r="51" spans="2:9" ht="14.25" customHeight="1">
      <c r="B51" s="35" t="s">
        <v>23</v>
      </c>
      <c r="C51" s="49">
        <v>15.725647118234697</v>
      </c>
      <c r="D51" s="49">
        <v>84.274352881765111</v>
      </c>
      <c r="E51" s="50">
        <v>100</v>
      </c>
      <c r="F51" s="51"/>
      <c r="I51" s="49"/>
    </row>
    <row r="52" spans="2:9" ht="14.25" customHeight="1">
      <c r="B52" s="35" t="s">
        <v>22</v>
      </c>
      <c r="C52" s="49">
        <v>15.068198258937485</v>
      </c>
      <c r="D52" s="49">
        <v>84.931801741062444</v>
      </c>
      <c r="E52" s="50">
        <v>100</v>
      </c>
      <c r="F52" s="51"/>
      <c r="I52" s="6"/>
    </row>
    <row r="53" spans="2:9" ht="14.25" customHeight="1">
      <c r="B53" s="35" t="s">
        <v>21</v>
      </c>
      <c r="C53" s="49">
        <v>14.614266024062575</v>
      </c>
      <c r="D53" s="49">
        <v>85.385733975937455</v>
      </c>
      <c r="E53" s="50">
        <v>100</v>
      </c>
      <c r="F53" s="51"/>
      <c r="I53" s="49"/>
    </row>
    <row r="54" spans="2:9" ht="14.25" customHeight="1">
      <c r="B54" s="35" t="s">
        <v>56</v>
      </c>
      <c r="C54" s="49">
        <v>7.9205505162375305</v>
      </c>
      <c r="D54" s="49">
        <v>92.079449483762261</v>
      </c>
      <c r="E54" s="50">
        <v>100</v>
      </c>
      <c r="F54" s="51"/>
      <c r="I54" s="49"/>
    </row>
    <row r="55" spans="2:9" ht="14.25" customHeight="1">
      <c r="B55" s="35" t="s">
        <v>57</v>
      </c>
      <c r="C55" s="49">
        <v>5.2984081778257304</v>
      </c>
      <c r="D55" s="49">
        <v>94.70159182217418</v>
      </c>
      <c r="E55" s="50">
        <v>100</v>
      </c>
      <c r="F55" s="51"/>
      <c r="I55" s="6"/>
    </row>
    <row r="56" spans="2:9" ht="14.25" customHeight="1">
      <c r="B56" s="35" t="s">
        <v>58</v>
      </c>
      <c r="C56" s="49">
        <v>1.9806196377588265</v>
      </c>
      <c r="D56" s="49">
        <v>98.019380362241094</v>
      </c>
      <c r="E56" s="50">
        <v>100</v>
      </c>
      <c r="F56" s="51"/>
      <c r="H56" s="35"/>
      <c r="I56" s="49"/>
    </row>
    <row r="57" spans="2:9" ht="14.25" customHeight="1">
      <c r="B57" s="35" t="s">
        <v>59</v>
      </c>
      <c r="C57" s="49">
        <v>1.4164644806633901</v>
      </c>
      <c r="D57" s="49">
        <v>98.583535519336579</v>
      </c>
      <c r="E57" s="50">
        <v>100</v>
      </c>
      <c r="F57" s="51"/>
    </row>
    <row r="58" spans="2:9" ht="14.25" customHeight="1">
      <c r="B58" s="35" t="s">
        <v>60</v>
      </c>
      <c r="C58" s="49">
        <v>1.2414504795286987</v>
      </c>
      <c r="D58" s="49">
        <v>98.758549520471306</v>
      </c>
      <c r="E58" s="50">
        <v>100</v>
      </c>
      <c r="F58" s="51"/>
    </row>
    <row r="59" spans="2:9" ht="14.25" customHeight="1">
      <c r="B59" s="35" t="s">
        <v>61</v>
      </c>
      <c r="C59" s="49">
        <v>0.97661405928462608</v>
      </c>
      <c r="D59" s="49">
        <v>99.023385940715357</v>
      </c>
      <c r="E59" s="50">
        <v>100</v>
      </c>
      <c r="F59" s="51"/>
    </row>
    <row r="60" spans="2:9" ht="14.25" customHeight="1">
      <c r="B60" s="35" t="s">
        <v>62</v>
      </c>
      <c r="C60" s="49">
        <v>0.50633482301794819</v>
      </c>
      <c r="D60" s="49">
        <v>99.493665176982063</v>
      </c>
      <c r="E60" s="50">
        <v>100</v>
      </c>
      <c r="F60" s="51"/>
    </row>
    <row r="61" spans="2:9" ht="14.25" customHeight="1">
      <c r="B61" s="35" t="s">
        <v>63</v>
      </c>
      <c r="C61" s="49">
        <v>28.25117620033636</v>
      </c>
      <c r="D61" s="49">
        <v>71.748823799663725</v>
      </c>
      <c r="E61" s="50">
        <v>100</v>
      </c>
      <c r="F61" s="51"/>
    </row>
    <row r="62" spans="2:9" ht="14.25" customHeight="1">
      <c r="B62" s="38"/>
      <c r="C62" s="49"/>
      <c r="D62" s="49"/>
      <c r="E62" s="161"/>
      <c r="F62" s="51"/>
    </row>
    <row r="63" spans="2:9" ht="14.25" customHeight="1">
      <c r="B63" s="38" t="s">
        <v>64</v>
      </c>
      <c r="C63" s="49"/>
      <c r="D63" s="49"/>
      <c r="E63" s="51"/>
      <c r="F63" s="51"/>
    </row>
    <row r="64" spans="2:9" ht="14.25" customHeight="1">
      <c r="B64" s="35" t="s">
        <v>20</v>
      </c>
      <c r="C64" s="49">
        <v>14.082689048313524</v>
      </c>
      <c r="D64" s="49">
        <v>85.917310951686375</v>
      </c>
      <c r="E64" s="50">
        <v>100</v>
      </c>
      <c r="F64" s="51"/>
    </row>
    <row r="65" spans="2:7" ht="14.25" customHeight="1">
      <c r="B65" s="35" t="s">
        <v>19</v>
      </c>
      <c r="C65" s="49">
        <v>11.803184984222574</v>
      </c>
      <c r="D65" s="49">
        <v>88.196815015777261</v>
      </c>
      <c r="E65" s="50">
        <v>100</v>
      </c>
      <c r="F65" s="51"/>
    </row>
    <row r="66" spans="2:7" ht="14.25" customHeight="1">
      <c r="B66" s="35" t="s">
        <v>18</v>
      </c>
      <c r="C66" s="49">
        <v>8.2494440071526451</v>
      </c>
      <c r="D66" s="49">
        <v>91.750555992847211</v>
      </c>
      <c r="E66" s="50">
        <v>100</v>
      </c>
      <c r="F66" s="51"/>
    </row>
    <row r="67" spans="2:7" ht="14.25" customHeight="1">
      <c r="B67" s="35" t="s">
        <v>65</v>
      </c>
      <c r="C67" s="49">
        <v>7.2272507192694873</v>
      </c>
      <c r="D67" s="49">
        <v>92.772749280730409</v>
      </c>
      <c r="E67" s="50">
        <v>100</v>
      </c>
      <c r="F67" s="51"/>
    </row>
    <row r="68" spans="2:7" ht="14.25" customHeight="1">
      <c r="B68" s="35" t="s">
        <v>66</v>
      </c>
      <c r="C68" s="49">
        <v>6.2139178305212299</v>
      </c>
      <c r="D68" s="49">
        <v>93.786082169478618</v>
      </c>
      <c r="E68" s="50">
        <v>100</v>
      </c>
      <c r="F68" s="51"/>
    </row>
    <row r="69" spans="2:7" ht="14.25" customHeight="1">
      <c r="B69" s="35" t="s">
        <v>67</v>
      </c>
      <c r="C69" s="49">
        <v>5.0664898875930042</v>
      </c>
      <c r="D69" s="49">
        <v>94.933510112406921</v>
      </c>
      <c r="E69" s="50">
        <v>100</v>
      </c>
      <c r="F69" s="51"/>
    </row>
    <row r="70" spans="2:7" ht="14.25" customHeight="1">
      <c r="B70" s="35" t="s">
        <v>68</v>
      </c>
      <c r="C70" s="49">
        <v>3.9371999828261277</v>
      </c>
      <c r="D70" s="49">
        <v>96.062800017173842</v>
      </c>
      <c r="E70" s="50">
        <v>100</v>
      </c>
      <c r="F70" s="51"/>
    </row>
    <row r="71" spans="2:7" ht="14.25" customHeight="1">
      <c r="B71" s="35" t="s">
        <v>69</v>
      </c>
      <c r="C71" s="49">
        <v>3.4329223406328722</v>
      </c>
      <c r="D71" s="49">
        <v>96.567077659367115</v>
      </c>
      <c r="E71" s="50">
        <v>100</v>
      </c>
      <c r="F71" s="51"/>
    </row>
    <row r="72" spans="2:7" ht="14.25" customHeight="1">
      <c r="B72" s="35" t="s">
        <v>70</v>
      </c>
      <c r="C72" s="49">
        <v>2.2925306288993954</v>
      </c>
      <c r="D72" s="49">
        <v>97.707469371100558</v>
      </c>
      <c r="E72" s="50">
        <v>100</v>
      </c>
      <c r="F72" s="51"/>
    </row>
    <row r="73" spans="2:7" ht="14.25" customHeight="1">
      <c r="B73" s="35" t="s">
        <v>71</v>
      </c>
      <c r="C73" s="49">
        <v>2.2118149169320045</v>
      </c>
      <c r="D73" s="49">
        <v>97.788185083067958</v>
      </c>
      <c r="E73" s="50">
        <v>100</v>
      </c>
      <c r="F73" s="51"/>
    </row>
    <row r="74" spans="2:7" ht="14.25" customHeight="1">
      <c r="B74" s="35" t="s">
        <v>72</v>
      </c>
      <c r="C74" s="49">
        <v>1.8451745597400708</v>
      </c>
      <c r="D74" s="49">
        <v>98.154825440259899</v>
      </c>
      <c r="E74" s="50">
        <v>100</v>
      </c>
      <c r="F74" s="51"/>
    </row>
    <row r="75" spans="2:7" ht="14.25" customHeight="1">
      <c r="B75" s="35" t="s">
        <v>73</v>
      </c>
      <c r="C75" s="49">
        <v>1.5915865264183797</v>
      </c>
      <c r="D75" s="49">
        <v>98.408413473581618</v>
      </c>
      <c r="E75" s="50">
        <v>100</v>
      </c>
      <c r="F75" s="51"/>
    </row>
    <row r="76" spans="2:7" ht="14.25" customHeight="1">
      <c r="B76" s="35" t="s">
        <v>74</v>
      </c>
      <c r="C76" s="49">
        <v>0.91894738313716107</v>
      </c>
      <c r="D76" s="49">
        <v>99.081052616862848</v>
      </c>
      <c r="E76" s="50">
        <v>100</v>
      </c>
      <c r="F76" s="51"/>
    </row>
    <row r="77" spans="2:7" ht="14.25" customHeight="1">
      <c r="B77" s="35" t="s">
        <v>75</v>
      </c>
      <c r="C77" s="49">
        <v>0.46389694889961808</v>
      </c>
      <c r="D77" s="49">
        <v>99.536103051100383</v>
      </c>
      <c r="E77" s="50">
        <v>100</v>
      </c>
      <c r="F77" s="39"/>
      <c r="G77" s="40"/>
    </row>
    <row r="78" spans="2:7" ht="14.25" customHeight="1">
      <c r="B78" s="35" t="s">
        <v>76</v>
      </c>
      <c r="C78" s="6" t="s">
        <v>77</v>
      </c>
      <c r="D78" s="49">
        <v>99.969490675654782</v>
      </c>
      <c r="E78" s="50">
        <v>100</v>
      </c>
      <c r="F78" s="39"/>
      <c r="G78" s="40"/>
    </row>
    <row r="79" spans="2:7" ht="14.25" customHeight="1">
      <c r="B79" s="35" t="s">
        <v>63</v>
      </c>
      <c r="C79" s="49">
        <v>60.74488908883842</v>
      </c>
      <c r="D79" s="49">
        <v>39.255110911161616</v>
      </c>
      <c r="E79" s="50">
        <v>100</v>
      </c>
      <c r="F79" s="39"/>
      <c r="G79" s="40"/>
    </row>
    <row r="80" spans="2:7" ht="14.25" customHeight="1">
      <c r="B80" s="35"/>
      <c r="C80" s="11"/>
      <c r="D80" s="11"/>
      <c r="E80" s="11"/>
      <c r="F80" s="39"/>
      <c r="G80" s="40"/>
    </row>
    <row r="81" spans="2:7" ht="14.25" customHeight="1">
      <c r="B81" s="38" t="s">
        <v>78</v>
      </c>
      <c r="C81" s="12"/>
      <c r="D81" s="12"/>
      <c r="E81" s="13"/>
      <c r="F81" s="39"/>
      <c r="G81" s="40"/>
    </row>
    <row r="82" spans="2:7" ht="14.25" customHeight="1">
      <c r="B82" s="34" t="s">
        <v>79</v>
      </c>
      <c r="C82" s="140">
        <v>76.900000000000006</v>
      </c>
      <c r="D82" s="140">
        <v>23.1</v>
      </c>
      <c r="E82" s="141">
        <v>100</v>
      </c>
      <c r="F82" s="39"/>
      <c r="G82" s="40"/>
    </row>
    <row r="83" spans="2:7" ht="14.25" customHeight="1">
      <c r="B83" s="38" t="s">
        <v>30</v>
      </c>
      <c r="C83" s="12"/>
      <c r="D83" s="12"/>
      <c r="E83" s="13"/>
      <c r="F83" s="39"/>
      <c r="G83" s="40"/>
    </row>
    <row r="84" spans="2:7" ht="14.25" customHeight="1">
      <c r="B84" s="52" t="s">
        <v>80</v>
      </c>
      <c r="C84" s="53"/>
      <c r="D84" s="53"/>
      <c r="E84" s="54"/>
      <c r="F84" s="54"/>
    </row>
    <row r="85" spans="2:7" ht="14.25" customHeight="1">
      <c r="B85" s="52" t="s">
        <v>81</v>
      </c>
      <c r="C85" s="53"/>
      <c r="D85" s="53"/>
      <c r="E85" s="54"/>
      <c r="F85" s="54"/>
    </row>
    <row r="86" spans="2:7" ht="14.25" customHeight="1">
      <c r="B86" s="223" t="s">
        <v>82</v>
      </c>
      <c r="C86" s="223"/>
      <c r="D86" s="223"/>
      <c r="E86" s="223"/>
      <c r="F86" s="55"/>
    </row>
    <row r="87" spans="2:7" ht="14.25" customHeight="1">
      <c r="B87" s="223"/>
      <c r="C87" s="223"/>
      <c r="D87" s="223"/>
      <c r="E87" s="223"/>
      <c r="F87" s="55"/>
    </row>
    <row r="88" spans="2:7" ht="14.25" customHeight="1">
      <c r="B88" s="223"/>
      <c r="C88" s="223"/>
      <c r="D88" s="223"/>
      <c r="E88" s="223"/>
      <c r="F88" s="55"/>
    </row>
    <row r="89" spans="2:7" ht="14.25" customHeight="1">
      <c r="B89" s="56" t="s">
        <v>34</v>
      </c>
    </row>
    <row r="92" spans="2:7" ht="14.25" customHeight="1">
      <c r="B92" s="181"/>
      <c r="C92" s="181"/>
      <c r="D92" s="181"/>
      <c r="E92" s="181"/>
    </row>
    <row r="93" spans="2:7" ht="14.25" customHeight="1">
      <c r="B93" s="181"/>
      <c r="C93" s="181"/>
      <c r="D93" s="181"/>
      <c r="E93" s="181"/>
    </row>
    <row r="94" spans="2:7" ht="14.25" customHeight="1">
      <c r="B94" s="181"/>
      <c r="C94" s="181"/>
      <c r="D94" s="181"/>
      <c r="E94" s="181"/>
    </row>
  </sheetData>
  <mergeCells count="6">
    <mergeCell ref="B86:E88"/>
    <mergeCell ref="B2:F2"/>
    <mergeCell ref="C5:C6"/>
    <mergeCell ref="D5:D6"/>
    <mergeCell ref="E5:E6"/>
    <mergeCell ref="F5:F6"/>
  </mergeCells>
  <pageMargins left="0.70866141732283472" right="0.70866141732283472" top="0.74803149606299213" bottom="0.74803149606299213" header="0.31496062992125984" footer="0.31496062992125984"/>
  <pageSetup paperSize="9" scale="3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259D-E1EA-48F6-8BA8-43A1CCA09B2F}">
  <sheetPr>
    <tabColor rgb="FFCC99FF"/>
    <pageSetUpPr fitToPage="1"/>
  </sheetPr>
  <dimension ref="A1:F19"/>
  <sheetViews>
    <sheetView zoomScaleNormal="100" workbookViewId="0"/>
  </sheetViews>
  <sheetFormatPr baseColWidth="10" defaultColWidth="8.6640625" defaultRowHeight="14.25" customHeight="1"/>
  <cols>
    <col min="1" max="1" width="12.6640625" style="79" customWidth="1"/>
    <col min="2" max="2" width="34" style="79" customWidth="1"/>
    <col min="3" max="3" width="11.6640625" style="79" customWidth="1"/>
    <col min="4" max="4" width="13.33203125" style="79" bestFit="1" customWidth="1"/>
    <col min="5" max="5" width="13.83203125" style="79" customWidth="1"/>
    <col min="6" max="16384" width="8.6640625" style="79"/>
  </cols>
  <sheetData>
    <row r="1" spans="1:6" ht="14.25" customHeight="1">
      <c r="A1" s="76"/>
      <c r="B1" s="77"/>
    </row>
    <row r="2" spans="1:6" ht="18.75" customHeight="1">
      <c r="B2" s="232" t="s">
        <v>11</v>
      </c>
      <c r="C2" s="232"/>
      <c r="D2" s="232"/>
      <c r="E2" s="232"/>
      <c r="F2" s="176"/>
    </row>
    <row r="3" spans="1:6" ht="14.25" customHeight="1">
      <c r="B3" s="232"/>
      <c r="C3" s="232"/>
      <c r="D3" s="232"/>
      <c r="E3" s="232"/>
      <c r="F3" s="176"/>
    </row>
    <row r="5" spans="1:6" ht="14.25" customHeight="1">
      <c r="B5" s="144" t="s">
        <v>49</v>
      </c>
      <c r="C5" s="116"/>
      <c r="D5" s="145"/>
      <c r="E5" s="116"/>
    </row>
    <row r="6" spans="1:6" ht="14.25" customHeight="1">
      <c r="B6" s="143"/>
      <c r="C6" s="142" t="s">
        <v>54</v>
      </c>
      <c r="D6" s="142" t="s">
        <v>17</v>
      </c>
      <c r="E6" s="142" t="s">
        <v>83</v>
      </c>
    </row>
    <row r="7" spans="1:6" ht="14.25" customHeight="1">
      <c r="B7" s="74"/>
      <c r="C7" s="146"/>
      <c r="D7" s="147"/>
      <c r="E7" s="148"/>
    </row>
    <row r="8" spans="1:6" ht="14.25" customHeight="1">
      <c r="B8" s="82" t="s">
        <v>84</v>
      </c>
      <c r="C8" s="152">
        <v>3469.1893066280322</v>
      </c>
      <c r="D8" s="151">
        <v>23.099476743267065</v>
      </c>
      <c r="E8" s="155">
        <v>1729</v>
      </c>
      <c r="F8" s="81"/>
    </row>
    <row r="9" spans="1:6" ht="14.25" customHeight="1">
      <c r="B9" s="82" t="s">
        <v>85</v>
      </c>
      <c r="C9" s="152">
        <v>11546.417241554806</v>
      </c>
      <c r="D9" s="151">
        <v>76.881418961421488</v>
      </c>
      <c r="E9" s="155">
        <v>5719</v>
      </c>
      <c r="F9" s="81"/>
    </row>
    <row r="10" spans="1:6" ht="14.25" customHeight="1">
      <c r="B10" s="83" t="s">
        <v>86</v>
      </c>
      <c r="C10" s="152">
        <v>3682.4386453458496</v>
      </c>
      <c r="D10" s="151">
        <v>24.519390073109882</v>
      </c>
      <c r="E10" s="155">
        <v>1791</v>
      </c>
      <c r="F10" s="81"/>
    </row>
    <row r="11" spans="1:6" ht="14.25" customHeight="1">
      <c r="B11" s="83" t="s">
        <v>87</v>
      </c>
      <c r="C11" s="152">
        <v>2369.8776354679189</v>
      </c>
      <c r="D11" s="151">
        <v>15.779748087050555</v>
      </c>
      <c r="E11" s="155">
        <v>1187</v>
      </c>
      <c r="F11" s="81"/>
    </row>
    <row r="12" spans="1:6" ht="14.25" customHeight="1">
      <c r="B12" s="84" t="s">
        <v>88</v>
      </c>
      <c r="C12" s="152">
        <v>5494.1009607410479</v>
      </c>
      <c r="D12" s="151">
        <v>36.582280801261128</v>
      </c>
      <c r="E12" s="155">
        <v>2741</v>
      </c>
      <c r="F12" s="81"/>
    </row>
    <row r="13" spans="1:6" ht="14.25" customHeight="1">
      <c r="B13" s="149"/>
      <c r="C13" s="152"/>
      <c r="D13" s="151"/>
      <c r="E13" s="155"/>
    </row>
    <row r="14" spans="1:6" ht="14.25" customHeight="1">
      <c r="B14" s="150" t="s">
        <v>89</v>
      </c>
      <c r="C14" s="153">
        <v>15015.606548182848</v>
      </c>
      <c r="D14" s="154">
        <v>99.980895704688621</v>
      </c>
      <c r="E14" s="156">
        <v>7448</v>
      </c>
    </row>
    <row r="15" spans="1:6" ht="14.25" customHeight="1">
      <c r="B15" s="182" t="s">
        <v>90</v>
      </c>
      <c r="C15" s="78"/>
      <c r="D15" s="78"/>
    </row>
    <row r="16" spans="1:6" ht="14.25" customHeight="1">
      <c r="B16" s="173" t="s">
        <v>91</v>
      </c>
      <c r="C16" s="80"/>
      <c r="D16" s="80"/>
      <c r="E16" s="85"/>
    </row>
    <row r="17" spans="2:5" ht="14.25" customHeight="1">
      <c r="B17" s="231" t="s">
        <v>92</v>
      </c>
      <c r="C17" s="231"/>
      <c r="D17" s="231"/>
      <c r="E17" s="231"/>
    </row>
    <row r="18" spans="2:5" ht="14.25" customHeight="1">
      <c r="B18" s="231"/>
      <c r="C18" s="231"/>
      <c r="D18" s="231"/>
      <c r="E18" s="231"/>
    </row>
    <row r="19" spans="2:5" ht="14.25" customHeight="1">
      <c r="B19" s="172" t="s">
        <v>34</v>
      </c>
      <c r="C19" s="86"/>
      <c r="D19" s="86"/>
    </row>
  </sheetData>
  <mergeCells count="2">
    <mergeCell ref="B17:E18"/>
    <mergeCell ref="B2:E3"/>
  </mergeCells>
  <pageMargins left="0.70866141732283472" right="0.70866141732283472" top="0.74803149606299213" bottom="0.74803149606299213"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4DCD0-0390-409C-871C-8C30CF24ABA9}">
  <sheetPr>
    <tabColor rgb="FFCC99FF"/>
    <pageSetUpPr fitToPage="1"/>
  </sheetPr>
  <dimension ref="A2:G71"/>
  <sheetViews>
    <sheetView zoomScaleNormal="100" workbookViewId="0"/>
  </sheetViews>
  <sheetFormatPr baseColWidth="10" defaultColWidth="9.1640625" defaultRowHeight="14.5" customHeight="1"/>
  <cols>
    <col min="1" max="1" width="12.6640625" style="79" customWidth="1"/>
    <col min="2" max="2" width="41.83203125" style="79" customWidth="1"/>
    <col min="3" max="3" width="14" style="79" customWidth="1"/>
    <col min="4" max="4" width="14.33203125" style="79" customWidth="1"/>
    <col min="5" max="5" width="14" style="79" customWidth="1"/>
    <col min="6" max="6" width="12.5" style="79" customWidth="1"/>
    <col min="7" max="16384" width="9.1640625" style="79"/>
  </cols>
  <sheetData>
    <row r="2" spans="1:7" ht="18.75" customHeight="1">
      <c r="A2" s="79" t="s">
        <v>93</v>
      </c>
      <c r="B2" s="233" t="s">
        <v>13</v>
      </c>
      <c r="C2" s="233"/>
      <c r="D2" s="233"/>
      <c r="E2" s="233"/>
      <c r="F2" s="233"/>
      <c r="G2" s="157"/>
    </row>
    <row r="4" spans="1:7" ht="14.5" customHeight="1">
      <c r="B4" s="117" t="s">
        <v>49</v>
      </c>
      <c r="C4" s="118"/>
      <c r="D4" s="118"/>
      <c r="E4" s="118"/>
      <c r="F4" s="118"/>
    </row>
    <row r="5" spans="1:7" ht="14.5" customHeight="1">
      <c r="B5" s="119"/>
      <c r="C5" s="237" t="s">
        <v>94</v>
      </c>
      <c r="D5" s="237" t="s">
        <v>95</v>
      </c>
      <c r="E5" s="237" t="s">
        <v>52</v>
      </c>
      <c r="F5" s="239" t="s">
        <v>53</v>
      </c>
    </row>
    <row r="6" spans="1:7" ht="14.5" customHeight="1">
      <c r="B6" s="118"/>
      <c r="C6" s="238"/>
      <c r="D6" s="238"/>
      <c r="E6" s="238"/>
      <c r="F6" s="240"/>
    </row>
    <row r="7" spans="1:7" ht="14.5" customHeight="1">
      <c r="B7" s="119"/>
      <c r="C7" s="119"/>
      <c r="D7" s="119"/>
      <c r="E7" s="27" t="s">
        <v>54</v>
      </c>
      <c r="F7" s="120"/>
    </row>
    <row r="8" spans="1:7" ht="14.5" customHeight="1">
      <c r="B8" s="121" t="s">
        <v>96</v>
      </c>
      <c r="C8" s="119"/>
      <c r="D8" s="119"/>
      <c r="E8" s="119"/>
      <c r="F8" s="122"/>
    </row>
    <row r="9" spans="1:7" ht="14.5" customHeight="1">
      <c r="B9" s="119" t="s">
        <v>97</v>
      </c>
      <c r="C9" s="125">
        <v>19.525809825990457</v>
      </c>
      <c r="D9" s="125">
        <v>46.188460782911079</v>
      </c>
      <c r="E9" s="124">
        <v>65.714270608901515</v>
      </c>
      <c r="F9" s="125">
        <v>27</v>
      </c>
    </row>
    <row r="10" spans="1:7" ht="14.5" customHeight="1">
      <c r="B10" s="119" t="s">
        <v>98</v>
      </c>
      <c r="C10" s="123">
        <v>947.61284967464121</v>
      </c>
      <c r="D10" s="123">
        <v>420.27174309062002</v>
      </c>
      <c r="E10" s="124">
        <v>1367.8845927652612</v>
      </c>
      <c r="F10" s="125">
        <v>632</v>
      </c>
    </row>
    <row r="11" spans="1:7" ht="14.5" customHeight="1">
      <c r="B11" s="119" t="s">
        <v>99</v>
      </c>
      <c r="C11" s="123">
        <v>1656.6388359494713</v>
      </c>
      <c r="D11" s="123">
        <v>564.94466195067946</v>
      </c>
      <c r="E11" s="124">
        <v>2221.5834979001515</v>
      </c>
      <c r="F11" s="125">
        <v>1102</v>
      </c>
    </row>
    <row r="12" spans="1:7" ht="14.5" customHeight="1">
      <c r="B12" s="119" t="s">
        <v>100</v>
      </c>
      <c r="C12" s="123">
        <v>4814.1170852377081</v>
      </c>
      <c r="D12" s="123">
        <v>1127.1723643637042</v>
      </c>
      <c r="E12" s="124">
        <v>5941.2894496014223</v>
      </c>
      <c r="F12" s="125">
        <v>2893</v>
      </c>
    </row>
    <row r="13" spans="1:7" ht="14.5" customHeight="1">
      <c r="B13" s="119" t="s">
        <v>101</v>
      </c>
      <c r="C13" s="123">
        <v>2257.0351249540618</v>
      </c>
      <c r="D13" s="123">
        <v>548.94390348468005</v>
      </c>
      <c r="E13" s="124">
        <v>2805.9790284387423</v>
      </c>
      <c r="F13" s="125">
        <v>1533</v>
      </c>
    </row>
    <row r="14" spans="1:7" ht="14.5" customHeight="1">
      <c r="B14" s="119" t="s">
        <v>102</v>
      </c>
      <c r="C14" s="123">
        <v>1851.4875359129294</v>
      </c>
      <c r="D14" s="123">
        <v>761.6681729554366</v>
      </c>
      <c r="E14" s="124">
        <v>2613.155708868368</v>
      </c>
      <c r="F14" s="125">
        <v>1261</v>
      </c>
    </row>
    <row r="15" spans="1:7" ht="14.5" customHeight="1">
      <c r="B15" s="119"/>
      <c r="C15" s="119"/>
      <c r="D15" s="119"/>
      <c r="E15" s="119"/>
      <c r="F15" s="122"/>
    </row>
    <row r="16" spans="1:7" ht="14.5" customHeight="1">
      <c r="B16" s="121" t="s">
        <v>103</v>
      </c>
      <c r="C16" s="119"/>
      <c r="D16" s="119"/>
      <c r="E16" s="119"/>
      <c r="F16" s="122"/>
    </row>
    <row r="17" spans="2:6" ht="14.5" customHeight="1">
      <c r="B17" s="119" t="s">
        <v>104</v>
      </c>
      <c r="C17" s="123">
        <v>4221.2891657667524</v>
      </c>
      <c r="D17" s="123">
        <v>1052.6508043783881</v>
      </c>
      <c r="E17" s="124">
        <v>5273.9399701451393</v>
      </c>
      <c r="F17" s="125">
        <v>2716</v>
      </c>
    </row>
    <row r="18" spans="2:6" ht="14.5" customHeight="1">
      <c r="B18" s="119" t="s">
        <v>105</v>
      </c>
      <c r="C18" s="123">
        <v>2577.9734238410892</v>
      </c>
      <c r="D18" s="123">
        <v>684.8674382753552</v>
      </c>
      <c r="E18" s="124">
        <v>3262.8408621164467</v>
      </c>
      <c r="F18" s="125">
        <v>1629</v>
      </c>
    </row>
    <row r="19" spans="2:6" ht="14.5" customHeight="1">
      <c r="B19" s="119" t="s">
        <v>106</v>
      </c>
      <c r="C19" s="123">
        <v>1094.0974905267974</v>
      </c>
      <c r="D19" s="123">
        <v>200.03264749199045</v>
      </c>
      <c r="E19" s="124">
        <v>1294.130138018787</v>
      </c>
      <c r="F19" s="125">
        <v>572</v>
      </c>
    </row>
    <row r="20" spans="2:6" ht="14.5" customHeight="1">
      <c r="B20" s="119" t="s">
        <v>107</v>
      </c>
      <c r="C20" s="123">
        <v>265.56128104135018</v>
      </c>
      <c r="D20" s="123">
        <v>122.91422856068255</v>
      </c>
      <c r="E20" s="124">
        <v>388.47550960203267</v>
      </c>
      <c r="F20" s="125">
        <v>198</v>
      </c>
    </row>
    <row r="21" spans="2:6" ht="14.5" customHeight="1">
      <c r="B21" s="119" t="s">
        <v>108</v>
      </c>
      <c r="C21" s="123">
        <v>336.1962027602948</v>
      </c>
      <c r="D21" s="123">
        <v>105.43382436203156</v>
      </c>
      <c r="E21" s="124">
        <v>441.63002712232628</v>
      </c>
      <c r="F21" s="125">
        <v>210</v>
      </c>
    </row>
    <row r="22" spans="2:6" ht="14.5" customHeight="1">
      <c r="B22" s="119" t="s">
        <v>109</v>
      </c>
      <c r="C22" s="123">
        <v>429.1700932763473</v>
      </c>
      <c r="D22" s="123">
        <v>165.3774752395903</v>
      </c>
      <c r="E22" s="124">
        <v>594.54756851593788</v>
      </c>
      <c r="F22" s="125">
        <v>283</v>
      </c>
    </row>
    <row r="23" spans="2:6" ht="14.5" customHeight="1">
      <c r="B23" s="119" t="s">
        <v>110</v>
      </c>
      <c r="C23" s="123">
        <v>2622.1295843421772</v>
      </c>
      <c r="D23" s="123">
        <v>1137.9128883199937</v>
      </c>
      <c r="E23" s="124">
        <v>3760.0424726621736</v>
      </c>
      <c r="F23" s="125">
        <v>1840</v>
      </c>
    </row>
    <row r="24" spans="2:6" ht="14.5" customHeight="1">
      <c r="B24" s="119"/>
      <c r="C24" s="119"/>
      <c r="D24" s="119"/>
      <c r="E24" s="119"/>
      <c r="F24" s="122"/>
    </row>
    <row r="25" spans="2:6" ht="14.5" customHeight="1">
      <c r="B25" s="121" t="s">
        <v>111</v>
      </c>
      <c r="C25" s="119"/>
      <c r="D25" s="119"/>
      <c r="E25" s="119"/>
      <c r="F25" s="122"/>
    </row>
    <row r="26" spans="2:6" ht="14.5" customHeight="1">
      <c r="B26" s="119" t="s">
        <v>50</v>
      </c>
      <c r="C26" s="123">
        <v>418.968924175685</v>
      </c>
      <c r="D26" s="123">
        <v>134.31357001938272</v>
      </c>
      <c r="E26" s="124">
        <v>553.2824941950679</v>
      </c>
      <c r="F26" s="125">
        <v>265</v>
      </c>
    </row>
    <row r="27" spans="2:6" ht="14.5" customHeight="1">
      <c r="B27" s="119" t="s">
        <v>51</v>
      </c>
      <c r="C27" s="123">
        <v>11087.419391766411</v>
      </c>
      <c r="D27" s="123">
        <v>3326.7719905935419</v>
      </c>
      <c r="E27" s="124">
        <v>14414.191382359928</v>
      </c>
      <c r="F27" s="125">
        <v>7159</v>
      </c>
    </row>
    <row r="28" spans="2:6" ht="14.5" customHeight="1">
      <c r="B28" s="119"/>
      <c r="C28" s="119"/>
      <c r="D28" s="119"/>
      <c r="E28" s="119"/>
      <c r="F28" s="122"/>
    </row>
    <row r="29" spans="2:6" ht="14.5" customHeight="1">
      <c r="B29" s="121" t="s">
        <v>112</v>
      </c>
      <c r="C29" s="119"/>
      <c r="D29" s="119"/>
      <c r="E29" s="119"/>
      <c r="F29" s="122"/>
    </row>
    <row r="30" spans="2:6" ht="14.5" customHeight="1">
      <c r="B30" s="119" t="s">
        <v>113</v>
      </c>
      <c r="C30" s="123">
        <v>1529.8475689805443</v>
      </c>
      <c r="D30" s="123">
        <v>655.37299436019771</v>
      </c>
      <c r="E30" s="124">
        <v>2185.220563340743</v>
      </c>
      <c r="F30" s="125">
        <v>1143</v>
      </c>
    </row>
    <row r="31" spans="2:6" ht="14.5" customHeight="1">
      <c r="B31" s="119" t="s">
        <v>114</v>
      </c>
      <c r="C31" s="123">
        <v>1759.5363343855834</v>
      </c>
      <c r="D31" s="123">
        <v>622.60734174216873</v>
      </c>
      <c r="E31" s="124">
        <v>2382.143676127751</v>
      </c>
      <c r="F31" s="123">
        <v>1244</v>
      </c>
    </row>
    <row r="32" spans="2:6" ht="14.5" customHeight="1">
      <c r="B32" s="119" t="s">
        <v>115</v>
      </c>
      <c r="C32" s="123">
        <v>2379.8253289376757</v>
      </c>
      <c r="D32" s="123">
        <v>633.30111567226061</v>
      </c>
      <c r="E32" s="124">
        <v>3013.1264446099385</v>
      </c>
      <c r="F32" s="123">
        <v>1518</v>
      </c>
    </row>
    <row r="33" spans="2:6" ht="14.5" customHeight="1">
      <c r="B33" s="119" t="s">
        <v>116</v>
      </c>
      <c r="C33" s="123">
        <v>2701.9804628164579</v>
      </c>
      <c r="D33" s="123">
        <v>748.18103554226013</v>
      </c>
      <c r="E33" s="124">
        <v>3450.1614983587187</v>
      </c>
      <c r="F33" s="123">
        <v>1678</v>
      </c>
    </row>
    <row r="34" spans="2:6" ht="14.5" customHeight="1">
      <c r="B34" s="119" t="s">
        <v>117</v>
      </c>
      <c r="C34" s="123">
        <v>3175.2275464345485</v>
      </c>
      <c r="D34" s="123">
        <v>809.72681931114437</v>
      </c>
      <c r="E34" s="124">
        <v>3984.9543657456979</v>
      </c>
      <c r="F34" s="123">
        <v>1865</v>
      </c>
    </row>
    <row r="35" spans="2:6" ht="14.5" customHeight="1">
      <c r="B35" s="119"/>
      <c r="C35" s="119"/>
      <c r="D35" s="119"/>
      <c r="E35" s="119"/>
      <c r="F35" s="119"/>
    </row>
    <row r="36" spans="2:6" ht="14.5" customHeight="1">
      <c r="B36" s="126" t="s">
        <v>89</v>
      </c>
      <c r="C36" s="127">
        <v>11546.417241554793</v>
      </c>
      <c r="D36" s="127">
        <v>3469.1893066280318</v>
      </c>
      <c r="E36" s="127">
        <v>15015.60654818281</v>
      </c>
      <c r="F36" s="128">
        <v>7448</v>
      </c>
    </row>
    <row r="37" spans="2:6" ht="14.5" customHeight="1">
      <c r="B37" s="119"/>
      <c r="C37" s="119"/>
      <c r="D37" s="119"/>
      <c r="E37" s="27" t="s">
        <v>17</v>
      </c>
      <c r="F37" s="119"/>
    </row>
    <row r="38" spans="2:6" ht="14.5" customHeight="1">
      <c r="B38" s="121" t="s">
        <v>96</v>
      </c>
      <c r="C38" s="119"/>
      <c r="D38" s="119"/>
      <c r="E38" s="119"/>
      <c r="F38" s="119"/>
    </row>
    <row r="39" spans="2:6" ht="14.5" customHeight="1">
      <c r="B39" s="119" t="s">
        <v>97</v>
      </c>
      <c r="C39" s="174">
        <v>29.713195695647777</v>
      </c>
      <c r="D39" s="174">
        <v>70.286804304352259</v>
      </c>
      <c r="E39" s="130">
        <v>100</v>
      </c>
      <c r="F39" s="119"/>
    </row>
    <row r="40" spans="2:6" ht="14.5" customHeight="1">
      <c r="B40" s="119" t="s">
        <v>98</v>
      </c>
      <c r="C40" s="129">
        <v>69.27578939674909</v>
      </c>
      <c r="D40" s="129">
        <v>30.724210603250917</v>
      </c>
      <c r="E40" s="130">
        <v>100</v>
      </c>
      <c r="F40" s="119"/>
    </row>
    <row r="41" spans="2:6" ht="14.5" customHeight="1">
      <c r="B41" s="119" t="s">
        <v>99</v>
      </c>
      <c r="C41" s="129">
        <v>74.570181022470322</v>
      </c>
      <c r="D41" s="129">
        <v>25.429818977529639</v>
      </c>
      <c r="E41" s="130">
        <v>100</v>
      </c>
      <c r="F41" s="119"/>
    </row>
    <row r="42" spans="2:6" ht="14.5" customHeight="1">
      <c r="B42" s="119" t="s">
        <v>100</v>
      </c>
      <c r="C42" s="129">
        <v>81.028152660710191</v>
      </c>
      <c r="D42" s="129">
        <v>18.971847339289653</v>
      </c>
      <c r="E42" s="130">
        <v>100</v>
      </c>
      <c r="F42" s="119"/>
    </row>
    <row r="43" spans="2:6" ht="14.5" customHeight="1">
      <c r="B43" s="119" t="s">
        <v>101</v>
      </c>
      <c r="C43" s="129">
        <v>80.436635558530341</v>
      </c>
      <c r="D43" s="129">
        <v>19.563364441469634</v>
      </c>
      <c r="E43" s="130">
        <v>100</v>
      </c>
      <c r="F43" s="119"/>
    </row>
    <row r="44" spans="2:6" ht="14.5" customHeight="1">
      <c r="B44" s="119" t="s">
        <v>102</v>
      </c>
      <c r="C44" s="129">
        <v>70.852553088568897</v>
      </c>
      <c r="D44" s="129">
        <v>29.147446911431025</v>
      </c>
      <c r="E44" s="130">
        <v>100</v>
      </c>
      <c r="F44" s="119"/>
    </row>
    <row r="45" spans="2:6" ht="14.5" customHeight="1">
      <c r="B45" s="119"/>
      <c r="C45" s="119"/>
      <c r="D45" s="119"/>
      <c r="E45" s="119"/>
      <c r="F45" s="119"/>
    </row>
    <row r="46" spans="2:6" ht="14.5" customHeight="1">
      <c r="B46" s="121" t="s">
        <v>103</v>
      </c>
      <c r="C46" s="119"/>
      <c r="D46" s="119"/>
      <c r="E46" s="119"/>
      <c r="F46" s="119"/>
    </row>
    <row r="47" spans="2:6" ht="14.5" customHeight="1">
      <c r="B47" s="119" t="s">
        <v>104</v>
      </c>
      <c r="C47" s="129">
        <v>80.040523586971773</v>
      </c>
      <c r="D47" s="129">
        <v>19.959476413028248</v>
      </c>
      <c r="E47" s="130">
        <v>100</v>
      </c>
      <c r="F47" s="119"/>
    </row>
    <row r="48" spans="2:6" ht="14.5" customHeight="1">
      <c r="B48" s="119" t="s">
        <v>105</v>
      </c>
      <c r="C48" s="129">
        <v>79.010087613310162</v>
      </c>
      <c r="D48" s="129">
        <v>20.989912386689767</v>
      </c>
      <c r="E48" s="130">
        <v>100</v>
      </c>
      <c r="F48" s="119"/>
    </row>
    <row r="49" spans="2:6" ht="14.5" customHeight="1">
      <c r="B49" s="119" t="s">
        <v>106</v>
      </c>
      <c r="C49" s="129">
        <v>84.543080976521878</v>
      </c>
      <c r="D49" s="129">
        <v>15.456919023478191</v>
      </c>
      <c r="E49" s="130">
        <v>100</v>
      </c>
      <c r="F49" s="119"/>
    </row>
    <row r="50" spans="2:6" ht="14.5" customHeight="1">
      <c r="B50" s="119" t="s">
        <v>107</v>
      </c>
      <c r="C50" s="129">
        <v>68.359851387646046</v>
      </c>
      <c r="D50" s="129">
        <v>31.640148612353968</v>
      </c>
      <c r="E50" s="130">
        <v>100</v>
      </c>
      <c r="F50" s="119"/>
    </row>
    <row r="51" spans="2:6" ht="14.5" customHeight="1">
      <c r="B51" s="119" t="s">
        <v>108</v>
      </c>
      <c r="C51" s="129">
        <v>76.126210201547835</v>
      </c>
      <c r="D51" s="129">
        <v>23.873789798452187</v>
      </c>
      <c r="E51" s="130">
        <v>100</v>
      </c>
      <c r="F51" s="119"/>
    </row>
    <row r="52" spans="2:6" ht="14.5" customHeight="1">
      <c r="B52" s="119" t="s">
        <v>109</v>
      </c>
      <c r="C52" s="129">
        <v>72.184315604486855</v>
      </c>
      <c r="D52" s="129">
        <v>27.815684395513102</v>
      </c>
      <c r="E52" s="130">
        <v>100</v>
      </c>
      <c r="F52" s="119"/>
    </row>
    <row r="53" spans="2:6" ht="14.5" customHeight="1">
      <c r="B53" s="119" t="s">
        <v>110</v>
      </c>
      <c r="C53" s="129">
        <v>69.736701205017638</v>
      </c>
      <c r="D53" s="129">
        <v>30.263298794982283</v>
      </c>
      <c r="E53" s="130">
        <v>100</v>
      </c>
      <c r="F53" s="119"/>
    </row>
    <row r="54" spans="2:6" ht="14.5" customHeight="1">
      <c r="B54" s="119"/>
      <c r="C54" s="119"/>
      <c r="D54" s="119"/>
      <c r="E54" s="119"/>
      <c r="F54" s="119"/>
    </row>
    <row r="55" spans="2:6" ht="14.5" customHeight="1">
      <c r="B55" s="121" t="s">
        <v>111</v>
      </c>
      <c r="C55" s="119"/>
      <c r="D55" s="119"/>
      <c r="E55" s="119"/>
      <c r="F55" s="119"/>
    </row>
    <row r="56" spans="2:6" ht="14.5" customHeight="1">
      <c r="B56" s="119" t="s">
        <v>50</v>
      </c>
      <c r="C56" s="129">
        <v>75.724232841527666</v>
      </c>
      <c r="D56" s="129">
        <v>24.275767158472302</v>
      </c>
      <c r="E56" s="130">
        <v>100</v>
      </c>
      <c r="F56" s="119"/>
    </row>
    <row r="57" spans="2:6" ht="14.5" customHeight="1">
      <c r="B57" s="119" t="s">
        <v>51</v>
      </c>
      <c r="C57" s="129">
        <v>76.920162204417394</v>
      </c>
      <c r="D57" s="129">
        <v>23.079837795582776</v>
      </c>
      <c r="E57" s="130">
        <v>100</v>
      </c>
      <c r="F57" s="119"/>
    </row>
    <row r="58" spans="2:6" ht="14.5" customHeight="1">
      <c r="B58" s="119"/>
      <c r="C58" s="119"/>
      <c r="D58" s="119"/>
      <c r="E58" s="119"/>
      <c r="F58" s="119"/>
    </row>
    <row r="59" spans="2:6" ht="14.5" customHeight="1">
      <c r="B59" s="121" t="s">
        <v>112</v>
      </c>
      <c r="C59" s="119"/>
      <c r="D59" s="119"/>
      <c r="E59" s="119"/>
      <c r="F59" s="119"/>
    </row>
    <row r="60" spans="2:6" ht="14.5" customHeight="1">
      <c r="B60" s="119" t="s">
        <v>113</v>
      </c>
      <c r="C60" s="129">
        <v>70.00884005236199</v>
      </c>
      <c r="D60" s="129">
        <v>29.991159947637968</v>
      </c>
      <c r="E60" s="130">
        <v>100</v>
      </c>
      <c r="F60" s="119"/>
    </row>
    <row r="61" spans="2:6" ht="14.5" customHeight="1">
      <c r="B61" s="119" t="s">
        <v>114</v>
      </c>
      <c r="C61" s="129">
        <v>73.863568852646395</v>
      </c>
      <c r="D61" s="129">
        <v>26.136431147353651</v>
      </c>
      <c r="E61" s="130">
        <v>100</v>
      </c>
      <c r="F61" s="119"/>
    </row>
    <row r="62" spans="2:6" ht="14.5" customHeight="1">
      <c r="B62" s="119" t="s">
        <v>115</v>
      </c>
      <c r="C62" s="129">
        <v>78.981927001266413</v>
      </c>
      <c r="D62" s="129">
        <v>21.018072998733516</v>
      </c>
      <c r="E62" s="130">
        <v>100</v>
      </c>
      <c r="F62" s="119"/>
    </row>
    <row r="63" spans="2:6" ht="14.5" customHeight="1">
      <c r="B63" s="119" t="s">
        <v>116</v>
      </c>
      <c r="C63" s="129">
        <v>78.314608290128476</v>
      </c>
      <c r="D63" s="129">
        <v>21.685391709871507</v>
      </c>
      <c r="E63" s="130">
        <v>100</v>
      </c>
      <c r="F63" s="119"/>
    </row>
    <row r="64" spans="2:6" ht="14.5" customHeight="1">
      <c r="B64" s="119" t="s">
        <v>117</v>
      </c>
      <c r="C64" s="129">
        <v>79.68039919675148</v>
      </c>
      <c r="D64" s="129">
        <v>20.319600803248385</v>
      </c>
      <c r="E64" s="130">
        <v>100</v>
      </c>
      <c r="F64" s="119"/>
    </row>
    <row r="65" spans="2:6" ht="14.5" customHeight="1">
      <c r="B65" s="119"/>
      <c r="C65" s="119"/>
      <c r="D65" s="119"/>
      <c r="E65" s="119"/>
      <c r="F65" s="119"/>
    </row>
    <row r="66" spans="2:6" ht="14.5" customHeight="1">
      <c r="B66" s="126" t="s">
        <v>89</v>
      </c>
      <c r="C66" s="131">
        <v>76.896109421248397</v>
      </c>
      <c r="D66" s="131">
        <v>23.103890578751702</v>
      </c>
      <c r="E66" s="131">
        <v>100</v>
      </c>
      <c r="F66" s="119"/>
    </row>
    <row r="67" spans="2:6" ht="14.25" customHeight="1">
      <c r="B67" s="234" t="s">
        <v>90</v>
      </c>
      <c r="C67" s="234"/>
      <c r="D67" s="234"/>
      <c r="E67" s="234"/>
      <c r="F67" s="234"/>
    </row>
    <row r="68" spans="2:6" ht="14.5" customHeight="1">
      <c r="B68" s="235" t="s">
        <v>80</v>
      </c>
      <c r="C68" s="235"/>
      <c r="D68" s="235"/>
      <c r="E68" s="235"/>
      <c r="F68" s="235"/>
    </row>
    <row r="69" spans="2:6" ht="14.5" customHeight="1">
      <c r="B69" s="241" t="s">
        <v>131</v>
      </c>
      <c r="C69" s="241"/>
      <c r="D69" s="241"/>
      <c r="E69" s="241"/>
      <c r="F69" s="241"/>
    </row>
    <row r="70" spans="2:6" ht="14.5" customHeight="1">
      <c r="B70" s="241"/>
      <c r="C70" s="241"/>
      <c r="D70" s="241"/>
      <c r="E70" s="241"/>
      <c r="F70" s="241"/>
    </row>
    <row r="71" spans="2:6" ht="14.25" customHeight="1">
      <c r="B71" s="236" t="s">
        <v>34</v>
      </c>
      <c r="C71" s="236"/>
      <c r="D71" s="236"/>
      <c r="E71" s="236"/>
      <c r="F71" s="236"/>
    </row>
  </sheetData>
  <mergeCells count="9">
    <mergeCell ref="B2:F2"/>
    <mergeCell ref="B67:F67"/>
    <mergeCell ref="B68:F68"/>
    <mergeCell ref="B71:F71"/>
    <mergeCell ref="D5:D6"/>
    <mergeCell ref="C5:C6"/>
    <mergeCell ref="E5:E6"/>
    <mergeCell ref="F5:F6"/>
    <mergeCell ref="B69:F70"/>
  </mergeCells>
  <pageMargins left="0.70866141732283472" right="0.70866141732283472" top="0.74803149606299213" bottom="0.74803149606299213" header="0.31496062992125984" footer="0.31496062992125984"/>
  <pageSetup paperSize="9" scale="7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6426E-2E45-44BD-8C6D-980E9DC6F9C1}">
  <sheetPr>
    <tabColor rgb="FFCC99FF"/>
    <pageSetUpPr fitToPage="1"/>
  </sheetPr>
  <dimension ref="A1:X86"/>
  <sheetViews>
    <sheetView tabSelected="1" zoomScaleNormal="100" workbookViewId="0">
      <selection activeCell="G32" sqref="G32"/>
    </sheetView>
  </sheetViews>
  <sheetFormatPr baseColWidth="10" defaultColWidth="9.1640625" defaultRowHeight="14.25" customHeight="1"/>
  <cols>
    <col min="1" max="1" width="12.6640625" style="3" customWidth="1"/>
    <col min="2" max="2" width="19.33203125" style="3" customWidth="1"/>
    <col min="3" max="4" width="17.83203125" style="3" customWidth="1"/>
    <col min="5" max="5" width="15" style="3" customWidth="1"/>
    <col min="6" max="7" width="17.83203125" style="3" customWidth="1"/>
    <col min="8" max="8" width="12.5" style="3" customWidth="1"/>
    <col min="9" max="10" width="17.83203125" style="3" customWidth="1"/>
    <col min="11" max="11" width="16.83203125" style="3" customWidth="1"/>
    <col min="12" max="12" width="17.83203125" style="3" customWidth="1"/>
    <col min="13" max="13" width="22.5" style="3" customWidth="1"/>
    <col min="14" max="14" width="16.33203125" style="3" customWidth="1"/>
    <col min="15" max="15" width="15.5" style="3" customWidth="1"/>
    <col min="16" max="16" width="4.6640625" style="3" customWidth="1"/>
    <col min="17" max="17" width="13.6640625" style="3" customWidth="1"/>
    <col min="18" max="18" width="12.6640625" style="3" bestFit="1" customWidth="1"/>
    <col min="19" max="21" width="9.1640625" style="3"/>
    <col min="22" max="27" width="14.33203125" style="3" customWidth="1"/>
    <col min="28" max="16384" width="9.1640625" style="3"/>
  </cols>
  <sheetData>
    <row r="1" spans="1:24" s="79" customFormat="1" ht="14.25" customHeight="1">
      <c r="A1" s="87"/>
      <c r="B1" s="88"/>
      <c r="R1" s="89"/>
      <c r="S1" s="89"/>
      <c r="T1" s="89"/>
      <c r="U1" s="89"/>
      <c r="V1" s="89"/>
      <c r="W1" s="89"/>
      <c r="X1" s="89"/>
    </row>
    <row r="2" spans="1:24" s="79" customFormat="1" ht="18.75" customHeight="1">
      <c r="A2" s="3"/>
      <c r="B2" s="242" t="s">
        <v>15</v>
      </c>
      <c r="C2" s="242"/>
      <c r="D2" s="242"/>
      <c r="E2" s="242"/>
      <c r="F2" s="242"/>
      <c r="G2" s="242"/>
      <c r="H2" s="242"/>
      <c r="I2" s="242"/>
      <c r="J2" s="242"/>
      <c r="K2" s="242"/>
      <c r="L2" s="242"/>
      <c r="M2" s="242"/>
      <c r="N2" s="242"/>
      <c r="O2" s="242"/>
    </row>
    <row r="3" spans="1:24" s="79" customFormat="1" ht="14.25" customHeight="1">
      <c r="A3" s="3"/>
      <c r="B3"/>
    </row>
    <row r="4" spans="1:24" s="79" customFormat="1" ht="14.25" customHeight="1">
      <c r="A4" s="3"/>
      <c r="B4" s="90" t="s">
        <v>118</v>
      </c>
      <c r="S4" s="91"/>
      <c r="T4" s="91"/>
      <c r="U4" s="91"/>
      <c r="V4" s="91"/>
    </row>
    <row r="5" spans="1:24" s="79" customFormat="1" ht="14.25" customHeight="1">
      <c r="A5" s="3"/>
      <c r="B5" s="134"/>
      <c r="C5" s="243" t="s">
        <v>119</v>
      </c>
      <c r="D5" s="243" t="s">
        <v>120</v>
      </c>
      <c r="E5" s="135"/>
      <c r="F5" s="243" t="s">
        <v>121</v>
      </c>
      <c r="G5" s="243" t="s">
        <v>122</v>
      </c>
      <c r="H5" s="135"/>
      <c r="I5" s="243" t="s">
        <v>123</v>
      </c>
      <c r="J5" s="243" t="s">
        <v>124</v>
      </c>
      <c r="K5" s="135"/>
      <c r="L5" s="243" t="s">
        <v>125</v>
      </c>
      <c r="M5" s="135"/>
      <c r="N5" s="243" t="s">
        <v>126</v>
      </c>
      <c r="O5" s="246" t="s">
        <v>53</v>
      </c>
      <c r="S5" s="91"/>
      <c r="T5" s="91"/>
      <c r="U5" s="91"/>
      <c r="V5" s="91"/>
    </row>
    <row r="6" spans="1:24" s="79" customFormat="1" ht="14.25" customHeight="1">
      <c r="A6" s="3"/>
      <c r="B6" s="132"/>
      <c r="C6" s="244"/>
      <c r="D6" s="244"/>
      <c r="E6" s="133"/>
      <c r="F6" s="244"/>
      <c r="G6" s="244"/>
      <c r="H6" s="133"/>
      <c r="I6" s="244"/>
      <c r="J6" s="244"/>
      <c r="K6" s="133"/>
      <c r="L6" s="244"/>
      <c r="M6" s="133"/>
      <c r="N6" s="244"/>
      <c r="O6" s="247"/>
      <c r="S6" s="91"/>
      <c r="T6" s="91"/>
      <c r="U6" s="91"/>
      <c r="V6" s="91"/>
    </row>
    <row r="7" spans="1:24" s="79" customFormat="1" ht="14.25" customHeight="1">
      <c r="A7" s="3"/>
      <c r="B7" s="132"/>
      <c r="C7" s="244"/>
      <c r="D7" s="244"/>
      <c r="E7" s="133"/>
      <c r="F7" s="244"/>
      <c r="G7" s="244"/>
      <c r="H7" s="133"/>
      <c r="I7" s="244"/>
      <c r="J7" s="244"/>
      <c r="K7" s="133"/>
      <c r="L7" s="244"/>
      <c r="M7" s="133"/>
      <c r="N7" s="244"/>
      <c r="O7" s="247"/>
      <c r="S7" s="91"/>
      <c r="T7" s="91"/>
      <c r="U7" s="91"/>
      <c r="V7" s="91"/>
    </row>
    <row r="8" spans="1:24" s="79" customFormat="1" ht="14.25" customHeight="1">
      <c r="A8" s="3"/>
      <c r="B8" s="132"/>
      <c r="C8" s="244"/>
      <c r="D8" s="244"/>
      <c r="E8" s="133"/>
      <c r="F8" s="244"/>
      <c r="G8" s="244"/>
      <c r="H8" s="133"/>
      <c r="I8" s="244"/>
      <c r="J8" s="244"/>
      <c r="K8" s="133"/>
      <c r="L8" s="244"/>
      <c r="M8" s="133"/>
      <c r="N8" s="244"/>
      <c r="O8" s="247"/>
      <c r="S8" s="91"/>
      <c r="T8" s="91"/>
      <c r="U8" s="91"/>
      <c r="V8" s="91"/>
    </row>
    <row r="9" spans="1:24" s="79" customFormat="1" ht="14.25" customHeight="1">
      <c r="A9" s="3"/>
      <c r="B9" s="136"/>
      <c r="C9" s="245"/>
      <c r="D9" s="245"/>
      <c r="E9" s="116"/>
      <c r="F9" s="245"/>
      <c r="G9" s="245"/>
      <c r="H9" s="116"/>
      <c r="I9" s="245"/>
      <c r="J9" s="245"/>
      <c r="K9" s="116"/>
      <c r="L9" s="245"/>
      <c r="M9" s="116"/>
      <c r="N9" s="245"/>
      <c r="O9" s="248"/>
      <c r="S9" s="91"/>
      <c r="T9" s="91"/>
      <c r="U9" s="91"/>
      <c r="V9" s="91"/>
    </row>
    <row r="10" spans="1:24" s="79" customFormat="1" ht="14.25" customHeight="1">
      <c r="A10" s="3"/>
      <c r="C10" s="92"/>
      <c r="D10" s="92"/>
      <c r="E10" s="92"/>
      <c r="F10" s="92"/>
      <c r="G10" s="92"/>
      <c r="H10" s="92"/>
      <c r="I10" s="92"/>
      <c r="J10" s="92"/>
      <c r="K10" s="92"/>
      <c r="L10" s="92"/>
      <c r="M10" s="92"/>
      <c r="N10" s="93"/>
      <c r="O10" s="94"/>
    </row>
    <row r="11" spans="1:24" s="79" customFormat="1" ht="14.25" customHeight="1">
      <c r="A11" s="3"/>
      <c r="B11" s="95" t="s">
        <v>127</v>
      </c>
      <c r="C11" s="96">
        <v>64.848392623205697</v>
      </c>
      <c r="D11" s="96">
        <v>80.976936792901</v>
      </c>
      <c r="E11" s="96"/>
      <c r="F11" s="96">
        <v>4.0942809935048379</v>
      </c>
      <c r="G11" s="96">
        <v>2.1051092014314925</v>
      </c>
      <c r="H11" s="97"/>
      <c r="I11" s="97">
        <v>877.66408417167133</v>
      </c>
      <c r="J11" s="97">
        <v>414.5765688950591</v>
      </c>
      <c r="K11" s="97"/>
      <c r="L11" s="97">
        <v>13346.630764974499</v>
      </c>
      <c r="M11" s="97"/>
      <c r="N11" s="98">
        <v>23134.221000000001</v>
      </c>
      <c r="O11" s="103">
        <v>12131</v>
      </c>
    </row>
    <row r="12" spans="1:24" s="79" customFormat="1" ht="14.25" customHeight="1">
      <c r="A12" s="3"/>
      <c r="B12" s="95" t="s">
        <v>128</v>
      </c>
      <c r="C12" s="96">
        <v>26.758905167787645</v>
      </c>
      <c r="D12" s="96">
        <v>78.55034836971754</v>
      </c>
      <c r="E12" s="96"/>
      <c r="F12" s="96">
        <v>10.806384113545082</v>
      </c>
      <c r="G12" s="96">
        <v>3.2254071444358052</v>
      </c>
      <c r="H12" s="97"/>
      <c r="I12" s="97">
        <v>2202.1973819041209</v>
      </c>
      <c r="J12" s="97">
        <v>515.30695883901819</v>
      </c>
      <c r="K12" s="97"/>
      <c r="L12" s="97">
        <v>26890.759321643487</v>
      </c>
      <c r="M12" s="97"/>
      <c r="N12" s="100">
        <v>1037.9490000000001</v>
      </c>
      <c r="O12" s="103">
        <v>431</v>
      </c>
    </row>
    <row r="13" spans="1:24" s="79" customFormat="1" ht="14.25" customHeight="1">
      <c r="A13" s="3"/>
      <c r="B13" s="95"/>
      <c r="C13" s="101"/>
      <c r="D13" s="101"/>
      <c r="E13" s="101"/>
      <c r="F13" s="101"/>
      <c r="G13" s="101"/>
      <c r="H13" s="97"/>
      <c r="L13" s="102"/>
      <c r="N13" s="102"/>
      <c r="O13" s="103"/>
    </row>
    <row r="14" spans="1:24" s="79" customFormat="1" ht="14.25" customHeight="1">
      <c r="A14" s="3"/>
      <c r="B14" s="104" t="s">
        <v>129</v>
      </c>
      <c r="C14" s="105">
        <v>63.212836303070816</v>
      </c>
      <c r="D14" s="106">
        <v>80.872739485532492</v>
      </c>
      <c r="E14" s="106"/>
      <c r="F14" s="105">
        <v>4.3824975963726125</v>
      </c>
      <c r="G14" s="106">
        <v>2.153214610653901</v>
      </c>
      <c r="H14" s="107"/>
      <c r="I14" s="107">
        <v>934.53932589999238</v>
      </c>
      <c r="J14" s="107">
        <v>418.90191525460733</v>
      </c>
      <c r="K14" s="105"/>
      <c r="L14" s="108">
        <v>13928.213415239901</v>
      </c>
      <c r="M14" s="107"/>
      <c r="N14" s="108">
        <v>24172.17</v>
      </c>
      <c r="O14" s="109">
        <v>12562</v>
      </c>
    </row>
    <row r="15" spans="1:24" s="79" customFormat="1" ht="14.25" customHeight="1">
      <c r="A15" s="3"/>
      <c r="B15" s="110" t="s">
        <v>130</v>
      </c>
      <c r="C15" s="111"/>
      <c r="D15" s="112"/>
      <c r="E15" s="112"/>
      <c r="F15" s="111"/>
      <c r="G15" s="112"/>
      <c r="H15" s="100"/>
      <c r="I15" s="100"/>
      <c r="J15" s="100"/>
      <c r="K15" s="100"/>
      <c r="L15" s="100"/>
      <c r="M15" s="100"/>
      <c r="N15" s="113"/>
      <c r="O15" s="99"/>
    </row>
    <row r="16" spans="1:24" s="79" customFormat="1" ht="14.25" customHeight="1">
      <c r="A16" s="3"/>
      <c r="B16" s="114" t="s">
        <v>48</v>
      </c>
      <c r="I16" s="189"/>
      <c r="J16" s="189"/>
      <c r="N16" s="101"/>
    </row>
    <row r="17" spans="1:15" s="79" customFormat="1" ht="14.25" customHeight="1">
      <c r="A17" s="3"/>
      <c r="F17" s="101"/>
      <c r="G17" s="189"/>
      <c r="I17" s="102"/>
      <c r="J17" s="102"/>
      <c r="K17" s="188"/>
    </row>
    <row r="18" spans="1:15" s="79" customFormat="1" ht="14.25" customHeight="1">
      <c r="A18" s="3"/>
      <c r="B18" s="114" t="s">
        <v>171</v>
      </c>
      <c r="C18" s="102"/>
      <c r="D18" s="101"/>
      <c r="E18" s="101"/>
      <c r="F18" s="101"/>
      <c r="I18" s="102"/>
      <c r="J18" s="102"/>
      <c r="K18" s="188"/>
    </row>
    <row r="19" spans="1:15" ht="14.25" customHeight="1">
      <c r="B19" s="202" t="s">
        <v>135</v>
      </c>
      <c r="C19" s="102"/>
      <c r="F19" s="101"/>
      <c r="H19" s="115"/>
      <c r="I19" s="204" t="s">
        <v>142</v>
      </c>
      <c r="J19" s="115"/>
      <c r="K19" s="115"/>
      <c r="L19" s="115"/>
      <c r="M19" s="115"/>
      <c r="N19" s="101"/>
      <c r="O19" s="79"/>
    </row>
    <row r="20" spans="1:15" s="205" customFormat="1" ht="40" customHeight="1">
      <c r="B20" s="206"/>
      <c r="C20" s="207" t="s">
        <v>136</v>
      </c>
      <c r="D20" s="207" t="s">
        <v>17</v>
      </c>
      <c r="E20" s="207" t="s">
        <v>137</v>
      </c>
      <c r="F20" s="207" t="s">
        <v>83</v>
      </c>
      <c r="G20" s="205" t="s">
        <v>138</v>
      </c>
      <c r="I20" s="205" t="str">
        <f>L5</f>
        <v>energy upgrade cost - all upgrades (£)</v>
      </c>
      <c r="J20" s="205" t="str">
        <f>J5</f>
        <v xml:space="preserve">post-improvement notional total energy current cost (£/yr) </v>
      </c>
      <c r="L20" s="205" t="s">
        <v>143</v>
      </c>
      <c r="N20" s="205" t="s">
        <v>140</v>
      </c>
      <c r="O20" s="205" t="s">
        <v>141</v>
      </c>
    </row>
    <row r="21" spans="1:15" ht="14.25" customHeight="1">
      <c r="B21" s="161" t="s">
        <v>133</v>
      </c>
      <c r="C21" s="193"/>
      <c r="D21" s="194"/>
      <c r="E21" s="193"/>
      <c r="F21" s="193"/>
      <c r="N21" s="190"/>
    </row>
    <row r="22" spans="1:15" ht="14.25" customHeight="1">
      <c r="B22" s="193" t="s">
        <v>41</v>
      </c>
      <c r="C22" s="195">
        <v>320.52700000000004</v>
      </c>
      <c r="D22" s="194">
        <v>1.3260166546900831</v>
      </c>
      <c r="E22" s="195">
        <v>396.11370683280978</v>
      </c>
      <c r="F22" s="196">
        <v>185</v>
      </c>
      <c r="G22" s="203">
        <f>(C22*E22)*1000</f>
        <v>126965138.11000004</v>
      </c>
      <c r="I22" s="203">
        <v>0</v>
      </c>
      <c r="J22" s="203">
        <f>G22</f>
        <v>126965138.11000004</v>
      </c>
      <c r="L22" s="203">
        <v>0</v>
      </c>
      <c r="N22" s="190">
        <f t="shared" ref="N22:N27" si="0">L22*0.6</f>
        <v>0</v>
      </c>
      <c r="O22" s="203">
        <f>G22-N22</f>
        <v>126965138.11000004</v>
      </c>
    </row>
    <row r="23" spans="1:15" ht="14.25" customHeight="1">
      <c r="B23" s="193" t="s">
        <v>42</v>
      </c>
      <c r="C23" s="195">
        <v>7969.0940000000137</v>
      </c>
      <c r="D23" s="194">
        <v>32.968053757689155</v>
      </c>
      <c r="E23" s="195">
        <v>642.81890909305298</v>
      </c>
      <c r="F23" s="196">
        <v>4796</v>
      </c>
      <c r="G23" s="203">
        <f t="shared" ref="G23:G27" si="1">(C23*E23)*1000</f>
        <v>5122684311.5400028</v>
      </c>
      <c r="I23" s="203">
        <f>C23*$L$11*1000</f>
        <v>106360555149.37387</v>
      </c>
      <c r="J23" s="203">
        <f>J$11*C23*1000</f>
        <v>3303799647.722208</v>
      </c>
      <c r="L23" s="203">
        <f t="shared" ref="L23:L27" si="2">G23-J23</f>
        <v>1818884663.8177948</v>
      </c>
      <c r="N23" s="190">
        <f t="shared" si="0"/>
        <v>1091330798.2906768</v>
      </c>
      <c r="O23" s="203">
        <f t="shared" ref="O23:O27" si="3">G23-N23</f>
        <v>4031353513.2493258</v>
      </c>
    </row>
    <row r="24" spans="1:15" ht="14.25" customHeight="1">
      <c r="B24" s="193" t="s">
        <v>43</v>
      </c>
      <c r="C24" s="195">
        <v>11909.075000000041</v>
      </c>
      <c r="D24" s="194">
        <v>49.267711587333842</v>
      </c>
      <c r="E24" s="195">
        <v>921.3203732993527</v>
      </c>
      <c r="F24" s="196">
        <v>5904</v>
      </c>
      <c r="G24" s="203">
        <f t="shared" si="1"/>
        <v>10972073424.650026</v>
      </c>
      <c r="I24" s="203">
        <f>C24*$L$11*1000</f>
        <v>158946026777.38922</v>
      </c>
      <c r="J24" s="203">
        <f>J$11*C24*1000</f>
        <v>4937223452.2139435</v>
      </c>
      <c r="L24" s="203">
        <f t="shared" si="2"/>
        <v>6034849972.4360828</v>
      </c>
      <c r="N24" s="190">
        <f t="shared" si="0"/>
        <v>3620909983.4616494</v>
      </c>
      <c r="O24" s="203">
        <f t="shared" si="3"/>
        <v>7351163441.1883774</v>
      </c>
    </row>
    <row r="25" spans="1:15" ht="14.25" customHeight="1">
      <c r="B25" s="193" t="s">
        <v>134</v>
      </c>
      <c r="C25" s="195">
        <v>2935.5250000000037</v>
      </c>
      <c r="D25" s="194">
        <v>12.144234464675709</v>
      </c>
      <c r="E25" s="195">
        <v>1390.6718602941551</v>
      </c>
      <c r="F25" s="196">
        <v>1246</v>
      </c>
      <c r="G25" s="203">
        <f t="shared" si="1"/>
        <v>4082352012.6900048</v>
      </c>
      <c r="I25" s="203">
        <f>C25*$L$11*1000</f>
        <v>39179368276.351814</v>
      </c>
      <c r="J25" s="203">
        <f>J$11*C25*1000</f>
        <v>1216999882.4056699</v>
      </c>
      <c r="L25" s="203">
        <f t="shared" si="2"/>
        <v>2865352130.2843351</v>
      </c>
      <c r="N25" s="190">
        <f t="shared" si="0"/>
        <v>1719211278.1706011</v>
      </c>
      <c r="O25" s="203">
        <f t="shared" si="3"/>
        <v>2363140734.5194035</v>
      </c>
    </row>
    <row r="26" spans="1:15" ht="14.25" customHeight="1">
      <c r="B26" s="193" t="s">
        <v>38</v>
      </c>
      <c r="C26" s="195">
        <v>832.24199999999985</v>
      </c>
      <c r="D26" s="194">
        <v>3.442975951269577</v>
      </c>
      <c r="E26" s="195">
        <v>2008.0316445216661</v>
      </c>
      <c r="F26" s="196">
        <v>339</v>
      </c>
      <c r="G26" s="203">
        <f t="shared" si="1"/>
        <v>1671168271.9000001</v>
      </c>
      <c r="I26" s="203">
        <f>$L$12*C26*1000</f>
        <v>22379619319.363213</v>
      </c>
      <c r="J26" s="203">
        <f>J$12*C26*1000</f>
        <v>428860094.03810209</v>
      </c>
      <c r="L26" s="203">
        <f t="shared" si="2"/>
        <v>1242308177.8618979</v>
      </c>
      <c r="N26" s="190">
        <f t="shared" si="0"/>
        <v>745384906.71713877</v>
      </c>
      <c r="O26" s="203">
        <f t="shared" si="3"/>
        <v>925783365.18286133</v>
      </c>
    </row>
    <row r="27" spans="1:15" ht="14.25" customHeight="1">
      <c r="B27" s="193" t="s">
        <v>39</v>
      </c>
      <c r="C27" s="195">
        <v>205.70699999999994</v>
      </c>
      <c r="D27" s="194">
        <v>0.85100758434182722</v>
      </c>
      <c r="E27" s="195">
        <v>2987.7461556971812</v>
      </c>
      <c r="F27" s="196">
        <v>92</v>
      </c>
      <c r="G27" s="203">
        <f t="shared" si="1"/>
        <v>614600298.44999993</v>
      </c>
      <c r="I27" s="203">
        <f>$L$12*C27*1000</f>
        <v>5531617427.7773151</v>
      </c>
      <c r="J27" s="203">
        <f>J$12*C27*1000</f>
        <v>106002248.58189788</v>
      </c>
      <c r="L27" s="203">
        <f t="shared" si="2"/>
        <v>508598049.86810207</v>
      </c>
      <c r="N27" s="190">
        <f t="shared" si="0"/>
        <v>305158829.92086124</v>
      </c>
      <c r="O27" s="203">
        <f t="shared" si="3"/>
        <v>309441468.52913868</v>
      </c>
    </row>
    <row r="28" spans="1:15" ht="14.25" customHeight="1">
      <c r="B28" s="79"/>
      <c r="C28" s="79"/>
      <c r="D28" s="101"/>
      <c r="E28" s="79"/>
      <c r="F28" s="79"/>
      <c r="N28" s="191"/>
      <c r="O28" s="192"/>
    </row>
    <row r="29" spans="1:15" ht="14.25" customHeight="1">
      <c r="B29" s="197" t="s">
        <v>129</v>
      </c>
      <c r="C29" s="198">
        <v>24172.170000000013</v>
      </c>
      <c r="D29" s="199">
        <v>100</v>
      </c>
      <c r="E29" s="198">
        <v>934.53932589999238</v>
      </c>
      <c r="F29" s="200">
        <v>12562</v>
      </c>
      <c r="G29" s="203">
        <f>SUM(G22:G27)</f>
        <v>22589843457.340038</v>
      </c>
      <c r="H29" s="203"/>
      <c r="I29" s="203">
        <f>SUM(I22:I27)</f>
        <v>332397186950.25549</v>
      </c>
      <c r="J29" s="203">
        <f>SUM(J22:J27)</f>
        <v>10119850463.071821</v>
      </c>
      <c r="L29" s="203">
        <f>SUM(L22:L27)</f>
        <v>12469992994.268211</v>
      </c>
      <c r="N29" s="203">
        <f>SUM(N22:N27)</f>
        <v>7481995796.5609274</v>
      </c>
      <c r="O29" s="203">
        <f>SUM(O22:O27)</f>
        <v>15107847660.779106</v>
      </c>
    </row>
    <row r="30" spans="1:15" ht="14.25" customHeight="1">
      <c r="B30" s="114" t="s">
        <v>48</v>
      </c>
      <c r="C30" s="201"/>
      <c r="D30" s="201"/>
      <c r="E30" s="201"/>
      <c r="F30" s="201"/>
      <c r="N30" s="115"/>
    </row>
    <row r="31" spans="1:15" ht="14.25" customHeight="1">
      <c r="I31" s="3" t="s">
        <v>139</v>
      </c>
      <c r="J31" s="192">
        <f>1-(J29/G29)</f>
        <v>0.55201768076955782</v>
      </c>
      <c r="O31" s="192">
        <f>1-(O29/G29)</f>
        <v>0.33121060846173478</v>
      </c>
    </row>
    <row r="32" spans="1:15" ht="14.25" customHeight="1">
      <c r="B32" s="3" t="s">
        <v>144</v>
      </c>
      <c r="C32" s="208">
        <f>SUM(C24:C27)*1000</f>
        <v>15882549.000000045</v>
      </c>
    </row>
    <row r="34" spans="2:11" ht="14.25" customHeight="1">
      <c r="B34" s="3" t="s">
        <v>146</v>
      </c>
      <c r="C34" s="208">
        <f>C32/(30*52)</f>
        <v>10181.121153846183</v>
      </c>
      <c r="D34" s="3" t="s">
        <v>147</v>
      </c>
    </row>
    <row r="35" spans="2:11" ht="14.25" customHeight="1">
      <c r="G35" s="3" t="s">
        <v>149</v>
      </c>
    </row>
    <row r="36" spans="2:11" ht="14.25" customHeight="1">
      <c r="B36" s="3" t="s">
        <v>145</v>
      </c>
      <c r="C36" s="208">
        <f>1000*SUM(C23:C27)</f>
        <v>23851643.000000056</v>
      </c>
      <c r="D36" s="3" t="s">
        <v>148</v>
      </c>
    </row>
    <row r="37" spans="2:11" ht="14.25" customHeight="1">
      <c r="G37" s="3" t="str">
        <f t="shared" ref="G37:G42" si="4">B21</f>
        <v>energy efficiency rating band</v>
      </c>
      <c r="H37" s="3" t="str">
        <f>C20</f>
        <v>thousands of dwellings</v>
      </c>
      <c r="I37" s="3" t="s">
        <v>150</v>
      </c>
      <c r="J37" s="3" t="s">
        <v>151</v>
      </c>
      <c r="K37" s="3" t="s">
        <v>152</v>
      </c>
    </row>
    <row r="38" spans="2:11" ht="14.25" customHeight="1">
      <c r="B38" s="3" t="s">
        <v>146</v>
      </c>
      <c r="C38" s="208">
        <f>C36/(30*52)</f>
        <v>15289.51474358978</v>
      </c>
      <c r="D38" s="3" t="s">
        <v>147</v>
      </c>
      <c r="G38" s="3" t="str">
        <f t="shared" si="4"/>
        <v>A/B</v>
      </c>
      <c r="H38" s="115">
        <f>C22</f>
        <v>320.52700000000004</v>
      </c>
      <c r="J38" s="203">
        <f t="shared" ref="J38:J43" si="5">J22</f>
        <v>126965138.11000004</v>
      </c>
      <c r="K38" s="192">
        <f>1-(J38/G22)</f>
        <v>0</v>
      </c>
    </row>
    <row r="39" spans="2:11" ht="14.25" customHeight="1">
      <c r="G39" s="3" t="str">
        <f t="shared" si="4"/>
        <v>C</v>
      </c>
      <c r="H39" s="115">
        <f t="shared" ref="H39:H45" si="6">C23</f>
        <v>7969.0940000000137</v>
      </c>
      <c r="I39" s="203">
        <f>I23</f>
        <v>106360555149.37387</v>
      </c>
      <c r="J39" s="203">
        <f t="shared" si="5"/>
        <v>3303799647.722208</v>
      </c>
      <c r="K39" s="192">
        <f t="shared" ref="K39:K45" si="7">1-(J39/G23)</f>
        <v>0.35506475769360735</v>
      </c>
    </row>
    <row r="40" spans="2:11" ht="14.25" customHeight="1">
      <c r="G40" s="3" t="str">
        <f t="shared" si="4"/>
        <v>D</v>
      </c>
      <c r="H40" s="115">
        <f t="shared" si="6"/>
        <v>11909.075000000041</v>
      </c>
      <c r="I40" s="203">
        <f>I24</f>
        <v>158946026777.38922</v>
      </c>
      <c r="J40" s="203">
        <f t="shared" si="5"/>
        <v>4937223452.2139435</v>
      </c>
      <c r="K40" s="192">
        <f t="shared" si="7"/>
        <v>0.55001910203025961</v>
      </c>
    </row>
    <row r="41" spans="2:11" ht="14.25" customHeight="1">
      <c r="G41" s="3" t="str">
        <f t="shared" si="4"/>
        <v>E</v>
      </c>
      <c r="H41" s="115">
        <f t="shared" si="6"/>
        <v>2935.5250000000037</v>
      </c>
      <c r="I41" s="203">
        <f>I25</f>
        <v>39179368276.351814</v>
      </c>
      <c r="J41" s="203">
        <f t="shared" si="5"/>
        <v>1216999882.4056699</v>
      </c>
      <c r="K41" s="192">
        <f t="shared" si="7"/>
        <v>0.70188756907228433</v>
      </c>
    </row>
    <row r="42" spans="2:11" ht="14.25" customHeight="1">
      <c r="G42" s="3" t="str">
        <f t="shared" si="4"/>
        <v>F</v>
      </c>
      <c r="H42" s="115">
        <f t="shared" si="6"/>
        <v>832.24199999999985</v>
      </c>
      <c r="I42" s="203">
        <f>I26</f>
        <v>22379619319.363213</v>
      </c>
      <c r="J42" s="203">
        <f t="shared" si="5"/>
        <v>428860094.03810209</v>
      </c>
      <c r="K42" s="192">
        <f t="shared" si="7"/>
        <v>0.74337707264480402</v>
      </c>
    </row>
    <row r="43" spans="2:11" ht="14.25" customHeight="1">
      <c r="B43" s="3" t="s">
        <v>149</v>
      </c>
      <c r="G43" s="3" t="str">
        <f>B27</f>
        <v>G</v>
      </c>
      <c r="H43" s="115">
        <f t="shared" si="6"/>
        <v>205.70699999999994</v>
      </c>
      <c r="I43" s="203">
        <f>I27</f>
        <v>5531617427.7773151</v>
      </c>
      <c r="J43" s="203">
        <f t="shared" si="5"/>
        <v>106002248.58189788</v>
      </c>
      <c r="K43" s="192">
        <f t="shared" si="7"/>
        <v>0.82752652602149435</v>
      </c>
    </row>
    <row r="44" spans="2:11" ht="14.25" customHeight="1">
      <c r="K44" s="192"/>
    </row>
    <row r="45" spans="2:11" ht="14.25" customHeight="1">
      <c r="B45" s="209" t="str">
        <f>B21</f>
        <v>energy efficiency rating band</v>
      </c>
      <c r="C45" s="209" t="str">
        <f>C20</f>
        <v>thousands of dwellings</v>
      </c>
      <c r="D45" s="209" t="s">
        <v>153</v>
      </c>
      <c r="E45" s="209" t="s">
        <v>155</v>
      </c>
      <c r="G45" s="3" t="s">
        <v>132</v>
      </c>
      <c r="H45" s="115">
        <f t="shared" si="6"/>
        <v>24172.170000000013</v>
      </c>
      <c r="I45" s="203">
        <f>SUM(I38:I43)</f>
        <v>332397186950.25549</v>
      </c>
      <c r="J45" s="203">
        <f>SUM(J38:J43)</f>
        <v>10119850463.071821</v>
      </c>
      <c r="K45" s="192">
        <f t="shared" si="7"/>
        <v>0.55201768076955782</v>
      </c>
    </row>
    <row r="46" spans="2:11" ht="14.25" customHeight="1">
      <c r="B46" s="209" t="str">
        <f t="shared" ref="B46:C55" si="8">B22</f>
        <v>A/B</v>
      </c>
      <c r="C46" s="115">
        <f>C22</f>
        <v>320.52700000000004</v>
      </c>
      <c r="D46" s="115">
        <f>E22</f>
        <v>396.11370683280978</v>
      </c>
      <c r="E46" s="203">
        <f>G22</f>
        <v>126965138.11000004</v>
      </c>
    </row>
    <row r="47" spans="2:11" ht="14.25" customHeight="1">
      <c r="B47" s="209" t="str">
        <f t="shared" si="8"/>
        <v>C</v>
      </c>
      <c r="C47" s="115">
        <f t="shared" si="8"/>
        <v>7969.0940000000137</v>
      </c>
      <c r="D47" s="115">
        <f t="shared" ref="D47:D51" si="9">E23</f>
        <v>642.81890909305298</v>
      </c>
      <c r="E47" s="203">
        <f t="shared" ref="E47:E51" si="10">G23</f>
        <v>5122684311.5400028</v>
      </c>
      <c r="K47" s="192"/>
    </row>
    <row r="48" spans="2:11" ht="14.25" customHeight="1">
      <c r="B48" s="209" t="str">
        <f t="shared" si="8"/>
        <v>D</v>
      </c>
      <c r="C48" s="115">
        <f t="shared" si="8"/>
        <v>11909.075000000041</v>
      </c>
      <c r="D48" s="115">
        <f t="shared" si="9"/>
        <v>921.3203732993527</v>
      </c>
      <c r="E48" s="203">
        <f t="shared" si="10"/>
        <v>10972073424.650026</v>
      </c>
    </row>
    <row r="49" spans="2:15" ht="14.25" customHeight="1">
      <c r="B49" s="209" t="str">
        <f t="shared" si="8"/>
        <v>E</v>
      </c>
      <c r="C49" s="115">
        <f t="shared" si="8"/>
        <v>2935.5250000000037</v>
      </c>
      <c r="D49" s="115">
        <f t="shared" si="9"/>
        <v>1390.6718602941551</v>
      </c>
      <c r="E49" s="203">
        <f t="shared" si="10"/>
        <v>4082352012.6900048</v>
      </c>
    </row>
    <row r="50" spans="2:15" ht="14.25" customHeight="1">
      <c r="B50" s="209" t="str">
        <f t="shared" si="8"/>
        <v>F</v>
      </c>
      <c r="C50" s="115">
        <f t="shared" si="8"/>
        <v>832.24199999999985</v>
      </c>
      <c r="D50" s="115">
        <f t="shared" si="9"/>
        <v>2008.0316445216661</v>
      </c>
      <c r="E50" s="203">
        <f t="shared" si="10"/>
        <v>1671168271.9000001</v>
      </c>
      <c r="I50" s="3" t="str">
        <f>G37</f>
        <v>energy efficiency rating band</v>
      </c>
      <c r="J50" s="3" t="str">
        <f>E45</f>
        <v>Total modelled current energy cost</v>
      </c>
      <c r="K50" s="3" t="str">
        <f>J37</f>
        <v>Estimated post-upgrade energy cost</v>
      </c>
      <c r="L50" s="3" t="s">
        <v>154</v>
      </c>
    </row>
    <row r="51" spans="2:15" ht="14.25" customHeight="1">
      <c r="B51" s="209" t="str">
        <f t="shared" si="8"/>
        <v>G</v>
      </c>
      <c r="C51" s="115">
        <f t="shared" si="8"/>
        <v>205.70699999999994</v>
      </c>
      <c r="D51" s="115">
        <f t="shared" si="9"/>
        <v>2987.7461556971812</v>
      </c>
      <c r="E51" s="203">
        <f t="shared" si="10"/>
        <v>614600298.44999993</v>
      </c>
      <c r="I51" s="3" t="str">
        <f t="shared" ref="I51:I56" si="11">G38</f>
        <v>A/B</v>
      </c>
      <c r="J51" s="203">
        <f>E46/1000000</f>
        <v>126.96513811000004</v>
      </c>
      <c r="K51" s="203">
        <f>J38/1000000</f>
        <v>126.96513811000004</v>
      </c>
      <c r="L51" s="210">
        <f t="shared" ref="L51:L56" si="12">K38</f>
        <v>0</v>
      </c>
    </row>
    <row r="52" spans="2:15" ht="14.25" customHeight="1">
      <c r="B52" s="209"/>
      <c r="I52" s="3" t="str">
        <f t="shared" si="11"/>
        <v>C</v>
      </c>
      <c r="J52" s="203">
        <f t="shared" ref="J52:J56" si="13">E47/1000000</f>
        <v>5122.6843115400025</v>
      </c>
      <c r="K52" s="203">
        <f t="shared" ref="K52:K56" si="14">J39/1000000</f>
        <v>3303.7996477222082</v>
      </c>
      <c r="L52" s="210">
        <f t="shared" si="12"/>
        <v>0.35506475769360735</v>
      </c>
    </row>
    <row r="53" spans="2:15" ht="14.25" customHeight="1">
      <c r="B53" s="209" t="s">
        <v>132</v>
      </c>
      <c r="C53" s="208">
        <f>SUM(C46:C51)</f>
        <v>24172.170000000056</v>
      </c>
      <c r="E53" s="203">
        <f>SUM(E46:E51)</f>
        <v>22589843457.340038</v>
      </c>
      <c r="I53" s="3" t="str">
        <f t="shared" si="11"/>
        <v>D</v>
      </c>
      <c r="J53" s="203">
        <f t="shared" si="13"/>
        <v>10972.073424650027</v>
      </c>
      <c r="K53" s="203">
        <f t="shared" si="14"/>
        <v>4937.2234522139433</v>
      </c>
      <c r="L53" s="210">
        <f t="shared" si="12"/>
        <v>0.55001910203025961</v>
      </c>
    </row>
    <row r="54" spans="2:15" ht="14.25" customHeight="1">
      <c r="I54" s="3" t="str">
        <f t="shared" si="11"/>
        <v>E</v>
      </c>
      <c r="J54" s="203">
        <f t="shared" si="13"/>
        <v>4082.3520126900048</v>
      </c>
      <c r="K54" s="203">
        <f t="shared" si="14"/>
        <v>1216.99988240567</v>
      </c>
      <c r="L54" s="210">
        <f t="shared" si="12"/>
        <v>0.70188756907228433</v>
      </c>
    </row>
    <row r="55" spans="2:15" ht="14.25" customHeight="1">
      <c r="B55" s="3">
        <f t="shared" si="8"/>
        <v>0</v>
      </c>
      <c r="I55" s="3" t="str">
        <f t="shared" si="11"/>
        <v>F</v>
      </c>
      <c r="J55" s="203">
        <f t="shared" si="13"/>
        <v>1671.1682719</v>
      </c>
      <c r="K55" s="203">
        <f t="shared" si="14"/>
        <v>428.86009403810209</v>
      </c>
      <c r="L55" s="210">
        <f t="shared" si="12"/>
        <v>0.74337707264480402</v>
      </c>
    </row>
    <row r="56" spans="2:15" ht="14.25" customHeight="1">
      <c r="I56" s="3" t="str">
        <f t="shared" si="11"/>
        <v>G</v>
      </c>
      <c r="J56" s="203">
        <f t="shared" si="13"/>
        <v>614.60029844999997</v>
      </c>
      <c r="K56" s="203">
        <f t="shared" si="14"/>
        <v>106.00224858189789</v>
      </c>
      <c r="L56" s="210">
        <f t="shared" si="12"/>
        <v>0.82752652602149435</v>
      </c>
    </row>
    <row r="58" spans="2:15" ht="14.25" customHeight="1">
      <c r="I58" s="3" t="s">
        <v>132</v>
      </c>
      <c r="L58" s="210">
        <f>K45</f>
        <v>0.55201768076955782</v>
      </c>
    </row>
    <row r="60" spans="2:15" ht="14.25" customHeight="1">
      <c r="I60" s="3" t="s">
        <v>157</v>
      </c>
    </row>
    <row r="62" spans="2:15" ht="14.25" customHeight="1">
      <c r="I62" s="3" t="s">
        <v>166</v>
      </c>
      <c r="J62" s="3" t="s">
        <v>162</v>
      </c>
      <c r="K62" s="3" t="s">
        <v>163</v>
      </c>
      <c r="L62" s="3" t="s">
        <v>164</v>
      </c>
      <c r="M62" s="3" t="s">
        <v>165</v>
      </c>
      <c r="N62" s="3" t="s">
        <v>160</v>
      </c>
    </row>
    <row r="63" spans="2:15" ht="14.25" customHeight="1">
      <c r="I63" s="3" t="s">
        <v>156</v>
      </c>
      <c r="J63" s="195">
        <v>2278.9450000000043</v>
      </c>
      <c r="K63" s="203">
        <f>AVERAGE(E$22:E$23)</f>
        <v>519.46630796293141</v>
      </c>
      <c r="L63" s="211">
        <f>1000*J63*K63</f>
        <v>1183835145.2005849</v>
      </c>
      <c r="M63" s="203">
        <f>1000*L$11*J63</f>
        <v>30416237448.684868</v>
      </c>
      <c r="O63" s="3">
        <f>J63/J66</f>
        <v>0.55948700750943559</v>
      </c>
    </row>
    <row r="64" spans="2:15" ht="14.25" customHeight="1">
      <c r="I64" s="3" t="s">
        <v>158</v>
      </c>
      <c r="J64" s="195">
        <v>1760.2659999999969</v>
      </c>
      <c r="K64" s="203">
        <f>AVERAGE(E$24:E$25)</f>
        <v>1155.996116796754</v>
      </c>
      <c r="L64" s="211">
        <f>1000*J64*K64</f>
        <v>2034860660.5293515</v>
      </c>
      <c r="M64" s="203">
        <f>1000*L$11*J64</f>
        <v>23493620350.138561</v>
      </c>
    </row>
    <row r="65" spans="8:15" ht="14.25" customHeight="1">
      <c r="I65" s="3" t="s">
        <v>159</v>
      </c>
      <c r="J65" s="195">
        <v>34.065000000000005</v>
      </c>
      <c r="K65" s="203">
        <f>AVERAGE(E$26:E$27)</f>
        <v>2497.8889001094235</v>
      </c>
      <c r="L65" s="211">
        <f>1000*J65*K65</f>
        <v>85090585.382227525</v>
      </c>
      <c r="M65" s="203">
        <f>1000*L$12*J65</f>
        <v>916033716.29178548</v>
      </c>
      <c r="N65" s="203">
        <f>SUM(M64:M65)</f>
        <v>24409654066.430347</v>
      </c>
    </row>
    <row r="66" spans="8:15" ht="14.25" customHeight="1">
      <c r="I66" s="3" t="s">
        <v>132</v>
      </c>
      <c r="J66" s="115">
        <f>SUM(J63:J65)</f>
        <v>4073.2760000000012</v>
      </c>
      <c r="K66" s="203"/>
      <c r="L66" s="211">
        <f>SUM(L63:L65)</f>
        <v>3303786391.112164</v>
      </c>
      <c r="M66" s="211">
        <f>SUM(M63:M65)</f>
        <v>54825891515.115211</v>
      </c>
    </row>
    <row r="67" spans="8:15" ht="14.25" customHeight="1">
      <c r="J67" s="115">
        <f>J64+J65</f>
        <v>1794.3309999999969</v>
      </c>
    </row>
    <row r="69" spans="8:15" ht="14.25" customHeight="1">
      <c r="I69" s="3" t="s">
        <v>161</v>
      </c>
      <c r="J69" s="3" t="s">
        <v>162</v>
      </c>
      <c r="K69" s="3" t="str">
        <f>K62</f>
        <v>Mean costs before</v>
      </c>
      <c r="L69" s="3" t="str">
        <f>L62</f>
        <v>Estimated total current energy costs/year</v>
      </c>
      <c r="M69" s="3" t="str">
        <f>M62</f>
        <v>Estimated total retrofit costs</v>
      </c>
      <c r="N69" s="3" t="str">
        <f>N62</f>
        <v>costs after</v>
      </c>
    </row>
    <row r="70" spans="8:15" ht="14.25" customHeight="1">
      <c r="I70" s="3" t="s">
        <v>156</v>
      </c>
      <c r="J70" s="195">
        <v>1565.5890000000004</v>
      </c>
      <c r="K70" s="203">
        <f>AVERAGE(E$22:E$23)</f>
        <v>519.46630796293141</v>
      </c>
      <c r="L70" s="211">
        <f>1000*J70*K70</f>
        <v>813270737.61737812</v>
      </c>
      <c r="M70" s="203">
        <f>1000*L$11*J70</f>
        <v>20895338312.705666</v>
      </c>
      <c r="O70" s="3">
        <f>J70/J73</f>
        <v>0.32583975714194724</v>
      </c>
    </row>
    <row r="71" spans="8:15" ht="14.25" customHeight="1">
      <c r="I71" s="3" t="s">
        <v>158</v>
      </c>
      <c r="J71" s="195">
        <v>2983.4460000000031</v>
      </c>
      <c r="K71" s="203">
        <f>AVERAGE(E$24:E$25)</f>
        <v>1155.996116796754</v>
      </c>
      <c r="L71" s="211">
        <f>1000*J71*K71</f>
        <v>3448851990.6728125</v>
      </c>
      <c r="M71" s="203">
        <f>1000*L$11*J71</f>
        <v>39818952169.24015</v>
      </c>
    </row>
    <row r="72" spans="8:15" ht="14.25" customHeight="1">
      <c r="I72" s="3" t="s">
        <v>159</v>
      </c>
      <c r="J72" s="195">
        <v>255.74699999999976</v>
      </c>
      <c r="K72" s="203">
        <f>AVERAGE(E$26:E$27)</f>
        <v>2497.8889001094235</v>
      </c>
      <c r="L72" s="211">
        <f>1000*J72*K72</f>
        <v>638827592.53628421</v>
      </c>
      <c r="M72" s="203">
        <f>1000*L$12*J72</f>
        <v>6877231024.2323503</v>
      </c>
      <c r="N72" s="203">
        <f>SUM(M71:M72)</f>
        <v>46696183193.472504</v>
      </c>
    </row>
    <row r="73" spans="8:15" ht="14.25" customHeight="1">
      <c r="I73" s="3" t="s">
        <v>132</v>
      </c>
      <c r="J73" s="115">
        <f>SUM(J70:J72)</f>
        <v>4804.7820000000029</v>
      </c>
      <c r="K73" s="203"/>
      <c r="L73" s="211">
        <f>SUM(L70:L72)</f>
        <v>4900950320.8264751</v>
      </c>
      <c r="M73" s="211">
        <f>SUM(M70:M72)</f>
        <v>67591521506.178169</v>
      </c>
    </row>
    <row r="75" spans="8:15" ht="14.25" customHeight="1">
      <c r="I75" s="3" t="s">
        <v>167</v>
      </c>
      <c r="J75" s="3" t="s">
        <v>162</v>
      </c>
      <c r="K75" s="3" t="str">
        <f>K69</f>
        <v>Mean costs before</v>
      </c>
      <c r="L75" s="3" t="str">
        <f>L69</f>
        <v>Estimated total current energy costs/year</v>
      </c>
      <c r="M75" s="3" t="str">
        <f>M69</f>
        <v>Estimated total retrofit costs</v>
      </c>
    </row>
    <row r="76" spans="8:15" ht="14.25" customHeight="1">
      <c r="I76" s="3" t="s">
        <v>156</v>
      </c>
      <c r="J76" s="195">
        <v>4445.0869999999995</v>
      </c>
      <c r="K76" s="203">
        <f>AVERAGE(E$22:E$23)</f>
        <v>519.46630796293141</v>
      </c>
      <c r="L76" s="211">
        <f>1000*J76*K76</f>
        <v>2309072932.4640231</v>
      </c>
      <c r="M76" s="203">
        <f>1000*L$11*J76</f>
        <v>59326934907.188194</v>
      </c>
      <c r="O76" s="3">
        <f>J76/J79</f>
        <v>0.29064041115953682</v>
      </c>
    </row>
    <row r="77" spans="8:15" ht="14.25" customHeight="1">
      <c r="I77" s="3" t="s">
        <v>158</v>
      </c>
      <c r="J77" s="195">
        <v>10100.887999999979</v>
      </c>
      <c r="K77" s="203">
        <f>AVERAGE(E$24:E$25)</f>
        <v>1155.996116796754</v>
      </c>
      <c r="L77" s="211">
        <f>1000*J77*K77</f>
        <v>11676587304.198908</v>
      </c>
      <c r="M77" s="203">
        <f>1000*L$11*J77</f>
        <v>134812822534.36147</v>
      </c>
    </row>
    <row r="78" spans="8:15" ht="14.25" customHeight="1">
      <c r="I78" s="3" t="s">
        <v>159</v>
      </c>
      <c r="J78" s="195">
        <v>748.13699999999983</v>
      </c>
      <c r="K78" s="203">
        <f>AVERAGE(E$26:E$27)</f>
        <v>2497.8889001094235</v>
      </c>
      <c r="L78" s="211">
        <f>1000*J78*K78</f>
        <v>1868763108.0611634</v>
      </c>
      <c r="M78" s="203">
        <f>1000*L$12*J78</f>
        <v>20117972006.61639</v>
      </c>
      <c r="N78" s="203">
        <f>SUM(M77:M78)</f>
        <v>154930794540.97784</v>
      </c>
    </row>
    <row r="79" spans="8:15" ht="14.25" customHeight="1">
      <c r="H79" s="3">
        <f>J79/J81</f>
        <v>0.63271572225414552</v>
      </c>
      <c r="I79" s="3" t="s">
        <v>132</v>
      </c>
      <c r="J79" s="115">
        <f>SUM(J76:J78)</f>
        <v>15294.111999999979</v>
      </c>
      <c r="K79" s="203"/>
      <c r="L79" s="211">
        <f>SUM(L76:L78)</f>
        <v>15854423344.724094</v>
      </c>
      <c r="M79" s="211">
        <f>SUM(M76:M78)</f>
        <v>214257729448.16605</v>
      </c>
    </row>
    <row r="80" spans="8:15" ht="14.25" customHeight="1">
      <c r="K80" s="203"/>
      <c r="L80" s="203"/>
      <c r="M80" s="203"/>
    </row>
    <row r="81" spans="9:13" ht="14.25" customHeight="1">
      <c r="I81" s="3" t="s">
        <v>168</v>
      </c>
      <c r="J81" s="115">
        <f>J79+J73+J66</f>
        <v>24172.169999999984</v>
      </c>
      <c r="K81" s="203"/>
      <c r="L81" s="203"/>
      <c r="M81" s="203">
        <f>M79+M73+M66</f>
        <v>336675142469.45947</v>
      </c>
    </row>
    <row r="84" spans="9:13" ht="14.25" customHeight="1">
      <c r="I84" s="3" t="s">
        <v>169</v>
      </c>
      <c r="J84" s="115">
        <f>SUM(J77:J78)</f>
        <v>10849.02499999998</v>
      </c>
    </row>
    <row r="86" spans="9:13" ht="14.25" customHeight="1">
      <c r="I86" s="3" t="s">
        <v>170</v>
      </c>
      <c r="J86" s="115">
        <f>J64+J65+J71+J72+J77+J78</f>
        <v>15882.548999999979</v>
      </c>
      <c r="K86" s="3">
        <f>J84/J86</f>
        <v>0.6830783270367996</v>
      </c>
    </row>
  </sheetData>
  <mergeCells count="10">
    <mergeCell ref="B2:O2"/>
    <mergeCell ref="F5:F9"/>
    <mergeCell ref="D5:D9"/>
    <mergeCell ref="C5:C9"/>
    <mergeCell ref="O5:O9"/>
    <mergeCell ref="N5:N9"/>
    <mergeCell ref="L5:L9"/>
    <mergeCell ref="J5:J9"/>
    <mergeCell ref="I5:I9"/>
    <mergeCell ref="G5:G9"/>
  </mergeCells>
  <pageMargins left="0.70866141732283472" right="0.70866141732283472" top="0.74803149606299213" bottom="0.74803149606299213" header="0.31496062992125984" footer="0.31496062992125984"/>
  <pageSetup paperSize="9" scale="74"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2AD5C3D4685FA4E8BD10817902B9B30" ma:contentTypeVersion="4" ma:contentTypeDescription="Create a new document." ma:contentTypeScope="" ma:versionID="bf3967849bbaf0164291f93b05671b84">
  <xsd:schema xmlns:xsd="http://www.w3.org/2001/XMLSchema" xmlns:xs="http://www.w3.org/2001/XMLSchema" xmlns:p="http://schemas.microsoft.com/office/2006/metadata/properties" xmlns:ns2="d34c8dde-f930-4876-9c78-86ea07c2118f" targetNamespace="http://schemas.microsoft.com/office/2006/metadata/properties" ma:root="true" ma:fieldsID="361c7865bfcc44c467b04304973a0484" ns2:_="">
    <xsd:import namespace="d34c8dde-f930-4876-9c78-86ea07c2118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4c8dde-f930-4876-9c78-86ea07c211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4AC61F-7009-401C-BBF8-F4BD6F438F70}">
  <ds:schemaRefs>
    <ds:schemaRef ds:uri="http://schemas.microsoft.com/sharepoint/v3/contenttype/forms"/>
  </ds:schemaRefs>
</ds:datastoreItem>
</file>

<file path=customXml/itemProps2.xml><?xml version="1.0" encoding="utf-8"?>
<ds:datastoreItem xmlns:ds="http://schemas.openxmlformats.org/officeDocument/2006/customXml" ds:itemID="{2C33409D-D9B8-4E74-9F3C-8050272DFACD}">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d34c8dde-f930-4876-9c78-86ea07c2118f"/>
    <ds:schemaRef ds:uri="http://www.w3.org/XML/1998/namespace"/>
  </ds:schemaRefs>
</ds:datastoreItem>
</file>

<file path=customXml/itemProps3.xml><?xml version="1.0" encoding="utf-8"?>
<ds:datastoreItem xmlns:ds="http://schemas.openxmlformats.org/officeDocument/2006/customXml" ds:itemID="{5E62FFF2-A6AF-4C4D-AA78-F4921E70FE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4c8dde-f930-4876-9c78-86ea07c211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contents</vt:lpstr>
      <vt:lpstr>Fig 3.1</vt:lpstr>
      <vt:lpstr>Fig 3.2</vt:lpstr>
      <vt:lpstr>AT3.1</vt:lpstr>
      <vt:lpstr>AT3.2</vt:lpstr>
      <vt:lpstr>AT3.3 </vt:lpstr>
      <vt:lpstr>AT3.4 Edited</vt:lpstr>
      <vt:lpstr>AT3.1!Print_Area</vt:lpstr>
      <vt:lpstr>AT3.2!Print_Area</vt:lpstr>
      <vt:lpstr>'AT3.3 '!Print_Area</vt:lpstr>
      <vt:lpstr>'AT3.4 Edited'!Print_Area</vt:lpstr>
      <vt:lpstr>'Fig 3.1'!Print_Area</vt:lpstr>
      <vt:lpstr>'Fig 3.2'!Print_Area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IT Services</dc:creator>
  <cp:keywords/>
  <dc:description/>
  <cp:lastModifiedBy>Microsoft Office User</cp:lastModifiedBy>
  <cp:revision/>
  <cp:lastPrinted>2020-06-04T11:27:47Z</cp:lastPrinted>
  <dcterms:created xsi:type="dcterms:W3CDTF">2019-03-06T15:16:15Z</dcterms:created>
  <dcterms:modified xsi:type="dcterms:W3CDTF">2020-10-30T14:48:00Z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0x01010072AD5C3D4685FA4E8BD10817902B9B30</vt:lpwstr>
  </property>
</Properties>
</file>